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4/PHOTOSHOOT/SINGLE/MEN/"/>
    </mc:Choice>
  </mc:AlternateContent>
  <xr:revisionPtr revIDLastSave="273" documentId="13_ncr:1_{4E34973E-2F44-4BC1-A3D5-82776E907BDC}" xr6:coauthVersionLast="47" xr6:coauthVersionMax="47" xr10:uidLastSave="{63867E81-AE10-47C4-B389-3FB0712C545C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LS TEE-MEN-L=4%,W=3% 18-01-2024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SCM40" localSheetId="4">'[1]Raw material movement'!#REF!</definedName>
    <definedName name="____SCM40" localSheetId="5">'[1]Raw material movement'!#REF!</definedName>
    <definedName name="____SCM40">'[1]Raw material movement'!#REF!</definedName>
    <definedName name="___SCM40" localSheetId="4">'[2]Raw material movement'!#REF!</definedName>
    <definedName name="___SCM40" localSheetId="5">'[2]Raw material movement'!#REF!</definedName>
    <definedName name="___SCM40">'[2]Raw material movement'!#REF!</definedName>
    <definedName name="__SCM40" localSheetId="4">'[3]Raw material movement'!#REF!</definedName>
    <definedName name="__SCM40" localSheetId="5">'[3]Raw material movement'!#REF!</definedName>
    <definedName name="__SCM40">'[3]Raw material movement'!#REF!</definedName>
    <definedName name="_2DATA_DATA2_L" localSheetId="4">'[4]#REF'!#REF!</definedName>
    <definedName name="_2DATA_DATA2_L" localSheetId="5">'[4]#REF'!#REF!</definedName>
    <definedName name="_2DATA_DATA2_L">'[4]#REF'!#REF!</definedName>
    <definedName name="_DATA_DATA2_L" localSheetId="4">'[5]#REF'!#REF!</definedName>
    <definedName name="_DATA_DATA2_L" localSheetId="5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hidden="1">#REF!</definedName>
    <definedName name="_xlnm._FilterDatabase" localSheetId="0" hidden="1">'1. CUTTING DOCKET'!$A$29:$R$49</definedName>
    <definedName name="_xlnm._FilterDatabase" localSheetId="1" hidden="1">GREY!$A$64:$Q$131</definedName>
    <definedName name="_SCM40" localSheetId="5">'[2]Raw material movement'!#REF!</definedName>
    <definedName name="_SCM40">'[2]Raw material movement'!#REF!</definedName>
    <definedName name="AB" localSheetId="5">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 localSheetId="5">#REF!</definedName>
    <definedName name="IB">#REF!</definedName>
    <definedName name="INTERNAL_INVOICE" localSheetId="5">[9]UN!#REF!</definedName>
    <definedName name="INTERNAL_INVOICE">[9]UN!#REF!</definedName>
    <definedName name="MAHANG" localSheetId="5">#REF!</definedName>
    <definedName name="MAHANG">#REF!</definedName>
    <definedName name="MAVT">[10]Code!$A$7:$A$73</definedName>
    <definedName name="PRICE" localSheetId="5">#REF!</definedName>
    <definedName name="PRICE">#REF!</definedName>
    <definedName name="_xlnm.Print_Area" localSheetId="0">'1. CUTTING DOCKET'!$A$1:$Q$79</definedName>
    <definedName name="_xlnm.Print_Area" localSheetId="4">'2. TRIM CARD '!$A$1:$B$23</definedName>
    <definedName name="_xlnm.Print_Area" localSheetId="2">'2. TRIM CARD (GREY)'!$A$1:$E$39</definedName>
    <definedName name="_xlnm.Print_Area" localSheetId="1">GREY!$A$1:$P$169</definedName>
    <definedName name="_xlnm.Print_Area" localSheetId="5">'LS TEE-MEN-L=4%,W=3% 18-01-2024'!$A$1:$J$34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1">GREY!$1:$15</definedName>
    <definedName name="_xlnm.Print_Titles" localSheetId="5">'LS TEE-MEN-L=4%,W=3% 18-01-2024'!$1:$5</definedName>
    <definedName name="style" localSheetId="5">#REF!</definedName>
    <definedName name="style">#REF!</definedName>
    <definedName name="WAFORD" localSheetId="5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1" i="1"/>
  <c r="K21" i="1"/>
  <c r="C52" i="1" l="1"/>
  <c r="F30" i="1"/>
  <c r="B47" i="21"/>
  <c r="B33" i="21"/>
  <c r="B35" i="21" s="1"/>
  <c r="Q18" i="1"/>
  <c r="Q19" i="1"/>
  <c r="F78" i="1"/>
  <c r="H20" i="1"/>
  <c r="H21" i="1" s="1"/>
  <c r="B5" i="21"/>
  <c r="C71" i="1"/>
  <c r="I32" i="1"/>
  <c r="A19" i="21"/>
  <c r="A9" i="21"/>
  <c r="B7" i="21"/>
  <c r="B4" i="21"/>
  <c r="B3" i="21"/>
  <c r="A22" i="21"/>
  <c r="A17" i="21"/>
  <c r="A15" i="21"/>
  <c r="A14" i="21"/>
  <c r="A13" i="21"/>
  <c r="A12" i="21"/>
  <c r="A11" i="21"/>
  <c r="A4" i="21"/>
  <c r="A3" i="21"/>
  <c r="B2" i="21"/>
  <c r="A2" i="21"/>
  <c r="L45" i="1"/>
  <c r="I45" i="1"/>
  <c r="L46" i="1"/>
  <c r="I46" i="1"/>
  <c r="L30" i="1"/>
  <c r="A25" i="1"/>
  <c r="E27" i="1" s="1"/>
  <c r="L44" i="1"/>
  <c r="L43" i="1"/>
  <c r="L40" i="1"/>
  <c r="I33" i="1"/>
  <c r="I31" i="1"/>
  <c r="I30" i="1"/>
  <c r="I38" i="1"/>
  <c r="C70" i="1"/>
  <c r="I44" i="1"/>
  <c r="I43" i="1"/>
  <c r="I39" i="1"/>
  <c r="I42" i="1"/>
  <c r="I36" i="1"/>
  <c r="I40" i="1"/>
  <c r="I41" i="1"/>
  <c r="I37" i="1"/>
  <c r="H4" i="1"/>
  <c r="G21" i="1"/>
  <c r="D78" i="1" s="1"/>
  <c r="G78" i="1"/>
  <c r="F21" i="1"/>
  <c r="C78" i="1" s="1"/>
  <c r="H78" i="1"/>
  <c r="L42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2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D19" i="1"/>
  <c r="D20" i="1" s="1"/>
  <c r="B52" i="1" s="1"/>
  <c r="B15" i="17"/>
  <c r="B15" i="21" l="1"/>
  <c r="B9" i="21"/>
  <c r="B6" i="21"/>
  <c r="E26" i="1"/>
  <c r="E78" i="1"/>
  <c r="I78" i="1" s="1"/>
  <c r="Q20" i="1"/>
  <c r="H41" i="1"/>
  <c r="B5" i="17"/>
  <c r="H39" i="1"/>
  <c r="H45" i="1"/>
  <c r="H44" i="1"/>
  <c r="H42" i="1"/>
  <c r="H36" i="1"/>
  <c r="H43" i="1"/>
  <c r="H46" i="1"/>
  <c r="H40" i="1"/>
  <c r="H38" i="1"/>
  <c r="H37" i="1"/>
  <c r="B70" i="1"/>
  <c r="B62" i="1"/>
  <c r="K30" i="1" l="1"/>
  <c r="Q21" i="1"/>
  <c r="K44" i="1" s="1"/>
  <c r="M44" i="1" s="1"/>
  <c r="G27" i="1"/>
  <c r="I27" i="1" s="1"/>
  <c r="J27" i="1" s="1"/>
  <c r="M27" i="1" s="1"/>
  <c r="G26" i="1"/>
  <c r="I26" i="1" s="1"/>
  <c r="J26" i="1" s="1"/>
  <c r="M26" i="1" s="1"/>
  <c r="K31" i="1" l="1"/>
  <c r="M31" i="1" s="1"/>
  <c r="O31" i="1" s="1"/>
  <c r="K32" i="1"/>
  <c r="M32" i="1" s="1"/>
  <c r="O32" i="1" s="1"/>
  <c r="K36" i="1"/>
  <c r="M36" i="1" s="1"/>
  <c r="K33" i="1"/>
  <c r="M33" i="1" s="1"/>
  <c r="O33" i="1" s="1"/>
  <c r="K43" i="1"/>
  <c r="M43" i="1" s="1"/>
  <c r="O43" i="1" s="1"/>
  <c r="K40" i="1"/>
  <c r="M40" i="1" s="1"/>
  <c r="O40" i="1" s="1"/>
  <c r="K38" i="1"/>
  <c r="M38" i="1" s="1"/>
  <c r="O38" i="1" s="1"/>
  <c r="K41" i="1"/>
  <c r="M41" i="1" s="1"/>
  <c r="O41" i="1" s="1"/>
  <c r="K39" i="1"/>
  <c r="M39" i="1" s="1"/>
  <c r="O39" i="1" s="1"/>
  <c r="K46" i="1"/>
  <c r="M46" i="1" s="1"/>
  <c r="K45" i="1"/>
  <c r="M45" i="1" s="1"/>
  <c r="M30" i="1"/>
  <c r="K37" i="1"/>
  <c r="M37" i="1" s="1"/>
  <c r="O37" i="1" s="1"/>
  <c r="K42" i="1"/>
  <c r="M42" i="1" s="1"/>
  <c r="O42" i="1" s="1"/>
</calcChain>
</file>

<file path=xl/sharedStrings.xml><?xml version="1.0" encoding="utf-8"?>
<sst xmlns="http://schemas.openxmlformats.org/spreadsheetml/2006/main" count="880" uniqueCount="386">
  <si>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</si>
  <si>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</si>
  <si>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</si>
  <si>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</si>
  <si>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</si>
  <si>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</si>
  <si>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</si>
  <si>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</si>
  <si>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</si>
  <si>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</si>
  <si>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</si>
  <si>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</si>
  <si>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</si>
  <si>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</si>
  <si>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</si>
  <si>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</si>
  <si>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</si>
  <si>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</si>
  <si>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</si>
  <si>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</si>
  <si>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</si>
  <si>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</si>
  <si>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</si>
  <si>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</si>
  <si>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</si>
  <si>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</si>
  <si>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</si>
  <si>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</si>
  <si>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</si>
  <si>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</si>
  <si>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</si>
  <si>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</si>
  <si>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</si>
  <si>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</si>
  <si>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</si>
  <si>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</si>
  <si>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</si>
  <si>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</si>
  <si>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</si>
  <si>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</si>
  <si>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</si>
  <si>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</si>
  <si>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</si>
  <si>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</si>
  <si>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</si>
  <si>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</si>
  <si>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</si>
  <si>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</si>
  <si>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</si>
  <si>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</si>
  <si>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</si>
  <si>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</si>
  <si>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</si>
  <si>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</si>
  <si>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</si>
  <si>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</si>
  <si>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</si>
  <si>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</si>
  <si>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</si>
  <si>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</si>
  <si>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</si>
  <si>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</si>
  <si>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</si>
  <si>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</si>
  <si>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</si>
  <si>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</si>
  <si>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</si>
  <si>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</si>
  <si>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</si>
  <si>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</si>
  <si>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</si>
  <si>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</si>
  <si>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</si>
  <si>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</si>
  <si>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</si>
  <si>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</si>
  <si>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</si>
  <si>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</si>
  <si>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</si>
  <si>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</si>
  <si>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</si>
  <si>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</si>
  <si>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</si>
  <si>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</si>
  <si>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</si>
  <si>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</si>
  <si>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</si>
  <si>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</si>
  <si>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</si>
  <si>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</si>
  <si>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</si>
  <si>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</si>
  <si>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</si>
  <si>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</si>
  <si>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</si>
  <si>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</si>
  <si>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</si>
  <si>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</si>
  <si>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</si>
  <si>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</si>
  <si>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</si>
  <si>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</si>
  <si>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</si>
  <si>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</si>
  <si>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</si>
  <si>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</si>
  <si>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</si>
  <si>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</si>
  <si>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</si>
  <si>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</si>
  <si>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</si>
  <si>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</si>
  <si>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</si>
  <si>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</si>
  <si>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</si>
  <si>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</si>
  <si>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</si>
  <si>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</si>
  <si>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</si>
  <si>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</si>
  <si>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</si>
  <si>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</si>
  <si>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</si>
  <si>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</si>
  <si>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</si>
  <si>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</si>
  <si>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</si>
  <si>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</si>
  <si>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</si>
  <si>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</si>
  <si>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</si>
  <si>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</si>
  <si>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</si>
  <si>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</si>
  <si>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</si>
  <si>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</si>
  <si>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</si>
  <si>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</si>
  <si>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</si>
  <si>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</si>
  <si>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</si>
  <si>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</si>
  <si>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</si>
  <si>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</si>
  <si>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</si>
  <si>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</si>
  <si>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</si>
  <si>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</si>
  <si>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</si>
  <si>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</si>
  <si>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</si>
  <si>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</si>
  <si>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</si>
  <si>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</si>
  <si>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</si>
  <si>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</si>
  <si>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</si>
  <si>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</si>
  <si>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</si>
  <si>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</si>
  <si>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</si>
  <si>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</si>
  <si>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</si>
  <si>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</si>
  <si>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</si>
  <si>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</si>
  <si>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</si>
  <si>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</si>
  <si>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</si>
  <si>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</si>
  <si>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</si>
  <si>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</si>
  <si>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</si>
  <si>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</si>
  <si>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</si>
  <si>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</si>
  <si>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</si>
  <si>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</si>
  <si>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</si>
  <si>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</si>
  <si>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</si>
  <si>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</si>
  <si>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</si>
  <si>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</si>
  <si>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</si>
  <si>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</si>
  <si>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</si>
  <si>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</si>
  <si>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</si>
  <si>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</si>
  <si>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</si>
  <si>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</si>
  <si>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</si>
  <si>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CHỈ 40/2 MAY CHÍNH</t>
  </si>
  <si>
    <t>IN:</t>
  </si>
  <si>
    <t>BO CỔ</t>
  </si>
  <si>
    <t>THÊU:</t>
  </si>
  <si>
    <t>WASH:</t>
  </si>
  <si>
    <t>SINGLE JERSEY 20'S 100% COTTON 190GSM- SOFT HAND FEEL</t>
  </si>
  <si>
    <t>HERSCHEL</t>
  </si>
  <si>
    <t>VẢI CHÍNH, VIỀN CỔ</t>
  </si>
  <si>
    <t>NHÃN DỆT BẰNG VẢI 38MM*71MM 
(NHÃN CHÍNH-PHÂN THEO TỪNG SIZE)
CODE: HSC-ML-0047(MENS)</t>
  </si>
  <si>
    <t>NHÃN THÀNH PHẦN 100% COTTON
KÍCH THƯỚC: 82.2 *20 MM
CODE: CC-041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</si>
  <si>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</si>
  <si>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</si>
  <si>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</si>
  <si>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H06  SS25  S2604</t>
  </si>
  <si>
    <r>
      <rPr>
        <b/>
        <u/>
        <sz val="33"/>
        <color theme="1"/>
        <rFont val="Muli"/>
      </rPr>
      <t>GHI CHÚ:</t>
    </r>
    <r>
      <rPr>
        <b/>
        <sz val="33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</si>
  <si>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 xml:space="preserve">SS25 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</si>
  <si>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</si>
  <si>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</si>
  <si>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</si>
  <si>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</si>
  <si>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</si>
  <si>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</si>
  <si>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</si>
  <si>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</si>
  <si>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</si>
  <si>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</si>
  <si>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THÔNG TIN ĐỊNH VỊ HÌNH IN</t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</si>
  <si>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</si>
  <si>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</si>
  <si>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</si>
  <si>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</si>
  <si>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</si>
  <si>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</si>
  <si>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</si>
  <si>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</si>
  <si>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 xml:space="preserve">
GẮN TẠI BÊN TRONG SƯỜN TRÁI (THÂN SAU)
VỊ TRÍ: TỪ LAI LÊN 5"
1 BỘ GỒM 2 CÁI
THỨ TỰ TRÊN DƯỚI =&gt; XEM HÌNH BÊN</t>
  </si>
  <si>
    <t>SINGLE JERSEY 20'S 100% COTTON 190GSM</t>
  </si>
  <si>
    <t>100% COTTON 1x1RIB_ 260GSM</t>
  </si>
  <si>
    <t>Herschel Supply Co.</t>
  </si>
  <si>
    <t>Base Measurements</t>
  </si>
  <si>
    <t>Base Size:</t>
  </si>
  <si>
    <t>Category:</t>
  </si>
  <si>
    <t>Season:</t>
  </si>
  <si>
    <t>A</t>
  </si>
  <si>
    <t>1/4</t>
  </si>
  <si>
    <t>B</t>
  </si>
  <si>
    <t>1/8</t>
  </si>
  <si>
    <t>C</t>
  </si>
  <si>
    <t>1/2</t>
  </si>
  <si>
    <t>E</t>
  </si>
  <si>
    <t>G</t>
  </si>
  <si>
    <t>5/8</t>
  </si>
  <si>
    <t>H</t>
  </si>
  <si>
    <t>I</t>
  </si>
  <si>
    <t>J</t>
  </si>
  <si>
    <t>K</t>
  </si>
  <si>
    <t>1 3/4</t>
  </si>
  <si>
    <t>2 1/2</t>
  </si>
  <si>
    <t>N</t>
  </si>
  <si>
    <t>O</t>
  </si>
  <si>
    <t>R</t>
  </si>
  <si>
    <t>T</t>
  </si>
  <si>
    <t>SLATE BLACK</t>
  </si>
  <si>
    <t>ALL COLORS</t>
  </si>
  <si>
    <t>NHÃN TRANG TRÍ 4CM * 3.2CM 
CODE: HSA-10026</t>
  </si>
  <si>
    <t>GẮN CÁCH SƯỜN TRÁI THÂN TRƯỚC 4 CM VÀ CÁCH LAI ÁO 3 CM</t>
  </si>
  <si>
    <t>Style Name</t>
  </si>
  <si>
    <t>Style Number</t>
  </si>
  <si>
    <t>50284|50285|50287</t>
  </si>
  <si>
    <t>2024 S1</t>
  </si>
  <si>
    <t>Developer</t>
  </si>
  <si>
    <t>CODE</t>
  </si>
  <si>
    <t>DESCRIPTION</t>
  </si>
  <si>
    <t/>
  </si>
  <si>
    <t>GRADE RULE</t>
  </si>
  <si>
    <t>NECK WIDTH HSP SEAM TO SEAM</t>
  </si>
  <si>
    <t>RỘNG CỔ TỪ ĐƯỜNG MAY TỚI ĐƯỜNG MAY</t>
  </si>
  <si>
    <t>7 3/4</t>
  </si>
  <si>
    <t>8 1/4</t>
  </si>
  <si>
    <t>8 1/2</t>
  </si>
  <si>
    <t>FRONT NECK DROP FROM HSP</t>
  </si>
  <si>
    <t>HẠ CỔ TRƯỚC TỪ ĐỈNH VAI</t>
  </si>
  <si>
    <t>4 1/8</t>
  </si>
  <si>
    <t>4 1/4</t>
  </si>
  <si>
    <t>4 3/8</t>
  </si>
  <si>
    <t>BACK NECK DROP FROM HSP</t>
  </si>
  <si>
    <t>HẠ CỔ SAU TỪ ĐỈNH VAI</t>
  </si>
  <si>
    <t>7/8</t>
  </si>
  <si>
    <t>D</t>
  </si>
  <si>
    <t>BACK NECK TAPE LENGTH</t>
  </si>
  <si>
    <t>NECK TRIM HEIGHT</t>
  </si>
  <si>
    <t xml:space="preserve">TO BẢN RIB CỔ </t>
  </si>
  <si>
    <t>F</t>
  </si>
  <si>
    <t>RIB CIRCUMFERENCE AT EDGE</t>
  </si>
  <si>
    <t>VÒNG RIB TẠI MÉP</t>
  </si>
  <si>
    <t>SHOULDER WIDTH - SET IN</t>
  </si>
  <si>
    <t>NGANG VAI</t>
  </si>
  <si>
    <t>ACROSS FRONT (6" FROM HSP)</t>
  </si>
  <si>
    <t>NGANG NGỰC TRƯỚC ( 6" TỪ ĐỈNH VAI)</t>
  </si>
  <si>
    <t>ACROSS BACK (6" FROM HSP)</t>
  </si>
  <si>
    <t>NGANG NGỰC SAU ( 6" TỪ ĐỈNH VAI)</t>
  </si>
  <si>
    <t>ARMHOLE DROP FROM HSP</t>
  </si>
  <si>
    <t>HẠ NÁCH TỪ ĐỈNH VAI</t>
  </si>
  <si>
    <t>SHOULDER SLOPE (FOR REF.)</t>
  </si>
  <si>
    <t>XUÔI VAI</t>
  </si>
  <si>
    <t>SHOULDER SEAM FORWARD (FOR REF.)</t>
  </si>
  <si>
    <t>CHỒM VAI</t>
  </si>
  <si>
    <t>CHEST CIRCUMFERENCE  1" BELOW ARMHOLE</t>
  </si>
  <si>
    <t xml:space="preserve">VÒNG NGỰC 1" TỪ NÁCH </t>
  </si>
  <si>
    <t>HEM CIRCUMFERENCE - STRAIGHT</t>
  </si>
  <si>
    <t>FRONT LENGTH (HSP TO HEM) - ABOVE LOW HIP (NON Z</t>
  </si>
  <si>
    <t xml:space="preserve">DÀI THÂN TRƯỚC TỪ ĐỈNH VAI </t>
  </si>
  <si>
    <t>P</t>
  </si>
  <si>
    <t>FRONT LENGTH AT CF - ABOVE LOW HIP (NON ZIP)</t>
  </si>
  <si>
    <t>DÀI THÂN TRƯỚC TẠI GIỮA</t>
  </si>
  <si>
    <t>Q</t>
  </si>
  <si>
    <t>BACK LENGTH AT CB - ABOVE LOW HIP (NON ZIP)</t>
  </si>
  <si>
    <t>DÀI THÂN SAU</t>
  </si>
  <si>
    <t>CB SLEEVE LENGTH - LONG SLV</t>
  </si>
  <si>
    <t>DÀI TAY ÁO TẠI GIỮA SAU</t>
  </si>
  <si>
    <t>BICEP CIRCUMFERENCE 1" FROM UNDERARM</t>
  </si>
  <si>
    <t xml:space="preserve">VÒNG BẮP TAY 1" TỪ DƯỚI NÁCH </t>
  </si>
  <si>
    <t>ELBOW POSITION FROM UNDERARM</t>
  </si>
  <si>
    <t xml:space="preserve">VỊ TRÍ KHỦY TAY TỪ DƯỚI NÁCH </t>
  </si>
  <si>
    <t>U</t>
  </si>
  <si>
    <t>ELBOW CIRCUMFERENCE</t>
  </si>
  <si>
    <t xml:space="preserve">VÒNG KHỦY TAY </t>
  </si>
  <si>
    <t>14 1/2</t>
  </si>
  <si>
    <t>15 1/2</t>
  </si>
  <si>
    <t>V</t>
  </si>
  <si>
    <t>FOREARM POSITION FROM UNDERARM</t>
  </si>
  <si>
    <t>W</t>
  </si>
  <si>
    <t>FOREARM CIRCUMFERENCE</t>
  </si>
  <si>
    <t>X</t>
  </si>
  <si>
    <t>CUFF CIRCUMFERENCE AT CENTER (RELAXED)</t>
  </si>
  <si>
    <t>VÒNG CỬA TAY TẠI GIỮA ĐO ÊM</t>
  </si>
  <si>
    <t>6 3/4</t>
  </si>
  <si>
    <t>7 1/4</t>
  </si>
  <si>
    <t>7 1/2</t>
  </si>
  <si>
    <t>Y</t>
  </si>
  <si>
    <t>CUFF CIRCUMFERENCE AT CENTER (STRETCHED)</t>
  </si>
  <si>
    <t>VÒNG CỬA TAY TẠI GIỮA ĐO CĂNG</t>
  </si>
  <si>
    <t>10 1/4</t>
  </si>
  <si>
    <t>10 1/2</t>
  </si>
  <si>
    <t>10 3/4</t>
  </si>
  <si>
    <t>Z</t>
  </si>
  <si>
    <t>CUFF CIRCUMFERENCE 1'' ABOVE TRIM/RIB</t>
  </si>
  <si>
    <t>AA</t>
  </si>
  <si>
    <t>CUFF HEIGHT</t>
  </si>
  <si>
    <t xml:space="preserve">TO BẢN LAI TAY </t>
  </si>
  <si>
    <t>2 1/4</t>
  </si>
  <si>
    <t>CẬP NHẬT THÔNG SỐ DÀI TAY 21/08</t>
  </si>
  <si>
    <t>MER: LÀI/ TIÊN - 204</t>
  </si>
  <si>
    <t>H06-0522</t>
  </si>
  <si>
    <t>H06-0523</t>
  </si>
  <si>
    <t>H06-0524</t>
  </si>
  <si>
    <t>NỀN TRẮNG CHỮ ĐEN - GẮN TRƯỚC NHUỘM</t>
  </si>
  <si>
    <t xml:space="preserve">LS Tee + Pigment LS Tee Men's </t>
  </si>
  <si>
    <t>UA'S COMMENTS</t>
  </si>
  <si>
    <t xml:space="preserve">DUYỆT MÀU SẮC + CHẤT LƯỢNG + HANDFEEL SAU WASH THEO ÁO MẪU MÃ H06-LS20M-DYE MÀU BLACK CHUYỂN KÈM TÁC NGHIỆP </t>
  </si>
  <si>
    <t>LS TEE</t>
  </si>
  <si>
    <t>DUYỆT MÀU SẮC + CHẤT LƯỢNG + HANDFEEL SAU WASH THEO ÁO MẪU MÃ H06-LS20M-DYE MÀU SLATE BLACK CHUYỂN CHO WASHING TEAM NGÀY 25/6</t>
  </si>
  <si>
    <t>TÁC NGHIỆP MAY PHOTOSHOOT: THAM KHẢO CÁCH MAY THEO ÁO MẪU MÃ H06-LS09M CHUYỂN KÈM TÁC NGHIỆP</t>
  </si>
  <si>
    <t>S4</t>
  </si>
  <si>
    <t>KHÔNG WASH</t>
  </si>
  <si>
    <t xml:space="preserve">NỀN TRẮNG CHỮ ĐEN </t>
  </si>
  <si>
    <t>TOL+/-</t>
  </si>
  <si>
    <t>S (TS sau khi add %)</t>
  </si>
  <si>
    <t>M (TS sau khi add %)</t>
  </si>
  <si>
    <t>L (TS sau khi add %)</t>
  </si>
  <si>
    <t>XL (TS sau khi add %)</t>
  </si>
  <si>
    <t>XXL (TS sau khi add %)</t>
  </si>
  <si>
    <t>19.1/2</t>
  </si>
  <si>
    <t xml:space="preserve">VÒNG LAI ĐO THẲNG </t>
  </si>
  <si>
    <t>43.1/4</t>
  </si>
  <si>
    <t>50.3/4</t>
  </si>
  <si>
    <t>31.1/8</t>
  </si>
  <si>
    <t>35.3/8</t>
  </si>
  <si>
    <t>36.7/8</t>
  </si>
  <si>
    <t>37.3/4</t>
  </si>
  <si>
    <t>38.5/8</t>
  </si>
  <si>
    <t>16.1/2</t>
  </si>
  <si>
    <t>18.3/8</t>
  </si>
  <si>
    <t>H06-LS25M</t>
  </si>
  <si>
    <t>STATION LONG SLEEVE MEN'S</t>
  </si>
  <si>
    <t>HSSS23P0198001T00K - L0815/10</t>
  </si>
  <si>
    <t>HSSS23P0198002T00K - L0815/10</t>
  </si>
  <si>
    <t>IN BÁN THÀN PHẨM TAY TRÁI NGƯỜI MẶC</t>
  </si>
  <si>
    <t>DUYỆT MÀU SẮC + CHẤT LƯỢNG HÌNH IN THEO S.O MÃ H06-LS25M CHUYỂN CHO PRINTING NGÀY 26.6</t>
  </si>
  <si>
    <t>KÍCH THƯỚC HÌNH IN TAY TRÁI NGƯỜI MẶC:</t>
  </si>
  <si>
    <t>W: 5" X H: 7.83"</t>
  </si>
  <si>
    <r>
      <rPr>
        <b/>
        <sz val="24"/>
        <rFont val="Muli"/>
      </rPr>
      <t>ĐỊNH VỊ HÌNH IN TAY TRÁI:</t>
    </r>
    <r>
      <rPr>
        <sz val="24"/>
        <rFont val="Muli"/>
      </rPr>
      <t xml:space="preserve">
CANH GIỮA SỐNG TAY, TỪ ĐƯỜNG TRA BO ĐẾN ĐỈNH HÌNH IN</t>
    </r>
  </si>
  <si>
    <t>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</si>
</sst>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  <numFmt numFmtId="178" formatCode="#\ ?/2"/>
    <numFmt numFmtId="179" formatCode="#\ ?/4"/>
    <numFmt numFmtId="180" formatCode="#\ ?/8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33"/>
      <color theme="1"/>
      <name val="Muli"/>
    </font>
    <font>
      <b/>
      <u/>
      <sz val="33"/>
      <color theme="1"/>
      <name val="Muli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b/>
      <sz val="18"/>
      <name val="Cabri"/>
    </font>
    <font>
      <sz val="18"/>
      <color rgb="FF000000"/>
      <name val="Cabri"/>
    </font>
    <font>
      <b/>
      <sz val="18"/>
      <color rgb="FF000000"/>
      <name val="Cabri"/>
    </font>
    <font>
      <sz val="18"/>
      <name val="Cabri"/>
    </font>
    <font>
      <sz val="18"/>
      <color theme="1"/>
      <name val="Cabri"/>
    </font>
    <font>
      <b/>
      <sz val="22"/>
      <color rgb="FF000000"/>
      <name val="Cabri"/>
    </font>
    <font>
      <sz val="18"/>
      <color rgb="FFFF0000"/>
      <name val="Cabri"/>
    </font>
    <font>
      <b/>
      <sz val="14"/>
      <color rgb="FFFF0000"/>
      <name val="Muli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1" fillId="0" borderId="0"/>
  </cellStyleXfs>
  <cellXfs count="553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37" fillId="0" borderId="42" xfId="2" applyFont="1" applyBorder="1" applyAlignment="1">
      <alignment horizontal="center" vertical="center"/>
    </xf>
    <xf numFmtId="0" fontId="39" fillId="5" borderId="42" xfId="2" applyFont="1" applyFill="1" applyBorder="1" applyAlignment="1">
      <alignment horizontal="center" vertical="center"/>
    </xf>
    <xf numFmtId="1" fontId="46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3" fillId="2" borderId="2" xfId="0" applyFont="1" applyFill="1" applyBorder="1" applyAlignment="1">
      <alignment horizontal="center" vertical="center"/>
    </xf>
    <xf numFmtId="0" fontId="84" fillId="3" borderId="0" xfId="0" applyFont="1" applyFill="1" applyAlignment="1">
      <alignment vertical="center"/>
    </xf>
    <xf numFmtId="0" fontId="42" fillId="4" borderId="2" xfId="0" quotePrefix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84" fillId="2" borderId="2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vertical="center"/>
    </xf>
    <xf numFmtId="0" fontId="42" fillId="2" borderId="3" xfId="0" applyFont="1" applyFill="1" applyBorder="1" applyAlignment="1">
      <alignment horizontal="center" vertical="center"/>
    </xf>
    <xf numFmtId="3" fontId="42" fillId="2" borderId="3" xfId="0" applyNumberFormat="1" applyFont="1" applyFill="1" applyBorder="1" applyAlignment="1">
      <alignment horizontal="center" vertical="center"/>
    </xf>
    <xf numFmtId="0" fontId="42" fillId="2" borderId="3" xfId="62" applyNumberFormat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14" borderId="0" xfId="0" applyFont="1" applyFill="1" applyAlignment="1">
      <alignment horizontal="left" vertical="center"/>
    </xf>
    <xf numFmtId="0" fontId="42" fillId="14" borderId="0" xfId="0" applyFont="1" applyFill="1" applyAlignment="1">
      <alignment horizontal="center" vertical="center"/>
    </xf>
    <xf numFmtId="1" fontId="42" fillId="14" borderId="0" xfId="0" applyNumberFormat="1" applyFont="1" applyFill="1" applyAlignment="1">
      <alignment horizontal="right" vertical="center"/>
    </xf>
    <xf numFmtId="1" fontId="42" fillId="14" borderId="0" xfId="0" applyNumberFormat="1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86" fillId="0" borderId="42" xfId="1" applyNumberFormat="1" applyFont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1" fillId="0" borderId="0" xfId="0" applyFont="1"/>
    <xf numFmtId="0" fontId="89" fillId="2" borderId="2" xfId="0" applyFont="1" applyFill="1" applyBorder="1" applyAlignment="1">
      <alignment horizontal="left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1" fillId="0" borderId="42" xfId="12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2" fillId="0" borderId="2" xfId="0" quotePrefix="1" applyFont="1" applyBorder="1" applyAlignment="1">
      <alignment horizontal="center" vertical="center"/>
    </xf>
    <xf numFmtId="0" fontId="84" fillId="2" borderId="2" xfId="0" applyFont="1" applyFill="1" applyBorder="1" applyAlignment="1">
      <alignment horizontal="right" vertical="center"/>
    </xf>
    <xf numFmtId="2" fontId="48" fillId="2" borderId="42" xfId="0" applyNumberFormat="1" applyFont="1" applyFill="1" applyBorder="1" applyAlignment="1">
      <alignment horizontal="center" vertical="center"/>
    </xf>
    <xf numFmtId="1" fontId="94" fillId="0" borderId="42" xfId="1" applyNumberFormat="1" applyFont="1" applyBorder="1" applyAlignment="1">
      <alignment horizontal="center" vertical="center" wrapText="1"/>
    </xf>
    <xf numFmtId="0" fontId="87" fillId="2" borderId="0" xfId="0" applyFont="1" applyFill="1" applyAlignment="1">
      <alignment vertical="center"/>
    </xf>
    <xf numFmtId="0" fontId="95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96" fillId="0" borderId="42" xfId="1" applyNumberFormat="1" applyFont="1" applyBorder="1" applyAlignment="1">
      <alignment horizontal="center" vertical="center" wrapText="1"/>
    </xf>
    <xf numFmtId="0" fontId="40" fillId="0" borderId="43" xfId="2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left" vertical="center" wrapText="1"/>
    </xf>
    <xf numFmtId="0" fontId="40" fillId="0" borderId="42" xfId="2" quotePrefix="1" applyFont="1" applyBorder="1" applyAlignment="1">
      <alignment horizontal="left" vertical="center" wrapText="1"/>
    </xf>
    <xf numFmtId="0" fontId="40" fillId="0" borderId="42" xfId="2" applyFont="1" applyBorder="1" applyAlignment="1">
      <alignment horizontal="left" vertical="center" wrapText="1"/>
    </xf>
    <xf numFmtId="0" fontId="97" fillId="0" borderId="0" xfId="128" applyFont="1" applyAlignment="1">
      <alignment horizontal="center" vertical="top" wrapText="1"/>
    </xf>
    <xf numFmtId="0" fontId="98" fillId="0" borderId="0" xfId="128" applyFont="1" applyAlignment="1">
      <alignment horizontal="left" vertical="top"/>
    </xf>
    <xf numFmtId="0" fontId="97" fillId="0" borderId="67" xfId="128" applyFont="1" applyBorder="1" applyAlignment="1">
      <alignment horizontal="left" vertical="top" wrapText="1"/>
    </xf>
    <xf numFmtId="0" fontId="99" fillId="0" borderId="68" xfId="128" applyFont="1" applyBorder="1" applyAlignment="1">
      <alignment horizontal="left" wrapText="1"/>
    </xf>
    <xf numFmtId="0" fontId="97" fillId="0" borderId="68" xfId="128" applyFont="1" applyBorder="1" applyAlignment="1">
      <alignment horizontal="center" vertical="top" wrapText="1"/>
    </xf>
    <xf numFmtId="0" fontId="99" fillId="0" borderId="68" xfId="128" applyFont="1" applyBorder="1" applyAlignment="1">
      <alignment horizontal="center" wrapText="1"/>
    </xf>
    <xf numFmtId="177" fontId="99" fillId="0" borderId="68" xfId="128" applyNumberFormat="1" applyFont="1" applyBorder="1" applyAlignment="1">
      <alignment horizontal="center" vertical="top" shrinkToFit="1"/>
    </xf>
    <xf numFmtId="0" fontId="97" fillId="0" borderId="69" xfId="128" applyFont="1" applyBorder="1" applyAlignment="1">
      <alignment horizontal="left" vertical="top" wrapText="1"/>
    </xf>
    <xf numFmtId="0" fontId="97" fillId="0" borderId="0" xfId="128" applyFont="1" applyAlignment="1">
      <alignment horizontal="left" vertical="top" wrapText="1"/>
    </xf>
    <xf numFmtId="0" fontId="99" fillId="0" borderId="0" xfId="128" applyFont="1" applyAlignment="1">
      <alignment horizontal="center" wrapText="1"/>
    </xf>
    <xf numFmtId="0" fontId="97" fillId="0" borderId="59" xfId="128" applyFont="1" applyBorder="1" applyAlignment="1">
      <alignment horizontal="left" vertical="top" wrapText="1"/>
    </xf>
    <xf numFmtId="0" fontId="97" fillId="0" borderId="70" xfId="128" applyFont="1" applyBorder="1" applyAlignment="1">
      <alignment horizontal="left" vertical="top" wrapText="1"/>
    </xf>
    <xf numFmtId="0" fontId="99" fillId="0" borderId="70" xfId="128" applyFont="1" applyBorder="1" applyAlignment="1">
      <alignment horizontal="left" wrapText="1"/>
    </xf>
    <xf numFmtId="0" fontId="97" fillId="0" borderId="70" xfId="128" applyFont="1" applyBorder="1" applyAlignment="1">
      <alignment horizontal="center" vertical="top" wrapText="1"/>
    </xf>
    <xf numFmtId="0" fontId="99" fillId="0" borderId="70" xfId="128" applyFont="1" applyBorder="1" applyAlignment="1">
      <alignment horizontal="center" wrapText="1"/>
    </xf>
    <xf numFmtId="0" fontId="97" fillId="0" borderId="71" xfId="128" applyFont="1" applyBorder="1" applyAlignment="1">
      <alignment horizontal="center" vertical="center" wrapText="1"/>
    </xf>
    <xf numFmtId="0" fontId="97" fillId="0" borderId="66" xfId="128" applyFont="1" applyBorder="1" applyAlignment="1">
      <alignment horizontal="center" vertical="center" wrapText="1"/>
    </xf>
    <xf numFmtId="0" fontId="98" fillId="0" borderId="0" xfId="128" applyFont="1" applyAlignment="1">
      <alignment horizontal="center" vertical="center"/>
    </xf>
    <xf numFmtId="0" fontId="100" fillId="0" borderId="71" xfId="128" applyFont="1" applyBorder="1" applyAlignment="1">
      <alignment horizontal="center" vertical="center" wrapText="1"/>
    </xf>
    <xf numFmtId="0" fontId="100" fillId="0" borderId="66" xfId="128" applyFont="1" applyBorder="1" applyAlignment="1">
      <alignment horizontal="left" vertical="center" wrapText="1"/>
    </xf>
    <xf numFmtId="12" fontId="100" fillId="0" borderId="71" xfId="128" applyNumberFormat="1" applyFont="1" applyBorder="1" applyAlignment="1">
      <alignment horizontal="center" vertical="center" wrapText="1"/>
    </xf>
    <xf numFmtId="0" fontId="98" fillId="0" borderId="0" xfId="128" applyFont="1" applyAlignment="1">
      <alignment horizontal="left" vertical="center"/>
    </xf>
    <xf numFmtId="1" fontId="98" fillId="0" borderId="71" xfId="128" applyNumberFormat="1" applyFont="1" applyBorder="1" applyAlignment="1">
      <alignment horizontal="center" vertical="center" shrinkToFit="1"/>
    </xf>
    <xf numFmtId="0" fontId="101" fillId="0" borderId="66" xfId="128" applyFont="1" applyBorder="1" applyAlignment="1">
      <alignment horizontal="left" vertical="center" wrapText="1"/>
    </xf>
    <xf numFmtId="0" fontId="101" fillId="0" borderId="71" xfId="128" applyFont="1" applyBorder="1" applyAlignment="1">
      <alignment horizontal="center" vertical="center" wrapText="1"/>
    </xf>
    <xf numFmtId="12" fontId="101" fillId="0" borderId="71" xfId="128" applyNumberFormat="1" applyFont="1" applyBorder="1" applyAlignment="1">
      <alignment horizontal="center" vertical="center" wrapText="1"/>
    </xf>
    <xf numFmtId="1" fontId="101" fillId="0" borderId="71" xfId="128" applyNumberFormat="1" applyFont="1" applyBorder="1" applyAlignment="1">
      <alignment horizontal="center" vertical="center" shrinkToFit="1"/>
    </xf>
    <xf numFmtId="12" fontId="101" fillId="0" borderId="71" xfId="128" applyNumberFormat="1" applyFont="1" applyBorder="1" applyAlignment="1">
      <alignment horizontal="center" vertical="center" shrinkToFit="1"/>
    </xf>
    <xf numFmtId="0" fontId="98" fillId="0" borderId="71" xfId="128" applyFont="1" applyBorder="1" applyAlignment="1">
      <alignment horizontal="center" vertical="center" wrapText="1"/>
    </xf>
    <xf numFmtId="0" fontId="102" fillId="0" borderId="0" xfId="128" applyFont="1" applyAlignment="1">
      <alignment horizontal="left" vertical="top"/>
    </xf>
    <xf numFmtId="0" fontId="98" fillId="0" borderId="0" xfId="128" applyFont="1" applyAlignment="1">
      <alignment horizontal="center" vertical="top"/>
    </xf>
    <xf numFmtId="0" fontId="42" fillId="13" borderId="4" xfId="0" applyFont="1" applyFill="1" applyBorder="1" applyAlignment="1">
      <alignment horizontal="center" vertical="center"/>
    </xf>
    <xf numFmtId="0" fontId="21" fillId="13" borderId="4" xfId="0" applyFont="1" applyFill="1" applyBorder="1" applyAlignment="1">
      <alignment horizontal="center" vertical="center" wrapText="1"/>
    </xf>
    <xf numFmtId="0" fontId="30" fillId="5" borderId="4" xfId="0" applyFont="1" applyFill="1" applyBorder="1" applyAlignment="1">
      <alignment vertical="center" wrapText="1"/>
    </xf>
    <xf numFmtId="1" fontId="42" fillId="13" borderId="4" xfId="0" applyNumberFormat="1" applyFont="1" applyFill="1" applyBorder="1" applyAlignment="1">
      <alignment vertical="center"/>
    </xf>
    <xf numFmtId="1" fontId="42" fillId="13" borderId="4" xfId="0" applyNumberFormat="1" applyFont="1" applyFill="1" applyBorder="1" applyAlignment="1">
      <alignment horizontal="center" vertical="center"/>
    </xf>
    <xf numFmtId="0" fontId="42" fillId="5" borderId="0" xfId="0" quotePrefix="1" applyFont="1" applyFill="1" applyAlignment="1">
      <alignment horizontal="center" vertical="center"/>
    </xf>
    <xf numFmtId="1" fontId="39" fillId="5" borderId="43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40" fillId="0" borderId="43" xfId="2" quotePrefix="1" applyFont="1" applyBorder="1" applyAlignment="1">
      <alignment horizontal="center" vertical="center" wrapText="1"/>
    </xf>
    <xf numFmtId="1" fontId="39" fillId="5" borderId="48" xfId="2" applyNumberFormat="1" applyFont="1" applyFill="1" applyBorder="1" applyAlignment="1">
      <alignment horizontal="center" vertical="center" wrapText="1"/>
    </xf>
    <xf numFmtId="0" fontId="42" fillId="0" borderId="43" xfId="2" quotePrefix="1" applyFont="1" applyBorder="1" applyAlignment="1">
      <alignment horizontal="center" vertical="center" wrapText="1"/>
    </xf>
    <xf numFmtId="0" fontId="40" fillId="0" borderId="42" xfId="2" applyFont="1" applyBorder="1" applyAlignment="1">
      <alignment vertical="center" wrapText="1"/>
    </xf>
    <xf numFmtId="1" fontId="39" fillId="0" borderId="42" xfId="2" applyNumberFormat="1" applyFont="1" applyBorder="1" applyAlignment="1">
      <alignment vertical="center" wrapText="1"/>
    </xf>
    <xf numFmtId="0" fontId="104" fillId="47" borderId="71" xfId="0" applyFont="1" applyFill="1" applyBorder="1" applyAlignment="1">
      <alignment horizontal="center" vertical="center" wrapText="1"/>
    </xf>
    <xf numFmtId="12" fontId="103" fillId="0" borderId="71" xfId="128" applyNumberFormat="1" applyFont="1" applyBorder="1" applyAlignment="1">
      <alignment horizontal="center" vertical="center" wrapText="1"/>
    </xf>
    <xf numFmtId="178" fontId="103" fillId="0" borderId="71" xfId="128" applyNumberFormat="1" applyFont="1" applyBorder="1" applyAlignment="1">
      <alignment horizontal="center" vertical="center" shrinkToFit="1"/>
    </xf>
    <xf numFmtId="179" fontId="98" fillId="0" borderId="71" xfId="128" applyNumberFormat="1" applyFont="1" applyBorder="1" applyAlignment="1">
      <alignment horizontal="center" vertical="center" shrinkToFit="1"/>
    </xf>
    <xf numFmtId="179" fontId="101" fillId="0" borderId="71" xfId="128" applyNumberFormat="1" applyFont="1" applyBorder="1" applyAlignment="1">
      <alignment horizontal="center" vertical="center" shrinkToFit="1"/>
    </xf>
    <xf numFmtId="180" fontId="101" fillId="0" borderId="71" xfId="128" applyNumberFormat="1" applyFont="1" applyBorder="1" applyAlignment="1">
      <alignment horizontal="center" vertical="center" shrinkToFit="1"/>
    </xf>
    <xf numFmtId="0" fontId="92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12" fontId="24" fillId="0" borderId="43" xfId="0" quotePrefix="1" applyNumberFormat="1" applyFont="1" applyBorder="1" applyAlignment="1">
      <alignment horizontal="center" vertical="center" wrapText="1"/>
    </xf>
    <xf numFmtId="12" fontId="24" fillId="0" borderId="40" xfId="0" quotePrefix="1" applyNumberFormat="1" applyFont="1" applyBorder="1" applyAlignment="1">
      <alignment horizontal="center" vertical="center" wrapText="1"/>
    </xf>
    <xf numFmtId="12" fontId="24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8" fillId="9" borderId="42" xfId="0" applyFont="1" applyFill="1" applyBorder="1" applyAlignment="1">
      <alignment horizontal="left" vertical="center" wrapText="1"/>
    </xf>
    <xf numFmtId="12" fontId="90" fillId="0" borderId="43" xfId="0" quotePrefix="1" applyNumberFormat="1" applyFont="1" applyBorder="1" applyAlignment="1">
      <alignment horizontal="center" vertical="center" wrapText="1"/>
    </xf>
    <xf numFmtId="12" fontId="90" fillId="0" borderId="40" xfId="0" quotePrefix="1" applyNumberFormat="1" applyFont="1" applyBorder="1" applyAlignment="1">
      <alignment horizontal="center" vertical="center" wrapText="1"/>
    </xf>
    <xf numFmtId="12" fontId="90" fillId="0" borderId="41" xfId="0" quotePrefix="1" applyNumberFormat="1" applyFont="1" applyBorder="1" applyAlignment="1">
      <alignment horizontal="center" vertical="center" wrapText="1"/>
    </xf>
    <xf numFmtId="0" fontId="38" fillId="0" borderId="43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42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88" fillId="0" borderId="43" xfId="0" applyNumberFormat="1" applyFont="1" applyBorder="1" applyAlignment="1">
      <alignment horizontal="center" vertical="center" wrapText="1"/>
    </xf>
    <xf numFmtId="1" fontId="88" fillId="0" borderId="40" xfId="0" applyNumberFormat="1" applyFont="1" applyBorder="1" applyAlignment="1">
      <alignment horizontal="center" vertical="center" wrapText="1"/>
    </xf>
    <xf numFmtId="1" fontId="88" fillId="0" borderId="41" xfId="0" applyNumberFormat="1" applyFont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87" fillId="2" borderId="0" xfId="0" applyFont="1" applyFill="1" applyAlignment="1">
      <alignment horizontal="left" vertical="center"/>
    </xf>
    <xf numFmtId="0" fontId="27" fillId="48" borderId="43" xfId="0" applyFont="1" applyFill="1" applyBorder="1" applyAlignment="1">
      <alignment horizontal="center" vertical="center" wrapText="1"/>
    </xf>
    <xf numFmtId="0" fontId="27" fillId="48" borderId="40" xfId="0" applyFont="1" applyFill="1" applyBorder="1" applyAlignment="1">
      <alignment horizontal="center" vertical="center" wrapText="1"/>
    </xf>
    <xf numFmtId="0" fontId="27" fillId="48" borderId="29" xfId="0" applyFont="1" applyFill="1" applyBorder="1" applyAlignment="1">
      <alignment horizontal="center" vertical="center" wrapText="1"/>
    </xf>
    <xf numFmtId="0" fontId="27" fillId="48" borderId="30" xfId="0" applyFont="1" applyFill="1" applyBorder="1" applyAlignment="1">
      <alignment horizontal="center" vertical="center" wrapText="1"/>
    </xf>
    <xf numFmtId="0" fontId="38" fillId="0" borderId="42" xfId="0" applyFont="1" applyBorder="1" applyAlignment="1">
      <alignment horizontal="left" vertical="center" wrapText="1"/>
    </xf>
    <xf numFmtId="0" fontId="39" fillId="2" borderId="43" xfId="0" quotePrefix="1" applyFont="1" applyFill="1" applyBorder="1" applyAlignment="1">
      <alignment horizontal="center" vertical="center" wrapText="1"/>
    </xf>
    <xf numFmtId="0" fontId="39" fillId="2" borderId="40" xfId="0" quotePrefix="1" applyFont="1" applyFill="1" applyBorder="1" applyAlignment="1">
      <alignment horizontal="center" vertical="center" wrapText="1"/>
    </xf>
    <xf numFmtId="0" fontId="39" fillId="2" borderId="41" xfId="0" quotePrefix="1" applyFont="1" applyFill="1" applyBorder="1" applyAlignment="1">
      <alignment horizontal="center" vertical="center" wrapText="1"/>
    </xf>
    <xf numFmtId="0" fontId="37" fillId="48" borderId="43" xfId="0" applyFont="1" applyFill="1" applyBorder="1" applyAlignment="1">
      <alignment horizontal="center" vertical="center" wrapText="1"/>
    </xf>
    <xf numFmtId="0" fontId="37" fillId="48" borderId="40" xfId="0" applyFont="1" applyFill="1" applyBorder="1" applyAlignment="1">
      <alignment horizontal="center" vertical="center" wrapText="1"/>
    </xf>
    <xf numFmtId="0" fontId="37" fillId="48" borderId="41" xfId="0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0" fontId="40" fillId="0" borderId="39" xfId="2" quotePrefix="1" applyFont="1" applyBorder="1" applyAlignment="1">
      <alignment horizontal="left" vertical="center" wrapText="1"/>
    </xf>
    <xf numFmtId="0" fontId="40" fillId="0" borderId="10" xfId="2" quotePrefix="1" applyFont="1" applyBorder="1" applyAlignment="1">
      <alignment horizontal="left" vertical="center" wrapText="1"/>
    </xf>
    <xf numFmtId="0" fontId="40" fillId="0" borderId="48" xfId="2" quotePrefix="1" applyFont="1" applyBorder="1" applyAlignment="1">
      <alignment horizontal="center" vertical="center" wrapText="1"/>
    </xf>
    <xf numFmtId="0" fontId="40" fillId="0" borderId="46" xfId="2" quotePrefix="1" applyFont="1" applyBorder="1" applyAlignment="1">
      <alignment horizontal="center" vertical="center" wrapText="1"/>
    </xf>
    <xf numFmtId="0" fontId="39" fillId="5" borderId="39" xfId="2" applyFont="1" applyFill="1" applyBorder="1" applyAlignment="1">
      <alignment horizontal="center" vertical="center" wrapText="1"/>
    </xf>
    <xf numFmtId="0" fontId="39" fillId="5" borderId="10" xfId="2" applyFont="1" applyFill="1" applyBorder="1" applyAlignment="1">
      <alignment horizontal="center" vertical="center" wrapText="1"/>
    </xf>
    <xf numFmtId="0" fontId="100" fillId="0" borderId="64" xfId="128" applyFont="1" applyBorder="1" applyAlignment="1">
      <alignment horizontal="left" vertical="center" wrapText="1"/>
    </xf>
    <xf numFmtId="0" fontId="100" fillId="0" borderId="66" xfId="128" applyFont="1" applyBorder="1" applyAlignment="1">
      <alignment horizontal="left" vertical="center" wrapText="1"/>
    </xf>
    <xf numFmtId="0" fontId="97" fillId="0" borderId="64" xfId="128" applyFont="1" applyBorder="1" applyAlignment="1">
      <alignment horizontal="center" vertical="top" wrapText="1"/>
    </xf>
    <xf numFmtId="0" fontId="97" fillId="0" borderId="65" xfId="128" applyFont="1" applyBorder="1" applyAlignment="1">
      <alignment horizontal="center" vertical="top" wrapText="1"/>
    </xf>
    <xf numFmtId="0" fontId="97" fillId="0" borderId="68" xfId="128" applyFont="1" applyBorder="1" applyAlignment="1">
      <alignment horizontal="left" vertical="top" wrapText="1"/>
    </xf>
    <xf numFmtId="0" fontId="97" fillId="0" borderId="0" xfId="128" applyFont="1" applyAlignment="1">
      <alignment horizontal="left" vertical="top" wrapText="1"/>
    </xf>
    <xf numFmtId="0" fontId="97" fillId="0" borderId="64" xfId="128" applyFont="1" applyBorder="1" applyAlignment="1">
      <alignment horizontal="center" vertical="center" wrapText="1"/>
    </xf>
    <xf numFmtId="0" fontId="97" fillId="0" borderId="66" xfId="128" applyFont="1" applyBorder="1" applyAlignment="1">
      <alignment horizontal="center" vertical="center" wrapText="1"/>
    </xf>
    <xf numFmtId="0" fontId="101" fillId="0" borderId="64" xfId="128" applyFont="1" applyBorder="1" applyAlignment="1">
      <alignment horizontal="left" vertical="center" wrapText="1"/>
    </xf>
    <xf numFmtId="0" fontId="101" fillId="0" borderId="66" xfId="128" applyFont="1" applyBorder="1" applyAlignment="1">
      <alignment horizontal="left" vertical="center" wrapText="1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0.emf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19.emf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6.emf"/><Relationship Id="rId5" Type="http://schemas.openxmlformats.org/officeDocument/2006/relationships/image" Target="../media/image1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13" Type="http://schemas.openxmlformats.org/officeDocument/2006/relationships/image" Target="../media/image34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12" Type="http://schemas.openxmlformats.org/officeDocument/2006/relationships/image" Target="../media/image33.png"/><Relationship Id="rId2" Type="http://schemas.openxmlformats.org/officeDocument/2006/relationships/image" Target="../media/image23.png"/><Relationship Id="rId16" Type="http://schemas.openxmlformats.org/officeDocument/2006/relationships/image" Target="../media/image1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11" Type="http://schemas.openxmlformats.org/officeDocument/2006/relationships/image" Target="../media/image32.png"/><Relationship Id="rId5" Type="http://schemas.openxmlformats.org/officeDocument/2006/relationships/image" Target="../media/image26.png"/><Relationship Id="rId15" Type="http://schemas.openxmlformats.org/officeDocument/2006/relationships/image" Target="../media/image36.png"/><Relationship Id="rId10" Type="http://schemas.openxmlformats.org/officeDocument/2006/relationships/image" Target="../media/image31.png"/><Relationship Id="rId4" Type="http://schemas.openxmlformats.org/officeDocument/2006/relationships/image" Target="../media/image25.png"/><Relationship Id="rId9" Type="http://schemas.openxmlformats.org/officeDocument/2006/relationships/image" Target="../media/image30.png"/><Relationship Id="rId14" Type="http://schemas.openxmlformats.org/officeDocument/2006/relationships/image" Target="../media/image3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317499</xdr:colOff>
      <xdr:row>4</xdr:row>
      <xdr:rowOff>63500</xdr:rowOff>
    </xdr:from>
    <xdr:to>
      <xdr:col>16</xdr:col>
      <xdr:colOff>730249</xdr:colOff>
      <xdr:row>7</xdr:row>
      <xdr:rowOff>899499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EA2BA2-8AD7-9CB4-EE65-5B27DDF77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75374" y="2159000"/>
          <a:ext cx="2809875" cy="3106124"/>
        </a:xfrm>
        <a:prstGeom prst="rect">
          <a:avLst/>
        </a:prstGeom>
      </xdr:spPr>
    </xdr:pic>
    <xdr:clientData/>
  </xdr:twoCellAnchor>
  <xdr:twoCellAnchor editAs="oneCell">
    <xdr:from>
      <xdr:col>10</xdr:col>
      <xdr:colOff>933284</xdr:colOff>
      <xdr:row>50</xdr:row>
      <xdr:rowOff>381000</xdr:rowOff>
    </xdr:from>
    <xdr:to>
      <xdr:col>14</xdr:col>
      <xdr:colOff>482734</xdr:colOff>
      <xdr:row>56</xdr:row>
      <xdr:rowOff>1838499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8B09ECC-863E-04BE-02F8-69F756500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24034" y="31432500"/>
          <a:ext cx="4153200" cy="5442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4397374</xdr:colOff>
      <xdr:row>22</xdr:row>
      <xdr:rowOff>111125</xdr:rowOff>
    </xdr:from>
    <xdr:to>
      <xdr:col>1</xdr:col>
      <xdr:colOff>8890003</xdr:colOff>
      <xdr:row>22</xdr:row>
      <xdr:rowOff>2312810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2750096" y="31779278"/>
          <a:ext cx="2201685" cy="4492629"/>
        </a:xfrm>
        <a:prstGeom prst="rect">
          <a:avLst/>
        </a:prstGeom>
      </xdr:spPr>
    </xdr:pic>
    <xdr:clientData/>
  </xdr:twoCellAnchor>
  <xdr:twoCellAnchor editAs="oneCell">
    <xdr:from>
      <xdr:col>1</xdr:col>
      <xdr:colOff>3446071</xdr:colOff>
      <xdr:row>17</xdr:row>
      <xdr:rowOff>95249</xdr:rowOff>
    </xdr:from>
    <xdr:to>
      <xdr:col>1</xdr:col>
      <xdr:colOff>6651625</xdr:colOff>
      <xdr:row>17</xdr:row>
      <xdr:rowOff>3619102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D408FB-18FC-4230-8674-C9FCEF589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53321" y="17811749"/>
          <a:ext cx="3205554" cy="3523853"/>
        </a:xfrm>
        <a:prstGeom prst="rect">
          <a:avLst/>
        </a:prstGeom>
      </xdr:spPr>
    </xdr:pic>
    <xdr:clientData/>
  </xdr:twoCellAnchor>
  <xdr:twoCellAnchor>
    <xdr:from>
      <xdr:col>1</xdr:col>
      <xdr:colOff>1539875</xdr:colOff>
      <xdr:row>19</xdr:row>
      <xdr:rowOff>95249</xdr:rowOff>
    </xdr:from>
    <xdr:to>
      <xdr:col>1</xdr:col>
      <xdr:colOff>8270875</xdr:colOff>
      <xdr:row>21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443FD7A-EBDF-EA79-A62A-CCFEEBDCF016}"/>
            </a:ext>
          </a:extLst>
        </xdr:cNvPr>
        <xdr:cNvGrpSpPr/>
      </xdr:nvGrpSpPr>
      <xdr:grpSpPr>
        <a:xfrm>
          <a:off x="8747125" y="23225124"/>
          <a:ext cx="6731000" cy="5826126"/>
          <a:chOff x="7207250" y="25322753"/>
          <a:chExt cx="6619159" cy="6284372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AF0BA0D8-432A-4654-ABC6-1C4979C6F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07250" y="25322753"/>
            <a:ext cx="1619250" cy="6254354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E10345B4-B871-4611-AE07-C8FB38972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858249" y="25336500"/>
            <a:ext cx="1587755" cy="6270625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00ACEA9-98FF-4286-8F18-E500CE5D3F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0525124" y="25352376"/>
            <a:ext cx="1603375" cy="6221900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7866FC6-153C-4697-9C7B-EC709B0292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2176125" y="25352375"/>
            <a:ext cx="1650284" cy="623887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2028452</xdr:colOff>
      <xdr:row>24</xdr:row>
      <xdr:rowOff>349249</xdr:rowOff>
    </xdr:from>
    <xdr:to>
      <xdr:col>1</xdr:col>
      <xdr:colOff>6191250</xdr:colOff>
      <xdr:row>24</xdr:row>
      <xdr:rowOff>3667124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EA784F-9F3C-4F1A-8E2A-FFB98330C5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3275" t="13605" r="13995" b="8167"/>
        <a:stretch/>
      </xdr:blipFill>
      <xdr:spPr>
        <a:xfrm>
          <a:off x="9235702" y="45529499"/>
          <a:ext cx="4162798" cy="3317875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24</xdr:row>
      <xdr:rowOff>266874</xdr:rowOff>
    </xdr:from>
    <xdr:ext cx="3492044" cy="3613656"/>
    <xdr:pic>
      <xdr:nvPicPr>
        <xdr:cNvPr id="20" name="Picture 19">
          <a:extLst>
            <a:ext uri="{FF2B5EF4-FFF2-40B4-BE49-F238E27FC236}">
              <a16:creationId xmlns:a16="http://schemas.microsoft.com/office/drawing/2014/main" id="{ADC62543-C12C-4EF2-8409-2F15CAEF22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r="52221" b="22776"/>
        <a:stretch/>
      </xdr:blipFill>
      <xdr:spPr>
        <a:xfrm>
          <a:off x="13446125" y="36652374"/>
          <a:ext cx="3492044" cy="361365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1841500</xdr:rowOff>
    </xdr:from>
    <xdr:ext cx="1889126" cy="1657826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7C91C87-3D2B-424E-8449-0FCF898B3A70}"/>
            </a:ext>
          </a:extLst>
        </xdr:cNvPr>
        <xdr:cNvSpPr txBox="1"/>
      </xdr:nvSpPr>
      <xdr:spPr>
        <a:xfrm>
          <a:off x="17160874" y="38227000"/>
          <a:ext cx="1889126" cy="1657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3200" b="0" cap="none" spc="0">
              <a:ln w="0">
                <a:noFill/>
              </a:ln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Muli" panose="00000500000000000000" pitchFamily="2" charset="0"/>
            </a:rPr>
            <a:t>4CM FROM </a:t>
          </a:r>
          <a:r>
            <a:rPr lang="en-US" sz="3600" b="0" cap="none" spc="0">
              <a:ln w="0">
                <a:noFill/>
              </a:ln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Muli" panose="00000500000000000000" pitchFamily="2" charset="0"/>
            </a:rPr>
            <a:t>EDGE</a:t>
          </a:r>
          <a:endParaRPr lang="en-US" sz="3200" b="0" cap="none" spc="0">
            <a:ln w="0">
              <a:noFill/>
            </a:ln>
            <a:solidFill>
              <a:srgbClr val="00B0F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Muli" panose="00000500000000000000" pitchFamily="2" charset="0"/>
          </a:endParaRPr>
        </a:p>
      </xdr:txBody>
    </xdr:sp>
    <xdr:clientData/>
  </xdr:oneCellAnchor>
  <xdr:twoCellAnchor editAs="oneCell">
    <xdr:from>
      <xdr:col>1</xdr:col>
      <xdr:colOff>1905000</xdr:colOff>
      <xdr:row>27</xdr:row>
      <xdr:rowOff>301625</xdr:rowOff>
    </xdr:from>
    <xdr:to>
      <xdr:col>1</xdr:col>
      <xdr:colOff>3572845</xdr:colOff>
      <xdr:row>27</xdr:row>
      <xdr:rowOff>4156576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B11C5AE-46A1-45AF-A422-A3E2915ED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112250" y="39709725"/>
          <a:ext cx="1667845" cy="38549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190500</xdr:rowOff>
    </xdr:from>
    <xdr:to>
      <xdr:col>4</xdr:col>
      <xdr:colOff>296744</xdr:colOff>
      <xdr:row>27</xdr:row>
      <xdr:rowOff>4041122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627AB38-2B57-4D9D-84EA-75A323AFD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760700" y="39598600"/>
          <a:ext cx="1566744" cy="385062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2167871</xdr:rowOff>
    </xdr:from>
    <xdr:to>
      <xdr:col>3</xdr:col>
      <xdr:colOff>111125</xdr:colOff>
      <xdr:row>27</xdr:row>
      <xdr:rowOff>3033832</xdr:rowOff>
    </xdr:to>
    <xdr:pic>
      <xdr:nvPicPr>
        <xdr:cNvPr id="9" name="Picture 8" descr="Garment size and color code labels for retail clothing, fabric safe stickers">
          <a:extLst>
            <a:ext uri="{FF2B5EF4-FFF2-40B4-BE49-F238E27FC236}">
              <a16:creationId xmlns:a16="http://schemas.microsoft.com/office/drawing/2014/main" id="{692A3B0E-973D-46E9-A5BD-5C4961E662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6175022" y="41575971"/>
          <a:ext cx="746125" cy="86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5461000</xdr:colOff>
      <xdr:row>41</xdr:row>
      <xdr:rowOff>47625</xdr:rowOff>
    </xdr:from>
    <xdr:to>
      <xdr:col>1</xdr:col>
      <xdr:colOff>7080250</xdr:colOff>
      <xdr:row>42</xdr:row>
      <xdr:rowOff>174624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71C7B3E-C754-4D46-9A35-918670A39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668250" y="60715525"/>
          <a:ext cx="1616075" cy="1600199"/>
        </a:xfrm>
        <a:prstGeom prst="rect">
          <a:avLst/>
        </a:prstGeom>
      </xdr:spPr>
    </xdr:pic>
    <xdr:clientData/>
  </xdr:twoCellAnchor>
  <xdr:oneCellAnchor>
    <xdr:from>
      <xdr:col>1</xdr:col>
      <xdr:colOff>4111625</xdr:colOff>
      <xdr:row>35</xdr:row>
      <xdr:rowOff>158750</xdr:rowOff>
    </xdr:from>
    <xdr:ext cx="2936874" cy="166937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3DCE3A6-3D52-48C0-9750-9E867AAB7780}"/>
            </a:ext>
          </a:extLst>
        </xdr:cNvPr>
        <xdr:cNvSpPr txBox="1"/>
      </xdr:nvSpPr>
      <xdr:spPr>
        <a:xfrm>
          <a:off x="11318875" y="55225950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5778500</xdr:colOff>
      <xdr:row>29</xdr:row>
      <xdr:rowOff>206375</xdr:rowOff>
    </xdr:from>
    <xdr:to>
      <xdr:col>1</xdr:col>
      <xdr:colOff>6619876</xdr:colOff>
      <xdr:row>29</xdr:row>
      <xdr:rowOff>2100574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B7A247C-2208-495F-8137-F72461132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985750" y="47482125"/>
          <a:ext cx="841376" cy="1894199"/>
        </a:xfrm>
        <a:prstGeom prst="rect">
          <a:avLst/>
        </a:prstGeom>
      </xdr:spPr>
    </xdr:pic>
    <xdr:clientData/>
  </xdr:twoCellAnchor>
  <xdr:twoCellAnchor editAs="oneCell">
    <xdr:from>
      <xdr:col>1</xdr:col>
      <xdr:colOff>4730750</xdr:colOff>
      <xdr:row>31</xdr:row>
      <xdr:rowOff>222250</xdr:rowOff>
    </xdr:from>
    <xdr:to>
      <xdr:col>1</xdr:col>
      <xdr:colOff>7876717</xdr:colOff>
      <xdr:row>31</xdr:row>
      <xdr:rowOff>2254249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468A1A8-6800-499E-9138-3CBDC05AA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938000" y="47986950"/>
          <a:ext cx="3142792" cy="2031999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4953000</xdr:colOff>
      <xdr:row>33</xdr:row>
      <xdr:rowOff>95250</xdr:rowOff>
    </xdr:from>
    <xdr:to>
      <xdr:col>1</xdr:col>
      <xdr:colOff>7350125</xdr:colOff>
      <xdr:row>33</xdr:row>
      <xdr:rowOff>2595923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83974FC-8E4C-48B2-980B-F3982BCBB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2160250" y="51333400"/>
          <a:ext cx="2393950" cy="2500673"/>
        </a:xfrm>
        <a:prstGeom prst="rect">
          <a:avLst/>
        </a:prstGeom>
      </xdr:spPr>
    </xdr:pic>
    <xdr:clientData/>
  </xdr:twoCellAnchor>
  <xdr:twoCellAnchor editAs="oneCell">
    <xdr:from>
      <xdr:col>1</xdr:col>
      <xdr:colOff>6985000</xdr:colOff>
      <xdr:row>0</xdr:row>
      <xdr:rowOff>63500</xdr:rowOff>
    </xdr:from>
    <xdr:to>
      <xdr:col>1</xdr:col>
      <xdr:colOff>8969375</xdr:colOff>
      <xdr:row>3</xdr:row>
      <xdr:rowOff>447340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DCC153A-729F-4A5C-8B9B-7252998AE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192250" y="63500"/>
          <a:ext cx="1984375" cy="21935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</row>
        <row r="32">
          <cell r="B32" t="str">
            <v>NHÃN DỆT BẰNG VẢI 38MM*71MM 
(NHÃN CHÍNH-PHÂN THEO TỪNG SIZE)
CODE: HSC-ML-0047(MENS)</v>
          </cell>
        </row>
        <row r="34">
          <cell r="B34" t="str">
            <v>NHÃN HSCO SATIN
CODE: HSC-ML-0002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1"/>
  <sheetViews>
    <sheetView tabSelected="1" view="pageBreakPreview" topLeftCell="A24" zoomScale="40" zoomScaleNormal="10" zoomScaleSheetLayoutView="40" zoomScalePageLayoutView="25" workbookViewId="0">
      <selection activeCell="V27" sqref="V27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30.6328125" style="49" customWidth="1"/>
    <col min="4" max="4" width="27.26953125" style="49" customWidth="1"/>
    <col min="5" max="5" width="26.36328125" style="49" customWidth="1"/>
    <col min="6" max="6" width="20.453125" style="49" customWidth="1"/>
    <col min="7" max="7" width="20" style="50" customWidth="1"/>
    <col min="8" max="8" width="18.6328125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18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0.179687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65" t="s">
        <v>73</v>
      </c>
      <c r="O1" s="365" t="s">
        <v>73</v>
      </c>
      <c r="P1" s="366" t="s">
        <v>74</v>
      </c>
      <c r="Q1" s="366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65" t="s">
        <v>75</v>
      </c>
      <c r="O2" s="365" t="s">
        <v>75</v>
      </c>
      <c r="P2" s="367" t="s">
        <v>76</v>
      </c>
      <c r="Q2" s="367"/>
    </row>
    <row r="3" spans="1:17" s="1" customFormat="1" ht="40" customHeight="1">
      <c r="A3" s="53"/>
      <c r="B3" s="53"/>
      <c r="C3" s="53"/>
      <c r="D3" s="53"/>
      <c r="E3" s="244"/>
      <c r="F3" s="53"/>
      <c r="G3" s="53"/>
      <c r="H3" s="53"/>
      <c r="I3" s="53"/>
      <c r="J3" s="53"/>
      <c r="K3" s="53"/>
      <c r="L3" s="55"/>
      <c r="M3" s="55"/>
      <c r="N3" s="365" t="s">
        <v>77</v>
      </c>
      <c r="O3" s="365" t="s">
        <v>77</v>
      </c>
      <c r="P3" s="368" t="s">
        <v>79</v>
      </c>
      <c r="Q3" s="366"/>
    </row>
    <row r="4" spans="1:17" s="2" customFormat="1" ht="44.5" customHeight="1" thickBot="1">
      <c r="B4" s="3" t="s">
        <v>345</v>
      </c>
      <c r="G4" s="4"/>
      <c r="H4" s="2" t="str">
        <f>UPPER(G3)</f>
        <v/>
      </c>
    </row>
    <row r="5" spans="1:17" s="2" customFormat="1" ht="63" customHeight="1">
      <c r="B5" s="5" t="s">
        <v>0</v>
      </c>
      <c r="C5" s="5"/>
      <c r="D5" s="3"/>
      <c r="F5" s="6"/>
      <c r="G5" s="370" t="s">
        <v>355</v>
      </c>
      <c r="H5" s="371"/>
      <c r="I5" s="371"/>
      <c r="J5" s="371"/>
      <c r="K5" s="371"/>
      <c r="L5" s="371"/>
      <c r="M5" s="372"/>
    </row>
    <row r="6" spans="1:17" s="7" customFormat="1" ht="61.5" customHeight="1">
      <c r="B6" s="8" t="s">
        <v>43</v>
      </c>
      <c r="C6" s="8"/>
      <c r="D6" s="9" t="s">
        <v>206</v>
      </c>
      <c r="E6" s="11"/>
      <c r="F6" s="8"/>
      <c r="G6" s="373"/>
      <c r="H6" s="374"/>
      <c r="I6" s="374"/>
      <c r="J6" s="374"/>
      <c r="K6" s="374"/>
      <c r="L6" s="374"/>
      <c r="M6" s="375"/>
      <c r="N6" s="10"/>
      <c r="O6" s="10"/>
      <c r="P6" s="10"/>
      <c r="Q6"/>
    </row>
    <row r="7" spans="1:17" s="7" customFormat="1" ht="55.5" customHeight="1">
      <c r="B7" s="8" t="s">
        <v>44</v>
      </c>
      <c r="C7" s="8"/>
      <c r="D7" s="9" t="s">
        <v>376</v>
      </c>
      <c r="E7" s="9"/>
      <c r="F7" s="8"/>
      <c r="G7" s="373"/>
      <c r="H7" s="374"/>
      <c r="I7" s="374"/>
      <c r="J7" s="374"/>
      <c r="K7" s="374"/>
      <c r="L7" s="374"/>
      <c r="M7" s="375"/>
      <c r="N7" s="2"/>
      <c r="O7"/>
      <c r="P7" s="10"/>
      <c r="Q7" s="10"/>
    </row>
    <row r="8" spans="1:17" s="7" customFormat="1" ht="88.5" customHeight="1" thickBot="1">
      <c r="B8" s="8" t="s">
        <v>45</v>
      </c>
      <c r="C8" s="8"/>
      <c r="D8" s="369" t="s">
        <v>377</v>
      </c>
      <c r="E8" s="369"/>
      <c r="F8" s="369"/>
      <c r="G8" s="376"/>
      <c r="H8" s="377"/>
      <c r="I8" s="377"/>
      <c r="J8" s="377"/>
      <c r="K8" s="377"/>
      <c r="L8" s="377"/>
      <c r="M8" s="378"/>
      <c r="N8" s="10"/>
      <c r="O8" s="10"/>
      <c r="P8" s="10"/>
      <c r="Q8" s="10"/>
    </row>
    <row r="9" spans="1:17" s="12" customFormat="1" ht="39.5" customHeight="1">
      <c r="B9" s="13" t="s">
        <v>1</v>
      </c>
      <c r="C9" s="13"/>
      <c r="D9" s="153" t="s">
        <v>208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52.5" customHeight="1">
      <c r="B10" s="17" t="s">
        <v>2</v>
      </c>
      <c r="C10" s="17"/>
      <c r="D10" s="152" t="s">
        <v>353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356</v>
      </c>
      <c r="N10" s="21"/>
      <c r="O10" s="21"/>
      <c r="P10" s="21"/>
      <c r="Q10" s="21"/>
    </row>
    <row r="11" spans="1:17" s="12" customFormat="1" ht="92.5" customHeight="1">
      <c r="B11" s="20" t="s">
        <v>3</v>
      </c>
      <c r="C11" s="20"/>
      <c r="D11" s="381"/>
      <c r="E11" s="382"/>
      <c r="F11" s="382"/>
      <c r="G11" s="22"/>
      <c r="H11" s="23"/>
      <c r="I11" s="20"/>
      <c r="J11" s="204" t="s">
        <v>4</v>
      </c>
      <c r="K11" s="20"/>
      <c r="L11" s="205"/>
      <c r="M11" s="379" t="s">
        <v>198</v>
      </c>
      <c r="N11" s="379"/>
      <c r="O11" s="379"/>
      <c r="P11" s="379"/>
      <c r="Q11" s="379"/>
    </row>
    <row r="12" spans="1:17" s="12" customFormat="1" ht="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55" customHeight="1">
      <c r="B13" s="383"/>
      <c r="C13" s="383"/>
      <c r="D13" s="383"/>
      <c r="E13" s="383"/>
      <c r="F13" s="383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60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199</v>
      </c>
      <c r="N14" s="21"/>
      <c r="O14" s="21"/>
      <c r="P14" s="21"/>
      <c r="Q14" s="21"/>
    </row>
    <row r="15" spans="1:17" s="12" customFormat="1" ht="70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67.5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253"/>
      <c r="Q17" s="254" t="s">
        <v>11</v>
      </c>
    </row>
    <row r="18" spans="1:17" s="219" customFormat="1" ht="114" customHeight="1">
      <c r="B18" s="220" t="s">
        <v>12</v>
      </c>
      <c r="C18" s="245"/>
      <c r="D18" s="250" t="s">
        <v>39</v>
      </c>
      <c r="E18" s="221"/>
      <c r="F18" s="222"/>
      <c r="G18" s="222"/>
      <c r="H18" s="222">
        <v>1</v>
      </c>
      <c r="I18" s="222"/>
      <c r="J18" s="222"/>
      <c r="K18" s="222"/>
      <c r="L18" s="222"/>
      <c r="M18" s="222"/>
      <c r="N18" s="222"/>
      <c r="O18" s="222"/>
      <c r="P18" s="222"/>
      <c r="Q18" s="223">
        <f>SUM(E18:P18)</f>
        <v>1</v>
      </c>
    </row>
    <row r="19" spans="1:17" s="219" customFormat="1" ht="114" customHeight="1">
      <c r="B19" s="220" t="s">
        <v>63</v>
      </c>
      <c r="C19" s="245"/>
      <c r="D19" s="251" t="str">
        <f>+D18</f>
        <v>BLACK</v>
      </c>
      <c r="E19" s="221"/>
      <c r="F19" s="222"/>
      <c r="G19" s="222"/>
      <c r="H19" s="222">
        <v>1</v>
      </c>
      <c r="I19" s="222"/>
      <c r="J19" s="222"/>
      <c r="K19" s="222"/>
      <c r="L19" s="224"/>
      <c r="M19" s="224"/>
      <c r="N19" s="224"/>
      <c r="O19" s="224"/>
      <c r="P19" s="224"/>
      <c r="Q19" s="223">
        <f>SUM(E19:P19)</f>
        <v>1</v>
      </c>
    </row>
    <row r="20" spans="1:17" s="225" customFormat="1" ht="114" customHeight="1">
      <c r="B20" s="298" t="s">
        <v>13</v>
      </c>
      <c r="C20" s="299"/>
      <c r="D20" s="300" t="str">
        <f>+D19</f>
        <v>BLACK</v>
      </c>
      <c r="E20" s="301"/>
      <c r="F20" s="302"/>
      <c r="G20" s="302"/>
      <c r="H20" s="302">
        <f t="shared" ref="H20" si="0">SUM(H18:H19)</f>
        <v>2</v>
      </c>
      <c r="I20" s="302"/>
      <c r="J20" s="302"/>
      <c r="K20" s="302"/>
      <c r="L20" s="303"/>
      <c r="M20" s="302"/>
      <c r="N20" s="302"/>
      <c r="O20" s="302"/>
      <c r="P20" s="302"/>
      <c r="Q20" s="302">
        <f>SUM(Q18:Q19)</f>
        <v>2</v>
      </c>
    </row>
    <row r="21" spans="1:17" s="225" customFormat="1" ht="60" customHeight="1">
      <c r="B21" s="226" t="s">
        <v>121</v>
      </c>
      <c r="C21" s="227"/>
      <c r="D21" s="226"/>
      <c r="E21" s="228"/>
      <c r="F21" s="229">
        <f>F20</f>
        <v>0</v>
      </c>
      <c r="G21" s="229">
        <f>G20</f>
        <v>0</v>
      </c>
      <c r="H21" s="229">
        <f>H20</f>
        <v>2</v>
      </c>
      <c r="I21" s="229">
        <f t="shared" ref="I21:Q21" si="1">I20</f>
        <v>0</v>
      </c>
      <c r="J21" s="229">
        <f t="shared" si="1"/>
        <v>0</v>
      </c>
      <c r="K21" s="229">
        <f t="shared" si="1"/>
        <v>0</v>
      </c>
      <c r="L21" s="229"/>
      <c r="M21" s="229"/>
      <c r="N21" s="229"/>
      <c r="O21" s="229"/>
      <c r="P21" s="229"/>
      <c r="Q21" s="229">
        <f t="shared" si="1"/>
        <v>2</v>
      </c>
    </row>
    <row r="22" spans="1:17" s="105" customFormat="1" ht="20.25" customHeight="1">
      <c r="B22" s="106"/>
      <c r="C22" s="107"/>
      <c r="D22" s="380" t="s">
        <v>184</v>
      </c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0"/>
      <c r="Q22" s="380"/>
    </row>
    <row r="23" spans="1:17" s="1" customFormat="1" ht="46.5" customHeight="1">
      <c r="B23" s="258" t="s">
        <v>14</v>
      </c>
      <c r="C23" s="32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</row>
    <row r="24" spans="1:17" s="33" customFormat="1" ht="120">
      <c r="A24" s="352" t="s">
        <v>15</v>
      </c>
      <c r="B24" s="352"/>
      <c r="C24" s="352"/>
      <c r="D24" s="209" t="s">
        <v>16</v>
      </c>
      <c r="E24" s="209" t="s">
        <v>17</v>
      </c>
      <c r="F24" s="209" t="s">
        <v>18</v>
      </c>
      <c r="G24" s="208" t="s">
        <v>19</v>
      </c>
      <c r="H24" s="208" t="s">
        <v>20</v>
      </c>
      <c r="I24" s="208" t="s">
        <v>34</v>
      </c>
      <c r="J24" s="208" t="s">
        <v>181</v>
      </c>
      <c r="K24" s="208" t="s">
        <v>179</v>
      </c>
      <c r="L24" s="208" t="s">
        <v>180</v>
      </c>
      <c r="M24" s="208" t="s">
        <v>36</v>
      </c>
      <c r="N24" s="351" t="s">
        <v>51</v>
      </c>
      <c r="O24" s="351"/>
      <c r="P24" s="351"/>
      <c r="Q24" s="351"/>
    </row>
    <row r="25" spans="1:17" s="43" customFormat="1" ht="60.5" customHeight="1">
      <c r="A25" s="359" t="str">
        <f>$D$18</f>
        <v>BLACK</v>
      </c>
      <c r="B25" s="359"/>
      <c r="C25" s="359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</row>
    <row r="26" spans="1:17" s="2" customFormat="1" ht="117" customHeight="1">
      <c r="A26" s="237">
        <v>1</v>
      </c>
      <c r="B26" s="360" t="s">
        <v>229</v>
      </c>
      <c r="C26" s="360"/>
      <c r="D26" s="238" t="s">
        <v>200</v>
      </c>
      <c r="E26" s="238" t="str">
        <f>$A$25</f>
        <v>BLACK</v>
      </c>
      <c r="F26" s="237" t="s">
        <v>10</v>
      </c>
      <c r="G26" s="239">
        <f>$Q$20</f>
        <v>2</v>
      </c>
      <c r="H26" s="240">
        <v>1.25</v>
      </c>
      <c r="I26" s="241">
        <f>H26*G26</f>
        <v>2.5</v>
      </c>
      <c r="J26" s="242">
        <f>(I26*2.97%+(I26/50)*0.5)</f>
        <v>9.9250000000000005E-2</v>
      </c>
      <c r="K26" s="242">
        <v>1</v>
      </c>
      <c r="L26" s="242">
        <v>0</v>
      </c>
      <c r="M26" s="243">
        <f>ROUNDUP(SUM(I26:L26),0)</f>
        <v>4</v>
      </c>
      <c r="N26" s="361" t="s">
        <v>378</v>
      </c>
      <c r="O26" s="362"/>
      <c r="P26" s="362"/>
      <c r="Q26" s="363"/>
    </row>
    <row r="27" spans="1:17" s="2" customFormat="1" ht="117" customHeight="1">
      <c r="A27" s="237">
        <v>2</v>
      </c>
      <c r="B27" s="360" t="s">
        <v>230</v>
      </c>
      <c r="C27" s="360"/>
      <c r="D27" s="238" t="s">
        <v>195</v>
      </c>
      <c r="E27" s="238" t="str">
        <f>$A$25</f>
        <v>BLACK</v>
      </c>
      <c r="F27" s="237" t="s">
        <v>10</v>
      </c>
      <c r="G27" s="239">
        <f>$Q$20</f>
        <v>2</v>
      </c>
      <c r="H27" s="240">
        <v>0.03</v>
      </c>
      <c r="I27" s="241">
        <f>H27*G27</f>
        <v>0.06</v>
      </c>
      <c r="J27" s="242">
        <f>(I27*1.6%+(I27/50)*0.5)</f>
        <v>1.56E-3</v>
      </c>
      <c r="K27" s="242">
        <v>0</v>
      </c>
      <c r="L27" s="242">
        <v>0</v>
      </c>
      <c r="M27" s="243">
        <f>ROUNDUP(SUM(I27:L27),0)</f>
        <v>1</v>
      </c>
      <c r="N27" s="361" t="s">
        <v>379</v>
      </c>
      <c r="O27" s="362"/>
      <c r="P27" s="362"/>
      <c r="Q27" s="363"/>
    </row>
    <row r="28" spans="1:17" s="34" customFormat="1" ht="37" customHeight="1" thickBot="1">
      <c r="B28" s="75" t="s">
        <v>21</v>
      </c>
      <c r="C28" s="35"/>
      <c r="D28" s="35"/>
      <c r="E28" s="35"/>
      <c r="G28" s="36"/>
      <c r="Q28" s="37"/>
    </row>
    <row r="29" spans="1:17" s="51" customFormat="1" ht="70.5" customHeight="1">
      <c r="A29" s="386" t="s">
        <v>22</v>
      </c>
      <c r="B29" s="387"/>
      <c r="C29" s="387"/>
      <c r="D29" s="387"/>
      <c r="E29" s="388"/>
      <c r="F29" s="246" t="s">
        <v>47</v>
      </c>
      <c r="G29" s="246" t="s">
        <v>23</v>
      </c>
      <c r="H29" s="389" t="s">
        <v>42</v>
      </c>
      <c r="I29" s="390"/>
      <c r="J29" s="248" t="s">
        <v>18</v>
      </c>
      <c r="K29" s="246" t="s">
        <v>48</v>
      </c>
      <c r="L29" s="246" t="s">
        <v>24</v>
      </c>
      <c r="M29" s="247" t="s">
        <v>25</v>
      </c>
      <c r="N29" s="247" t="s">
        <v>26</v>
      </c>
      <c r="O29" s="247" t="s">
        <v>27</v>
      </c>
      <c r="P29" s="391" t="s">
        <v>28</v>
      </c>
      <c r="Q29" s="392"/>
    </row>
    <row r="30" spans="1:17" s="12" customFormat="1" ht="52.5" customHeight="1">
      <c r="A30" s="210">
        <v>1</v>
      </c>
      <c r="B30" s="364" t="s">
        <v>193</v>
      </c>
      <c r="C30" s="364"/>
      <c r="D30" s="364"/>
      <c r="E30" s="364"/>
      <c r="F30" s="201" t="str">
        <f>$D$18</f>
        <v>BLACK</v>
      </c>
      <c r="G30" s="256"/>
      <c r="H30" s="356" t="s">
        <v>256</v>
      </c>
      <c r="I30" s="356" t="e">
        <f>#REF!</f>
        <v>#REF!</v>
      </c>
      <c r="J30" s="206" t="s">
        <v>29</v>
      </c>
      <c r="K30" s="206">
        <f>$Q$20</f>
        <v>2</v>
      </c>
      <c r="L30" s="255">
        <f>135/5000</f>
        <v>2.7E-2</v>
      </c>
      <c r="M30" s="211">
        <f>ROUNDUP(K30*L30,0)</f>
        <v>1</v>
      </c>
      <c r="N30" s="211"/>
      <c r="O30" s="207">
        <v>1</v>
      </c>
      <c r="P30" s="384"/>
      <c r="Q30" s="385"/>
    </row>
    <row r="31" spans="1:17" s="43" customFormat="1" ht="111.5" customHeight="1">
      <c r="A31" s="210">
        <v>3</v>
      </c>
      <c r="B31" s="393" t="s">
        <v>201</v>
      </c>
      <c r="C31" s="364"/>
      <c r="D31" s="364"/>
      <c r="E31" s="364"/>
      <c r="F31" s="201" t="s">
        <v>89</v>
      </c>
      <c r="G31" s="249" t="s">
        <v>89</v>
      </c>
      <c r="H31" s="356" t="s">
        <v>256</v>
      </c>
      <c r="I31" s="356" t="e">
        <f>#REF!</f>
        <v>#REF!</v>
      </c>
      <c r="J31" s="206" t="s">
        <v>30</v>
      </c>
      <c r="K31" s="206">
        <f>$Q$21</f>
        <v>2</v>
      </c>
      <c r="L31" s="212">
        <v>1</v>
      </c>
      <c r="M31" s="206">
        <f t="shared" ref="M31" si="2">L31*K31</f>
        <v>2</v>
      </c>
      <c r="N31" s="211"/>
      <c r="O31" s="207">
        <f t="shared" ref="O31" si="3">M31+N31</f>
        <v>2</v>
      </c>
      <c r="P31" s="357"/>
      <c r="Q31" s="358"/>
    </row>
    <row r="32" spans="1:17" s="43" customFormat="1" ht="109" customHeight="1">
      <c r="A32" s="210">
        <v>4</v>
      </c>
      <c r="B32" s="393" t="s">
        <v>202</v>
      </c>
      <c r="C32" s="364"/>
      <c r="D32" s="364"/>
      <c r="E32" s="364"/>
      <c r="F32" s="201" t="s">
        <v>89</v>
      </c>
      <c r="G32" s="249" t="s">
        <v>89</v>
      </c>
      <c r="H32" s="356" t="s">
        <v>256</v>
      </c>
      <c r="I32" s="356" t="e">
        <f>#REF!</f>
        <v>#REF!</v>
      </c>
      <c r="J32" s="206" t="s">
        <v>30</v>
      </c>
      <c r="K32" s="206">
        <f t="shared" ref="K32:K33" si="4">$Q$21</f>
        <v>2</v>
      </c>
      <c r="L32" s="212">
        <v>1</v>
      </c>
      <c r="M32" s="206">
        <f t="shared" ref="M32" si="5">L32*K32</f>
        <v>2</v>
      </c>
      <c r="N32" s="211"/>
      <c r="O32" s="207">
        <f t="shared" ref="O32" si="6">M32+N32</f>
        <v>2</v>
      </c>
      <c r="P32" s="357"/>
      <c r="Q32" s="358"/>
    </row>
    <row r="33" spans="1:17" s="43" customFormat="1" ht="109.5" customHeight="1">
      <c r="A33" s="210">
        <v>5</v>
      </c>
      <c r="B33" s="393" t="s">
        <v>203</v>
      </c>
      <c r="C33" s="364"/>
      <c r="D33" s="364"/>
      <c r="E33" s="364"/>
      <c r="F33" s="201" t="s">
        <v>89</v>
      </c>
      <c r="G33" s="249" t="s">
        <v>89</v>
      </c>
      <c r="H33" s="356" t="s">
        <v>256</v>
      </c>
      <c r="I33" s="356" t="e">
        <f>#REF!</f>
        <v>#REF!</v>
      </c>
      <c r="J33" s="206" t="s">
        <v>30</v>
      </c>
      <c r="K33" s="206">
        <f t="shared" si="4"/>
        <v>2</v>
      </c>
      <c r="L33" s="212">
        <v>1</v>
      </c>
      <c r="M33" s="206">
        <f t="shared" ref="M33" si="7">L33*K33</f>
        <v>2</v>
      </c>
      <c r="N33" s="211"/>
      <c r="O33" s="207">
        <f t="shared" ref="O33" si="8">M33+N33</f>
        <v>2</v>
      </c>
      <c r="P33" s="357"/>
      <c r="Q33" s="358"/>
    </row>
    <row r="34" spans="1:17" s="34" customFormat="1" ht="39" hidden="1" customHeight="1">
      <c r="B34" s="80" t="s">
        <v>65</v>
      </c>
      <c r="C34" s="35"/>
      <c r="D34" s="35"/>
      <c r="E34" s="35"/>
      <c r="G34" s="36"/>
      <c r="Q34" s="37"/>
    </row>
    <row r="35" spans="1:17" s="51" customFormat="1" ht="97" hidden="1" customHeight="1">
      <c r="A35" s="352" t="s">
        <v>22</v>
      </c>
      <c r="B35" s="352"/>
      <c r="C35" s="352"/>
      <c r="D35" s="352"/>
      <c r="E35" s="352"/>
      <c r="F35" s="208" t="s">
        <v>47</v>
      </c>
      <c r="G35" s="208" t="s">
        <v>23</v>
      </c>
      <c r="H35" s="351" t="s">
        <v>42</v>
      </c>
      <c r="I35" s="351"/>
      <c r="J35" s="209" t="s">
        <v>18</v>
      </c>
      <c r="K35" s="208" t="s">
        <v>48</v>
      </c>
      <c r="L35" s="208" t="s">
        <v>24</v>
      </c>
      <c r="M35" s="208" t="s">
        <v>25</v>
      </c>
      <c r="N35" s="208" t="s">
        <v>26</v>
      </c>
      <c r="O35" s="208" t="s">
        <v>27</v>
      </c>
      <c r="P35" s="351" t="s">
        <v>28</v>
      </c>
      <c r="Q35" s="351"/>
    </row>
    <row r="36" spans="1:17" s="233" customFormat="1" ht="95.5" hidden="1" customHeight="1">
      <c r="A36" s="231">
        <v>1</v>
      </c>
      <c r="B36" s="353" t="s">
        <v>209</v>
      </c>
      <c r="C36" s="354"/>
      <c r="D36" s="354"/>
      <c r="E36" s="355"/>
      <c r="F36" s="262" t="s">
        <v>89</v>
      </c>
      <c r="G36" s="232" t="s">
        <v>89</v>
      </c>
      <c r="H36" s="356" t="str">
        <f t="shared" ref="H36:H46" si="9">$D$20</f>
        <v>BLACK</v>
      </c>
      <c r="I36" s="356" t="e">
        <f>#REF!</f>
        <v>#REF!</v>
      </c>
      <c r="J36" s="206" t="s">
        <v>30</v>
      </c>
      <c r="K36" s="206">
        <f t="shared" ref="K36:K46" si="10">$Q$21</f>
        <v>2</v>
      </c>
      <c r="L36" s="212">
        <v>1</v>
      </c>
      <c r="M36" s="206">
        <f>L36*K36</f>
        <v>2</v>
      </c>
      <c r="N36" s="211"/>
      <c r="O36" s="207">
        <v>40</v>
      </c>
      <c r="P36" s="357" t="s">
        <v>346</v>
      </c>
      <c r="Q36" s="358"/>
    </row>
    <row r="37" spans="1:17" s="233" customFormat="1" ht="55" hidden="1" customHeight="1">
      <c r="A37" s="231">
        <v>2</v>
      </c>
      <c r="B37" s="353" t="s">
        <v>210</v>
      </c>
      <c r="C37" s="354"/>
      <c r="D37" s="354"/>
      <c r="E37" s="355"/>
      <c r="F37" s="262" t="s">
        <v>39</v>
      </c>
      <c r="G37" s="262" t="s">
        <v>39</v>
      </c>
      <c r="H37" s="356" t="str">
        <f t="shared" si="9"/>
        <v>BLACK</v>
      </c>
      <c r="I37" s="356" t="e">
        <f>#REF!</f>
        <v>#REF!</v>
      </c>
      <c r="J37" s="206" t="s">
        <v>30</v>
      </c>
      <c r="K37" s="206">
        <f t="shared" si="10"/>
        <v>2</v>
      </c>
      <c r="L37" s="212">
        <v>1</v>
      </c>
      <c r="M37" s="206">
        <f t="shared" ref="M37" si="11">L37*K37</f>
        <v>2</v>
      </c>
      <c r="N37" s="211"/>
      <c r="O37" s="207">
        <f t="shared" ref="O37" si="12">N37+M37</f>
        <v>2</v>
      </c>
      <c r="P37" s="384"/>
      <c r="Q37" s="384"/>
    </row>
    <row r="38" spans="1:17" s="233" customFormat="1" ht="72" hidden="1" customHeight="1">
      <c r="A38" s="231">
        <v>3</v>
      </c>
      <c r="B38" s="353" t="s">
        <v>211</v>
      </c>
      <c r="C38" s="354"/>
      <c r="D38" s="354"/>
      <c r="E38" s="355"/>
      <c r="F38" s="262" t="s">
        <v>89</v>
      </c>
      <c r="G38" s="262" t="s">
        <v>89</v>
      </c>
      <c r="H38" s="356" t="str">
        <f t="shared" si="9"/>
        <v>BLACK</v>
      </c>
      <c r="I38" s="356" t="e">
        <f>#REF!</f>
        <v>#REF!</v>
      </c>
      <c r="J38" s="206" t="s">
        <v>30</v>
      </c>
      <c r="K38" s="206">
        <f t="shared" si="10"/>
        <v>2</v>
      </c>
      <c r="L38" s="212">
        <v>1</v>
      </c>
      <c r="M38" s="206">
        <f t="shared" ref="M38" si="13">L38*K38</f>
        <v>2</v>
      </c>
      <c r="N38" s="211"/>
      <c r="O38" s="207">
        <f t="shared" ref="O38" si="14">N38+M38</f>
        <v>2</v>
      </c>
      <c r="P38" s="384" t="s">
        <v>347</v>
      </c>
      <c r="Q38" s="385"/>
    </row>
    <row r="39" spans="1:17" s="233" customFormat="1" ht="84" hidden="1" customHeight="1">
      <c r="A39" s="231">
        <v>4</v>
      </c>
      <c r="B39" s="353" t="s">
        <v>212</v>
      </c>
      <c r="C39" s="354"/>
      <c r="D39" s="354"/>
      <c r="E39" s="355"/>
      <c r="F39" s="262" t="s">
        <v>89</v>
      </c>
      <c r="G39" s="262" t="s">
        <v>89</v>
      </c>
      <c r="H39" s="356" t="str">
        <f t="shared" si="9"/>
        <v>BLACK</v>
      </c>
      <c r="I39" s="356" t="e">
        <f>#REF!</f>
        <v>#REF!</v>
      </c>
      <c r="J39" s="206" t="s">
        <v>30</v>
      </c>
      <c r="K39" s="206">
        <f t="shared" si="10"/>
        <v>2</v>
      </c>
      <c r="L39" s="212">
        <v>1</v>
      </c>
      <c r="M39" s="206">
        <f t="shared" ref="M39" si="15">L39*K39</f>
        <v>2</v>
      </c>
      <c r="N39" s="211"/>
      <c r="O39" s="207">
        <f t="shared" ref="O39" si="16">N39+M39</f>
        <v>2</v>
      </c>
      <c r="P39" s="384" t="s">
        <v>347</v>
      </c>
      <c r="Q39" s="385"/>
    </row>
    <row r="40" spans="1:17" s="12" customFormat="1" ht="78" hidden="1" customHeight="1">
      <c r="A40" s="231">
        <v>5</v>
      </c>
      <c r="B40" s="353" t="s">
        <v>213</v>
      </c>
      <c r="C40" s="354"/>
      <c r="D40" s="354"/>
      <c r="E40" s="355"/>
      <c r="F40" s="262" t="s">
        <v>89</v>
      </c>
      <c r="G40" s="262" t="s">
        <v>89</v>
      </c>
      <c r="H40" s="356" t="str">
        <f t="shared" si="9"/>
        <v>BLACK</v>
      </c>
      <c r="I40" s="356" t="e">
        <f>#REF!</f>
        <v>#REF!</v>
      </c>
      <c r="J40" s="206" t="s">
        <v>30</v>
      </c>
      <c r="K40" s="206">
        <f t="shared" si="10"/>
        <v>2</v>
      </c>
      <c r="L40" s="212">
        <f>1/50</f>
        <v>0.02</v>
      </c>
      <c r="M40" s="206">
        <f t="shared" ref="M40" si="17">L40*K40</f>
        <v>0.04</v>
      </c>
      <c r="N40" s="211"/>
      <c r="O40" s="207">
        <f>N40+M40</f>
        <v>0.04</v>
      </c>
      <c r="P40" s="357" t="s">
        <v>348</v>
      </c>
      <c r="Q40" s="358"/>
    </row>
    <row r="41" spans="1:17" s="12" customFormat="1" ht="54" hidden="1" customHeight="1">
      <c r="A41" s="231">
        <v>6</v>
      </c>
      <c r="B41" s="353" t="s">
        <v>214</v>
      </c>
      <c r="C41" s="354"/>
      <c r="D41" s="354"/>
      <c r="E41" s="355"/>
      <c r="F41" s="262" t="s">
        <v>92</v>
      </c>
      <c r="G41" s="262" t="s">
        <v>92</v>
      </c>
      <c r="H41" s="356" t="str">
        <f t="shared" si="9"/>
        <v>BLACK</v>
      </c>
      <c r="I41" s="356" t="e">
        <f>#REF!</f>
        <v>#REF!</v>
      </c>
      <c r="J41" s="206" t="s">
        <v>30</v>
      </c>
      <c r="K41" s="206">
        <f t="shared" si="10"/>
        <v>2</v>
      </c>
      <c r="L41" s="212">
        <v>1</v>
      </c>
      <c r="M41" s="206">
        <f t="shared" ref="M41" si="18">L41*K41</f>
        <v>2</v>
      </c>
      <c r="N41" s="211"/>
      <c r="O41" s="207">
        <f t="shared" ref="O41" si="19">N41+M41</f>
        <v>2</v>
      </c>
      <c r="P41" s="357"/>
      <c r="Q41" s="358"/>
    </row>
    <row r="42" spans="1:17" s="12" customFormat="1" ht="48" hidden="1" customHeight="1">
      <c r="A42" s="231">
        <v>7</v>
      </c>
      <c r="B42" s="353" t="s">
        <v>215</v>
      </c>
      <c r="C42" s="354"/>
      <c r="D42" s="354"/>
      <c r="E42" s="355"/>
      <c r="F42" s="262" t="s">
        <v>92</v>
      </c>
      <c r="G42" s="262" t="s">
        <v>92</v>
      </c>
      <c r="H42" s="356" t="str">
        <f t="shared" si="9"/>
        <v>BLACK</v>
      </c>
      <c r="I42" s="356" t="e">
        <f>#REF!</f>
        <v>#REF!</v>
      </c>
      <c r="J42" s="206" t="s">
        <v>30</v>
      </c>
      <c r="K42" s="206">
        <f t="shared" si="10"/>
        <v>2</v>
      </c>
      <c r="L42" s="212">
        <f>1/50</f>
        <v>0.02</v>
      </c>
      <c r="M42" s="206">
        <f t="shared" ref="M42" si="20">L42*K42</f>
        <v>0.04</v>
      </c>
      <c r="N42" s="211"/>
      <c r="O42" s="207">
        <f t="shared" ref="O42" si="21">N42+M42</f>
        <v>0.04</v>
      </c>
      <c r="P42" s="384"/>
      <c r="Q42" s="384"/>
    </row>
    <row r="43" spans="1:17" s="12" customFormat="1" ht="50.5" hidden="1" customHeight="1">
      <c r="A43" s="231">
        <v>8</v>
      </c>
      <c r="B43" s="259" t="s">
        <v>216</v>
      </c>
      <c r="C43" s="260"/>
      <c r="D43" s="260"/>
      <c r="E43" s="261"/>
      <c r="F43" s="262" t="s">
        <v>55</v>
      </c>
      <c r="G43" s="262" t="s">
        <v>55</v>
      </c>
      <c r="H43" s="356" t="str">
        <f t="shared" si="9"/>
        <v>BLACK</v>
      </c>
      <c r="I43" s="356" t="e">
        <f>#REF!</f>
        <v>#REF!</v>
      </c>
      <c r="J43" s="206" t="s">
        <v>30</v>
      </c>
      <c r="K43" s="206">
        <f t="shared" si="10"/>
        <v>2</v>
      </c>
      <c r="L43" s="212">
        <f>2/50</f>
        <v>0.04</v>
      </c>
      <c r="M43" s="206">
        <f>L43*K43</f>
        <v>0.08</v>
      </c>
      <c r="N43" s="211"/>
      <c r="O43" s="207">
        <f t="shared" ref="O43" si="22">N43+M43</f>
        <v>0.08</v>
      </c>
      <c r="P43" s="384"/>
      <c r="Q43" s="384"/>
    </row>
    <row r="44" spans="1:17" s="12" customFormat="1" ht="53.5" hidden="1" customHeight="1">
      <c r="A44" s="231">
        <v>9</v>
      </c>
      <c r="B44" s="259" t="s">
        <v>217</v>
      </c>
      <c r="C44" s="260"/>
      <c r="D44" s="260"/>
      <c r="E44" s="261"/>
      <c r="F44" s="262" t="s">
        <v>55</v>
      </c>
      <c r="G44" s="262" t="s">
        <v>55</v>
      </c>
      <c r="H44" s="356" t="str">
        <f t="shared" si="9"/>
        <v>BLACK</v>
      </c>
      <c r="I44" s="356" t="e">
        <f>#REF!</f>
        <v>#REF!</v>
      </c>
      <c r="J44" s="206" t="s">
        <v>30</v>
      </c>
      <c r="K44" s="206">
        <f t="shared" si="10"/>
        <v>2</v>
      </c>
      <c r="L44" s="212">
        <f>2/40</f>
        <v>0.05</v>
      </c>
      <c r="M44" s="206">
        <f t="shared" ref="M44:M45" si="23">L44*K44</f>
        <v>0.1</v>
      </c>
      <c r="N44" s="206"/>
      <c r="O44" s="207">
        <v>26</v>
      </c>
      <c r="P44" s="384"/>
      <c r="Q44" s="384"/>
    </row>
    <row r="45" spans="1:17" s="12" customFormat="1" ht="48" hidden="1" customHeight="1">
      <c r="A45" s="231">
        <v>10</v>
      </c>
      <c r="B45" s="259" t="s">
        <v>218</v>
      </c>
      <c r="C45" s="260"/>
      <c r="D45" s="260"/>
      <c r="E45" s="261"/>
      <c r="F45" s="262" t="s">
        <v>55</v>
      </c>
      <c r="G45" s="262" t="s">
        <v>55</v>
      </c>
      <c r="H45" s="356" t="str">
        <f t="shared" si="9"/>
        <v>BLACK</v>
      </c>
      <c r="I45" s="356" t="e">
        <f>#REF!</f>
        <v>#REF!</v>
      </c>
      <c r="J45" s="206" t="s">
        <v>30</v>
      </c>
      <c r="K45" s="206">
        <f t="shared" si="10"/>
        <v>2</v>
      </c>
      <c r="L45" s="212">
        <f>2/40</f>
        <v>0.05</v>
      </c>
      <c r="M45" s="206">
        <f t="shared" si="23"/>
        <v>0.1</v>
      </c>
      <c r="N45" s="206"/>
      <c r="O45" s="207">
        <v>26</v>
      </c>
      <c r="P45" s="384"/>
      <c r="Q45" s="384"/>
    </row>
    <row r="46" spans="1:17" s="12" customFormat="1" ht="48.5" hidden="1" customHeight="1">
      <c r="A46" s="210">
        <v>11</v>
      </c>
      <c r="B46" s="259" t="s">
        <v>186</v>
      </c>
      <c r="C46" s="260"/>
      <c r="D46" s="260"/>
      <c r="E46" s="261"/>
      <c r="F46" s="262" t="s">
        <v>55</v>
      </c>
      <c r="G46" s="262" t="s">
        <v>55</v>
      </c>
      <c r="H46" s="356" t="str">
        <f t="shared" si="9"/>
        <v>BLACK</v>
      </c>
      <c r="I46" s="356" t="e">
        <f>#REF!</f>
        <v>#REF!</v>
      </c>
      <c r="J46" s="206" t="s">
        <v>30</v>
      </c>
      <c r="K46" s="206">
        <f t="shared" si="10"/>
        <v>2</v>
      </c>
      <c r="L46" s="212">
        <f>2/40</f>
        <v>0.05</v>
      </c>
      <c r="M46" s="206">
        <f t="shared" ref="M46" si="24">L46*K46</f>
        <v>0.1</v>
      </c>
      <c r="N46" s="206"/>
      <c r="O46" s="207">
        <v>26</v>
      </c>
      <c r="P46" s="384"/>
      <c r="Q46" s="384"/>
    </row>
    <row r="47" spans="1:17" s="12" customFormat="1" ht="16" customHeight="1">
      <c r="A47" s="88"/>
      <c r="B47" s="8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</row>
    <row r="48" spans="1:17" s="12" customFormat="1" ht="33" customHeight="1">
      <c r="B48" s="257" t="s">
        <v>66</v>
      </c>
      <c r="C48" s="76"/>
      <c r="D48" s="77"/>
      <c r="E48" s="77"/>
      <c r="F48" s="77"/>
      <c r="G48" s="78"/>
      <c r="H48" s="77"/>
      <c r="I48" s="77"/>
      <c r="J48" s="394" t="s">
        <v>31</v>
      </c>
      <c r="K48" s="394"/>
      <c r="L48" s="394"/>
      <c r="M48" s="394"/>
      <c r="N48" s="394"/>
      <c r="O48" s="42"/>
      <c r="P48" s="42"/>
      <c r="Q48" s="43"/>
    </row>
    <row r="49" spans="1:17" s="88" customFormat="1" ht="35.5" customHeight="1">
      <c r="A49" s="88">
        <v>1</v>
      </c>
      <c r="B49" s="230" t="s">
        <v>194</v>
      </c>
      <c r="C49" s="3" t="s">
        <v>380</v>
      </c>
      <c r="D49" s="12"/>
      <c r="E49" s="12"/>
      <c r="F49" s="12"/>
      <c r="G49" s="44"/>
      <c r="H49" s="44"/>
      <c r="I49" s="44"/>
      <c r="J49" s="44"/>
      <c r="K49" s="16"/>
      <c r="L49" s="16"/>
      <c r="M49" s="44"/>
      <c r="N49" s="44"/>
      <c r="O49" s="44"/>
      <c r="P49" s="44"/>
      <c r="Q49" s="44"/>
    </row>
    <row r="50" spans="1:17" s="12" customFormat="1" ht="34.5" customHeight="1">
      <c r="A50" s="88"/>
      <c r="B50" s="403" t="s">
        <v>49</v>
      </c>
      <c r="C50" s="404"/>
      <c r="D50" s="404"/>
      <c r="E50" s="404"/>
      <c r="F50" s="404"/>
      <c r="G50" s="404"/>
      <c r="H50" s="404"/>
      <c r="I50" s="405"/>
      <c r="J50" s="44"/>
      <c r="K50" s="16"/>
      <c r="L50" s="16"/>
      <c r="M50" s="44"/>
      <c r="N50" s="44"/>
      <c r="O50" s="44"/>
      <c r="P50" s="44"/>
      <c r="Q50" s="44"/>
    </row>
    <row r="51" spans="1:17" s="12" customFormat="1" ht="59.25" customHeight="1">
      <c r="A51" s="88"/>
      <c r="B51" s="334" t="s">
        <v>42</v>
      </c>
      <c r="C51" s="335"/>
      <c r="D51" s="336" t="s">
        <v>54</v>
      </c>
      <c r="E51" s="337"/>
      <c r="F51" s="337"/>
      <c r="G51" s="337"/>
      <c r="H51" s="337"/>
      <c r="I51" s="338"/>
      <c r="J51" s="44"/>
      <c r="K51" s="44"/>
      <c r="L51" s="44"/>
      <c r="M51" s="44"/>
      <c r="N51" s="44"/>
      <c r="O51" s="44"/>
      <c r="P51" s="44"/>
      <c r="Q51" s="44"/>
    </row>
    <row r="52" spans="1:17" s="12" customFormat="1" ht="78.5" customHeight="1">
      <c r="A52" s="88"/>
      <c r="B52" s="339" t="str">
        <f>$D$20</f>
        <v>BLACK</v>
      </c>
      <c r="C52" s="339" t="e">
        <f>#REF!</f>
        <v>#REF!</v>
      </c>
      <c r="D52" s="400" t="s">
        <v>381</v>
      </c>
      <c r="E52" s="401"/>
      <c r="F52" s="401"/>
      <c r="G52" s="401"/>
      <c r="H52" s="401"/>
      <c r="I52" s="402"/>
      <c r="J52" s="44"/>
      <c r="K52" s="44"/>
      <c r="L52" s="44"/>
      <c r="M52" s="44"/>
      <c r="N52" s="44"/>
      <c r="O52" s="44"/>
    </row>
    <row r="53" spans="1:17" s="12" customFormat="1" ht="27.5"/>
    <row r="54" spans="1:17" s="12" customFormat="1" ht="28">
      <c r="A54" s="88"/>
      <c r="B54" s="395" t="s">
        <v>219</v>
      </c>
      <c r="C54" s="396"/>
      <c r="D54" s="397"/>
      <c r="E54" s="397"/>
      <c r="F54" s="397"/>
      <c r="G54" s="397"/>
      <c r="H54" s="397"/>
      <c r="I54" s="398"/>
      <c r="J54" s="44"/>
      <c r="K54" s="44"/>
      <c r="L54" s="44"/>
    </row>
    <row r="55" spans="1:17" s="12" customFormat="1" ht="40.5" customHeight="1">
      <c r="A55" s="88"/>
      <c r="B55" s="343"/>
      <c r="C55" s="344"/>
      <c r="D55" s="234" t="s">
        <v>182</v>
      </c>
      <c r="E55" s="234" t="s">
        <v>60</v>
      </c>
      <c r="F55" s="234" t="s">
        <v>10</v>
      </c>
      <c r="G55" s="234" t="s">
        <v>57</v>
      </c>
      <c r="H55" s="234" t="s">
        <v>58</v>
      </c>
      <c r="I55" s="234" t="s">
        <v>59</v>
      </c>
      <c r="J55" s="44"/>
    </row>
    <row r="56" spans="1:17" s="12" customFormat="1" ht="81.5" customHeight="1">
      <c r="A56" s="88"/>
      <c r="B56" s="399" t="s">
        <v>382</v>
      </c>
      <c r="C56" s="399"/>
      <c r="D56" s="346" t="s">
        <v>383</v>
      </c>
      <c r="E56" s="347"/>
      <c r="F56" s="347"/>
      <c r="G56" s="347"/>
      <c r="H56" s="347"/>
      <c r="I56" s="348"/>
      <c r="J56" s="44"/>
    </row>
    <row r="57" spans="1:17" s="12" customFormat="1" ht="163" customHeight="1">
      <c r="A57" s="88"/>
      <c r="B57" s="349" t="s">
        <v>384</v>
      </c>
      <c r="C57" s="350"/>
      <c r="D57" s="346" t="s">
        <v>385</v>
      </c>
      <c r="E57" s="347"/>
      <c r="F57" s="347"/>
      <c r="G57" s="347"/>
      <c r="H57" s="347"/>
      <c r="I57" s="348"/>
      <c r="J57" s="44"/>
    </row>
    <row r="58" spans="1:17" s="12" customFormat="1" ht="12.75" customHeight="1">
      <c r="A58" s="88"/>
      <c r="B58" s="88"/>
      <c r="C58" s="88"/>
      <c r="D58" s="88"/>
      <c r="E58" s="88"/>
      <c r="F58" s="88"/>
      <c r="G58" s="88"/>
      <c r="H58" s="88"/>
      <c r="I58" s="88"/>
      <c r="J58" s="44"/>
      <c r="K58" s="44"/>
      <c r="L58" s="44"/>
      <c r="M58" s="44"/>
      <c r="N58" s="44"/>
      <c r="O58" s="44"/>
      <c r="P58" s="44"/>
      <c r="Q58" s="44"/>
    </row>
    <row r="59" spans="1:17" s="88" customFormat="1" ht="42" customHeight="1">
      <c r="A59" s="13">
        <v>2</v>
      </c>
      <c r="B59" s="230" t="s">
        <v>196</v>
      </c>
      <c r="C59" s="318" t="s">
        <v>185</v>
      </c>
      <c r="D59" s="318"/>
      <c r="E59" s="318"/>
      <c r="F59" s="318"/>
      <c r="G59" s="44"/>
      <c r="H59" s="44"/>
      <c r="I59" s="44"/>
      <c r="J59" s="44"/>
      <c r="K59" s="16"/>
      <c r="L59"/>
      <c r="M59" s="44"/>
      <c r="N59" s="44"/>
      <c r="O59" s="44"/>
      <c r="P59" s="44"/>
      <c r="Q59" s="44"/>
    </row>
    <row r="60" spans="1:17" s="12" customFormat="1" ht="28" hidden="1">
      <c r="A60" s="88"/>
      <c r="B60" s="320" t="s">
        <v>49</v>
      </c>
      <c r="C60" s="321"/>
      <c r="D60" s="321"/>
      <c r="E60" s="321"/>
      <c r="F60" s="321"/>
      <c r="G60" s="321"/>
      <c r="H60" s="321"/>
      <c r="I60" s="324"/>
      <c r="J60" s="44"/>
      <c r="K60" s="16"/>
      <c r="L60" s="16"/>
      <c r="M60" s="44"/>
      <c r="N60" s="44"/>
      <c r="O60" s="44"/>
      <c r="P60" s="44"/>
      <c r="Q60" s="44"/>
    </row>
    <row r="61" spans="1:17" s="12" customFormat="1" ht="63" hidden="1" customHeight="1">
      <c r="A61" s="88"/>
      <c r="B61" s="326" t="s">
        <v>42</v>
      </c>
      <c r="C61" s="327"/>
      <c r="D61" s="328" t="s">
        <v>69</v>
      </c>
      <c r="E61" s="329"/>
      <c r="F61" s="329"/>
      <c r="G61" s="329"/>
      <c r="H61" s="329"/>
      <c r="I61" s="330"/>
      <c r="J61" s="44"/>
      <c r="K61" s="44"/>
      <c r="L61" s="44"/>
      <c r="M61" s="44"/>
      <c r="N61" s="44"/>
      <c r="O61" s="44"/>
      <c r="P61" s="44"/>
      <c r="Q61" s="44"/>
    </row>
    <row r="62" spans="1:17" s="12" customFormat="1" ht="72" hidden="1" customHeight="1">
      <c r="A62" s="88"/>
      <c r="B62" s="325" t="str">
        <f>$D$20</f>
        <v>BLACK</v>
      </c>
      <c r="C62" s="325" t="e">
        <f>#REF!</f>
        <v>#REF!</v>
      </c>
      <c r="D62" s="331" t="s">
        <v>178</v>
      </c>
      <c r="E62" s="332"/>
      <c r="F62" s="332"/>
      <c r="G62" s="332"/>
      <c r="H62" s="332"/>
      <c r="I62" s="333"/>
      <c r="J62" s="44"/>
      <c r="K62" s="44"/>
      <c r="L62" s="44"/>
      <c r="M62" s="44"/>
      <c r="N62" s="44"/>
      <c r="O62" s="44"/>
    </row>
    <row r="63" spans="1:17" s="12" customFormat="1" ht="29.15" hidden="1" customHeight="1">
      <c r="A63" s="88"/>
      <c r="B63" s="213"/>
      <c r="C63" s="214"/>
      <c r="D63" s="215"/>
      <c r="E63" s="202"/>
      <c r="F63" s="202"/>
      <c r="G63" s="202"/>
      <c r="H63" s="202"/>
      <c r="I63" s="203"/>
      <c r="J63" s="44"/>
      <c r="K63" s="44"/>
      <c r="L63" s="44"/>
      <c r="M63" s="44"/>
      <c r="N63" s="44"/>
      <c r="O63" s="44"/>
    </row>
    <row r="64" spans="1:17" s="12" customFormat="1" ht="28" hidden="1">
      <c r="A64" s="88"/>
      <c r="B64" s="320" t="s">
        <v>70</v>
      </c>
      <c r="C64" s="321"/>
      <c r="D64" s="322"/>
      <c r="E64" s="322"/>
      <c r="F64" s="322"/>
      <c r="G64" s="322"/>
      <c r="H64" s="322"/>
      <c r="I64" s="323"/>
      <c r="J64" s="44"/>
      <c r="K64" s="44"/>
      <c r="L64" s="44"/>
    </row>
    <row r="65" spans="1:17" s="12" customFormat="1" ht="56.25" hidden="1" customHeight="1">
      <c r="A65" s="88"/>
      <c r="B65" s="343"/>
      <c r="C65" s="344"/>
      <c r="D65" s="234" t="s">
        <v>182</v>
      </c>
      <c r="E65" s="234" t="s">
        <v>60</v>
      </c>
      <c r="F65" s="234" t="s">
        <v>10</v>
      </c>
      <c r="G65" s="234" t="s">
        <v>57</v>
      </c>
      <c r="H65" s="234" t="s">
        <v>58</v>
      </c>
      <c r="I65" s="234" t="s">
        <v>59</v>
      </c>
      <c r="J65" s="44"/>
    </row>
    <row r="66" spans="1:17" s="12" customFormat="1" ht="67.5" hidden="1" customHeight="1">
      <c r="A66" s="88"/>
      <c r="B66" s="345" t="s">
        <v>183</v>
      </c>
      <c r="C66" s="345"/>
      <c r="D66" s="195"/>
      <c r="E66" s="196"/>
      <c r="F66" s="196"/>
      <c r="G66" s="196"/>
      <c r="H66" s="196"/>
      <c r="I66" s="196"/>
      <c r="J66" s="44"/>
    </row>
    <row r="67" spans="1:17" s="12" customFormat="1" ht="27.5" hidden="1">
      <c r="A67" s="88"/>
      <c r="B67" s="88"/>
      <c r="C67" s="88"/>
      <c r="D67" s="88"/>
      <c r="E67" s="88"/>
      <c r="F67" s="88"/>
      <c r="G67" s="88"/>
      <c r="H67" s="88"/>
      <c r="I67" s="88"/>
      <c r="J67" s="44"/>
      <c r="K67" s="44"/>
      <c r="L67" s="44"/>
      <c r="M67" s="44"/>
      <c r="N67" s="44"/>
      <c r="O67" s="44"/>
      <c r="P67" s="44"/>
      <c r="Q67" s="44"/>
    </row>
    <row r="68" spans="1:17" s="88" customFormat="1" ht="48.65" customHeight="1">
      <c r="A68" s="13">
        <v>3</v>
      </c>
      <c r="B68" s="230" t="s">
        <v>197</v>
      </c>
      <c r="C68" s="99" t="s">
        <v>357</v>
      </c>
      <c r="D68" s="15"/>
      <c r="E68" s="15"/>
      <c r="F68" s="15"/>
      <c r="G68" s="44"/>
      <c r="H68" s="44"/>
      <c r="I68" s="44"/>
      <c r="J68" s="44"/>
      <c r="K68" s="16"/>
      <c r="L68" s="16"/>
      <c r="M68" s="44"/>
      <c r="N68" s="44"/>
      <c r="O68" s="44"/>
      <c r="P68" s="44"/>
      <c r="Q68" s="44"/>
    </row>
    <row r="69" spans="1:17" s="12" customFormat="1" ht="50.5" hidden="1" customHeight="1">
      <c r="A69" s="88"/>
      <c r="B69" s="334" t="s">
        <v>42</v>
      </c>
      <c r="C69" s="335"/>
      <c r="D69" s="336" t="s">
        <v>192</v>
      </c>
      <c r="E69" s="337"/>
      <c r="F69" s="337"/>
      <c r="G69" s="337"/>
      <c r="H69" s="337"/>
      <c r="I69" s="338"/>
      <c r="J69" s="44"/>
      <c r="K69" s="44"/>
      <c r="L69" s="44"/>
      <c r="M69" s="44"/>
      <c r="N69" s="44"/>
      <c r="O69" s="44"/>
      <c r="P69" s="44"/>
      <c r="Q69" s="44"/>
    </row>
    <row r="70" spans="1:17" s="12" customFormat="1" ht="108" hidden="1" customHeight="1">
      <c r="A70" s="88"/>
      <c r="B70" s="339" t="str">
        <f>$D$20</f>
        <v>BLACK</v>
      </c>
      <c r="C70" s="339" t="e">
        <f>#REF!</f>
        <v>#REF!</v>
      </c>
      <c r="D70" s="340" t="s">
        <v>352</v>
      </c>
      <c r="E70" s="341"/>
      <c r="F70" s="341"/>
      <c r="G70" s="341"/>
      <c r="H70" s="341"/>
      <c r="I70" s="342"/>
      <c r="J70" s="44"/>
    </row>
    <row r="71" spans="1:17" s="12" customFormat="1" ht="108" hidden="1" customHeight="1">
      <c r="A71" s="88"/>
      <c r="B71" s="339" t="s">
        <v>255</v>
      </c>
      <c r="C71" s="339" t="e">
        <f>#REF!</f>
        <v>#REF!</v>
      </c>
      <c r="D71" s="340" t="s">
        <v>354</v>
      </c>
      <c r="E71" s="341"/>
      <c r="F71" s="341"/>
      <c r="G71" s="341"/>
      <c r="H71" s="341"/>
      <c r="I71" s="342"/>
      <c r="J71" s="44"/>
      <c r="N71"/>
    </row>
    <row r="72" spans="1:17" s="12" customFormat="1" ht="15" customHeight="1">
      <c r="A72" s="88"/>
      <c r="B72" s="8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17" s="12" customFormat="1" ht="29.25" customHeight="1">
      <c r="B73" s="319" t="s">
        <v>78</v>
      </c>
      <c r="C73" s="319"/>
      <c r="D73" s="319"/>
      <c r="E73" s="319"/>
      <c r="G73" s="44"/>
      <c r="M73"/>
      <c r="N73" s="43"/>
      <c r="O73" s="42"/>
      <c r="P73" s="42"/>
      <c r="Q73" s="43"/>
    </row>
    <row r="74" spans="1:17" s="12" customFormat="1" ht="35.25" customHeight="1">
      <c r="A74" s="88">
        <v>1</v>
      </c>
      <c r="B74" s="94" t="s">
        <v>189</v>
      </c>
      <c r="C74" s="88"/>
      <c r="D74" s="88"/>
      <c r="G74" s="44"/>
      <c r="N74" s="43"/>
      <c r="O74" s="42"/>
      <c r="P74" s="42"/>
      <c r="Q74" s="43"/>
    </row>
    <row r="75" spans="1:17" s="12" customFormat="1" ht="35.25" customHeight="1">
      <c r="A75" s="88">
        <v>2</v>
      </c>
      <c r="B75" s="94" t="s">
        <v>190</v>
      </c>
      <c r="C75" s="88"/>
      <c r="D75" s="88"/>
      <c r="G75" s="44"/>
      <c r="N75" s="43"/>
      <c r="O75" s="42"/>
      <c r="P75" s="42"/>
      <c r="Q75" s="43"/>
    </row>
    <row r="76" spans="1:17" s="12" customFormat="1" ht="35.25" customHeight="1">
      <c r="A76" s="88">
        <v>3</v>
      </c>
      <c r="B76" s="94" t="s">
        <v>191</v>
      </c>
      <c r="C76" s="88"/>
      <c r="D76" s="88"/>
      <c r="G76" s="44"/>
      <c r="N76" s="43"/>
      <c r="O76" s="42"/>
      <c r="P76" s="42"/>
      <c r="Q76" s="43"/>
    </row>
    <row r="77" spans="1:17" s="15" customFormat="1" ht="52.5" customHeight="1">
      <c r="A77" s="13"/>
      <c r="B77" s="235" t="s">
        <v>61</v>
      </c>
      <c r="C77" s="236" t="s">
        <v>182</v>
      </c>
      <c r="D77" s="236" t="s">
        <v>60</v>
      </c>
      <c r="E77" s="236" t="s">
        <v>10</v>
      </c>
      <c r="F77" s="236" t="s">
        <v>57</v>
      </c>
      <c r="G77" s="236" t="s">
        <v>58</v>
      </c>
      <c r="H77" s="236" t="s">
        <v>59</v>
      </c>
      <c r="I77" s="236" t="s">
        <v>11</v>
      </c>
      <c r="M77" s="47"/>
      <c r="N77"/>
      <c r="O77" s="48"/>
      <c r="P77" s="47"/>
    </row>
    <row r="78" spans="1:17" s="15" customFormat="1" ht="52.5" customHeight="1">
      <c r="A78" s="13"/>
      <c r="B78" s="235" t="s">
        <v>62</v>
      </c>
      <c r="C78" s="207">
        <f>F21</f>
        <v>0</v>
      </c>
      <c r="D78" s="207">
        <f t="shared" ref="D78:H78" si="25">G21</f>
        <v>0</v>
      </c>
      <c r="E78" s="207">
        <f t="shared" si="25"/>
        <v>2</v>
      </c>
      <c r="F78" s="207">
        <f t="shared" si="25"/>
        <v>0</v>
      </c>
      <c r="G78" s="207">
        <f t="shared" si="25"/>
        <v>0</v>
      </c>
      <c r="H78" s="207">
        <f t="shared" si="25"/>
        <v>0</v>
      </c>
      <c r="I78" s="207">
        <f>SUM(C78:H78)</f>
        <v>2</v>
      </c>
      <c r="M78" s="47"/>
      <c r="N78"/>
      <c r="O78" s="48"/>
      <c r="P78" s="47"/>
    </row>
    <row r="79" spans="1:17" s="95" customFormat="1" ht="208" customHeight="1">
      <c r="A79" s="317" t="s">
        <v>207</v>
      </c>
      <c r="B79" s="317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</row>
    <row r="80" spans="1:17" s="95" customFormat="1" ht="133" customHeight="1">
      <c r="G80" s="96"/>
    </row>
    <row r="81" spans="7:7" s="95" customFormat="1" ht="27.5">
      <c r="G81" s="96"/>
    </row>
    <row r="82" spans="7:7" s="95" customFormat="1" ht="27.5">
      <c r="G82" s="96"/>
    </row>
    <row r="83" spans="7:7" s="95" customFormat="1" ht="27.5">
      <c r="G83" s="96"/>
    </row>
    <row r="84" spans="7:7" s="95" customFormat="1" ht="27.5">
      <c r="G84" s="96"/>
    </row>
    <row r="85" spans="7:7" s="95" customFormat="1" ht="27.5">
      <c r="G85" s="96"/>
    </row>
    <row r="86" spans="7:7" s="95" customFormat="1" ht="27.5">
      <c r="G86" s="96"/>
    </row>
    <row r="87" spans="7:7" s="95" customFormat="1" ht="27.5">
      <c r="G87" s="96"/>
    </row>
    <row r="88" spans="7:7" s="95" customFormat="1" ht="27.5">
      <c r="G88" s="96"/>
    </row>
    <row r="89" spans="7:7" s="95" customFormat="1" ht="27.5">
      <c r="G89" s="96"/>
    </row>
    <row r="90" spans="7:7" s="95" customFormat="1" ht="27.5">
      <c r="G90" s="96"/>
    </row>
    <row r="91" spans="7:7" s="95" customFormat="1" ht="27.5">
      <c r="G91" s="96"/>
    </row>
    <row r="92" spans="7:7" s="95" customFormat="1" ht="27.5">
      <c r="G92" s="96"/>
    </row>
    <row r="93" spans="7:7" s="95" customFormat="1" ht="27.5">
      <c r="G93" s="96"/>
    </row>
    <row r="94" spans="7:7" s="95" customFormat="1" ht="27.5">
      <c r="G94" s="96"/>
    </row>
    <row r="95" spans="7:7" s="95" customFormat="1" ht="27.5">
      <c r="G95" s="96"/>
    </row>
    <row r="96" spans="7: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</sheetData>
  <autoFilter ref="A29:R49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95">
    <mergeCell ref="D51:I51"/>
    <mergeCell ref="B54:I54"/>
    <mergeCell ref="B31:E31"/>
    <mergeCell ref="B71:C71"/>
    <mergeCell ref="D71:I71"/>
    <mergeCell ref="B42:E42"/>
    <mergeCell ref="B55:C55"/>
    <mergeCell ref="B56:C56"/>
    <mergeCell ref="B52:C52"/>
    <mergeCell ref="D52:I52"/>
    <mergeCell ref="H35:I35"/>
    <mergeCell ref="H41:I41"/>
    <mergeCell ref="A35:E35"/>
    <mergeCell ref="H31:I31"/>
    <mergeCell ref="B50:I50"/>
    <mergeCell ref="B51:C51"/>
    <mergeCell ref="J48:N48"/>
    <mergeCell ref="P44:Q44"/>
    <mergeCell ref="P42:Q42"/>
    <mergeCell ref="H44:I44"/>
    <mergeCell ref="H42:I42"/>
    <mergeCell ref="H43:I43"/>
    <mergeCell ref="P43:Q43"/>
    <mergeCell ref="H46:I46"/>
    <mergeCell ref="P46:Q46"/>
    <mergeCell ref="H45:I45"/>
    <mergeCell ref="P45:Q45"/>
    <mergeCell ref="P41:Q41"/>
    <mergeCell ref="P37:Q37"/>
    <mergeCell ref="B39:E39"/>
    <mergeCell ref="H39:I39"/>
    <mergeCell ref="P39:Q39"/>
    <mergeCell ref="B41:E41"/>
    <mergeCell ref="P35:Q35"/>
    <mergeCell ref="B38:E38"/>
    <mergeCell ref="H38:I38"/>
    <mergeCell ref="B40:E40"/>
    <mergeCell ref="H40:I40"/>
    <mergeCell ref="P38:Q38"/>
    <mergeCell ref="B37:E37"/>
    <mergeCell ref="H37:I37"/>
    <mergeCell ref="P40:Q40"/>
    <mergeCell ref="A29:E29"/>
    <mergeCell ref="H29:I29"/>
    <mergeCell ref="P29:Q29"/>
    <mergeCell ref="P31:Q31"/>
    <mergeCell ref="B33:E33"/>
    <mergeCell ref="H33:I33"/>
    <mergeCell ref="P33:Q33"/>
    <mergeCell ref="B32:E32"/>
    <mergeCell ref="H32:I32"/>
    <mergeCell ref="P32:Q32"/>
    <mergeCell ref="D8:F8"/>
    <mergeCell ref="G5:M8"/>
    <mergeCell ref="M11:Q11"/>
    <mergeCell ref="D22:Q23"/>
    <mergeCell ref="D11:F11"/>
    <mergeCell ref="B13:F13"/>
    <mergeCell ref="N1:O1"/>
    <mergeCell ref="P1:Q1"/>
    <mergeCell ref="N2:O2"/>
    <mergeCell ref="P2:Q2"/>
    <mergeCell ref="N3:O3"/>
    <mergeCell ref="P3:Q3"/>
    <mergeCell ref="D56:I56"/>
    <mergeCell ref="B57:C57"/>
    <mergeCell ref="D57:I57"/>
    <mergeCell ref="N24:Q24"/>
    <mergeCell ref="A24:C24"/>
    <mergeCell ref="B36:E36"/>
    <mergeCell ref="H36:I36"/>
    <mergeCell ref="P36:Q36"/>
    <mergeCell ref="A25:Q25"/>
    <mergeCell ref="B26:C26"/>
    <mergeCell ref="N26:Q26"/>
    <mergeCell ref="B27:C27"/>
    <mergeCell ref="N27:Q27"/>
    <mergeCell ref="B30:E30"/>
    <mergeCell ref="H30:I30"/>
    <mergeCell ref="P30:Q30"/>
    <mergeCell ref="A79:Q79"/>
    <mergeCell ref="C59:F59"/>
    <mergeCell ref="B73:E73"/>
    <mergeCell ref="B64:I64"/>
    <mergeCell ref="B60:I60"/>
    <mergeCell ref="B62:C62"/>
    <mergeCell ref="B61:C61"/>
    <mergeCell ref="D61:I61"/>
    <mergeCell ref="D62:I62"/>
    <mergeCell ref="B69:C69"/>
    <mergeCell ref="D69:I69"/>
    <mergeCell ref="B70:C70"/>
    <mergeCell ref="D70:I70"/>
    <mergeCell ref="B65:C65"/>
    <mergeCell ref="B66:C66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1" max="16" man="1"/>
    <brk id="33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65" t="s">
        <v>73</v>
      </c>
      <c r="N1" s="365" t="s">
        <v>73</v>
      </c>
      <c r="O1" s="366" t="s">
        <v>74</v>
      </c>
      <c r="P1" s="366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65" t="s">
        <v>75</v>
      </c>
      <c r="N2" s="365" t="s">
        <v>75</v>
      </c>
      <c r="O2" s="367" t="s">
        <v>76</v>
      </c>
      <c r="P2" s="367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65" t="s">
        <v>77</v>
      </c>
      <c r="N3" s="365" t="s">
        <v>77</v>
      </c>
      <c r="O3" s="368" t="s">
        <v>79</v>
      </c>
      <c r="P3" s="366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85" t="s">
        <v>139</v>
      </c>
      <c r="H5" s="486"/>
      <c r="I5" s="486"/>
      <c r="J5" s="486"/>
      <c r="K5" s="486"/>
      <c r="L5" s="487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88"/>
      <c r="H6" s="489"/>
      <c r="I6" s="489"/>
      <c r="J6" s="489"/>
      <c r="K6" s="489"/>
      <c r="L6" s="490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88"/>
      <c r="H7" s="489"/>
      <c r="I7" s="489"/>
      <c r="J7" s="489"/>
      <c r="K7" s="489"/>
      <c r="L7" s="490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69" t="s">
        <v>142</v>
      </c>
      <c r="E8" s="369"/>
      <c r="F8" s="369"/>
      <c r="G8" s="491"/>
      <c r="H8" s="492"/>
      <c r="I8" s="492"/>
      <c r="J8" s="492"/>
      <c r="K8" s="492"/>
      <c r="L8" s="493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81">
        <v>44964</v>
      </c>
      <c r="E11" s="382"/>
      <c r="F11" s="382"/>
      <c r="G11" s="22"/>
      <c r="H11" s="23"/>
      <c r="I11" s="20"/>
      <c r="J11" s="20" t="s">
        <v>4</v>
      </c>
      <c r="K11" s="20"/>
      <c r="L11" s="494" t="s">
        <v>128</v>
      </c>
      <c r="M11" s="494"/>
      <c r="N11" s="494"/>
      <c r="O11" s="494"/>
      <c r="P11" s="494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83"/>
      <c r="C13" s="383"/>
      <c r="D13" s="383"/>
      <c r="E13" s="383"/>
      <c r="F13" s="383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77" t="s">
        <v>147</v>
      </c>
      <c r="E28" s="477"/>
      <c r="F28" s="477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77" t="str">
        <f>+D28</f>
        <v>WASHED BURGUNDY</v>
      </c>
      <c r="E29" s="477"/>
      <c r="F29" s="477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78" t="str">
        <f>+D29</f>
        <v>WASHED BURGUNDY</v>
      </c>
      <c r="E30" s="478"/>
      <c r="F30" s="478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80" t="s">
        <v>130</v>
      </c>
      <c r="E43" s="380"/>
      <c r="F43" s="380"/>
      <c r="G43" s="380"/>
      <c r="H43" s="380"/>
      <c r="I43" s="380"/>
      <c r="J43" s="380"/>
      <c r="K43" s="380"/>
      <c r="L43" s="380"/>
      <c r="M43" s="380"/>
      <c r="N43" s="380"/>
      <c r="O43" s="380"/>
      <c r="P43" s="380"/>
    </row>
    <row r="44" spans="1:16" s="1" customFormat="1" ht="59.15" customHeight="1" thickBot="1">
      <c r="B44" s="75" t="s">
        <v>14</v>
      </c>
      <c r="C44" s="32"/>
      <c r="D44" s="479"/>
      <c r="E44" s="479"/>
      <c r="F44" s="479"/>
      <c r="G44" s="479"/>
      <c r="H44" s="479"/>
      <c r="I44" s="479"/>
      <c r="J44" s="479"/>
      <c r="K44" s="479"/>
      <c r="L44" s="479"/>
      <c r="M44" s="479"/>
      <c r="N44" s="479"/>
      <c r="O44" s="479"/>
      <c r="P44" s="479"/>
    </row>
    <row r="45" spans="1:16" s="33" customFormat="1" ht="100.5" thickBot="1">
      <c r="A45" s="480" t="s">
        <v>15</v>
      </c>
      <c r="B45" s="481"/>
      <c r="C45" s="481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82" t="s">
        <v>51</v>
      </c>
      <c r="N45" s="483"/>
      <c r="O45" s="483"/>
      <c r="P45" s="484"/>
    </row>
    <row r="46" spans="1:16" s="43" customFormat="1" ht="45.75" hidden="1" customHeight="1">
      <c r="A46" s="474" t="str">
        <f>D18</f>
        <v>BLACK</v>
      </c>
      <c r="B46" s="475"/>
      <c r="C46" s="475"/>
      <c r="D46" s="475"/>
      <c r="E46" s="475"/>
      <c r="F46" s="475"/>
      <c r="G46" s="475"/>
      <c r="H46" s="475"/>
      <c r="I46" s="475"/>
      <c r="J46" s="475"/>
      <c r="K46" s="475"/>
      <c r="L46" s="475"/>
      <c r="M46" s="475"/>
      <c r="N46" s="475"/>
      <c r="O46" s="475"/>
      <c r="P46" s="476"/>
    </row>
    <row r="47" spans="1:16" s="139" customFormat="1" ht="120" hidden="1" customHeight="1">
      <c r="A47" s="115">
        <v>1</v>
      </c>
      <c r="B47" s="469" t="str">
        <f>$L$11</f>
        <v>100% DRY COTTON FLEECE 410GSM</v>
      </c>
      <c r="C47" s="469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70"/>
      <c r="N47" s="471"/>
      <c r="O47" s="471"/>
      <c r="P47" s="472"/>
    </row>
    <row r="48" spans="1:16" s="139" customFormat="1" ht="89.25" hidden="1" customHeight="1">
      <c r="A48" s="144">
        <v>2</v>
      </c>
      <c r="B48" s="469" t="s">
        <v>149</v>
      </c>
      <c r="C48" s="469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70"/>
      <c r="N48" s="471"/>
      <c r="O48" s="471"/>
      <c r="P48" s="472"/>
    </row>
    <row r="49" spans="1:16" s="139" customFormat="1" ht="129" hidden="1" customHeight="1">
      <c r="A49" s="115">
        <v>3</v>
      </c>
      <c r="B49" s="473" t="s">
        <v>126</v>
      </c>
      <c r="C49" s="473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70"/>
      <c r="N49" s="471"/>
      <c r="O49" s="471"/>
      <c r="P49" s="472"/>
    </row>
    <row r="50" spans="1:16" s="43" customFormat="1" ht="51.75" customHeight="1">
      <c r="A50" s="466" t="str">
        <f>D23</f>
        <v>GREY HEATHER</v>
      </c>
      <c r="B50" s="467"/>
      <c r="C50" s="467"/>
      <c r="D50" s="467"/>
      <c r="E50" s="467"/>
      <c r="F50" s="467"/>
      <c r="G50" s="467"/>
      <c r="H50" s="467"/>
      <c r="I50" s="467"/>
      <c r="J50" s="467"/>
      <c r="K50" s="467"/>
      <c r="L50" s="467"/>
      <c r="M50" s="467"/>
      <c r="N50" s="467"/>
      <c r="O50" s="467"/>
      <c r="P50" s="468"/>
    </row>
    <row r="51" spans="1:16" s="139" customFormat="1" ht="186.75" customHeight="1">
      <c r="A51" s="115">
        <v>1</v>
      </c>
      <c r="B51" s="469" t="str">
        <f>$L$11</f>
        <v>100% DRY COTTON FLEECE 410GSM</v>
      </c>
      <c r="C51" s="469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70" t="s">
        <v>177</v>
      </c>
      <c r="N51" s="471"/>
      <c r="O51" s="471"/>
      <c r="P51" s="472"/>
    </row>
    <row r="52" spans="1:16" s="139" customFormat="1" ht="186.75" customHeight="1">
      <c r="A52" s="144">
        <v>2</v>
      </c>
      <c r="B52" s="469" t="s">
        <v>149</v>
      </c>
      <c r="C52" s="469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70" t="s">
        <v>168</v>
      </c>
      <c r="N52" s="471"/>
      <c r="O52" s="471"/>
      <c r="P52" s="472"/>
    </row>
    <row r="53" spans="1:16" s="139" customFormat="1" ht="186.75" customHeight="1">
      <c r="A53" s="115">
        <v>3</v>
      </c>
      <c r="B53" s="473" t="s">
        <v>126</v>
      </c>
      <c r="C53" s="473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70" t="s">
        <v>169</v>
      </c>
      <c r="N53" s="471"/>
      <c r="O53" s="471"/>
      <c r="P53" s="472"/>
    </row>
    <row r="54" spans="1:16" s="43" customFormat="1" ht="51.75" hidden="1" customHeight="1">
      <c r="A54" s="466" t="str">
        <f>D28</f>
        <v>WASHED BURGUNDY</v>
      </c>
      <c r="B54" s="467"/>
      <c r="C54" s="467"/>
      <c r="D54" s="467"/>
      <c r="E54" s="467"/>
      <c r="F54" s="467"/>
      <c r="G54" s="467"/>
      <c r="H54" s="467"/>
      <c r="I54" s="467"/>
      <c r="J54" s="467"/>
      <c r="K54" s="467"/>
      <c r="L54" s="467"/>
      <c r="M54" s="467"/>
      <c r="N54" s="467"/>
      <c r="O54" s="467"/>
      <c r="P54" s="468"/>
    </row>
    <row r="55" spans="1:16" s="139" customFormat="1" ht="96.75" hidden="1" customHeight="1">
      <c r="A55" s="115">
        <v>1</v>
      </c>
      <c r="B55" s="469" t="str">
        <f>$L$11</f>
        <v>100% DRY COTTON FLEECE 410GSM</v>
      </c>
      <c r="C55" s="469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70"/>
      <c r="N55" s="471"/>
      <c r="O55" s="471"/>
      <c r="P55" s="472"/>
    </row>
    <row r="56" spans="1:16" s="139" customFormat="1" ht="70.5" hidden="1" customHeight="1">
      <c r="A56" s="144">
        <v>2</v>
      </c>
      <c r="B56" s="469" t="s">
        <v>149</v>
      </c>
      <c r="C56" s="469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70"/>
      <c r="N56" s="471"/>
      <c r="O56" s="471"/>
      <c r="P56" s="472"/>
    </row>
    <row r="57" spans="1:16" s="139" customFormat="1" ht="125.25" hidden="1" customHeight="1">
      <c r="A57" s="115">
        <v>3</v>
      </c>
      <c r="B57" s="473" t="s">
        <v>126</v>
      </c>
      <c r="C57" s="473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70"/>
      <c r="N57" s="471"/>
      <c r="O57" s="471"/>
      <c r="P57" s="472"/>
    </row>
    <row r="58" spans="1:16" s="43" customFormat="1" ht="51.75" hidden="1" customHeight="1">
      <c r="A58" s="466" t="str">
        <f>D33</f>
        <v>LIME</v>
      </c>
      <c r="B58" s="467"/>
      <c r="C58" s="467"/>
      <c r="D58" s="467"/>
      <c r="E58" s="467"/>
      <c r="F58" s="467"/>
      <c r="G58" s="467"/>
      <c r="H58" s="467"/>
      <c r="I58" s="467"/>
      <c r="J58" s="467"/>
      <c r="K58" s="467"/>
      <c r="L58" s="467"/>
      <c r="M58" s="467"/>
      <c r="N58" s="467"/>
      <c r="O58" s="467"/>
      <c r="P58" s="468"/>
    </row>
    <row r="59" spans="1:16" s="139" customFormat="1" ht="96.75" hidden="1" customHeight="1">
      <c r="A59" s="115">
        <v>1</v>
      </c>
      <c r="B59" s="469" t="str">
        <f>$L$11</f>
        <v>100% DRY COTTON FLEECE 410GSM</v>
      </c>
      <c r="C59" s="469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70"/>
      <c r="N59" s="471"/>
      <c r="O59" s="471"/>
      <c r="P59" s="472"/>
    </row>
    <row r="60" spans="1:16" s="139" customFormat="1" ht="70.5" hidden="1" customHeight="1">
      <c r="A60" s="144">
        <v>2</v>
      </c>
      <c r="B60" s="469" t="s">
        <v>149</v>
      </c>
      <c r="C60" s="469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70"/>
      <c r="N60" s="471"/>
      <c r="O60" s="471"/>
      <c r="P60" s="472"/>
    </row>
    <row r="61" spans="1:16" s="139" customFormat="1" ht="125.25" hidden="1" customHeight="1">
      <c r="A61" s="115">
        <v>3</v>
      </c>
      <c r="B61" s="473" t="s">
        <v>126</v>
      </c>
      <c r="C61" s="473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70"/>
      <c r="N61" s="471"/>
      <c r="O61" s="471"/>
      <c r="P61" s="472"/>
    </row>
    <row r="62" spans="1:16" s="43" customFormat="1" ht="21.75" customHeight="1">
      <c r="A62" s="466"/>
      <c r="B62" s="467"/>
      <c r="C62" s="467"/>
      <c r="D62" s="467"/>
      <c r="E62" s="467"/>
      <c r="F62" s="467"/>
      <c r="G62" s="467"/>
      <c r="H62" s="467"/>
      <c r="I62" s="467"/>
      <c r="J62" s="467"/>
      <c r="K62" s="467"/>
      <c r="L62" s="467"/>
      <c r="M62" s="467"/>
      <c r="N62" s="467"/>
      <c r="O62" s="467"/>
      <c r="P62" s="468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86" t="s">
        <v>22</v>
      </c>
      <c r="B64" s="456"/>
      <c r="C64" s="456"/>
      <c r="D64" s="456"/>
      <c r="E64" s="457"/>
      <c r="F64" s="72" t="s">
        <v>47</v>
      </c>
      <c r="G64" s="72" t="s">
        <v>23</v>
      </c>
      <c r="H64" s="458" t="s">
        <v>42</v>
      </c>
      <c r="I64" s="459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44" t="s">
        <v>41</v>
      </c>
      <c r="C65" s="444"/>
      <c r="D65" s="444"/>
      <c r="E65" s="444"/>
      <c r="F65" s="82" t="str">
        <f>H65</f>
        <v>BLACK</v>
      </c>
      <c r="G65" s="112"/>
      <c r="H65" s="448" t="str">
        <f>$D$18</f>
        <v>BLACK</v>
      </c>
      <c r="I65" s="447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44" t="s">
        <v>41</v>
      </c>
      <c r="C66" s="444"/>
      <c r="D66" s="444"/>
      <c r="E66" s="444"/>
      <c r="F66" s="82" t="str">
        <f t="shared" ref="F66:F68" si="18">H66</f>
        <v>GREY HEATHER</v>
      </c>
      <c r="G66" s="112" t="s">
        <v>176</v>
      </c>
      <c r="H66" s="448" t="str">
        <f>$D$23</f>
        <v>GREY HEATHER</v>
      </c>
      <c r="I66" s="447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44" t="s">
        <v>41</v>
      </c>
      <c r="C67" s="444"/>
      <c r="D67" s="444"/>
      <c r="E67" s="444"/>
      <c r="F67" s="82" t="str">
        <f t="shared" si="18"/>
        <v>WASHED BURGUNDY</v>
      </c>
      <c r="G67" s="112"/>
      <c r="H67" s="448" t="str">
        <f>$D$28</f>
        <v>WASHED BURGUNDY</v>
      </c>
      <c r="I67" s="447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44" t="s">
        <v>41</v>
      </c>
      <c r="C68" s="444"/>
      <c r="D68" s="444"/>
      <c r="E68" s="444"/>
      <c r="F68" s="82" t="str">
        <f t="shared" si="18"/>
        <v>LIME</v>
      </c>
      <c r="G68" s="112"/>
      <c r="H68" s="448" t="str">
        <f>$D$33</f>
        <v>LIME</v>
      </c>
      <c r="I68" s="447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44" t="s">
        <v>123</v>
      </c>
      <c r="C69" s="444"/>
      <c r="D69" s="444"/>
      <c r="E69" s="444"/>
      <c r="F69" s="450" t="s">
        <v>39</v>
      </c>
      <c r="G69" s="453" t="s">
        <v>131</v>
      </c>
      <c r="H69" s="464" t="str">
        <f t="shared" ref="H69" si="19">$D$18</f>
        <v>BLACK</v>
      </c>
      <c r="I69" s="465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44" t="s">
        <v>123</v>
      </c>
      <c r="C70" s="444"/>
      <c r="D70" s="444"/>
      <c r="E70" s="444"/>
      <c r="F70" s="462" t="s">
        <v>39</v>
      </c>
      <c r="G70" s="463" t="s">
        <v>131</v>
      </c>
      <c r="H70" s="356" t="str">
        <f t="shared" ref="H70" si="21">$D$23</f>
        <v>GREY HEATHER</v>
      </c>
      <c r="I70" s="356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44" t="s">
        <v>123</v>
      </c>
      <c r="C71" s="444"/>
      <c r="D71" s="444"/>
      <c r="E71" s="444"/>
      <c r="F71" s="451" t="s">
        <v>39</v>
      </c>
      <c r="G71" s="454" t="s">
        <v>131</v>
      </c>
      <c r="H71" s="460" t="str">
        <f t="shared" ref="H71" si="23">$D$28</f>
        <v>WASHED BURGUNDY</v>
      </c>
      <c r="I71" s="461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44" t="s">
        <v>123</v>
      </c>
      <c r="C72" s="444"/>
      <c r="D72" s="444"/>
      <c r="E72" s="444"/>
      <c r="F72" s="452" t="s">
        <v>39</v>
      </c>
      <c r="G72" s="455" t="s">
        <v>131</v>
      </c>
      <c r="H72" s="448" t="str">
        <f t="shared" ref="H72" si="25">$D$33</f>
        <v>LIME</v>
      </c>
      <c r="I72" s="447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43" t="s">
        <v>151</v>
      </c>
      <c r="C73" s="444"/>
      <c r="D73" s="444"/>
      <c r="E73" s="444"/>
      <c r="F73" s="450" t="s">
        <v>107</v>
      </c>
      <c r="G73" s="453" t="s">
        <v>152</v>
      </c>
      <c r="H73" s="464" t="str">
        <f t="shared" ref="H73" si="27">$D$18</f>
        <v>BLACK</v>
      </c>
      <c r="I73" s="465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43" t="s">
        <v>151</v>
      </c>
      <c r="C74" s="444"/>
      <c r="D74" s="444"/>
      <c r="E74" s="444"/>
      <c r="F74" s="462"/>
      <c r="G74" s="463"/>
      <c r="H74" s="356" t="str">
        <f t="shared" ref="H74" si="30">$D$23</f>
        <v>GREY HEATHER</v>
      </c>
      <c r="I74" s="356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43" t="s">
        <v>151</v>
      </c>
      <c r="C75" s="444"/>
      <c r="D75" s="444"/>
      <c r="E75" s="444"/>
      <c r="F75" s="451"/>
      <c r="G75" s="454"/>
      <c r="H75" s="460" t="str">
        <f t="shared" ref="H75" si="32">$D$28</f>
        <v>WASHED BURGUNDY</v>
      </c>
      <c r="I75" s="461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43" t="s">
        <v>151</v>
      </c>
      <c r="C76" s="444"/>
      <c r="D76" s="444"/>
      <c r="E76" s="444"/>
      <c r="F76" s="452"/>
      <c r="G76" s="455"/>
      <c r="H76" s="448" t="str">
        <f t="shared" ref="H76" si="34">$D$33</f>
        <v>LIME</v>
      </c>
      <c r="I76" s="447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43" t="s">
        <v>85</v>
      </c>
      <c r="C77" s="444"/>
      <c r="D77" s="444"/>
      <c r="E77" s="444"/>
      <c r="F77" s="450" t="s">
        <v>107</v>
      </c>
      <c r="G77" s="453" t="s">
        <v>86</v>
      </c>
      <c r="H77" s="464" t="str">
        <f t="shared" ref="H77" si="36">$D$18</f>
        <v>BLACK</v>
      </c>
      <c r="I77" s="465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43" t="s">
        <v>85</v>
      </c>
      <c r="C78" s="444"/>
      <c r="D78" s="444"/>
      <c r="E78" s="444"/>
      <c r="F78" s="462"/>
      <c r="G78" s="463"/>
      <c r="H78" s="356" t="str">
        <f t="shared" ref="H78" si="38">$D$23</f>
        <v>GREY HEATHER</v>
      </c>
      <c r="I78" s="356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43" t="s">
        <v>85</v>
      </c>
      <c r="C79" s="444"/>
      <c r="D79" s="444"/>
      <c r="E79" s="444"/>
      <c r="F79" s="451"/>
      <c r="G79" s="454"/>
      <c r="H79" s="460" t="str">
        <f t="shared" ref="H79" si="40">$D$28</f>
        <v>WASHED BURGUNDY</v>
      </c>
      <c r="I79" s="461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43" t="s">
        <v>85</v>
      </c>
      <c r="C80" s="444"/>
      <c r="D80" s="444"/>
      <c r="E80" s="444"/>
      <c r="F80" s="452"/>
      <c r="G80" s="455"/>
      <c r="H80" s="448" t="str">
        <f t="shared" ref="H80" si="42">$D$33</f>
        <v>LIME</v>
      </c>
      <c r="I80" s="447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43" t="s">
        <v>114</v>
      </c>
      <c r="C81" s="444"/>
      <c r="D81" s="444"/>
      <c r="E81" s="444"/>
      <c r="F81" s="450" t="s">
        <v>89</v>
      </c>
      <c r="G81" s="453"/>
      <c r="H81" s="464" t="str">
        <f t="shared" ref="H81" si="44">$D$18</f>
        <v>BLACK</v>
      </c>
      <c r="I81" s="465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43" t="s">
        <v>114</v>
      </c>
      <c r="C82" s="444"/>
      <c r="D82" s="444"/>
      <c r="E82" s="444"/>
      <c r="F82" s="462"/>
      <c r="G82" s="463"/>
      <c r="H82" s="356" t="str">
        <f t="shared" ref="H82" si="46">$D$23</f>
        <v>GREY HEATHER</v>
      </c>
      <c r="I82" s="356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43" t="s">
        <v>114</v>
      </c>
      <c r="C83" s="444"/>
      <c r="D83" s="444"/>
      <c r="E83" s="444"/>
      <c r="F83" s="451"/>
      <c r="G83" s="454"/>
      <c r="H83" s="460" t="str">
        <f t="shared" ref="H83" si="48">$D$28</f>
        <v>WASHED BURGUNDY</v>
      </c>
      <c r="I83" s="461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43" t="s">
        <v>114</v>
      </c>
      <c r="C84" s="444"/>
      <c r="D84" s="444"/>
      <c r="E84" s="444"/>
      <c r="F84" s="452"/>
      <c r="G84" s="455"/>
      <c r="H84" s="448" t="str">
        <f t="shared" ref="H84" si="50">$D$33</f>
        <v>LIME</v>
      </c>
      <c r="I84" s="447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44" t="s">
        <v>87</v>
      </c>
      <c r="C85" s="444"/>
      <c r="D85" s="444"/>
      <c r="E85" s="444"/>
      <c r="F85" s="450" t="s">
        <v>108</v>
      </c>
      <c r="G85" s="453" t="s">
        <v>88</v>
      </c>
      <c r="H85" s="464" t="str">
        <f t="shared" ref="H85" si="52">$D$18</f>
        <v>BLACK</v>
      </c>
      <c r="I85" s="465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44" t="s">
        <v>87</v>
      </c>
      <c r="C86" s="444"/>
      <c r="D86" s="444"/>
      <c r="E86" s="444"/>
      <c r="F86" s="462"/>
      <c r="G86" s="463"/>
      <c r="H86" s="356" t="str">
        <f t="shared" ref="H86" si="55">$D$23</f>
        <v>GREY HEATHER</v>
      </c>
      <c r="I86" s="356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44" t="s">
        <v>87</v>
      </c>
      <c r="C87" s="444"/>
      <c r="D87" s="444"/>
      <c r="E87" s="444"/>
      <c r="F87" s="451"/>
      <c r="G87" s="454"/>
      <c r="H87" s="460" t="str">
        <f t="shared" ref="H87" si="57">$D$28</f>
        <v>WASHED BURGUNDY</v>
      </c>
      <c r="I87" s="461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44" t="s">
        <v>87</v>
      </c>
      <c r="C88" s="444"/>
      <c r="D88" s="444"/>
      <c r="E88" s="444"/>
      <c r="F88" s="452"/>
      <c r="G88" s="455"/>
      <c r="H88" s="448" t="str">
        <f t="shared" ref="H88" si="59">$D$33</f>
        <v>LIME</v>
      </c>
      <c r="I88" s="447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86" t="s">
        <v>22</v>
      </c>
      <c r="B90" s="456"/>
      <c r="C90" s="456"/>
      <c r="D90" s="456"/>
      <c r="E90" s="457"/>
      <c r="F90" s="72" t="s">
        <v>47</v>
      </c>
      <c r="G90" s="72" t="s">
        <v>23</v>
      </c>
      <c r="H90" s="458" t="s">
        <v>42</v>
      </c>
      <c r="I90" s="459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43" t="s">
        <v>132</v>
      </c>
      <c r="C91" s="444"/>
      <c r="D91" s="444"/>
      <c r="E91" s="444"/>
      <c r="F91" s="450" t="s">
        <v>89</v>
      </c>
      <c r="G91" s="453" t="s">
        <v>118</v>
      </c>
      <c r="H91" s="448" t="str">
        <f t="shared" ref="H91" si="61">$D$18</f>
        <v>BLACK</v>
      </c>
      <c r="I91" s="447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43" t="s">
        <v>132</v>
      </c>
      <c r="C92" s="444"/>
      <c r="D92" s="444"/>
      <c r="E92" s="444"/>
      <c r="F92" s="451"/>
      <c r="G92" s="454"/>
      <c r="H92" s="448" t="str">
        <f t="shared" ref="H92" si="66">$D$23</f>
        <v>GREY HEATHER</v>
      </c>
      <c r="I92" s="447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43" t="s">
        <v>132</v>
      </c>
      <c r="C93" s="444"/>
      <c r="D93" s="444"/>
      <c r="E93" s="444"/>
      <c r="F93" s="451"/>
      <c r="G93" s="454"/>
      <c r="H93" s="448" t="str">
        <f t="shared" ref="H93" si="68">$D$28</f>
        <v>WASHED BURGUNDY</v>
      </c>
      <c r="I93" s="447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43" t="s">
        <v>132</v>
      </c>
      <c r="C94" s="444"/>
      <c r="D94" s="444"/>
      <c r="E94" s="444"/>
      <c r="F94" s="452"/>
      <c r="G94" s="455"/>
      <c r="H94" s="448" t="str">
        <f t="shared" ref="H94" si="70">$D$33</f>
        <v>LIME</v>
      </c>
      <c r="I94" s="447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20" t="s">
        <v>133</v>
      </c>
      <c r="C95" s="449"/>
      <c r="D95" s="449"/>
      <c r="E95" s="421"/>
      <c r="F95" s="450" t="s">
        <v>89</v>
      </c>
      <c r="G95" s="453" t="s">
        <v>118</v>
      </c>
      <c r="H95" s="448" t="str">
        <f t="shared" ref="H95:H123" si="72">$D$18</f>
        <v>BLACK</v>
      </c>
      <c r="I95" s="447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20" t="s">
        <v>133</v>
      </c>
      <c r="C96" s="449"/>
      <c r="D96" s="449"/>
      <c r="E96" s="421"/>
      <c r="F96" s="451"/>
      <c r="G96" s="454"/>
      <c r="H96" s="448" t="str">
        <f t="shared" ref="H96:H124" si="73">$D$23</f>
        <v>GREY HEATHER</v>
      </c>
      <c r="I96" s="447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20" t="s">
        <v>133</v>
      </c>
      <c r="C97" s="449"/>
      <c r="D97" s="449"/>
      <c r="E97" s="421"/>
      <c r="F97" s="451"/>
      <c r="G97" s="454"/>
      <c r="H97" s="448" t="str">
        <f t="shared" ref="H97:H121" si="74">$D$28</f>
        <v>WASHED BURGUNDY</v>
      </c>
      <c r="I97" s="447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20" t="s">
        <v>133</v>
      </c>
      <c r="C98" s="449"/>
      <c r="D98" s="449"/>
      <c r="E98" s="421"/>
      <c r="F98" s="452"/>
      <c r="G98" s="455"/>
      <c r="H98" s="448" t="str">
        <f t="shared" ref="H98:H122" si="76">$D$33</f>
        <v>LIME</v>
      </c>
      <c r="I98" s="447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20" t="s">
        <v>153</v>
      </c>
      <c r="C99" s="449"/>
      <c r="D99" s="449"/>
      <c r="E99" s="421"/>
      <c r="F99" s="450" t="s">
        <v>91</v>
      </c>
      <c r="G99" s="453" t="s">
        <v>174</v>
      </c>
      <c r="H99" s="448" t="str">
        <f t="shared" si="72"/>
        <v>BLACK</v>
      </c>
      <c r="I99" s="447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20" t="s">
        <v>153</v>
      </c>
      <c r="C100" s="449"/>
      <c r="D100" s="449"/>
      <c r="E100" s="421"/>
      <c r="F100" s="451"/>
      <c r="G100" s="454"/>
      <c r="H100" s="448" t="str">
        <f t="shared" si="73"/>
        <v>GREY HEATHER</v>
      </c>
      <c r="I100" s="447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20" t="s">
        <v>153</v>
      </c>
      <c r="C101" s="449"/>
      <c r="D101" s="449"/>
      <c r="E101" s="421"/>
      <c r="F101" s="451"/>
      <c r="G101" s="454"/>
      <c r="H101" s="448" t="str">
        <f t="shared" si="74"/>
        <v>WASHED BURGUNDY</v>
      </c>
      <c r="I101" s="447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20" t="s">
        <v>153</v>
      </c>
      <c r="C102" s="449"/>
      <c r="D102" s="449"/>
      <c r="E102" s="421"/>
      <c r="F102" s="452"/>
      <c r="G102" s="455"/>
      <c r="H102" s="448" t="str">
        <f t="shared" si="76"/>
        <v>LIME</v>
      </c>
      <c r="I102" s="447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20" t="s">
        <v>116</v>
      </c>
      <c r="C103" s="449"/>
      <c r="D103" s="449"/>
      <c r="E103" s="421"/>
      <c r="F103" s="82" t="s">
        <v>92</v>
      </c>
      <c r="G103" s="82"/>
      <c r="H103" s="448" t="str">
        <f t="shared" si="72"/>
        <v>BLACK</v>
      </c>
      <c r="I103" s="447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20" t="s">
        <v>116</v>
      </c>
      <c r="C104" s="449"/>
      <c r="D104" s="449"/>
      <c r="E104" s="421"/>
      <c r="F104" s="82" t="s">
        <v>92</v>
      </c>
      <c r="G104" s="82"/>
      <c r="H104" s="448" t="str">
        <f t="shared" si="73"/>
        <v>GREY HEATHER</v>
      </c>
      <c r="I104" s="447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20" t="s">
        <v>116</v>
      </c>
      <c r="C105" s="449"/>
      <c r="D105" s="449"/>
      <c r="E105" s="421"/>
      <c r="F105" s="82" t="s">
        <v>92</v>
      </c>
      <c r="G105" s="82"/>
      <c r="H105" s="448" t="str">
        <f t="shared" si="74"/>
        <v>WASHED BURGUNDY</v>
      </c>
      <c r="I105" s="447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20" t="s">
        <v>116</v>
      </c>
      <c r="C106" s="449"/>
      <c r="D106" s="449"/>
      <c r="E106" s="421"/>
      <c r="F106" s="82" t="s">
        <v>92</v>
      </c>
      <c r="G106" s="82"/>
      <c r="H106" s="448" t="str">
        <f t="shared" si="76"/>
        <v>LIME</v>
      </c>
      <c r="I106" s="447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43" t="s">
        <v>93</v>
      </c>
      <c r="C107" s="444"/>
      <c r="D107" s="444"/>
      <c r="E107" s="444"/>
      <c r="F107" s="82" t="s">
        <v>55</v>
      </c>
      <c r="G107" s="82"/>
      <c r="H107" s="448" t="str">
        <f t="shared" si="72"/>
        <v>BLACK</v>
      </c>
      <c r="I107" s="447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43" t="s">
        <v>93</v>
      </c>
      <c r="C108" s="444"/>
      <c r="D108" s="444"/>
      <c r="E108" s="444"/>
      <c r="F108" s="82" t="s">
        <v>55</v>
      </c>
      <c r="G108" s="82"/>
      <c r="H108" s="448" t="str">
        <f t="shared" si="73"/>
        <v>GREY HEATHER</v>
      </c>
      <c r="I108" s="447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43" t="s">
        <v>93</v>
      </c>
      <c r="C109" s="444"/>
      <c r="D109" s="444"/>
      <c r="E109" s="444"/>
      <c r="F109" s="82" t="s">
        <v>55</v>
      </c>
      <c r="G109" s="82"/>
      <c r="H109" s="448" t="str">
        <f t="shared" si="74"/>
        <v>WASHED BURGUNDY</v>
      </c>
      <c r="I109" s="447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43" t="s">
        <v>93</v>
      </c>
      <c r="C110" s="444"/>
      <c r="D110" s="444"/>
      <c r="E110" s="444"/>
      <c r="F110" s="82" t="s">
        <v>55</v>
      </c>
      <c r="G110" s="82"/>
      <c r="H110" s="448" t="str">
        <f t="shared" si="76"/>
        <v>LIME</v>
      </c>
      <c r="I110" s="447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43" t="s">
        <v>94</v>
      </c>
      <c r="C111" s="444"/>
      <c r="D111" s="444"/>
      <c r="E111" s="444"/>
      <c r="F111" s="82" t="s">
        <v>55</v>
      </c>
      <c r="G111" s="82"/>
      <c r="H111" s="448" t="str">
        <f t="shared" si="72"/>
        <v>BLACK</v>
      </c>
      <c r="I111" s="447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43" t="s">
        <v>94</v>
      </c>
      <c r="C112" s="444"/>
      <c r="D112" s="444"/>
      <c r="E112" s="444"/>
      <c r="F112" s="82" t="s">
        <v>55</v>
      </c>
      <c r="G112" s="82"/>
      <c r="H112" s="448" t="str">
        <f t="shared" si="73"/>
        <v>GREY HEATHER</v>
      </c>
      <c r="I112" s="447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43" t="s">
        <v>94</v>
      </c>
      <c r="C113" s="444"/>
      <c r="D113" s="444"/>
      <c r="E113" s="444"/>
      <c r="F113" s="82" t="s">
        <v>55</v>
      </c>
      <c r="G113" s="82"/>
      <c r="H113" s="448" t="str">
        <f t="shared" si="74"/>
        <v>WASHED BURGUNDY</v>
      </c>
      <c r="I113" s="447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43" t="s">
        <v>94</v>
      </c>
      <c r="C114" s="444"/>
      <c r="D114" s="444"/>
      <c r="E114" s="444"/>
      <c r="F114" s="82" t="s">
        <v>55</v>
      </c>
      <c r="G114" s="82"/>
      <c r="H114" s="448" t="str">
        <f t="shared" si="76"/>
        <v>LIME</v>
      </c>
      <c r="I114" s="447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43" t="s">
        <v>95</v>
      </c>
      <c r="C115" s="444"/>
      <c r="D115" s="444"/>
      <c r="E115" s="444"/>
      <c r="F115" s="82" t="s">
        <v>92</v>
      </c>
      <c r="G115" s="82"/>
      <c r="H115" s="448" t="str">
        <f t="shared" si="72"/>
        <v>BLACK</v>
      </c>
      <c r="I115" s="447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43" t="s">
        <v>95</v>
      </c>
      <c r="C116" s="444"/>
      <c r="D116" s="444"/>
      <c r="E116" s="444"/>
      <c r="F116" s="82" t="s">
        <v>92</v>
      </c>
      <c r="G116" s="82"/>
      <c r="H116" s="448" t="str">
        <f t="shared" si="73"/>
        <v>GREY HEATHER</v>
      </c>
      <c r="I116" s="447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43" t="s">
        <v>95</v>
      </c>
      <c r="C117" s="444"/>
      <c r="D117" s="444"/>
      <c r="E117" s="444"/>
      <c r="F117" s="82" t="s">
        <v>92</v>
      </c>
      <c r="G117" s="82"/>
      <c r="H117" s="448" t="str">
        <f t="shared" si="74"/>
        <v>WASHED BURGUNDY</v>
      </c>
      <c r="I117" s="447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43" t="s">
        <v>95</v>
      </c>
      <c r="C118" s="444"/>
      <c r="D118" s="444"/>
      <c r="E118" s="444"/>
      <c r="F118" s="82" t="s">
        <v>92</v>
      </c>
      <c r="G118" s="82"/>
      <c r="H118" s="448" t="str">
        <f t="shared" si="76"/>
        <v>LIME</v>
      </c>
      <c r="I118" s="447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20" t="s">
        <v>96</v>
      </c>
      <c r="C119" s="449"/>
      <c r="D119" s="449"/>
      <c r="E119" s="421"/>
      <c r="F119" s="82" t="s">
        <v>38</v>
      </c>
      <c r="G119" s="82"/>
      <c r="H119" s="448" t="str">
        <f t="shared" si="72"/>
        <v>BLACK</v>
      </c>
      <c r="I119" s="447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43" t="s">
        <v>96</v>
      </c>
      <c r="C120" s="444"/>
      <c r="D120" s="444"/>
      <c r="E120" s="444"/>
      <c r="F120" s="82" t="s">
        <v>38</v>
      </c>
      <c r="G120" s="82"/>
      <c r="H120" s="448" t="str">
        <f t="shared" si="73"/>
        <v>GREY HEATHER</v>
      </c>
      <c r="I120" s="447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43" t="s">
        <v>96</v>
      </c>
      <c r="C121" s="444"/>
      <c r="D121" s="444"/>
      <c r="E121" s="444"/>
      <c r="F121" s="82" t="s">
        <v>38</v>
      </c>
      <c r="G121" s="82"/>
      <c r="H121" s="448" t="str">
        <f t="shared" si="74"/>
        <v>WASHED BURGUNDY</v>
      </c>
      <c r="I121" s="447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43" t="s">
        <v>96</v>
      </c>
      <c r="C122" s="444"/>
      <c r="D122" s="444"/>
      <c r="E122" s="444"/>
      <c r="F122" s="82" t="s">
        <v>38</v>
      </c>
      <c r="G122" s="82"/>
      <c r="H122" s="448" t="str">
        <f t="shared" si="76"/>
        <v>LIME</v>
      </c>
      <c r="I122" s="447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43" t="s">
        <v>97</v>
      </c>
      <c r="C123" s="444"/>
      <c r="D123" s="444"/>
      <c r="E123" s="444"/>
      <c r="F123" s="82" t="s">
        <v>92</v>
      </c>
      <c r="G123" s="82"/>
      <c r="H123" s="448" t="str">
        <f t="shared" si="72"/>
        <v>BLACK</v>
      </c>
      <c r="I123" s="447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20" t="s">
        <v>97</v>
      </c>
      <c r="C124" s="449"/>
      <c r="D124" s="449"/>
      <c r="E124" s="421"/>
      <c r="F124" s="82" t="s">
        <v>92</v>
      </c>
      <c r="G124" s="82"/>
      <c r="H124" s="448" t="str">
        <f t="shared" si="73"/>
        <v>GREY HEATHER</v>
      </c>
      <c r="I124" s="447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20" t="s">
        <v>97</v>
      </c>
      <c r="C125" s="449"/>
      <c r="D125" s="449"/>
      <c r="E125" s="421"/>
      <c r="F125" s="82" t="s">
        <v>92</v>
      </c>
      <c r="G125" s="82"/>
      <c r="H125" s="448" t="str">
        <f>$D$28</f>
        <v>WASHED BURGUNDY</v>
      </c>
      <c r="I125" s="447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20" t="s">
        <v>97</v>
      </c>
      <c r="C126" s="449"/>
      <c r="D126" s="449"/>
      <c r="E126" s="421"/>
      <c r="F126" s="82" t="s">
        <v>92</v>
      </c>
      <c r="G126" s="82"/>
      <c r="H126" s="448" t="str">
        <f>$D$33</f>
        <v>LIME</v>
      </c>
      <c r="I126" s="447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43" t="s">
        <v>110</v>
      </c>
      <c r="C127" s="444"/>
      <c r="D127" s="444"/>
      <c r="E127" s="444"/>
      <c r="F127" s="445" t="s">
        <v>111</v>
      </c>
      <c r="G127" s="82"/>
      <c r="H127" s="446" t="s">
        <v>134</v>
      </c>
      <c r="I127" s="447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43" t="s">
        <v>110</v>
      </c>
      <c r="C128" s="444"/>
      <c r="D128" s="444"/>
      <c r="E128" s="444"/>
      <c r="F128" s="445"/>
      <c r="G128" s="82"/>
      <c r="H128" s="446" t="s">
        <v>135</v>
      </c>
      <c r="I128" s="447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43" t="s">
        <v>110</v>
      </c>
      <c r="C129" s="444"/>
      <c r="D129" s="444"/>
      <c r="E129" s="444"/>
      <c r="F129" s="445"/>
      <c r="G129" s="82"/>
      <c r="H129" s="446" t="s">
        <v>136</v>
      </c>
      <c r="I129" s="447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43" t="s">
        <v>110</v>
      </c>
      <c r="C130" s="444"/>
      <c r="D130" s="444"/>
      <c r="E130" s="444"/>
      <c r="F130" s="445"/>
      <c r="G130" s="82"/>
      <c r="H130" s="446">
        <v>41</v>
      </c>
      <c r="I130" s="447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43" t="s">
        <v>110</v>
      </c>
      <c r="C131" s="444"/>
      <c r="D131" s="444"/>
      <c r="E131" s="444"/>
      <c r="F131" s="445"/>
      <c r="G131" s="82"/>
      <c r="H131" s="448">
        <v>42</v>
      </c>
      <c r="I131" s="447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19" t="s">
        <v>31</v>
      </c>
      <c r="K133" s="319"/>
      <c r="L133" s="319"/>
      <c r="M133" s="319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29" t="s">
        <v>49</v>
      </c>
      <c r="C135" s="430"/>
      <c r="D135" s="430"/>
      <c r="E135" s="430"/>
      <c r="F135" s="430"/>
      <c r="G135" s="430"/>
      <c r="H135" s="430"/>
      <c r="I135" s="436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37" t="s">
        <v>99</v>
      </c>
      <c r="E136" s="437"/>
      <c r="F136" s="437" t="s">
        <v>54</v>
      </c>
      <c r="G136" s="437"/>
      <c r="H136" s="437"/>
      <c r="I136" s="437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38" t="s">
        <v>122</v>
      </c>
      <c r="D137" s="440" t="s">
        <v>124</v>
      </c>
      <c r="E137" s="441"/>
      <c r="F137" s="442" t="s">
        <v>137</v>
      </c>
      <c r="G137" s="442"/>
      <c r="H137" s="442"/>
      <c r="I137" s="442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39"/>
      <c r="D138" s="406" t="s">
        <v>125</v>
      </c>
      <c r="E138" s="408"/>
      <c r="F138" s="442" t="s">
        <v>138</v>
      </c>
      <c r="G138" s="442"/>
      <c r="H138" s="442"/>
      <c r="I138" s="442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29"/>
      <c r="C140" s="430"/>
      <c r="D140" s="322"/>
      <c r="E140" s="322"/>
      <c r="F140" s="322"/>
      <c r="G140" s="322"/>
      <c r="H140" s="322"/>
      <c r="I140" s="323"/>
      <c r="J140" s="44"/>
      <c r="K140" s="44"/>
    </row>
    <row r="141" spans="1:16" s="12" customFormat="1" ht="28" hidden="1">
      <c r="A141" s="88"/>
      <c r="B141" s="420"/>
      <c r="C141" s="421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31" t="s">
        <v>119</v>
      </c>
      <c r="C142" s="431"/>
      <c r="D142" s="100"/>
      <c r="E142" s="100">
        <v>2.2000000000000002</v>
      </c>
      <c r="F142" s="432">
        <v>3</v>
      </c>
      <c r="G142" s="433"/>
      <c r="H142" s="433"/>
      <c r="I142" s="434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35" t="s">
        <v>155</v>
      </c>
      <c r="D144" s="435"/>
      <c r="E144" s="435"/>
      <c r="F144" s="435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29" t="s">
        <v>49</v>
      </c>
      <c r="C145" s="430"/>
      <c r="D145" s="430"/>
      <c r="E145" s="430"/>
      <c r="F145" s="430"/>
      <c r="G145" s="430"/>
      <c r="H145" s="430"/>
      <c r="I145" s="436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28" t="s">
        <v>69</v>
      </c>
      <c r="F146" s="329"/>
      <c r="G146" s="329"/>
      <c r="H146" s="329"/>
      <c r="I146" s="330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31" t="s">
        <v>161</v>
      </c>
      <c r="F147" s="332"/>
      <c r="G147" s="332"/>
      <c r="H147" s="332"/>
      <c r="I147" s="333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31" t="s">
        <v>171</v>
      </c>
      <c r="F148" s="332"/>
      <c r="G148" s="332"/>
      <c r="H148" s="332"/>
      <c r="I148" s="333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31" t="s">
        <v>161</v>
      </c>
      <c r="F149" s="332"/>
      <c r="G149" s="332"/>
      <c r="H149" s="332"/>
      <c r="I149" s="333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31" t="s">
        <v>161</v>
      </c>
      <c r="F150" s="332"/>
      <c r="G150" s="332"/>
      <c r="H150" s="332"/>
      <c r="I150" s="333"/>
      <c r="J150" s="44"/>
      <c r="K150" s="44"/>
      <c r="L150" s="44"/>
      <c r="M150" s="44"/>
      <c r="N150" s="44"/>
    </row>
    <row r="151" spans="1:16" s="12" customFormat="1" ht="28">
      <c r="A151" s="88"/>
      <c r="B151" s="429" t="s">
        <v>70</v>
      </c>
      <c r="C151" s="430"/>
      <c r="D151" s="322"/>
      <c r="E151" s="322"/>
      <c r="F151" s="322"/>
      <c r="G151" s="322"/>
      <c r="H151" s="322"/>
      <c r="I151" s="323"/>
      <c r="J151" s="44"/>
      <c r="K151" s="44"/>
    </row>
    <row r="152" spans="1:16" s="12" customFormat="1" ht="56.25" customHeight="1">
      <c r="A152" s="88"/>
      <c r="B152" s="420"/>
      <c r="C152" s="421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22" t="s">
        <v>162</v>
      </c>
      <c r="C153" s="423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24" t="s">
        <v>163</v>
      </c>
      <c r="C154" s="425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26" t="s">
        <v>71</v>
      </c>
      <c r="D157" s="427"/>
      <c r="E157" s="427"/>
      <c r="F157" s="427"/>
      <c r="G157" s="427"/>
      <c r="H157" s="427"/>
      <c r="I157" s="428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06" t="s">
        <v>164</v>
      </c>
      <c r="D158" s="407"/>
      <c r="E158" s="407"/>
      <c r="F158" s="407"/>
      <c r="G158" s="407"/>
      <c r="H158" s="407"/>
      <c r="I158" s="408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06" t="s">
        <v>165</v>
      </c>
      <c r="D159" s="407"/>
      <c r="E159" s="407"/>
      <c r="F159" s="407"/>
      <c r="G159" s="407"/>
      <c r="H159" s="407"/>
      <c r="I159" s="408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09" t="s">
        <v>164</v>
      </c>
      <c r="D160" s="410"/>
      <c r="E160" s="410"/>
      <c r="F160" s="410"/>
      <c r="G160" s="410"/>
      <c r="H160" s="410"/>
      <c r="I160" s="411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12"/>
      <c r="D161" s="413"/>
      <c r="E161" s="413"/>
      <c r="F161" s="413"/>
      <c r="G161" s="413"/>
      <c r="H161" s="413"/>
      <c r="I161" s="414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15"/>
      <c r="D162" s="416"/>
      <c r="E162" s="416"/>
      <c r="F162" s="416"/>
      <c r="G162" s="416"/>
      <c r="H162" s="416"/>
      <c r="I162" s="417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19" t="s">
        <v>78</v>
      </c>
      <c r="C164" s="319"/>
      <c r="D164" s="319"/>
      <c r="E164" s="319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18"/>
      <c r="B170" s="419"/>
      <c r="C170" s="419"/>
      <c r="D170" s="419"/>
      <c r="E170" s="419"/>
      <c r="F170" s="419"/>
      <c r="G170" s="419"/>
      <c r="H170" s="419"/>
      <c r="I170" s="419"/>
      <c r="J170" s="419"/>
      <c r="K170" s="419"/>
      <c r="L170" s="419"/>
      <c r="M170" s="419"/>
      <c r="N170" s="419"/>
      <c r="O170" s="419"/>
      <c r="P170" s="419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H06-LS25M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STATION LONG SLEEVE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BLACK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24" t="str">
        <f>'1. CUTTING DOCKET'!M11</f>
        <v>SINGLE JERSEY 20'S 100% COTTON 190GSM- SOFT HAND FEEL</v>
      </c>
      <c r="C7" s="525"/>
      <c r="D7" s="525"/>
      <c r="E7" s="526"/>
    </row>
    <row r="8" spans="1:12" s="62" customFormat="1" ht="409.6" customHeight="1">
      <c r="A8" s="64" t="e">
        <f>'1. CUTTING DOCKET'!#REF!</f>
        <v>#REF!</v>
      </c>
      <c r="B8" s="527"/>
      <c r="C8" s="528"/>
      <c r="D8" s="529"/>
      <c r="E8" s="530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31" t="e">
        <f>'1. CUTTING DOCKET'!#REF!</f>
        <v>#REF!</v>
      </c>
      <c r="C13" s="525"/>
      <c r="D13" s="532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27"/>
      <c r="C14" s="528"/>
      <c r="D14" s="529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33" t="e">
        <f>'1. CUTTING DOCKET'!#REF!</f>
        <v>#REF!</v>
      </c>
      <c r="C17" s="534"/>
      <c r="D17" s="535"/>
      <c r="E17" s="536"/>
    </row>
    <row r="18" spans="1:5" s="62" customFormat="1" ht="90" customHeight="1">
      <c r="A18" s="61" t="e">
        <f>'1. CUTTING DOCKET'!#REF!</f>
        <v>#REF!</v>
      </c>
      <c r="B18" s="509" t="e">
        <f>'1. CUTTING DOCKET'!#REF!</f>
        <v>#REF!</v>
      </c>
      <c r="C18" s="504"/>
      <c r="D18" s="504"/>
      <c r="E18" s="510"/>
    </row>
    <row r="19" spans="1:5" s="62" customFormat="1" ht="409.6" customHeight="1">
      <c r="A19" s="166" t="s">
        <v>166</v>
      </c>
      <c r="B19" s="506"/>
      <c r="C19" s="507"/>
      <c r="D19" s="508"/>
      <c r="E19" s="508"/>
    </row>
    <row r="20" spans="1:5" s="62" customFormat="1" ht="79.5" customHeight="1">
      <c r="A20" s="61" t="e">
        <f>'1. CUTTING DOCKET'!#REF!</f>
        <v>#REF!</v>
      </c>
      <c r="B20" s="509" t="e">
        <f>'1. CUTTING DOCKET'!#REF!</f>
        <v>#REF!</v>
      </c>
      <c r="C20" s="504"/>
      <c r="D20" s="504"/>
      <c r="E20" s="510"/>
    </row>
    <row r="21" spans="1:5" s="62" customFormat="1" ht="346.5" customHeight="1">
      <c r="A21" s="64" t="s">
        <v>117</v>
      </c>
      <c r="B21" s="511"/>
      <c r="C21" s="512"/>
      <c r="D21" s="513"/>
      <c r="E21" s="514"/>
    </row>
    <row r="22" spans="1:5" s="62" customFormat="1" ht="35">
      <c r="A22" s="61">
        <f>'1. CUTTING DOCKET'!B35</f>
        <v>0</v>
      </c>
      <c r="B22" s="503" t="str">
        <f>'1. CUTTING DOCKET'!F35</f>
        <v>MÀU PHỤ LIỆU</v>
      </c>
      <c r="C22" s="504"/>
      <c r="D22" s="505"/>
      <c r="E22" s="101"/>
    </row>
    <row r="23" spans="1:5" s="62" customFormat="1" ht="299.25" customHeight="1">
      <c r="A23" s="66" t="s">
        <v>100</v>
      </c>
      <c r="B23" s="515"/>
      <c r="C23" s="516"/>
      <c r="D23" s="517"/>
      <c r="E23" s="517"/>
    </row>
    <row r="24" spans="1:5" s="62" customFormat="1" ht="101.5" customHeight="1">
      <c r="A24" s="61" t="str">
        <f>'1. CUTTING DOCKET'!B34</f>
        <v>PHẦN C : PHỤ LIỆU ĐÓNG GÓI</v>
      </c>
      <c r="B24" s="503">
        <f>'1. CUTTING DOCKET'!F34</f>
        <v>0</v>
      </c>
      <c r="C24" s="504"/>
      <c r="D24" s="505"/>
      <c r="E24" s="101"/>
    </row>
    <row r="25" spans="1:5" s="62" customFormat="1" ht="362.25" customHeight="1">
      <c r="A25" s="66" t="s">
        <v>172</v>
      </c>
      <c r="B25" s="518" t="s">
        <v>173</v>
      </c>
      <c r="C25" s="519"/>
      <c r="D25" s="520"/>
      <c r="E25" s="113"/>
    </row>
    <row r="26" spans="1:5" s="62" customFormat="1" ht="109.5" customHeight="1">
      <c r="A26" s="61" t="s">
        <v>101</v>
      </c>
      <c r="B26" s="503" t="e">
        <f>'1. CUTTING DOCKET'!#REF!</f>
        <v>#REF!</v>
      </c>
      <c r="C26" s="504"/>
      <c r="D26" s="505"/>
      <c r="E26" s="102"/>
    </row>
    <row r="27" spans="1:5" s="62" customFormat="1" ht="282" customHeight="1">
      <c r="A27" s="66" t="s">
        <v>102</v>
      </c>
      <c r="B27" s="521" t="s">
        <v>167</v>
      </c>
      <c r="C27" s="522"/>
      <c r="D27" s="523"/>
      <c r="E27" s="523"/>
    </row>
    <row r="28" spans="1:5" s="62" customFormat="1" ht="93.65" customHeight="1">
      <c r="A28" s="61" t="e">
        <f>'1. CUTTING DOCKET'!#REF!</f>
        <v>#REF!</v>
      </c>
      <c r="B28" s="503" t="e">
        <f>'1. CUTTING DOCKET'!#REF!</f>
        <v>#REF!</v>
      </c>
      <c r="C28" s="504"/>
      <c r="D28" s="505"/>
      <c r="E28" s="102"/>
    </row>
    <row r="29" spans="1:5" s="62" customFormat="1" ht="273" customHeight="1">
      <c r="A29" s="64" t="s">
        <v>103</v>
      </c>
      <c r="B29" s="495"/>
      <c r="C29" s="496"/>
      <c r="D29" s="497"/>
      <c r="E29" s="497"/>
    </row>
    <row r="30" spans="1:5" s="62" customFormat="1" ht="95.25" customHeight="1">
      <c r="A30" s="61" t="str">
        <f>'1. CUTTING DOCKET'!B42</f>
        <v>POLY BAG THÙNG</v>
      </c>
      <c r="B30" s="503" t="str">
        <f>'1. CUTTING DOCKET'!F42</f>
        <v>CLEAR</v>
      </c>
      <c r="C30" s="504"/>
      <c r="D30" s="505"/>
      <c r="E30" s="102"/>
    </row>
    <row r="31" spans="1:5" s="62" customFormat="1" ht="324.75" customHeight="1">
      <c r="A31" s="64"/>
      <c r="B31" s="495"/>
      <c r="C31" s="496"/>
      <c r="D31" s="497"/>
      <c r="E31" s="497"/>
    </row>
    <row r="32" spans="1:5" s="62" customFormat="1" ht="119.5" customHeight="1">
      <c r="A32" s="61" t="s">
        <v>105</v>
      </c>
      <c r="B32" s="503" t="e">
        <f>'1. CUTTING DOCKET'!#REF!</f>
        <v>#REF!</v>
      </c>
      <c r="C32" s="504"/>
      <c r="D32" s="505"/>
      <c r="E32" s="102"/>
    </row>
    <row r="33" spans="1:9" s="62" customFormat="1" ht="287.25" customHeight="1">
      <c r="A33" s="64" t="s">
        <v>106</v>
      </c>
      <c r="B33" s="495"/>
      <c r="C33" s="496"/>
      <c r="D33" s="497"/>
      <c r="E33" s="497"/>
    </row>
    <row r="34" spans="1:9" s="62" customFormat="1" ht="71.5" customHeight="1">
      <c r="A34" s="61" t="s">
        <v>96</v>
      </c>
      <c r="B34" s="503" t="s">
        <v>38</v>
      </c>
      <c r="C34" s="504"/>
      <c r="D34" s="505"/>
      <c r="E34" s="102"/>
    </row>
    <row r="35" spans="1:9" s="62" customFormat="1" ht="87" customHeight="1">
      <c r="A35" s="64" t="s">
        <v>104</v>
      </c>
      <c r="B35" s="495"/>
      <c r="C35" s="496"/>
      <c r="D35" s="497"/>
      <c r="E35" s="497"/>
    </row>
    <row r="36" spans="1:9" s="62" customFormat="1" ht="63.65" customHeight="1">
      <c r="A36" s="61" t="s">
        <v>97</v>
      </c>
      <c r="B36" s="503" t="s">
        <v>92</v>
      </c>
      <c r="C36" s="504"/>
      <c r="D36" s="505"/>
      <c r="E36" s="102"/>
    </row>
    <row r="37" spans="1:9" s="62" customFormat="1" ht="97.5" customHeight="1">
      <c r="A37" s="64" t="s">
        <v>104</v>
      </c>
      <c r="B37" s="495"/>
      <c r="C37" s="496"/>
      <c r="D37" s="497"/>
      <c r="E37" s="497"/>
    </row>
    <row r="38" spans="1:9" s="62" customFormat="1" ht="97.5" customHeight="1">
      <c r="A38" s="98" t="e">
        <f>'1. CUTTING DOCKET'!#REF!</f>
        <v>#REF!</v>
      </c>
      <c r="B38" s="498" t="e">
        <f>'1. CUTTING DOCKET'!#REF!</f>
        <v>#REF!</v>
      </c>
      <c r="C38" s="499"/>
      <c r="D38" s="500"/>
      <c r="E38" s="103"/>
    </row>
    <row r="39" spans="1:9" s="62" customFormat="1" ht="221.5" customHeight="1">
      <c r="A39" s="64"/>
      <c r="B39" s="501"/>
      <c r="C39" s="502"/>
      <c r="D39" s="501"/>
      <c r="E39" s="501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B48"/>
  <sheetViews>
    <sheetView view="pageBreakPreview" zoomScale="40" zoomScaleNormal="40" zoomScaleSheetLayoutView="40" zoomScalePageLayoutView="25" workbookViewId="0">
      <selection activeCell="F3" sqref="F3"/>
    </sheetView>
  </sheetViews>
  <sheetFormatPr defaultColWidth="9.1796875" defaultRowHeight="20"/>
  <cols>
    <col min="1" max="1" width="103.1796875" style="67" customWidth="1"/>
    <col min="2" max="2" width="143.1796875" style="67" customWidth="1"/>
    <col min="3" max="16384" width="9.1796875" style="68"/>
  </cols>
  <sheetData>
    <row r="1" spans="1:2" s="58" customFormat="1" ht="67.5" customHeight="1">
      <c r="A1" s="56"/>
      <c r="B1" s="56"/>
    </row>
    <row r="2" spans="1:2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</row>
    <row r="3" spans="1:2" s="58" customFormat="1" ht="37.5" customHeight="1">
      <c r="A3" s="59" t="str">
        <f>'[11]1. CUTTING DOCKET'!B7</f>
        <v xml:space="preserve">STYLE NUMBER: </v>
      </c>
      <c r="B3" s="59" t="str">
        <f>'1. CUTTING DOCKET'!$D$7</f>
        <v>H06-LS25M</v>
      </c>
    </row>
    <row r="4" spans="1:2" s="58" customFormat="1" ht="37.5" customHeight="1">
      <c r="A4" s="59" t="str">
        <f>'[11]1. CUTTING DOCKET'!B8</f>
        <v xml:space="preserve">STYLE NAME : </v>
      </c>
      <c r="B4" s="59" t="str">
        <f>'1. CUTTING DOCKET'!$D$8</f>
        <v>STATION LONG SLEEVE MEN'S</v>
      </c>
    </row>
    <row r="5" spans="1:2" s="58" customFormat="1" ht="76" customHeight="1">
      <c r="A5" s="199"/>
      <c r="B5" s="159" t="str">
        <f>'1. CUTTING DOCKET'!$D$18</f>
        <v>BLACK</v>
      </c>
    </row>
    <row r="6" spans="1:2" s="62" customFormat="1" ht="69.75" customHeight="1">
      <c r="A6" s="161" t="s">
        <v>32</v>
      </c>
      <c r="B6" s="161" t="str">
        <f>$B$5</f>
        <v>BLACK</v>
      </c>
    </row>
    <row r="7" spans="1:2" s="62" customFormat="1" ht="93" customHeight="1">
      <c r="A7" s="200" t="s">
        <v>33</v>
      </c>
      <c r="B7" s="305" t="str">
        <f>'1. CUTTING DOCKET'!$M$11</f>
        <v>SINGLE JERSEY 20'S 100% COTTON 190GSM- SOFT HAND FEEL</v>
      </c>
    </row>
    <row r="8" spans="1:2" s="62" customFormat="1" ht="279.5" customHeight="1">
      <c r="A8" s="162" t="s">
        <v>32</v>
      </c>
      <c r="B8" s="309"/>
    </row>
    <row r="9" spans="1:2" s="62" customFormat="1" ht="94.5" customHeight="1">
      <c r="A9" s="161" t="str">
        <f>'1. CUTTING DOCKET'!$B$27</f>
        <v>100% COTTON 1x1RIB_ 260GSM</v>
      </c>
      <c r="B9" s="161" t="str">
        <f>$B$5</f>
        <v>BLACK</v>
      </c>
    </row>
    <row r="10" spans="1:2" s="62" customFormat="1" ht="279.5" customHeight="1">
      <c r="A10" s="162" t="s">
        <v>195</v>
      </c>
      <c r="B10" s="309"/>
    </row>
    <row r="11" spans="1:2" s="62" customFormat="1" ht="132" hidden="1" customHeight="1">
      <c r="A11" s="161" t="e">
        <f>'[11]1. CUTTING DOCKET'!#REF!</f>
        <v>#REF!</v>
      </c>
      <c r="B11" s="161"/>
    </row>
    <row r="12" spans="1:2" s="62" customFormat="1" ht="409.6" hidden="1" customHeight="1">
      <c r="A12" s="162" t="e">
        <f>'[11]1. CUTTING DOCKET'!#REF!</f>
        <v>#REF!</v>
      </c>
      <c r="B12" s="162"/>
    </row>
    <row r="13" spans="1:2" s="62" customFormat="1" ht="135" hidden="1" customHeight="1">
      <c r="A13" s="161" t="e">
        <f>'[11]1. CUTTING DOCKET'!#REF!</f>
        <v>#REF!</v>
      </c>
      <c r="B13" s="161"/>
    </row>
    <row r="14" spans="1:2" s="62" customFormat="1" ht="66.5" hidden="1" customHeight="1">
      <c r="A14" s="162" t="e">
        <f>'[11]1. CUTTING DOCKET'!#REF!</f>
        <v>#REF!</v>
      </c>
      <c r="B14" s="162"/>
    </row>
    <row r="15" spans="1:2" s="62" customFormat="1" ht="74.25" customHeight="1">
      <c r="A15" s="161" t="str">
        <f>'[11]1. CUTTING DOCKET'!B31</f>
        <v>CHỈ 40/2 MAY CHÍNH</v>
      </c>
      <c r="B15" s="161" t="str">
        <f>$B$5</f>
        <v>BLACK</v>
      </c>
    </row>
    <row r="16" spans="1:2" s="62" customFormat="1" ht="104.5" customHeight="1">
      <c r="A16" s="252"/>
      <c r="B16" s="310"/>
    </row>
    <row r="17" spans="1:2" s="62" customFormat="1" ht="143" customHeight="1">
      <c r="A17" s="264" t="str">
        <f>'[11]1. CUTTING DOCKET'!$B$32</f>
        <v>NHÃN DỆT BẰNG VẢI 38MM*71MM 
(NHÃN CHÍNH-PHÂN THEO TỪNG SIZE)
CODE: HSC-ML-0047(MENS)</v>
      </c>
      <c r="B17" s="304" t="s">
        <v>358</v>
      </c>
    </row>
    <row r="18" spans="1:2" s="62" customFormat="1" ht="297" customHeight="1">
      <c r="A18" s="265" t="s">
        <v>204</v>
      </c>
      <c r="B18" s="306"/>
    </row>
    <row r="19" spans="1:2" s="62" customFormat="1" ht="128.5" customHeight="1">
      <c r="A19" s="264" t="str">
        <f>'1. CUTTING DOCKET'!$B$32</f>
        <v>NHÃN THÀNH PHẦN 100% COTTON
KÍCH THƯỚC: 82.2 *20 MM
CODE: CC-041</v>
      </c>
      <c r="B19" s="304" t="s">
        <v>89</v>
      </c>
    </row>
    <row r="20" spans="1:2" s="62" customFormat="1" ht="409.5" customHeight="1">
      <c r="A20" s="537" t="s">
        <v>228</v>
      </c>
      <c r="B20" s="539"/>
    </row>
    <row r="21" spans="1:2" s="62" customFormat="1" ht="56.5" customHeight="1">
      <c r="A21" s="538"/>
      <c r="B21" s="540"/>
    </row>
    <row r="22" spans="1:2" s="62" customFormat="1" ht="102" customHeight="1">
      <c r="A22" s="264" t="str">
        <f>'[11]1. CUTTING DOCKET'!$B$34</f>
        <v>NHÃN HSCO SATIN
CODE: HSC-ML-0002</v>
      </c>
      <c r="B22" s="304" t="s">
        <v>89</v>
      </c>
    </row>
    <row r="23" spans="1:2" s="62" customFormat="1" ht="191" customHeight="1">
      <c r="A23" s="265" t="s">
        <v>205</v>
      </c>
      <c r="B23" s="306"/>
    </row>
    <row r="24" spans="1:2" s="62" customFormat="1" ht="89.5" customHeight="1">
      <c r="A24" s="264" t="s">
        <v>257</v>
      </c>
      <c r="B24" s="304" t="s">
        <v>349</v>
      </c>
    </row>
    <row r="25" spans="1:2" s="62" customFormat="1" ht="314" customHeight="1">
      <c r="A25" s="265" t="s">
        <v>258</v>
      </c>
      <c r="B25" s="308"/>
    </row>
    <row r="26" spans="1:2" s="62" customFormat="1" ht="73" customHeight="1">
      <c r="A26" s="541" t="s">
        <v>209</v>
      </c>
      <c r="B26" s="307" t="s">
        <v>89</v>
      </c>
    </row>
    <row r="27" spans="1:2" s="62" customFormat="1" ht="78" customHeight="1">
      <c r="A27" s="542"/>
      <c r="B27" s="161" t="s">
        <v>220</v>
      </c>
    </row>
    <row r="28" spans="1:2" s="62" customFormat="1" ht="341" customHeight="1">
      <c r="A28" s="266" t="s">
        <v>221</v>
      </c>
      <c r="B28" s="263"/>
    </row>
    <row r="29" spans="1:2" s="62" customFormat="1" ht="52" customHeight="1">
      <c r="A29" s="264" t="s">
        <v>210</v>
      </c>
      <c r="B29" s="304" t="s">
        <v>39</v>
      </c>
    </row>
    <row r="30" spans="1:2" s="62" customFormat="1" ht="179" customHeight="1">
      <c r="A30" s="266" t="s">
        <v>222</v>
      </c>
      <c r="B30" s="263"/>
    </row>
    <row r="31" spans="1:2" s="62" customFormat="1" ht="90" customHeight="1">
      <c r="A31" s="264" t="s">
        <v>211</v>
      </c>
      <c r="B31" s="304" t="s">
        <v>89</v>
      </c>
    </row>
    <row r="32" spans="1:2" s="62" customFormat="1" ht="185.5" customHeight="1">
      <c r="A32" s="266" t="s">
        <v>223</v>
      </c>
      <c r="B32" s="263"/>
    </row>
    <row r="33" spans="1:2" s="62" customFormat="1" ht="88" customHeight="1">
      <c r="A33" s="264" t="s">
        <v>212</v>
      </c>
      <c r="B33" s="304" t="str">
        <f>B31</f>
        <v>NỀN TRẮNG CHỮ ĐEN</v>
      </c>
    </row>
    <row r="34" spans="1:2" s="62" customFormat="1" ht="221.5" customHeight="1">
      <c r="A34" s="266" t="s">
        <v>224</v>
      </c>
      <c r="B34" s="263"/>
    </row>
    <row r="35" spans="1:2" s="62" customFormat="1" ht="80" customHeight="1">
      <c r="A35" s="264" t="s">
        <v>213</v>
      </c>
      <c r="B35" s="304" t="str">
        <f>B33</f>
        <v>NỀN TRẮNG CHỮ ĐEN</v>
      </c>
    </row>
    <row r="36" spans="1:2" s="62" customFormat="1" ht="143.5" customHeight="1">
      <c r="A36" s="266" t="s">
        <v>188</v>
      </c>
      <c r="B36" s="263"/>
    </row>
    <row r="37" spans="1:2" s="62" customFormat="1" ht="51" customHeight="1">
      <c r="A37" s="264" t="s">
        <v>214</v>
      </c>
      <c r="B37" s="304" t="s">
        <v>92</v>
      </c>
    </row>
    <row r="38" spans="1:2" s="62" customFormat="1" ht="68.5" customHeight="1">
      <c r="A38" s="266" t="s">
        <v>225</v>
      </c>
      <c r="B38" s="263"/>
    </row>
    <row r="39" spans="1:2" s="62" customFormat="1" ht="49" customHeight="1">
      <c r="A39" s="264" t="s">
        <v>215</v>
      </c>
      <c r="B39" s="304" t="s">
        <v>92</v>
      </c>
    </row>
    <row r="40" spans="1:2" s="62" customFormat="1" ht="72.5" customHeight="1">
      <c r="A40" s="266" t="s">
        <v>226</v>
      </c>
      <c r="B40" s="263"/>
    </row>
    <row r="41" spans="1:2" s="62" customFormat="1" ht="54" customHeight="1">
      <c r="A41" s="264" t="s">
        <v>216</v>
      </c>
      <c r="B41" s="304" t="s">
        <v>92</v>
      </c>
    </row>
    <row r="42" spans="1:2" s="62" customFormat="1" ht="116" customHeight="1">
      <c r="A42" s="266" t="s">
        <v>187</v>
      </c>
      <c r="B42" s="263"/>
    </row>
    <row r="43" spans="1:2" s="62" customFormat="1" ht="55" customHeight="1">
      <c r="A43" s="264" t="s">
        <v>217</v>
      </c>
      <c r="B43" s="304" t="s">
        <v>92</v>
      </c>
    </row>
    <row r="44" spans="1:2" s="62" customFormat="1" ht="67" customHeight="1">
      <c r="A44" s="266" t="s">
        <v>187</v>
      </c>
      <c r="B44" s="263"/>
    </row>
    <row r="45" spans="1:2" s="62" customFormat="1" ht="51.5" customHeight="1">
      <c r="A45" s="264" t="s">
        <v>218</v>
      </c>
      <c r="B45" s="304" t="s">
        <v>55</v>
      </c>
    </row>
    <row r="46" spans="1:2" s="62" customFormat="1" ht="57" customHeight="1">
      <c r="A46" s="266" t="s">
        <v>227</v>
      </c>
      <c r="B46" s="263"/>
    </row>
    <row r="47" spans="1:2" s="62" customFormat="1" ht="46" customHeight="1">
      <c r="A47" s="264" t="s">
        <v>186</v>
      </c>
      <c r="B47" s="304" t="str">
        <f>B45</f>
        <v>NATURAL</v>
      </c>
    </row>
    <row r="48" spans="1:2" s="62" customFormat="1" ht="64" customHeight="1">
      <c r="A48" s="266" t="s">
        <v>226</v>
      </c>
      <c r="B48" s="263"/>
    </row>
  </sheetData>
  <mergeCells count="3">
    <mergeCell ref="A20:A21"/>
    <mergeCell ref="B20:B21"/>
    <mergeCell ref="A26:A27"/>
  </mergeCells>
  <printOptions horizontalCentered="1"/>
  <pageMargins left="0.25" right="0" top="0.60416666666666696" bottom="0.75" header="0" footer="0"/>
  <pageSetup paperSize="9" scale="40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8" max="2" man="1"/>
    <brk id="28" max="2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CD0F4-2697-45B5-8199-412F88E2AB01}">
  <sheetPr>
    <pageSetUpPr fitToPage="1"/>
  </sheetPr>
  <dimension ref="A1:L34"/>
  <sheetViews>
    <sheetView topLeftCell="B16" zoomScale="50" zoomScaleNormal="50" zoomScaleSheetLayoutView="25" workbookViewId="0">
      <selection activeCell="F13" sqref="F13"/>
    </sheetView>
  </sheetViews>
  <sheetFormatPr defaultColWidth="8.7265625" defaultRowHeight="22.5"/>
  <cols>
    <col min="1" max="1" width="23.81640625" style="268" customWidth="1"/>
    <col min="2" max="2" width="16.26953125" style="268" customWidth="1"/>
    <col min="3" max="3" width="77" style="268" customWidth="1"/>
    <col min="4" max="4" width="68.26953125" style="268" customWidth="1"/>
    <col min="5" max="5" width="19.1796875" style="297" customWidth="1"/>
    <col min="6" max="6" width="20.26953125" style="297" customWidth="1"/>
    <col min="7" max="8" width="18.26953125" style="297" customWidth="1"/>
    <col min="9" max="9" width="21.7265625" style="297" customWidth="1"/>
    <col min="10" max="11" width="18.26953125" style="297" customWidth="1"/>
    <col min="12" max="12" width="59.453125" style="297" customWidth="1"/>
    <col min="13" max="16384" width="8.7265625" style="268"/>
  </cols>
  <sheetData>
    <row r="1" spans="1:12" ht="30" customHeight="1">
      <c r="A1" s="545" t="s">
        <v>231</v>
      </c>
      <c r="B1" s="546"/>
      <c r="C1" s="546"/>
      <c r="D1" s="546"/>
      <c r="E1" s="546"/>
      <c r="F1" s="546"/>
      <c r="G1" s="546"/>
      <c r="H1" s="546"/>
      <c r="I1" s="546"/>
      <c r="J1" s="546"/>
      <c r="K1" s="267"/>
      <c r="L1" s="268"/>
    </row>
    <row r="2" spans="1:12" ht="30" customHeight="1">
      <c r="A2" s="545" t="s">
        <v>232</v>
      </c>
      <c r="B2" s="546"/>
      <c r="C2" s="546"/>
      <c r="D2" s="546"/>
      <c r="E2" s="546"/>
      <c r="F2" s="546"/>
      <c r="G2" s="546"/>
      <c r="H2" s="546"/>
      <c r="I2" s="546"/>
      <c r="J2" s="546"/>
      <c r="K2" s="267"/>
      <c r="L2" s="268"/>
    </row>
    <row r="3" spans="1:12" ht="36" customHeight="1">
      <c r="A3" s="269" t="s">
        <v>259</v>
      </c>
      <c r="B3" s="547" t="s">
        <v>350</v>
      </c>
      <c r="C3" s="547"/>
      <c r="D3" s="270"/>
      <c r="E3" s="271" t="s">
        <v>233</v>
      </c>
      <c r="F3" s="271"/>
      <c r="G3" s="272"/>
      <c r="H3" s="272"/>
      <c r="I3" s="271"/>
      <c r="J3" s="273"/>
      <c r="K3" s="272"/>
      <c r="L3" s="271"/>
    </row>
    <row r="4" spans="1:12" ht="36" customHeight="1">
      <c r="A4" s="274" t="s">
        <v>260</v>
      </c>
      <c r="B4" s="548" t="s">
        <v>261</v>
      </c>
      <c r="C4" s="548"/>
      <c r="D4" s="275"/>
      <c r="E4" s="267" t="s">
        <v>234</v>
      </c>
      <c r="F4" s="267"/>
      <c r="G4" s="276"/>
      <c r="H4" s="276"/>
      <c r="I4" s="267"/>
      <c r="J4" s="267"/>
      <c r="K4" s="276"/>
      <c r="L4" s="267"/>
    </row>
    <row r="5" spans="1:12" ht="36" customHeight="1">
      <c r="A5" s="277" t="s">
        <v>235</v>
      </c>
      <c r="B5" s="278" t="s">
        <v>262</v>
      </c>
      <c r="C5" s="279"/>
      <c r="D5" s="279"/>
      <c r="E5" s="280" t="s">
        <v>263</v>
      </c>
      <c r="F5" s="280"/>
      <c r="G5" s="280"/>
      <c r="H5" s="281"/>
      <c r="I5" s="281"/>
      <c r="J5" s="281"/>
      <c r="K5" s="281"/>
      <c r="L5" s="280"/>
    </row>
    <row r="6" spans="1:12" s="284" customFormat="1" ht="50.25" customHeight="1">
      <c r="A6" s="282" t="s">
        <v>264</v>
      </c>
      <c r="B6" s="549" t="s">
        <v>265</v>
      </c>
      <c r="C6" s="550"/>
      <c r="D6" s="283" t="s">
        <v>266</v>
      </c>
      <c r="E6" s="282" t="s">
        <v>267</v>
      </c>
      <c r="F6" s="282" t="s">
        <v>359</v>
      </c>
      <c r="G6" s="311" t="s">
        <v>360</v>
      </c>
      <c r="H6" s="311" t="s">
        <v>361</v>
      </c>
      <c r="I6" s="311" t="s">
        <v>362</v>
      </c>
      <c r="J6" s="311" t="s">
        <v>363</v>
      </c>
      <c r="K6" s="311" t="s">
        <v>364</v>
      </c>
      <c r="L6" s="282" t="s">
        <v>351</v>
      </c>
    </row>
    <row r="7" spans="1:12" s="288" customFormat="1" ht="41.25" customHeight="1">
      <c r="A7" s="285" t="s">
        <v>236</v>
      </c>
      <c r="B7" s="543" t="s">
        <v>268</v>
      </c>
      <c r="C7" s="544"/>
      <c r="D7" s="286" t="s">
        <v>269</v>
      </c>
      <c r="E7" s="285" t="s">
        <v>237</v>
      </c>
      <c r="F7" s="287">
        <v>0.25</v>
      </c>
      <c r="G7" s="285" t="s">
        <v>270</v>
      </c>
      <c r="H7" s="285">
        <v>8</v>
      </c>
      <c r="I7" s="285" t="s">
        <v>271</v>
      </c>
      <c r="J7" s="285" t="s">
        <v>272</v>
      </c>
      <c r="K7" s="287">
        <v>8.75</v>
      </c>
      <c r="L7" s="287"/>
    </row>
    <row r="8" spans="1:12" s="288" customFormat="1" ht="41.25" customHeight="1">
      <c r="A8" s="285" t="s">
        <v>238</v>
      </c>
      <c r="B8" s="543" t="s">
        <v>273</v>
      </c>
      <c r="C8" s="544"/>
      <c r="D8" s="286" t="s">
        <v>274</v>
      </c>
      <c r="E8" s="285" t="s">
        <v>239</v>
      </c>
      <c r="F8" s="287">
        <v>0.25</v>
      </c>
      <c r="G8" s="285">
        <v>4</v>
      </c>
      <c r="H8" s="285" t="s">
        <v>275</v>
      </c>
      <c r="I8" s="285" t="s">
        <v>276</v>
      </c>
      <c r="J8" s="285" t="s">
        <v>277</v>
      </c>
      <c r="K8" s="287">
        <v>4.5</v>
      </c>
      <c r="L8" s="287"/>
    </row>
    <row r="9" spans="1:12" s="288" customFormat="1" ht="41.25" customHeight="1">
      <c r="A9" s="285" t="s">
        <v>240</v>
      </c>
      <c r="B9" s="543" t="s">
        <v>278</v>
      </c>
      <c r="C9" s="544"/>
      <c r="D9" s="286" t="s">
        <v>279</v>
      </c>
      <c r="E9" s="289">
        <v>0</v>
      </c>
      <c r="F9" s="287">
        <v>0.125</v>
      </c>
      <c r="G9" s="285" t="s">
        <v>280</v>
      </c>
      <c r="H9" s="285" t="s">
        <v>280</v>
      </c>
      <c r="I9" s="285" t="s">
        <v>280</v>
      </c>
      <c r="J9" s="285" t="s">
        <v>280</v>
      </c>
      <c r="K9" s="285" t="s">
        <v>280</v>
      </c>
      <c r="L9" s="287"/>
    </row>
    <row r="10" spans="1:12" s="288" customFormat="1" ht="41.25" hidden="1" customHeight="1">
      <c r="A10" s="285" t="s">
        <v>281</v>
      </c>
      <c r="B10" s="543" t="s">
        <v>282</v>
      </c>
      <c r="C10" s="544"/>
      <c r="D10" s="286" t="s">
        <v>266</v>
      </c>
      <c r="E10" s="289">
        <v>0</v>
      </c>
      <c r="F10" s="287">
        <v>0.125</v>
      </c>
      <c r="G10" s="289"/>
      <c r="H10" s="289"/>
      <c r="I10" s="289"/>
      <c r="J10" s="289"/>
      <c r="K10" s="289"/>
      <c r="L10" s="287"/>
    </row>
    <row r="11" spans="1:12" s="288" customFormat="1" ht="41.25" customHeight="1">
      <c r="A11" s="285" t="s">
        <v>242</v>
      </c>
      <c r="B11" s="543" t="s">
        <v>283</v>
      </c>
      <c r="C11" s="544"/>
      <c r="D11" s="286" t="s">
        <v>284</v>
      </c>
      <c r="E11" s="289">
        <v>0</v>
      </c>
      <c r="F11" s="287">
        <v>0.125</v>
      </c>
      <c r="G11" s="285" t="s">
        <v>280</v>
      </c>
      <c r="H11" s="285" t="s">
        <v>280</v>
      </c>
      <c r="I11" s="285" t="s">
        <v>280</v>
      </c>
      <c r="J11" s="285" t="s">
        <v>280</v>
      </c>
      <c r="K11" s="285" t="s">
        <v>280</v>
      </c>
      <c r="L11" s="287"/>
    </row>
    <row r="12" spans="1:12" s="288" customFormat="1" ht="41.25" hidden="1" customHeight="1">
      <c r="A12" s="285" t="s">
        <v>285</v>
      </c>
      <c r="B12" s="543" t="s">
        <v>286</v>
      </c>
      <c r="C12" s="544"/>
      <c r="D12" s="286" t="s">
        <v>287</v>
      </c>
      <c r="E12" s="289">
        <v>0</v>
      </c>
      <c r="F12" s="287">
        <v>0.375</v>
      </c>
      <c r="G12" s="289"/>
      <c r="H12" s="289"/>
      <c r="I12" s="289"/>
      <c r="J12" s="289"/>
      <c r="K12" s="289"/>
      <c r="L12" s="287"/>
    </row>
    <row r="13" spans="1:12" s="288" customFormat="1" ht="41.25" customHeight="1">
      <c r="A13" s="285" t="s">
        <v>243</v>
      </c>
      <c r="B13" s="543" t="s">
        <v>288</v>
      </c>
      <c r="C13" s="544"/>
      <c r="D13" s="286" t="s">
        <v>289</v>
      </c>
      <c r="E13" s="285" t="s">
        <v>244</v>
      </c>
      <c r="F13" s="287">
        <v>0.375</v>
      </c>
      <c r="G13" s="287">
        <v>18.875</v>
      </c>
      <c r="H13" s="289" t="s">
        <v>365</v>
      </c>
      <c r="I13" s="287">
        <v>20.125</v>
      </c>
      <c r="J13" s="287">
        <v>20.75</v>
      </c>
      <c r="K13" s="312">
        <v>21.375</v>
      </c>
      <c r="L13" s="312"/>
    </row>
    <row r="14" spans="1:12" s="288" customFormat="1" ht="41.25" customHeight="1">
      <c r="A14" s="285" t="s">
        <v>245</v>
      </c>
      <c r="B14" s="543" t="s">
        <v>290</v>
      </c>
      <c r="C14" s="544"/>
      <c r="D14" s="286" t="s">
        <v>291</v>
      </c>
      <c r="E14" s="285" t="s">
        <v>244</v>
      </c>
      <c r="F14" s="287">
        <v>0.375</v>
      </c>
      <c r="G14" s="287">
        <v>17.375</v>
      </c>
      <c r="H14" s="285">
        <v>18</v>
      </c>
      <c r="I14" s="287">
        <v>18.625</v>
      </c>
      <c r="J14" s="287">
        <v>19.25</v>
      </c>
      <c r="K14" s="287">
        <v>19.875</v>
      </c>
      <c r="L14" s="312"/>
    </row>
    <row r="15" spans="1:12" s="288" customFormat="1" ht="41.25" customHeight="1">
      <c r="A15" s="285" t="s">
        <v>246</v>
      </c>
      <c r="B15" s="543" t="s">
        <v>292</v>
      </c>
      <c r="C15" s="544"/>
      <c r="D15" s="286" t="s">
        <v>293</v>
      </c>
      <c r="E15" s="285" t="s">
        <v>244</v>
      </c>
      <c r="F15" s="287">
        <v>0.375</v>
      </c>
      <c r="G15" s="287">
        <v>18.375</v>
      </c>
      <c r="H15" s="285">
        <v>19</v>
      </c>
      <c r="I15" s="287">
        <v>19.625</v>
      </c>
      <c r="J15" s="287">
        <v>20.25</v>
      </c>
      <c r="K15" s="287">
        <v>20.875</v>
      </c>
      <c r="L15" s="312"/>
    </row>
    <row r="16" spans="1:12" s="288" customFormat="1" ht="41.25" customHeight="1">
      <c r="A16" s="285" t="s">
        <v>247</v>
      </c>
      <c r="B16" s="543" t="s">
        <v>294</v>
      </c>
      <c r="C16" s="544"/>
      <c r="D16" s="286" t="s">
        <v>295</v>
      </c>
      <c r="E16" s="285" t="s">
        <v>237</v>
      </c>
      <c r="F16" s="287">
        <v>0.375</v>
      </c>
      <c r="G16" s="287">
        <v>11.75</v>
      </c>
      <c r="H16" s="285">
        <v>12</v>
      </c>
      <c r="I16" s="287">
        <v>12.25</v>
      </c>
      <c r="J16" s="313">
        <v>12.5</v>
      </c>
      <c r="K16" s="287">
        <v>12.75</v>
      </c>
      <c r="L16" s="287"/>
    </row>
    <row r="17" spans="1:12" s="288" customFormat="1" ht="41.25" customHeight="1">
      <c r="A17" s="285" t="s">
        <v>248</v>
      </c>
      <c r="B17" s="543" t="s">
        <v>296</v>
      </c>
      <c r="C17" s="544"/>
      <c r="D17" s="286" t="s">
        <v>297</v>
      </c>
      <c r="E17" s="289">
        <v>0</v>
      </c>
      <c r="F17" s="287">
        <v>0.125</v>
      </c>
      <c r="G17" s="285" t="s">
        <v>249</v>
      </c>
      <c r="H17" s="285" t="s">
        <v>249</v>
      </c>
      <c r="I17" s="285" t="s">
        <v>249</v>
      </c>
      <c r="J17" s="285" t="s">
        <v>249</v>
      </c>
      <c r="K17" s="285" t="s">
        <v>249</v>
      </c>
      <c r="L17" s="287"/>
    </row>
    <row r="18" spans="1:12" s="288" customFormat="1" ht="41.25" customHeight="1">
      <c r="A18" s="285" t="s">
        <v>57</v>
      </c>
      <c r="B18" s="543" t="s">
        <v>298</v>
      </c>
      <c r="C18" s="544"/>
      <c r="D18" s="286" t="s">
        <v>299</v>
      </c>
      <c r="E18" s="289">
        <v>0</v>
      </c>
      <c r="F18" s="287">
        <v>0.125</v>
      </c>
      <c r="G18" s="285" t="s">
        <v>241</v>
      </c>
      <c r="H18" s="285" t="s">
        <v>241</v>
      </c>
      <c r="I18" s="285" t="s">
        <v>241</v>
      </c>
      <c r="J18" s="285" t="s">
        <v>241</v>
      </c>
      <c r="K18" s="285" t="s">
        <v>241</v>
      </c>
      <c r="L18" s="287"/>
    </row>
    <row r="19" spans="1:12" s="288" customFormat="1" ht="41.25" customHeight="1">
      <c r="A19" s="285" t="s">
        <v>10</v>
      </c>
      <c r="B19" s="543" t="s">
        <v>300</v>
      </c>
      <c r="C19" s="544"/>
      <c r="D19" s="286" t="s">
        <v>301</v>
      </c>
      <c r="E19" s="285" t="s">
        <v>250</v>
      </c>
      <c r="F19" s="287">
        <v>1</v>
      </c>
      <c r="G19" s="287">
        <v>41.75</v>
      </c>
      <c r="H19" s="287">
        <v>44.25</v>
      </c>
      <c r="I19" s="287">
        <v>46.75</v>
      </c>
      <c r="J19" s="314">
        <v>49.25</v>
      </c>
      <c r="K19" s="287">
        <v>51.75</v>
      </c>
      <c r="L19" s="312"/>
    </row>
    <row r="20" spans="1:12" s="288" customFormat="1" ht="41.25" customHeight="1">
      <c r="A20" s="285" t="s">
        <v>251</v>
      </c>
      <c r="B20" s="551" t="s">
        <v>302</v>
      </c>
      <c r="C20" s="552"/>
      <c r="D20" s="290" t="s">
        <v>366</v>
      </c>
      <c r="E20" s="291" t="s">
        <v>250</v>
      </c>
      <c r="F20" s="292">
        <v>1</v>
      </c>
      <c r="G20" s="292">
        <v>40.75</v>
      </c>
      <c r="H20" s="292" t="s">
        <v>367</v>
      </c>
      <c r="I20" s="292">
        <v>45.75</v>
      </c>
      <c r="J20" s="292">
        <v>48.25</v>
      </c>
      <c r="K20" s="292" t="s">
        <v>368</v>
      </c>
      <c r="L20" s="312"/>
    </row>
    <row r="21" spans="1:12" s="288" customFormat="1" ht="41.25" customHeight="1">
      <c r="A21" s="285" t="s">
        <v>252</v>
      </c>
      <c r="B21" s="551" t="s">
        <v>303</v>
      </c>
      <c r="C21" s="552"/>
      <c r="D21" s="290" t="s">
        <v>304</v>
      </c>
      <c r="E21" s="291" t="s">
        <v>241</v>
      </c>
      <c r="F21" s="292">
        <v>0.5</v>
      </c>
      <c r="G21" s="292">
        <v>29.125</v>
      </c>
      <c r="H21" s="292">
        <v>29.625</v>
      </c>
      <c r="I21" s="292">
        <v>30.125</v>
      </c>
      <c r="J21" s="292">
        <v>30.625</v>
      </c>
      <c r="K21" s="315" t="s">
        <v>369</v>
      </c>
      <c r="L21" s="292"/>
    </row>
    <row r="22" spans="1:12" s="288" customFormat="1" ht="41.25" hidden="1" customHeight="1">
      <c r="A22" s="285" t="s">
        <v>305</v>
      </c>
      <c r="B22" s="551" t="s">
        <v>306</v>
      </c>
      <c r="C22" s="552"/>
      <c r="D22" s="290" t="s">
        <v>307</v>
      </c>
      <c r="E22" s="293">
        <v>0</v>
      </c>
      <c r="F22" s="292">
        <v>0.375</v>
      </c>
      <c r="G22" s="293"/>
      <c r="H22" s="293"/>
      <c r="I22" s="293"/>
      <c r="J22" s="293"/>
      <c r="K22" s="293"/>
      <c r="L22" s="292"/>
    </row>
    <row r="23" spans="1:12" s="288" customFormat="1" ht="41.25" hidden="1" customHeight="1">
      <c r="A23" s="285" t="s">
        <v>308</v>
      </c>
      <c r="B23" s="551" t="s">
        <v>309</v>
      </c>
      <c r="C23" s="552"/>
      <c r="D23" s="290" t="s">
        <v>310</v>
      </c>
      <c r="E23" s="293">
        <v>0</v>
      </c>
      <c r="F23" s="292">
        <v>0.375</v>
      </c>
      <c r="G23" s="293"/>
      <c r="H23" s="293"/>
      <c r="I23" s="293"/>
      <c r="J23" s="293"/>
      <c r="K23" s="293"/>
      <c r="L23" s="292"/>
    </row>
    <row r="24" spans="1:12" s="288" customFormat="1" ht="41.25" customHeight="1">
      <c r="A24" s="285" t="s">
        <v>253</v>
      </c>
      <c r="B24" s="551" t="s">
        <v>311</v>
      </c>
      <c r="C24" s="552"/>
      <c r="D24" s="290" t="s">
        <v>312</v>
      </c>
      <c r="E24" s="292">
        <v>0.875</v>
      </c>
      <c r="F24" s="292">
        <v>0.625</v>
      </c>
      <c r="G24" s="292" t="s">
        <v>370</v>
      </c>
      <c r="H24" s="294">
        <v>36</v>
      </c>
      <c r="I24" s="292" t="s">
        <v>371</v>
      </c>
      <c r="J24" s="292" t="s">
        <v>372</v>
      </c>
      <c r="K24" s="292" t="s">
        <v>373</v>
      </c>
      <c r="L24" s="292"/>
    </row>
    <row r="25" spans="1:12" s="288" customFormat="1" ht="41.25" customHeight="1">
      <c r="A25" s="285" t="s">
        <v>60</v>
      </c>
      <c r="B25" s="551" t="s">
        <v>313</v>
      </c>
      <c r="C25" s="552"/>
      <c r="D25" s="290" t="s">
        <v>314</v>
      </c>
      <c r="E25" s="291" t="s">
        <v>244</v>
      </c>
      <c r="F25" s="292">
        <v>0.5</v>
      </c>
      <c r="G25" s="292">
        <v>15.875</v>
      </c>
      <c r="H25" s="293" t="s">
        <v>374</v>
      </c>
      <c r="I25" s="292">
        <v>17.125</v>
      </c>
      <c r="J25" s="292">
        <v>17.75</v>
      </c>
      <c r="K25" s="292" t="s">
        <v>375</v>
      </c>
      <c r="L25" s="292"/>
    </row>
    <row r="26" spans="1:12" s="288" customFormat="1" ht="41.25" customHeight="1">
      <c r="A26" s="285" t="s">
        <v>254</v>
      </c>
      <c r="B26" s="551" t="s">
        <v>315</v>
      </c>
      <c r="C26" s="552"/>
      <c r="D26" s="290" t="s">
        <v>316</v>
      </c>
      <c r="E26" s="293">
        <v>0</v>
      </c>
      <c r="F26" s="292">
        <v>0.125</v>
      </c>
      <c r="G26" s="316">
        <v>10.375</v>
      </c>
      <c r="H26" s="316">
        <v>10.375</v>
      </c>
      <c r="I26" s="316">
        <v>10.375</v>
      </c>
      <c r="J26" s="316">
        <v>10.375</v>
      </c>
      <c r="K26" s="316">
        <v>10.375</v>
      </c>
      <c r="L26" s="292"/>
    </row>
    <row r="27" spans="1:12" s="288" customFormat="1" ht="41.25" customHeight="1">
      <c r="A27" s="285" t="s">
        <v>317</v>
      </c>
      <c r="B27" s="551" t="s">
        <v>318</v>
      </c>
      <c r="C27" s="552"/>
      <c r="D27" s="290" t="s">
        <v>319</v>
      </c>
      <c r="E27" s="291" t="s">
        <v>241</v>
      </c>
      <c r="F27" s="292">
        <v>0.375</v>
      </c>
      <c r="G27" s="293">
        <v>14</v>
      </c>
      <c r="H27" s="291" t="s">
        <v>320</v>
      </c>
      <c r="I27" s="293">
        <v>15</v>
      </c>
      <c r="J27" s="291" t="s">
        <v>321</v>
      </c>
      <c r="K27" s="291">
        <v>16</v>
      </c>
      <c r="L27" s="292"/>
    </row>
    <row r="28" spans="1:12" s="288" customFormat="1" ht="41.25" hidden="1" customHeight="1">
      <c r="A28" s="285" t="s">
        <v>322</v>
      </c>
      <c r="B28" s="551" t="s">
        <v>323</v>
      </c>
      <c r="C28" s="552"/>
      <c r="D28" s="290" t="s">
        <v>266</v>
      </c>
      <c r="E28" s="293">
        <v>0</v>
      </c>
      <c r="F28" s="292">
        <v>0</v>
      </c>
      <c r="G28" s="293"/>
      <c r="H28" s="293"/>
      <c r="I28" s="293"/>
      <c r="J28" s="293"/>
      <c r="K28" s="293"/>
      <c r="L28" s="292"/>
    </row>
    <row r="29" spans="1:12" s="288" customFormat="1" ht="41.25" hidden="1" customHeight="1">
      <c r="A29" s="285" t="s">
        <v>324</v>
      </c>
      <c r="B29" s="543" t="s">
        <v>325</v>
      </c>
      <c r="C29" s="544"/>
      <c r="D29" s="286" t="s">
        <v>266</v>
      </c>
      <c r="E29" s="295"/>
      <c r="F29" s="287">
        <v>0.375</v>
      </c>
      <c r="G29" s="289"/>
      <c r="H29" s="289"/>
      <c r="I29" s="289"/>
      <c r="J29" s="289"/>
      <c r="K29" s="289"/>
      <c r="L29" s="287"/>
    </row>
    <row r="30" spans="1:12" s="288" customFormat="1" ht="41.25" customHeight="1">
      <c r="A30" s="285" t="s">
        <v>326</v>
      </c>
      <c r="B30" s="543" t="s">
        <v>327</v>
      </c>
      <c r="C30" s="544"/>
      <c r="D30" s="286" t="s">
        <v>328</v>
      </c>
      <c r="E30" s="285" t="s">
        <v>237</v>
      </c>
      <c r="F30" s="287">
        <v>0.25</v>
      </c>
      <c r="G30" s="285" t="s">
        <v>329</v>
      </c>
      <c r="H30" s="289">
        <v>7</v>
      </c>
      <c r="I30" s="285" t="s">
        <v>330</v>
      </c>
      <c r="J30" s="285" t="s">
        <v>331</v>
      </c>
      <c r="K30" s="285" t="s">
        <v>270</v>
      </c>
      <c r="L30" s="287"/>
    </row>
    <row r="31" spans="1:12" s="288" customFormat="1" ht="41.25" customHeight="1">
      <c r="A31" s="285" t="s">
        <v>332</v>
      </c>
      <c r="B31" s="543" t="s">
        <v>333</v>
      </c>
      <c r="C31" s="544"/>
      <c r="D31" s="286" t="s">
        <v>334</v>
      </c>
      <c r="E31" s="285" t="s">
        <v>237</v>
      </c>
      <c r="F31" s="287">
        <v>0.25</v>
      </c>
      <c r="G31" s="289">
        <v>10</v>
      </c>
      <c r="H31" s="285" t="s">
        <v>335</v>
      </c>
      <c r="I31" s="285" t="s">
        <v>336</v>
      </c>
      <c r="J31" s="285" t="s">
        <v>337</v>
      </c>
      <c r="K31" s="285">
        <v>11</v>
      </c>
      <c r="L31" s="287"/>
    </row>
    <row r="32" spans="1:12" s="288" customFormat="1" ht="41.25" hidden="1" customHeight="1">
      <c r="A32" s="285" t="s">
        <v>338</v>
      </c>
      <c r="B32" s="543" t="s">
        <v>339</v>
      </c>
      <c r="C32" s="544"/>
      <c r="D32" s="286" t="s">
        <v>266</v>
      </c>
      <c r="E32" s="289">
        <v>0</v>
      </c>
      <c r="F32" s="287">
        <v>0.25</v>
      </c>
      <c r="G32" s="289"/>
      <c r="H32" s="289"/>
      <c r="I32" s="289"/>
      <c r="J32" s="289"/>
      <c r="K32" s="289"/>
      <c r="L32" s="287"/>
    </row>
    <row r="33" spans="1:12" s="288" customFormat="1" ht="41.25" customHeight="1">
      <c r="A33" s="285" t="s">
        <v>340</v>
      </c>
      <c r="B33" s="543" t="s">
        <v>341</v>
      </c>
      <c r="C33" s="544"/>
      <c r="D33" s="286" t="s">
        <v>342</v>
      </c>
      <c r="E33" s="289">
        <v>0</v>
      </c>
      <c r="F33" s="287">
        <v>0.125</v>
      </c>
      <c r="G33" s="285" t="s">
        <v>343</v>
      </c>
      <c r="H33" s="285" t="s">
        <v>343</v>
      </c>
      <c r="I33" s="285" t="s">
        <v>343</v>
      </c>
      <c r="J33" s="285" t="s">
        <v>343</v>
      </c>
      <c r="K33" s="287">
        <v>2.25</v>
      </c>
      <c r="L33" s="287"/>
    </row>
    <row r="34" spans="1:12" ht="28">
      <c r="D34" s="296" t="s">
        <v>344</v>
      </c>
    </row>
  </sheetData>
  <mergeCells count="32">
    <mergeCell ref="B32:C32"/>
    <mergeCell ref="B33:C33"/>
    <mergeCell ref="B26:C26"/>
    <mergeCell ref="B27:C27"/>
    <mergeCell ref="B28:C28"/>
    <mergeCell ref="B29:C29"/>
    <mergeCell ref="B30:C30"/>
    <mergeCell ref="B31:C31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J1"/>
    <mergeCell ref="A2:J2"/>
    <mergeCell ref="B3:C3"/>
    <mergeCell ref="B4:C4"/>
    <mergeCell ref="B6:C6"/>
    <mergeCell ref="B7:C7"/>
    <mergeCell ref="B8:C8"/>
    <mergeCell ref="B9:C9"/>
    <mergeCell ref="B10:C10"/>
    <mergeCell ref="B11:C11"/>
    <mergeCell ref="B12:C12"/>
  </mergeCells>
  <pageMargins left="0" right="0" top="0.25" bottom="0.25" header="0" footer="0"/>
  <pageSetup paperSize="9" scale="47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AAEC9B-32A6-453B-926D-E3E40382CE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D124A1-887F-4518-BD6C-2191C550C7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1. CUTTING DOCKET</vt:lpstr>
      <vt:lpstr>GREY</vt:lpstr>
      <vt:lpstr>2. TRIM CARD (GREY)</vt:lpstr>
      <vt:lpstr>3. ĐỊNH VỊ HÌNH IN.THÊU</vt:lpstr>
      <vt:lpstr>2. TRIM CARD </vt:lpstr>
      <vt:lpstr>LS TEE-MEN-L=4%,W=3% 18-01-2024</vt:lpstr>
      <vt:lpstr>'1. CUTTING DOCKET'!Print_Area</vt:lpstr>
      <vt:lpstr>'2. TRIM CARD '!Print_Area</vt:lpstr>
      <vt:lpstr>'2. TRIM CARD (GREY)'!Print_Area</vt:lpstr>
      <vt:lpstr>GREY!Print_Area</vt:lpstr>
      <vt:lpstr>'LS TEE-MEN-L=4%,W=3% 18-01-2024'!Print_Area</vt:lpstr>
      <vt:lpstr>'1. CUTTING DOCKET'!Print_Titles</vt:lpstr>
      <vt:lpstr>'2. TRIM CARD '!Print_Titles</vt:lpstr>
      <vt:lpstr>'2. TRIM CARD (GREY)'!Print_Titles</vt:lpstr>
      <vt:lpstr>GREY!Print_Titles</vt:lpstr>
      <vt:lpstr>'LS TEE-MEN-L=4%,W=3% 18-01-2024'!Print_Titles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2024-06-26T10:23:58Z</cp:lastPrinted>
  <dcterms:created xsi:type="dcterms:W3CDTF">2016-05-06T01:47:29Z</dcterms:created>
  <dcterms:modified xsi:type="dcterms:W3CDTF">2024-06-26T10:36:50Z</dcterms:modified>
</cp:coreProperties>
</file>