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4/PHOTOSHOOT/FLEECE/"/>
    </mc:Choice>
  </mc:AlternateContent>
  <xr:revisionPtr revIDLastSave="201" documentId="13_ncr:1_{AEE4AB0B-2746-4AC9-B81F-A1DCB25D6B87}" xr6:coauthVersionLast="47" xr6:coauthVersionMax="47" xr10:uidLastSave="{CBB11CA3-62AC-4980-B72D-413C356DC79A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3" r:id="rId3"/>
    <sheet name="FULLSIZE-27-05-2024" sheetId="27" r:id="rId4"/>
    <sheet name="MER.QT-04.BM4" sheetId="24" state="hidden" r:id="rId5"/>
    <sheet name="2. TRIM CARD (GREY)" sheetId="17" state="hidden" r:id="rId6"/>
    <sheet name="3. ĐỊNH VỊ HÌNH IN.THÊU" sheetId="7" state="hidden" r:id="rId7"/>
    <sheet name="FULL-SIZE SPEC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__SCM40" localSheetId="2">'[1]Raw material movement'!#REF!</definedName>
    <definedName name="____SCM40" localSheetId="7">'[1]Raw material movement'!#REF!</definedName>
    <definedName name="____SCM40" localSheetId="3">'[2]Raw material movement'!#REF!</definedName>
    <definedName name="____SCM40" localSheetId="4">'[1]Raw material movement'!#REF!</definedName>
    <definedName name="____SCM40">'[1]Raw material movement'!#REF!</definedName>
    <definedName name="___SCM40" localSheetId="2">'[3]Raw material movement'!#REF!</definedName>
    <definedName name="___SCM40" localSheetId="7">'[3]Raw material movement'!#REF!</definedName>
    <definedName name="___SCM40" localSheetId="3">'[4]Raw material movement'!#REF!</definedName>
    <definedName name="___SCM40" localSheetId="4">'[3]Raw material movement'!#REF!</definedName>
    <definedName name="___SCM40">'[3]Raw material movement'!#REF!</definedName>
    <definedName name="__SCM40" localSheetId="2">'[5]Raw material movement'!#REF!</definedName>
    <definedName name="__SCM40" localSheetId="7">'[5]Raw material movement'!#REF!</definedName>
    <definedName name="__SCM40" localSheetId="3">'[6]Raw material movement'!#REF!</definedName>
    <definedName name="__SCM40" localSheetId="4">'[5]Raw material movement'!#REF!</definedName>
    <definedName name="__SCM40">'[5]Raw material movement'!#REF!</definedName>
    <definedName name="_2DATA_DATA2_L" localSheetId="2">'[7]#REF'!#REF!</definedName>
    <definedName name="_2DATA_DATA2_L" localSheetId="7">'[7]#REF'!#REF!</definedName>
    <definedName name="_2DATA_DATA2_L" localSheetId="3">'[8]#REF'!#REF!</definedName>
    <definedName name="_2DATA_DATA2_L" localSheetId="4">'[7]#REF'!#REF!</definedName>
    <definedName name="_2DATA_DATA2_L">'[7]#REF'!#REF!</definedName>
    <definedName name="_DATA_DATA2_L" localSheetId="7">'[9]#REF'!#REF!</definedName>
    <definedName name="_DATA_DATA2_L" localSheetId="3">'[10]#REF'!#REF!</definedName>
    <definedName name="_DATA_DATA2_L">'[9]#REF'!#REF!</definedName>
    <definedName name="_Fill" localSheetId="2" hidden="1">#REF!</definedName>
    <definedName name="_Fill" localSheetId="5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0" hidden="1">'1. CUTTING DOCKET'!$A$39:$R$67</definedName>
    <definedName name="_xlnm._FilterDatabase" localSheetId="1" hidden="1">GREY!$A$64:$Q$131</definedName>
    <definedName name="_SCM40" localSheetId="7">'[3]Raw material movement'!#REF!</definedName>
    <definedName name="_SCM40" localSheetId="3">'[4]Raw material movement'!#REF!</definedName>
    <definedName name="_SCM40">'[3]Raw material movement'!#REF!</definedName>
    <definedName name="AB" localSheetId="7">#REF!</definedName>
    <definedName name="AB" localSheetId="3">#REF!</definedName>
    <definedName name="AB">#REF!</definedName>
    <definedName name="CODE" localSheetId="3">[11]CODE!$A$6:$B$156</definedName>
    <definedName name="CODE">[12]CODE!$A$6:$B$156</definedName>
    <definedName name="DA" localSheetId="2">'[13]Raw material movement'!#REF!</definedName>
    <definedName name="DA" localSheetId="7">'[13]Raw material movement'!#REF!</definedName>
    <definedName name="DA" localSheetId="3">'[13]Raw material movement'!#REF!</definedName>
    <definedName name="DA" localSheetId="4">'[13]Raw material movement'!#REF!</definedName>
    <definedName name="DA">'[13]Raw material movement'!#REF!</definedName>
    <definedName name="df" localSheetId="2">'[3]Raw material movement'!#REF!</definedName>
    <definedName name="df" localSheetId="7">'[3]Raw material movement'!#REF!</definedName>
    <definedName name="df" localSheetId="3">'[4]Raw material movement'!#REF!</definedName>
    <definedName name="df" localSheetId="4">'[3]Raw material movement'!#REF!</definedName>
    <definedName name="df">'[3]Raw material movement'!#REF!</definedName>
    <definedName name="dsdf" localSheetId="2">'[1]Raw material movement'!#REF!</definedName>
    <definedName name="dsdf" localSheetId="7">'[1]Raw material movement'!#REF!</definedName>
    <definedName name="dsdf" localSheetId="3">'[2]Raw material movement'!#REF!</definedName>
    <definedName name="dsdf" localSheetId="4">'[1]Raw material movement'!#REF!</definedName>
    <definedName name="dsdf">'[1]Raw material movement'!#REF!</definedName>
    <definedName name="GDFD" localSheetId="2">'[14]Raw material movement'!#REF!</definedName>
    <definedName name="GDFD" localSheetId="7">'[14]Raw material movement'!#REF!</definedName>
    <definedName name="GDFD" localSheetId="4">'[14]Raw material movement'!#REF!</definedName>
    <definedName name="GDFD">'[14]Raw material movement'!#REF!</definedName>
    <definedName name="IB" localSheetId="2">#REF!</definedName>
    <definedName name="IB" localSheetId="7">#REF!</definedName>
    <definedName name="IB" localSheetId="3">#REF!</definedName>
    <definedName name="IB" localSheetId="4">#REF!</definedName>
    <definedName name="IB">#REF!</definedName>
    <definedName name="INTERNAL_INVOICE" localSheetId="2">[15]UN!#REF!</definedName>
    <definedName name="INTERNAL_INVOICE" localSheetId="7">[15]UN!#REF!</definedName>
    <definedName name="INTERNAL_INVOICE" localSheetId="3">[15]UN!#REF!</definedName>
    <definedName name="INTERNAL_INVOICE" localSheetId="4">[15]UN!#REF!</definedName>
    <definedName name="INTERNAL_INVOICE">[15]UN!#REF!</definedName>
    <definedName name="MAHANG" localSheetId="2">#REF!</definedName>
    <definedName name="MAHANG" localSheetId="7">#REF!</definedName>
    <definedName name="MAHANG" localSheetId="3">#REF!</definedName>
    <definedName name="MAHANG" localSheetId="4">#REF!</definedName>
    <definedName name="MAHANG">#REF!</definedName>
    <definedName name="MAVT" localSheetId="3">[16]Code!$A$7:$A$73</definedName>
    <definedName name="MAVT">[17]Code!$A$7:$A$73</definedName>
    <definedName name="PRICE" localSheetId="7">#REF!</definedName>
    <definedName name="PRICE" localSheetId="3">#REF!</definedName>
    <definedName name="PRICE">#REF!</definedName>
    <definedName name="_xlnm.Print_Area" localSheetId="0">'1. CUTTING DOCKET'!$A$1:$Q$97</definedName>
    <definedName name="_xlnm.Print_Area" localSheetId="2">'2. TRIM CARD'!$A$1:$C$34</definedName>
    <definedName name="_xlnm.Print_Area" localSheetId="5">'2. TRIM CARD (GREY)'!$A$1:$E$39</definedName>
    <definedName name="_xlnm.Print_Area" localSheetId="3">'FULLSIZE-27-05-2024'!$A$1:$S$34</definedName>
    <definedName name="_xlnm.Print_Area" localSheetId="1">GREY!$A$1:$P$169</definedName>
    <definedName name="_xlnm.Print_Area" localSheetId="4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7">'FULL-SIZE SPEC'!$1:$6</definedName>
    <definedName name="_xlnm.Print_Titles" localSheetId="3">'FULLSIZE-27-05-2024'!$1:$12</definedName>
    <definedName name="_xlnm.Print_Titles" localSheetId="1">GREY!$1:$15</definedName>
    <definedName name="style" localSheetId="7">#REF!</definedName>
    <definedName name="style" localSheetId="3">#REF!</definedName>
    <definedName name="style">#REF!</definedName>
    <definedName name="WAFORD" localSheetId="7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1" l="1"/>
  <c r="E32" i="1"/>
  <c r="C33" i="23"/>
  <c r="B33" i="23"/>
  <c r="C31" i="23"/>
  <c r="B31" i="23"/>
  <c r="C17" i="23"/>
  <c r="B17" i="23"/>
  <c r="C15" i="23"/>
  <c r="B7" i="23"/>
  <c r="C5" i="23"/>
  <c r="C9" i="23" s="1"/>
  <c r="Q29" i="27"/>
  <c r="R29" i="27" s="1"/>
  <c r="S29" i="27" s="1"/>
  <c r="O29" i="27"/>
  <c r="R27" i="27"/>
  <c r="S27" i="27" s="1"/>
  <c r="Q27" i="27"/>
  <c r="Q26" i="27"/>
  <c r="R26" i="27" s="1"/>
  <c r="S26" i="27" s="1"/>
  <c r="O26" i="27"/>
  <c r="Q25" i="27"/>
  <c r="R25" i="27" s="1"/>
  <c r="S25" i="27" s="1"/>
  <c r="O25" i="27"/>
  <c r="Q24" i="27"/>
  <c r="R24" i="27" s="1"/>
  <c r="S24" i="27" s="1"/>
  <c r="O24" i="27"/>
  <c r="Q23" i="27"/>
  <c r="R23" i="27" s="1"/>
  <c r="S23" i="27" s="1"/>
  <c r="O23" i="27"/>
  <c r="Q21" i="27"/>
  <c r="R21" i="27" s="1"/>
  <c r="S21" i="27" s="1"/>
  <c r="O21" i="27"/>
  <c r="Q19" i="27"/>
  <c r="R19" i="27" s="1"/>
  <c r="S19" i="27" s="1"/>
  <c r="O19" i="27"/>
  <c r="Q18" i="27"/>
  <c r="R18" i="27" s="1"/>
  <c r="S18" i="27" s="1"/>
  <c r="O18" i="27"/>
  <c r="Q14" i="27"/>
  <c r="R14" i="27" s="1"/>
  <c r="S14" i="27" s="1"/>
  <c r="O14" i="27"/>
  <c r="I49" i="1"/>
  <c r="H49" i="1"/>
  <c r="F49" i="1"/>
  <c r="I48" i="1"/>
  <c r="H48" i="1"/>
  <c r="F48" i="1"/>
  <c r="I47" i="1"/>
  <c r="H47" i="1"/>
  <c r="F47" i="1"/>
  <c r="I46" i="1"/>
  <c r="H46" i="1"/>
  <c r="F46" i="1"/>
  <c r="I51" i="1"/>
  <c r="I50" i="1"/>
  <c r="I45" i="1"/>
  <c r="I44" i="1"/>
  <c r="I43" i="1"/>
  <c r="H40" i="1"/>
  <c r="F40" i="1"/>
  <c r="I40" i="1"/>
  <c r="C6" i="23" l="1"/>
  <c r="A34" i="1"/>
  <c r="A30" i="1"/>
  <c r="H24" i="1"/>
  <c r="D24" i="1"/>
  <c r="Q23" i="1"/>
  <c r="D23" i="1"/>
  <c r="Q22" i="1"/>
  <c r="B29" i="23"/>
  <c r="B27" i="23"/>
  <c r="Q24" i="1" l="1"/>
  <c r="D8" i="24"/>
  <c r="B4" i="23" l="1"/>
  <c r="B3" i="23"/>
  <c r="B56" i="23"/>
  <c r="A48" i="23"/>
  <c r="A46" i="23"/>
  <c r="A44" i="23"/>
  <c r="B42" i="23"/>
  <c r="B44" i="23" s="1"/>
  <c r="A42" i="23"/>
  <c r="A40" i="23"/>
  <c r="A38" i="23"/>
  <c r="A35" i="23"/>
  <c r="A33" i="23"/>
  <c r="A31" i="23"/>
  <c r="A27" i="23"/>
  <c r="B25" i="23"/>
  <c r="A25" i="23"/>
  <c r="B23" i="23"/>
  <c r="A23" i="23"/>
  <c r="B21" i="23"/>
  <c r="B19" i="23"/>
  <c r="A19" i="23"/>
  <c r="A17" i="23"/>
  <c r="A15" i="23"/>
  <c r="A14" i="23"/>
  <c r="C13" i="23"/>
  <c r="A13" i="23"/>
  <c r="A12" i="23"/>
  <c r="C11" i="23"/>
  <c r="A11" i="23"/>
  <c r="A9" i="23"/>
  <c r="A4" i="23"/>
  <c r="A3" i="23"/>
  <c r="B2" i="23"/>
  <c r="A2" i="23"/>
  <c r="G45" i="1" l="1"/>
  <c r="G43" i="1"/>
  <c r="G44" i="1"/>
  <c r="G42" i="1"/>
  <c r="I61" i="1"/>
  <c r="I60" i="1"/>
  <c r="I59" i="1"/>
  <c r="I58" i="1"/>
  <c r="I57" i="1"/>
  <c r="I56" i="1"/>
  <c r="I55" i="1"/>
  <c r="I54" i="1"/>
  <c r="I42" i="1" l="1"/>
  <c r="B89" i="1" l="1"/>
  <c r="B88" i="1"/>
  <c r="C88" i="1"/>
  <c r="C89" i="1"/>
  <c r="D19" i="1" l="1"/>
  <c r="D20" i="1"/>
  <c r="B70" i="1"/>
  <c r="F41" i="1" l="1"/>
  <c r="H54" i="1"/>
  <c r="H55" i="1"/>
  <c r="H61" i="1"/>
  <c r="H59" i="1"/>
  <c r="H64" i="1"/>
  <c r="B5" i="23" s="1"/>
  <c r="H56" i="1"/>
  <c r="H57" i="1"/>
  <c r="H63" i="1"/>
  <c r="H58" i="1"/>
  <c r="H62" i="1"/>
  <c r="H60" i="1"/>
  <c r="E36" i="1"/>
  <c r="E37" i="1"/>
  <c r="B9" i="23" l="1"/>
  <c r="B6" i="23"/>
  <c r="B15" i="23"/>
  <c r="H41" i="1"/>
  <c r="C70" i="1"/>
  <c r="I41" i="1"/>
  <c r="H20" i="1" l="1"/>
  <c r="H26" i="1" s="1"/>
  <c r="H4" i="1"/>
  <c r="Q26" i="1" l="1"/>
  <c r="K45" i="1"/>
  <c r="K44" i="1"/>
  <c r="K50" i="1"/>
  <c r="K42" i="1"/>
  <c r="K51" i="1"/>
  <c r="K43" i="1"/>
  <c r="E96" i="1"/>
  <c r="I26" i="1"/>
  <c r="F96" i="1" s="1"/>
  <c r="G26" i="1"/>
  <c r="D96" i="1" s="1"/>
  <c r="J26" i="1"/>
  <c r="G96" i="1" s="1"/>
  <c r="F26" i="1"/>
  <c r="C96" i="1" s="1"/>
  <c r="K26" i="1"/>
  <c r="H96" i="1" s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81" i="1" l="1"/>
  <c r="I96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Q18" i="1" l="1"/>
  <c r="Q19" i="1"/>
  <c r="Q20" i="1" l="1"/>
  <c r="K48" i="1" s="1"/>
  <c r="M48" i="1" s="1"/>
  <c r="O48" i="1" s="1"/>
  <c r="B81" i="1"/>
  <c r="B5" i="17"/>
  <c r="K40" i="1" l="1"/>
  <c r="M40" i="1" s="1"/>
  <c r="O40" i="1" s="1"/>
  <c r="K46" i="1"/>
  <c r="M46" i="1" s="1"/>
  <c r="O46" i="1" s="1"/>
  <c r="K47" i="1"/>
  <c r="K49" i="1"/>
  <c r="G33" i="1"/>
  <c r="I33" i="1" s="1"/>
  <c r="G31" i="1"/>
  <c r="I31" i="1" s="1"/>
  <c r="G32" i="1"/>
  <c r="I32" i="1" s="1"/>
  <c r="K56" i="1"/>
  <c r="M56" i="1" s="1"/>
  <c r="O56" i="1" s="1"/>
  <c r="K64" i="1"/>
  <c r="M64" i="1" s="1"/>
  <c r="O64" i="1" s="1"/>
  <c r="K63" i="1"/>
  <c r="M63" i="1" s="1"/>
  <c r="O63" i="1" s="1"/>
  <c r="K59" i="1"/>
  <c r="M59" i="1" s="1"/>
  <c r="O59" i="1" s="1"/>
  <c r="K55" i="1"/>
  <c r="M55" i="1" s="1"/>
  <c r="O55" i="1" s="1"/>
  <c r="K62" i="1"/>
  <c r="M62" i="1" s="1"/>
  <c r="O62" i="1" s="1"/>
  <c r="K61" i="1"/>
  <c r="M61" i="1" s="1"/>
  <c r="O61" i="1" s="1"/>
  <c r="K54" i="1"/>
  <c r="M54" i="1" s="1"/>
  <c r="O54" i="1" s="1"/>
  <c r="K57" i="1"/>
  <c r="M57" i="1" s="1"/>
  <c r="O57" i="1" s="1"/>
  <c r="K60" i="1"/>
  <c r="M60" i="1" s="1"/>
  <c r="O60" i="1" s="1"/>
  <c r="K58" i="1"/>
  <c r="M58" i="1" s="1"/>
  <c r="O58" i="1" s="1"/>
  <c r="M45" i="1"/>
  <c r="O45" i="1" s="1"/>
  <c r="M50" i="1"/>
  <c r="O50" i="1" s="1"/>
  <c r="G37" i="1"/>
  <c r="I37" i="1" s="1"/>
  <c r="J37" i="1" s="1"/>
  <c r="M37" i="1" s="1"/>
  <c r="G36" i="1"/>
  <c r="I36" i="1" s="1"/>
  <c r="J36" i="1" s="1"/>
  <c r="M44" i="1"/>
  <c r="O44" i="1" s="1"/>
  <c r="M51" i="1"/>
  <c r="O51" i="1" s="1"/>
  <c r="M47" i="1"/>
  <c r="O47" i="1" s="1"/>
  <c r="M43" i="1"/>
  <c r="O43" i="1" s="1"/>
  <c r="K41" i="1"/>
  <c r="M41" i="1" s="1"/>
  <c r="O41" i="1" s="1"/>
  <c r="M42" i="1"/>
  <c r="O42" i="1" s="1"/>
  <c r="G35" i="1"/>
  <c r="I35" i="1" s="1"/>
  <c r="J35" i="1" s="1"/>
  <c r="M49" i="1"/>
  <c r="O49" i="1" s="1"/>
  <c r="B15" i="17"/>
  <c r="J32" i="1" l="1"/>
  <c r="M32" i="1" s="1"/>
  <c r="J31" i="1"/>
  <c r="M31" i="1" s="1"/>
  <c r="J33" i="1"/>
  <c r="M33" i="1" s="1"/>
  <c r="M36" i="1"/>
  <c r="M35" i="1"/>
</calcChain>
</file>

<file path=xl/sharedStrings.xml><?xml version="1.0" encoding="utf-8"?>
<sst xmlns="http://schemas.openxmlformats.org/spreadsheetml/2006/main" count="1168" uniqueCount="581">
  <si>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</si>
  <si>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</si>
  <si>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</si>
  <si>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</si>
  <si>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</si>
  <si>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</si>
  <si>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</si>
  <si>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</si>
  <si>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</si>
  <si>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</si>
  <si>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</si>
  <si>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</si>
  <si>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</si>
  <si>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</si>
  <si>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</si>
  <si>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</si>
  <si>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</si>
  <si>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</si>
  <si>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</si>
  <si>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</si>
  <si>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</si>
  <si>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</si>
  <si>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</si>
  <si>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</si>
  <si>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</si>
  <si>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</si>
  <si>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</si>
  <si>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</si>
  <si>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</si>
  <si>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</si>
  <si>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</si>
  <si>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</si>
  <si>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</si>
  <si>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</si>
  <si>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</si>
  <si>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</si>
  <si>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</si>
  <si>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</si>
  <si>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</si>
  <si>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</si>
  <si>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</si>
  <si>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</si>
  <si>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</si>
  <si>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</si>
  <si>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</si>
  <si>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</si>
  <si>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</si>
  <si>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</si>
  <si>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</si>
  <si>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</si>
  <si>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</si>
  <si>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</si>
  <si>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</si>
  <si>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</si>
  <si>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</si>
  <si>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</si>
  <si>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</si>
  <si>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</si>
  <si>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</si>
  <si>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</si>
  <si>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</si>
  <si>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</si>
  <si>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</si>
  <si>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</si>
  <si>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</si>
  <si>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</si>
  <si>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</si>
  <si>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</si>
  <si>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</si>
  <si>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</si>
  <si>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</si>
  <si>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</si>
  <si>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</si>
  <si>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</si>
  <si>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</si>
  <si>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</si>
  <si>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</si>
  <si>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</si>
  <si>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</si>
  <si>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</si>
  <si>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</si>
  <si>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</si>
  <si>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</si>
  <si>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</si>
  <si>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</si>
  <si>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</si>
  <si>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</si>
  <si>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</si>
  <si>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</si>
  <si>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</si>
  <si>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</si>
  <si>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</si>
  <si>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</si>
  <si>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</si>
  <si>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</si>
  <si>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</si>
  <si>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</si>
  <si>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</si>
  <si>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</si>
  <si>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</si>
  <si>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</si>
  <si>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</si>
  <si>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</si>
  <si>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</si>
  <si>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</si>
  <si>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</si>
  <si>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</si>
  <si>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</si>
  <si>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</si>
  <si>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</si>
  <si>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</si>
  <si>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</si>
  <si>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</si>
  <si>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</si>
  <si>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</si>
  <si>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</si>
  <si>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</si>
  <si>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</si>
  <si>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</si>
  <si>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</si>
  <si>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</si>
  <si>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</si>
  <si>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</si>
  <si>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</si>
  <si>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</si>
  <si>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</si>
  <si>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</si>
  <si>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</si>
  <si>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</si>
  <si>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</si>
  <si>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</si>
  <si>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</si>
  <si>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</si>
  <si>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</si>
  <si>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</si>
  <si>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</si>
  <si>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</si>
  <si>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</si>
  <si>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</si>
  <si>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</si>
  <si>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</si>
  <si>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</si>
  <si>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</si>
  <si>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</si>
  <si>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</si>
  <si>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</si>
  <si>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</si>
  <si>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</si>
  <si>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</si>
  <si>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</si>
  <si>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</si>
  <si>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</si>
  <si>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</si>
  <si>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</si>
  <si>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</si>
  <si>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</si>
  <si>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</si>
  <si>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</si>
  <si>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</si>
  <si>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</si>
  <si>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</si>
  <si>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</si>
  <si>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</si>
  <si>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</si>
  <si>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</si>
  <si>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</si>
  <si>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</si>
  <si>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</si>
  <si>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</si>
  <si>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</si>
  <si>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</si>
  <si>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</si>
  <si>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</si>
  <si>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</si>
  <si>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</si>
  <si>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</si>
  <si>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</si>
  <si>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</si>
  <si>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</si>
  <si>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</si>
  <si>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</si>
  <si>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</si>
  <si>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</si>
  <si>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</si>
  <si>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</si>
  <si>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</si>
  <si>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</si>
  <si>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</si>
  <si>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</si>
  <si>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</si>
  <si>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</si>
  <si>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</si>
  <si>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</si>
  <si>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</si>
  <si>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</si>
  <si>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</si>
  <si>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</si>
  <si>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</si>
  <si>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</si>
  <si>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</si>
  <si>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</si>
  <si>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</si>
  <si>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</si>
  <si>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</si>
  <si>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</si>
  <si>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</si>
  <si>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</si>
  <si>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</si>
  <si>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</si>
  <si>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</si>
  <si>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</si>
  <si>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</si>
  <si>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</si>
  <si>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</si>
  <si>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HERSCHEL</t>
  </si>
  <si>
    <t>NHÃN DỆT BẰNG VẢI 38MM*71MM 
(NHÃN CHÍNH-PHÂN THEO TỪNG SIZE)
CODE: HSC-ML-0047(MENS)</t>
  </si>
  <si>
    <t>NHÃN HSCO SATIN
CODE: HSC-ML-0002</t>
  </si>
  <si>
    <t>NHÃN GẬP ĐÔI
GẮN TẠI BÊN TRONG SƯỜN TRÁI, SÁT CẠNH TRÊN CỦA NHÃN THÀNH PHẦN.</t>
  </si>
  <si>
    <t>RIB 2X2 COTTON SPANDEX (30/2'CM+70D))_400GSM</t>
  </si>
  <si>
    <t>NHÃN THÀNH PHẦN 100% COTTON
KÍCH THƯỚC: 82.2 *20 MM
CODE: CC-054</t>
  </si>
  <si>
    <t>DÂY TAPE XƯƠNG CÁ 1CM</t>
  </si>
  <si>
    <t>Placement</t>
  </si>
  <si>
    <t>H06  SS25  S2604</t>
  </si>
  <si>
    <t>SS25 SAMPLING</t>
  </si>
  <si>
    <t>ÁP DỤNG CÁCH MAY MỚI NHƯNG VẪN ĐẢM BẢO ĐÓNG BỌ SAU NHUỘM NHƯ TIÊU CHUẨN CỦA HERSCHEL
- BỎ BỌ TÚI KANGAROO
- MAY TÚI KANGAROO KHÔNG RỚT MŨI XUỐNG THÂN, CÓ THỂ HỞ NỬA MŨI CHỈ
- MAY GÓC CHỐT NGANG 2 MŨI TẠI TÚI KANGAROO
- SỬ DỤNG DỰNG TẠI MẶT SAU TÚI</t>
  </si>
  <si>
    <t>LƯNG QUẦN</t>
  </si>
  <si>
    <t>100% COTTON SINGLE JERSEY (20'S/1 CM) _190GSM - SOFT HANDFEEL</t>
  </si>
  <si>
    <t>LÓT TÚI</t>
  </si>
  <si>
    <t>DÂY LUỒN LƯNG QUẦN 12mm</t>
  </si>
  <si>
    <t>THUN LƯNG 5CM</t>
  </si>
  <si>
    <t>NHÃN TRANG TRÍ 32*40mm
HSA-10026</t>
  </si>
  <si>
    <t xml:space="preserve">
GẮN TẠI BÊN TRONG SƯỜN TRÁI (THÂN SAU)
VỊ TRÍ: TỪ MÉP LƯNG XUỐNG 9"
1 BỘ GỒM 3PCS
THỨ TỰ TRÊN DƯỚI =&gt; XEM HÌNH BÊN</t>
  </si>
  <si>
    <t>MAY Ở MIỆNG TÚI</t>
  </si>
  <si>
    <t>LUỒN LƯNG QUẦN</t>
  </si>
  <si>
    <t>PANTS</t>
  </si>
  <si>
    <t>DUYỆT MÀU SẮC + CHẤT LƯỢNG + HADFEEL SAU NHUỘM THEO ỐNG TEST MÃ H06-PA18M-DYE</t>
  </si>
  <si>
    <t>THUN LAI 3CM</t>
  </si>
  <si>
    <r>
      <rPr>
        <b/>
        <sz val="12"/>
        <color theme="1"/>
        <rFont val="Calibri"/>
        <family val="1"/>
      </rPr>
      <t>Herschel Supply Co.</t>
    </r>
  </si>
  <si>
    <r>
      <rPr>
        <b/>
        <sz val="12"/>
        <color theme="1"/>
        <rFont val="Calibri"/>
        <family val="1"/>
      </rPr>
      <t>Base Measurements</t>
    </r>
  </si>
  <si>
    <r>
      <rPr>
        <b/>
        <sz val="12"/>
        <color theme="1"/>
        <rFont val="Calibri"/>
        <family val="1"/>
      </rPr>
      <t>Style Name:</t>
    </r>
  </si>
  <si>
    <r>
      <rPr>
        <b/>
        <sz val="12"/>
        <color theme="1"/>
        <rFont val="Calibri"/>
        <family val="1"/>
      </rPr>
      <t>Men's Sweatpant</t>
    </r>
  </si>
  <si>
    <r>
      <rPr>
        <b/>
        <sz val="12"/>
        <color theme="1"/>
        <rFont val="Calibri"/>
        <family val="1"/>
      </rPr>
      <t>Base Size:</t>
    </r>
  </si>
  <si>
    <r>
      <rPr>
        <b/>
        <sz val="12"/>
        <color theme="1"/>
        <rFont val="Calibri"/>
        <family val="1"/>
      </rPr>
      <t>Last Updated:</t>
    </r>
  </si>
  <si>
    <r>
      <rPr>
        <b/>
        <sz val="12"/>
        <color theme="1"/>
        <rFont val="Calibri"/>
        <family val="1"/>
      </rPr>
      <t>Style Number:</t>
    </r>
  </si>
  <si>
    <r>
      <rPr>
        <b/>
        <sz val="12"/>
        <color theme="1"/>
        <rFont val="Calibri"/>
        <family val="1"/>
      </rPr>
      <t>Category:</t>
    </r>
  </si>
  <si>
    <r>
      <rPr>
        <b/>
        <sz val="12"/>
        <color theme="1"/>
        <rFont val="Calibri"/>
        <family val="1"/>
      </rPr>
      <t>Status:</t>
    </r>
  </si>
  <si>
    <r>
      <rPr>
        <b/>
        <sz val="12"/>
        <color theme="1"/>
        <rFont val="Calibri"/>
        <family val="1"/>
      </rPr>
      <t>new</t>
    </r>
  </si>
  <si>
    <r>
      <rPr>
        <b/>
        <sz val="12"/>
        <color theme="1"/>
        <rFont val="Calibri"/>
        <family val="1"/>
      </rPr>
      <t>Season:</t>
    </r>
  </si>
  <si>
    <r>
      <rPr>
        <b/>
        <sz val="12"/>
        <color theme="1"/>
        <rFont val="Calibri"/>
        <family val="1"/>
      </rPr>
      <t>2024 S1</t>
    </r>
  </si>
  <si>
    <r>
      <rPr>
        <b/>
        <sz val="12"/>
        <color theme="1"/>
        <rFont val="Calibri"/>
        <family val="1"/>
      </rPr>
      <t>Developer:</t>
    </r>
  </si>
  <si>
    <t>CODE</t>
  </si>
  <si>
    <t>DESCRIPTION</t>
  </si>
  <si>
    <t/>
  </si>
  <si>
    <t>Tolerance 
(inches) (+/-)</t>
  </si>
  <si>
    <t>GRADE RULE</t>
  </si>
  <si>
    <r>
      <rPr>
        <sz val="18"/>
        <color theme="1"/>
        <rFont val="Calibri"/>
        <family val="1"/>
      </rPr>
      <t>A</t>
    </r>
  </si>
  <si>
    <t>WAISTBAND CIRCUMFERENCE - RELAXED (FULL WB CIRCUMFERENCE)</t>
  </si>
  <si>
    <t>VÒNG LƯNG - ĐO ÊM (ĐO FULL VÒNG LƯNG)</t>
  </si>
  <si>
    <r>
      <rPr>
        <sz val="18"/>
        <color theme="1"/>
        <rFont val="Calibri"/>
        <family val="1"/>
      </rPr>
      <t>2 1/2</t>
    </r>
  </si>
  <si>
    <r>
      <rPr>
        <sz val="18"/>
        <color theme="1"/>
        <rFont val="Calibri"/>
        <family val="1"/>
      </rPr>
      <t>33 1/2</t>
    </r>
  </si>
  <si>
    <r>
      <rPr>
        <sz val="18"/>
        <color theme="1"/>
        <rFont val="Calibri"/>
        <family val="1"/>
      </rPr>
      <t>38 1/2</t>
    </r>
  </si>
  <si>
    <r>
      <rPr>
        <sz val="18"/>
        <color theme="1"/>
        <rFont val="Calibri"/>
        <family val="1"/>
      </rPr>
      <t>B</t>
    </r>
  </si>
  <si>
    <t>WAISTBAND CIRCUMFERENCE - EXTENDED (FULL WB CIRCUMFERENCE)</t>
  </si>
  <si>
    <t>VÒNG LƯNG - KÉO CĂNG (ĐO FULL VÒNG LƯNG)</t>
  </si>
  <si>
    <r>
      <rPr>
        <sz val="18"/>
        <color theme="1"/>
        <rFont val="Calibri"/>
        <family val="1"/>
      </rPr>
      <t>43 1/2</t>
    </r>
  </si>
  <si>
    <r>
      <rPr>
        <sz val="18"/>
        <color theme="1"/>
        <rFont val="Calibri"/>
        <family val="1"/>
      </rPr>
      <t>48 1/2</t>
    </r>
  </si>
  <si>
    <r>
      <rPr>
        <sz val="18"/>
        <color theme="1"/>
        <rFont val="Calibri"/>
        <family val="1"/>
      </rPr>
      <t>C</t>
    </r>
  </si>
  <si>
    <t>WAISTBAND HEIGHT</t>
  </si>
  <si>
    <t>CAO BẢN RIB LƯNG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</si>
  <si>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</si>
  <si>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D</t>
    </r>
  </si>
  <si>
    <t>WAISTBAND DRAWCORD TOTAL LENGTH</t>
  </si>
  <si>
    <t>DÀI DÂY LUỒNG</t>
  </si>
  <si>
    <r>
      <rPr>
        <sz val="18"/>
        <color theme="1"/>
        <rFont val="Calibri"/>
        <family val="1"/>
      </rPr>
      <t>55 1/2</t>
    </r>
  </si>
  <si>
    <r>
      <rPr>
        <sz val="18"/>
        <color theme="1"/>
        <rFont val="Calibri"/>
        <family val="1"/>
      </rPr>
      <t>60 1/2</t>
    </r>
  </si>
  <si>
    <r>
      <rPr>
        <sz val="18"/>
        <color theme="1"/>
        <rFont val="Calibri"/>
        <family val="1"/>
      </rPr>
      <t>65 1/2</t>
    </r>
  </si>
  <si>
    <r>
      <rPr>
        <sz val="18"/>
        <color theme="1"/>
        <rFont val="Calibri"/>
        <family val="1"/>
      </rPr>
      <t>E</t>
    </r>
  </si>
  <si>
    <t>SPACE BETWEEN DRAWCORD OPENING</t>
  </si>
  <si>
    <t>RỘNG HAI LỖ DÂY LUỒNG</t>
  </si>
  <si>
    <r>
      <rPr>
        <sz val="18"/>
        <color theme="1"/>
        <rFont val="Calibri"/>
        <family val="1"/>
      </rPr>
      <t>1 1/4</t>
    </r>
  </si>
  <si>
    <r>
      <rPr>
        <sz val="18"/>
        <color theme="1"/>
        <rFont val="Calibri"/>
        <family val="1"/>
      </rPr>
      <t>F</t>
    </r>
  </si>
  <si>
    <t>FRONT RISE TO EDGE</t>
  </si>
  <si>
    <t>ĐÁY TRƯỚC TỪ CẠNH</t>
  </si>
  <si>
    <r>
      <rPr>
        <sz val="18"/>
        <color theme="1"/>
        <rFont val="Calibri"/>
        <family val="1"/>
      </rPr>
      <t>1/4</t>
    </r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</si>
  <si>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</si>
  <si>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</si>
  <si>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</si>
  <si>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r>
      <rPr>
        <sz val="18"/>
        <color theme="1"/>
        <rFont val="Calibri"/>
        <family val="1"/>
      </rPr>
      <t>G</t>
    </r>
  </si>
  <si>
    <t>BACK RISE TO EDGE</t>
  </si>
  <si>
    <t xml:space="preserve">ĐÁY SAU TỪ CẠNH </t>
  </si>
  <si>
    <r>
      <rPr>
        <sz val="18"/>
        <color theme="1"/>
        <rFont val="Calibri"/>
        <family val="1"/>
      </rPr>
      <t>3/8</t>
    </r>
  </si>
  <si>
    <r>
      <rPr>
        <sz val="18"/>
        <color theme="1"/>
        <rFont val="Calibri"/>
        <family val="1"/>
      </rPr>
      <t>16 1/8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</si>
  <si>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</si>
  <si>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16 7/8</t>
    </r>
  </si>
  <si>
    <r>
      <rPr>
        <sz val="18"/>
        <color theme="1"/>
        <rFont val="Calibri"/>
        <family val="1"/>
      </rPr>
      <t>17 1/4</t>
    </r>
  </si>
  <si>
    <r>
      <rPr>
        <sz val="18"/>
        <color theme="1"/>
        <rFont val="Calibri"/>
        <family val="1"/>
      </rPr>
      <t>17 5/8</t>
    </r>
  </si>
  <si>
    <r>
      <rPr>
        <sz val="18"/>
        <color theme="1"/>
        <rFont val="Calibri"/>
        <family val="1"/>
      </rPr>
      <t>H</t>
    </r>
  </si>
  <si>
    <t>LOW HIP POSITION FROM TOP EDGE</t>
  </si>
  <si>
    <t>VỊ TRÍ MÔNG DƯỚI TỪ CẠNH TRÊN LƯNG</t>
  </si>
  <si>
    <r>
      <rPr>
        <sz val="18"/>
        <color theme="1"/>
        <rFont val="Calibri"/>
        <family val="1"/>
      </rPr>
      <t>I</t>
    </r>
  </si>
  <si>
    <t>LOW HIP CIRCUMFERENCE</t>
  </si>
  <si>
    <t xml:space="preserve">VÒNG MÔNG DƯỚI </t>
  </si>
  <si>
    <r>
      <rPr>
        <sz val="18"/>
        <color theme="1"/>
        <rFont val="Calibri"/>
        <family val="1"/>
      </rPr>
      <t>40 1/2</t>
    </r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</si>
  <si>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</si>
  <si>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</si>
  <si>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J</t>
    </r>
  </si>
  <si>
    <t>INSEAM - BELOW KNEE</t>
  </si>
  <si>
    <t>ĐƯỜNG SƯỜN TRONG - DƯỚI GỐI</t>
  </si>
  <si>
    <r>
      <rPr>
        <sz val="18"/>
        <color theme="1"/>
        <rFont val="Calibri"/>
        <family val="1"/>
      </rPr>
      <t>28 3/4</t>
    </r>
  </si>
  <si>
    <r>
      <rPr>
        <sz val="18"/>
        <color theme="1"/>
        <rFont val="Calibri"/>
        <family val="1"/>
      </rPr>
      <t>29 1/4</t>
    </r>
  </si>
  <si>
    <r>
      <rPr>
        <sz val="18"/>
        <color theme="1"/>
        <rFont val="Calibri"/>
        <family val="1"/>
      </rPr>
      <t>29 1/2</t>
    </r>
  </si>
  <si>
    <r>
      <rPr>
        <sz val="18"/>
        <color theme="1"/>
        <rFont val="Calibri"/>
        <family val="1"/>
      </rPr>
      <t>K</t>
    </r>
  </si>
  <si>
    <t>THIGH CIRCUMFERENCE 1" FROM RISE SEAM</t>
  </si>
  <si>
    <t>VÒNG ĐÙI TỪ ĐƯỜNG MAY ĐÁY XUỐNG 1"</t>
  </si>
  <si>
    <r>
      <rPr>
        <sz val="18"/>
        <color theme="1"/>
        <rFont val="Calibri"/>
        <family val="1"/>
      </rPr>
      <t>1 3/8</t>
    </r>
  </si>
  <si>
    <r>
      <rPr>
        <sz val="18"/>
        <color theme="1"/>
        <rFont val="Calibri"/>
        <family val="1"/>
      </rPr>
      <t>24 5/8</t>
    </r>
  </si>
  <si>
    <r>
      <rPr>
        <sz val="18"/>
        <color theme="1"/>
        <rFont val="Calibri"/>
        <family val="1"/>
      </rPr>
      <t>27 3/8</t>
    </r>
  </si>
  <si>
    <r>
      <rPr>
        <sz val="18"/>
        <color theme="1"/>
        <rFont val="Calibri"/>
        <family val="1"/>
      </rPr>
      <t>30 1/8</t>
    </r>
  </si>
  <si>
    <r>
      <rPr>
        <sz val="18"/>
        <color theme="1"/>
        <rFont val="Calibri"/>
        <family val="1"/>
      </rPr>
      <t>L</t>
    </r>
  </si>
  <si>
    <t>KNEE POSITION FROM RISE SEAM</t>
  </si>
  <si>
    <t>VI TRI GỐI TU DUONG MAY DAY</t>
  </si>
  <si>
    <r>
      <rPr>
        <sz val="18"/>
        <color theme="1"/>
        <rFont val="Calibri"/>
        <family val="1"/>
      </rPr>
      <t>14 1/4</t>
    </r>
  </si>
  <si>
    <r>
      <rPr>
        <sz val="18"/>
        <color theme="1"/>
        <rFont val="Calibri"/>
        <family val="1"/>
      </rPr>
      <t>M</t>
    </r>
  </si>
  <si>
    <t>KNEE CIRCUMFERENCE</t>
  </si>
  <si>
    <t>VỊ TRÍ BẮP CHÂN TỪ ĐƯỜNG MAY ĐÁY</t>
  </si>
  <si>
    <r>
      <rPr>
        <sz val="18"/>
        <color theme="1"/>
        <rFont val="Calibri"/>
        <family val="1"/>
      </rPr>
      <t>18 1/2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</si>
  <si>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</si>
  <si>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1/2</t>
    </r>
  </si>
  <si>
    <r>
      <rPr>
        <sz val="18"/>
        <color theme="1"/>
        <rFont val="Calibri"/>
        <family val="1"/>
      </rPr>
      <t>21 1/2</t>
    </r>
  </si>
  <si>
    <r>
      <rPr>
        <sz val="18"/>
        <color theme="1"/>
        <rFont val="Calibri"/>
        <family val="1"/>
      </rPr>
      <t>22 1/2</t>
    </r>
  </si>
  <si>
    <r>
      <rPr>
        <sz val="18"/>
        <color theme="1"/>
        <rFont val="Calibri"/>
        <family val="1"/>
      </rPr>
      <t>N</t>
    </r>
  </si>
  <si>
    <t>CALF POSITION FROM RISE SEAM</t>
  </si>
  <si>
    <r>
      <rPr>
        <sz val="18"/>
        <color theme="1"/>
        <rFont val="Calibri"/>
        <family val="1"/>
      </rPr>
      <t>O</t>
    </r>
  </si>
  <si>
    <t>CALF CIRCUMFERENCE</t>
  </si>
  <si>
    <t>VÒNG BẮP CHÂN</t>
  </si>
  <si>
    <r>
      <rPr>
        <sz val="18"/>
        <color theme="1"/>
        <rFont val="Calibri"/>
        <family val="1"/>
      </rPr>
      <t>P</t>
    </r>
  </si>
  <si>
    <t>LEG OPENING RELAXED</t>
  </si>
  <si>
    <t>VÒNG CỔ CHÂN ĐO ÊM</t>
  </si>
  <si>
    <r>
      <rPr>
        <sz val="18"/>
        <color theme="1"/>
        <rFont val="Calibri"/>
        <family val="1"/>
      </rPr>
      <t>3/4</t>
    </r>
  </si>
  <si>
    <r>
      <rPr>
        <sz val="18"/>
        <color theme="1"/>
        <rFont val="Calibri"/>
        <family val="1"/>
      </rPr>
      <t>10 1/4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</si>
  <si>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</si>
  <si>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13 1/4</t>
    </r>
  </si>
  <si>
    <r>
      <rPr>
        <sz val="18"/>
        <color theme="1"/>
        <rFont val="Calibri"/>
        <family val="1"/>
      </rPr>
      <t>Q</t>
    </r>
  </si>
  <si>
    <t>LEG OPENING EXTENDED</t>
  </si>
  <si>
    <t>VÒNG CỔ CHÂN KÉO CĂNG</t>
  </si>
  <si>
    <r>
      <rPr>
        <sz val="18"/>
        <color theme="1"/>
        <rFont val="Calibri"/>
        <family val="1"/>
      </rPr>
      <t>13 5/8</t>
    </r>
  </si>
  <si>
    <r>
      <rPr>
        <sz val="18"/>
        <color theme="1"/>
        <rFont val="Calibri"/>
        <family val="1"/>
      </rPr>
      <t>14 3/8</t>
    </r>
  </si>
  <si>
    <r>
      <rPr>
        <sz val="18"/>
        <color theme="1"/>
        <rFont val="Calibri"/>
        <family val="1"/>
      </rPr>
      <t>15 1/8</t>
    </r>
  </si>
  <si>
    <r>
      <rPr>
        <sz val="18"/>
        <color theme="1"/>
        <rFont val="Calibri"/>
        <family val="1"/>
      </rPr>
      <t>15 7/8</t>
    </r>
  </si>
  <si>
    <r>
      <rPr>
        <sz val="18"/>
        <color theme="1"/>
        <rFont val="Calibri"/>
        <family val="1"/>
      </rPr>
      <t>16 5/8</t>
    </r>
  </si>
  <si>
    <r>
      <rPr>
        <sz val="18"/>
        <color theme="1"/>
        <rFont val="Calibri"/>
        <family val="1"/>
      </rPr>
      <t>R</t>
    </r>
  </si>
  <si>
    <t>CUFF HEIGHT</t>
  </si>
  <si>
    <t>CAO LAI</t>
  </si>
  <si>
    <r>
      <rPr>
        <sz val="18"/>
        <color theme="1"/>
        <rFont val="Calibri"/>
        <family val="1"/>
      </rPr>
      <t>S</t>
    </r>
  </si>
  <si>
    <t>FRONT PKT PLACEMENT FROM SIDE SEAM (EXTENDED)</t>
  </si>
  <si>
    <t>VỊ TRÍ TÚI THÂN TRƯỚC TỪ ĐƯỜNG SƯỜN  NGOÀI (KÉO CĂNG)</t>
  </si>
  <si>
    <r>
      <rPr>
        <sz val="18"/>
        <color theme="1"/>
        <rFont val="Calibri"/>
        <family val="1"/>
      </rPr>
      <t>T</t>
    </r>
  </si>
  <si>
    <t>FRONT PKT PLACEMENT FROM SIDE SEAM (RELAXED)</t>
  </si>
  <si>
    <t>VỊ TRÍ TÚI THÂN TRƯỚC TỪ ĐƯỜNG SƯỜN NGOÀI (ĐO ÊM)</t>
  </si>
  <si>
    <r>
      <rPr>
        <sz val="18"/>
        <color theme="1"/>
        <rFont val="Calibri"/>
        <family val="1"/>
      </rPr>
      <t>1 1/2</t>
    </r>
  </si>
  <si>
    <r>
      <rPr>
        <sz val="18"/>
        <color theme="1"/>
        <rFont val="Calibri"/>
        <family val="1"/>
      </rPr>
      <t>U</t>
    </r>
  </si>
  <si>
    <t>FRONT PKT OPENING VERTICAL ALONG SIDE SEAM</t>
  </si>
  <si>
    <t>MIỆNG TÚI TRƯỚC DỌC THEO ĐƯỜNG SƯỜN NGOÀI</t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</si>
  <si>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</si>
  <si>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7 1/4</t>
    </r>
  </si>
  <si>
    <r>
      <rPr>
        <sz val="18"/>
        <color theme="1"/>
        <rFont val="Calibri"/>
        <family val="1"/>
      </rPr>
      <t>7 1/2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</si>
  <si>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</si>
  <si>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V</t>
    </r>
  </si>
  <si>
    <t>BACK POCKET PLACEMENT FROM WB SEAM TO CORNER</t>
  </si>
  <si>
    <t>VỊ TRÍ TÚI SAU TỪ ĐƯỜNG MAY LƯNG ĐẾN GÓC</t>
  </si>
  <si>
    <r>
      <rPr>
        <sz val="18"/>
        <color theme="1"/>
        <rFont val="Calibri"/>
        <family val="1"/>
      </rPr>
      <t>W</t>
    </r>
  </si>
  <si>
    <t>BACK POCKET PLACEMENT FROM CB SEAM TO CORNER</t>
  </si>
  <si>
    <t>VỊ TRÍ TÚI SAU TỪ ĐƯỜNG MAY GIỮA SAU ĐẾN GÓC</t>
  </si>
  <si>
    <r>
      <rPr>
        <sz val="18"/>
        <color theme="1"/>
        <rFont val="Calibri"/>
        <family val="1"/>
      </rPr>
      <t>X</t>
    </r>
  </si>
  <si>
    <t>BACK POCKET WIDTH</t>
  </si>
  <si>
    <t>RỘNG TÚI SAU</t>
  </si>
  <si>
    <r>
      <rPr>
        <sz val="18"/>
        <color theme="1"/>
        <rFont val="Calibri"/>
        <family val="1"/>
      </rPr>
      <t>5 1/4</t>
    </r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</si>
  <si>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</si>
  <si>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</si>
  <si>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r>
      <rPr>
        <sz val="18"/>
        <color theme="1"/>
        <rFont val="Calibri"/>
        <family val="1"/>
      </rPr>
      <t>Y</t>
    </r>
  </si>
  <si>
    <t>BACK POCKET HEIGHT</t>
  </si>
  <si>
    <t>CAO TÚI SAU</t>
  </si>
  <si>
    <r>
      <rPr>
        <sz val="18"/>
        <color theme="1"/>
        <rFont val="Calibri"/>
        <family val="1"/>
      </rPr>
      <t>6 1/4</t>
    </r>
  </si>
  <si>
    <r>
      <rPr>
        <sz val="18"/>
        <color theme="1"/>
        <rFont val="Calibri"/>
        <family val="1"/>
      </rPr>
      <t>6 1/2</t>
    </r>
  </si>
  <si>
    <r>
      <rPr>
        <sz val="18"/>
        <color theme="1"/>
        <rFont val="Calibri"/>
        <family val="1"/>
      </rPr>
      <t>Z</t>
    </r>
  </si>
  <si>
    <t>FRONT POCKET BAG DEPTH FROM WB SEAM</t>
  </si>
  <si>
    <t>SÂU LÓT TÚI TRƯỚC TỪ ĐƯỜNG MAY LƯNG</t>
  </si>
  <si>
    <r>
      <rPr>
        <sz val="18"/>
        <color theme="1"/>
        <rFont val="Calibri"/>
        <family val="1"/>
      </rPr>
      <t>11 5/8</t>
    </r>
  </si>
  <si>
    <r>
      <rPr>
        <sz val="18"/>
        <color theme="1"/>
        <rFont val="Calibri"/>
        <family val="1"/>
      </rPr>
      <t>11 7/8</t>
    </r>
  </si>
  <si>
    <r>
      <rPr>
        <sz val="18"/>
        <color theme="1"/>
        <rFont val="Calibri"/>
        <family val="1"/>
      </rPr>
      <t>12 1/8</t>
    </r>
  </si>
  <si>
    <t>KHÔNG WASH</t>
  </si>
  <si>
    <t>THẺ BÀI + SIZE STICKER</t>
  </si>
  <si>
    <t>ĐẠN BẮN TREO THẺ BÀI</t>
  </si>
  <si>
    <t>DÙNG TỒN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</si>
  <si>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</si>
  <si>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</si>
  <si>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</si>
  <si>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</si>
  <si>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</si>
  <si>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</si>
  <si>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</si>
  <si>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</si>
  <si>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CHÍNH Ở VỊ TRÍ CHÍNH GIỮA LƯNG SAU (TRÁNH MAY LỆCH SANG MỘT BÊN)
- ĐÍNH BỌ GIỮA LƯNG SAU + 2 ĐẦU TRÊN + DƯỚI CỦA LỖ LUỒN DÂY</t>
    </r>
  </si>
  <si>
    <t>BO LƯNG</t>
  </si>
  <si>
    <t>NHÃN GẬP ĐÔI
GẮN Ở BÊN TRONG, GIỮA LƯNG NGƯỜI MẶC.
MẶT CÓ SIZE HƯỚNG LÊN =&gt; XEM HÌNH BÊN</t>
  </si>
  <si>
    <t>NHÃN THÀNH PHẦN 100% COTTON
KÍCH THƯỚC: 82.2 *20 MM  
CODE: CC-054</t>
  </si>
  <si>
    <t>GẮN CHÍNH GIỮA TÚI SAU</t>
  </si>
  <si>
    <t>MAY Ở LƯNG QUẦN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</si>
  <si>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</si>
  <si>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</si>
  <si>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</si>
  <si>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</si>
  <si>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ĐÓNG GÓI RIÊNG TỪNG ÁO</t>
  </si>
  <si>
    <t xml:space="preserve">BỎ VÀO KHI ĐÓNG THÙNG </t>
  </si>
  <si>
    <t>THÙNG HERSCHEL</t>
  </si>
  <si>
    <t>MAY Ở LAI QUẦN</t>
  </si>
  <si>
    <t>CUSTOMER</t>
  </si>
  <si>
    <t>SS25</t>
  </si>
  <si>
    <t>Pattern-Marker
&amp; Cutting</t>
  </si>
  <si>
    <t>Outsource</t>
  </si>
  <si>
    <t>QA/QC
(CFA)</t>
  </si>
  <si>
    <t>THAM KHẢO CÁCH MAY THEO MẪU PHOTO MÃ H06-PA16M, MÀU ICEBERG GREEN CHUYỀN KÈM TÁC NGHIỆP</t>
  </si>
  <si>
    <t>ST46W</t>
  </si>
  <si>
    <t>H06-0409</t>
  </si>
  <si>
    <t>H06-0411</t>
  </si>
  <si>
    <t>H06-0410</t>
  </si>
  <si>
    <t>H06-0408</t>
  </si>
  <si>
    <t>DÁN TẠI THẺ BÀI (CHỈ DÁN CHO SIZE SET)
HÌNH ẢNH MANG TÍNH CHẤT MINH HỌA</t>
  </si>
  <si>
    <t>DÁN TẠI POLY BAG (CHỈ DÁN CHO SIZE SET)
HÌNH ẢNH MANG TÍNH CHẤT MINH HỌA</t>
  </si>
  <si>
    <t>MER: LÀI/ TIÊN - 204</t>
  </si>
  <si>
    <t>S4</t>
  </si>
  <si>
    <t>HSSS25S0369003T00K - L1103/2</t>
  </si>
  <si>
    <t>DUYỆT MÀU SẮC + CHẤT LƯỢNG HÌNH IN THEO S/O MÃ H06-PA29M CHUYỂN CHO P. IN NGÀY 02/07</t>
  </si>
  <si>
    <t>W: 3.73" X H: 12"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</si>
  <si>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CẠNH DƯỚI MIỆNG TÚI SƯỜN ĐẾN ĐỈNH HÌNH IN</t>
    </r>
  </si>
  <si>
    <t>1"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</si>
  <si>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 TỪ SƯỜN NGOÀI ĐẾN ĐỈNH HÌNH IN</t>
    </r>
  </si>
  <si>
    <t>H06-PA30M</t>
  </si>
  <si>
    <t>QUILTED SWEATPANT MEN'S</t>
  </si>
  <si>
    <t>TÁC NGHIỆP PHOTOSHOOT: THAM KHẢO CÁCH MAY THEO QUẦN MẪU MÃ H06-PA06W CHUYỂN KÈM TÁC NGHIỆP</t>
  </si>
  <si>
    <t>FRENCH TERRY 355GSM</t>
  </si>
  <si>
    <t>BEETLE</t>
  </si>
  <si>
    <t>VẢI FRENCH TERRY 355G - VẢI SAU CHẦN</t>
  </si>
  <si>
    <t>H06-0565</t>
  </si>
  <si>
    <t>HSSS25P0538002T00K</t>
  </si>
  <si>
    <t>HSSS25P0538004T00K</t>
  </si>
  <si>
    <t>HSSS25S0533011T00K</t>
  </si>
  <si>
    <t>ALL COLORS</t>
  </si>
  <si>
    <r>
      <rPr>
        <b/>
        <sz val="7"/>
        <rFont val="Arial"/>
        <family val="2"/>
      </rPr>
      <t>STYLE NAME</t>
    </r>
  </si>
  <si>
    <r>
      <rPr>
        <b/>
        <sz val="7"/>
        <rFont val="Arial"/>
        <family val="2"/>
      </rPr>
      <t>PRODUCT CATEGORY</t>
    </r>
  </si>
  <si>
    <r>
      <rPr>
        <b/>
        <sz val="7"/>
        <rFont val="Arial"/>
        <family val="2"/>
      </rPr>
      <t>PAGE</t>
    </r>
  </si>
  <si>
    <r>
      <rPr>
        <b/>
        <sz val="7"/>
        <rFont val="Arial"/>
        <family val="2"/>
      </rPr>
      <t>STYLE NO</t>
    </r>
  </si>
  <si>
    <r>
      <rPr>
        <sz val="8"/>
        <rFont val="Calibri"/>
        <family val="1"/>
      </rPr>
      <t>Diamond Stitch Classic</t>
    </r>
  </si>
  <si>
    <r>
      <rPr>
        <b/>
        <sz val="7"/>
        <rFont val="Arial"/>
        <family val="2"/>
      </rPr>
      <t>PRIMARY VENDOR</t>
    </r>
  </si>
  <si>
    <r>
      <rPr>
        <sz val="8"/>
        <rFont val="Calibri"/>
        <family val="1"/>
      </rPr>
      <t>UnAvailable Ltd.</t>
    </r>
  </si>
  <si>
    <r>
      <rPr>
        <b/>
        <sz val="7"/>
        <rFont val="Arial"/>
        <family val="2"/>
      </rPr>
      <t>PRODUCT COLLECTION</t>
    </r>
  </si>
  <si>
    <r>
      <rPr>
        <b/>
        <sz val="7"/>
        <rFont val="Arial"/>
        <family val="2"/>
      </rPr>
      <t>DATE</t>
    </r>
  </si>
  <si>
    <r>
      <rPr>
        <b/>
        <sz val="7"/>
        <rFont val="Arial"/>
        <family val="2"/>
      </rPr>
      <t>SEASON</t>
    </r>
  </si>
  <si>
    <r>
      <rPr>
        <sz val="8"/>
        <rFont val="Calibri"/>
        <family val="1"/>
      </rPr>
      <t>2024-S4</t>
    </r>
  </si>
  <si>
    <r>
      <rPr>
        <b/>
        <sz val="7"/>
        <rFont val="Arial"/>
        <family val="2"/>
      </rPr>
      <t>COUNTRY OF ORIGIN</t>
    </r>
  </si>
  <si>
    <r>
      <rPr>
        <sz val="8"/>
        <rFont val="Calibri"/>
        <family val="1"/>
      </rPr>
      <t>VN</t>
    </r>
  </si>
  <si>
    <r>
      <rPr>
        <b/>
        <sz val="7"/>
        <rFont val="Arial"/>
        <family val="2"/>
      </rPr>
      <t>PRODUCT STORY</t>
    </r>
  </si>
  <si>
    <r>
      <rPr>
        <b/>
        <sz val="8"/>
        <rFont val="Calibri"/>
        <family val="1"/>
      </rPr>
      <t>FIRST SEASON</t>
    </r>
  </si>
  <si>
    <r>
      <rPr>
        <b/>
        <sz val="7"/>
        <rFont val="Arial"/>
        <family val="2"/>
      </rPr>
      <t>SIZE RANGE</t>
    </r>
  </si>
  <si>
    <r>
      <rPr>
        <sz val="8"/>
        <rFont val="Calibri"/>
        <family val="1"/>
      </rPr>
      <t>AP1</t>
    </r>
  </si>
  <si>
    <r>
      <rPr>
        <b/>
        <sz val="7"/>
        <rFont val="Arial"/>
        <family val="2"/>
      </rPr>
      <t>STYLE GENDER</t>
    </r>
  </si>
  <si>
    <r>
      <rPr>
        <b/>
        <sz val="9"/>
        <color rgb="FFFFFFFF"/>
        <rFont val="Arial"/>
        <family val="2"/>
      </rPr>
      <t>Full Grade Measurements</t>
    </r>
  </si>
  <si>
    <r>
      <rPr>
        <sz val="7"/>
        <rFont val="Arial MT"/>
        <family val="2"/>
      </rPr>
      <t>Base Size</t>
    </r>
  </si>
  <si>
    <r>
      <rPr>
        <sz val="7"/>
        <rFont val="Arial MT"/>
        <family val="2"/>
      </rPr>
      <t>M</t>
    </r>
  </si>
  <si>
    <r>
      <rPr>
        <b/>
        <sz val="7"/>
        <rFont val="Arial"/>
        <family val="2"/>
      </rPr>
      <t>Unit of Measure</t>
    </r>
  </si>
  <si>
    <r>
      <rPr>
        <sz val="7"/>
        <rFont val="Arial MT"/>
        <family val="2"/>
      </rPr>
      <t>INCH</t>
    </r>
  </si>
  <si>
    <r>
      <rPr>
        <sz val="7"/>
        <rFont val="Arial MT"/>
        <family val="2"/>
      </rPr>
      <t>Selected Sizes</t>
    </r>
  </si>
  <si>
    <r>
      <rPr>
        <sz val="7"/>
        <rFont val="Arial MT"/>
        <family val="2"/>
      </rPr>
      <t>S         |M         |L         |XL        |2X</t>
    </r>
  </si>
  <si>
    <r>
      <rPr>
        <b/>
        <sz val="7"/>
        <rFont val="Arial"/>
        <family val="2"/>
      </rPr>
      <t>Code</t>
    </r>
  </si>
  <si>
    <r>
      <rPr>
        <b/>
        <sz val="7"/>
        <rFont val="Arial"/>
        <family val="2"/>
      </rPr>
      <t>Point Of Measure</t>
    </r>
  </si>
  <si>
    <r>
      <rPr>
        <b/>
        <sz val="7"/>
        <rFont val="Arial"/>
        <family val="2"/>
      </rPr>
      <t>How To Measure</t>
    </r>
  </si>
  <si>
    <r>
      <rPr>
        <b/>
        <sz val="7"/>
        <rFont val="Arial"/>
        <family val="2"/>
      </rPr>
      <t>Base</t>
    </r>
  </si>
  <si>
    <r>
      <rPr>
        <b/>
        <sz val="7"/>
        <rFont val="Arial"/>
        <family val="2"/>
      </rPr>
      <t>Tol</t>
    </r>
  </si>
  <si>
    <r>
      <rPr>
        <b/>
        <sz val="7"/>
        <rFont val="Arial"/>
        <family val="2"/>
      </rPr>
      <t>S</t>
    </r>
  </si>
  <si>
    <r>
      <rPr>
        <b/>
        <sz val="7"/>
        <rFont val="Arial"/>
        <family val="2"/>
      </rPr>
      <t>M</t>
    </r>
  </si>
  <si>
    <r>
      <rPr>
        <b/>
        <sz val="7"/>
        <rFont val="Arial"/>
        <family val="2"/>
      </rPr>
      <t>L</t>
    </r>
  </si>
  <si>
    <r>
      <rPr>
        <b/>
        <sz val="7"/>
        <rFont val="Arial"/>
        <family val="2"/>
      </rPr>
      <t>XL</t>
    </r>
  </si>
  <si>
    <r>
      <rPr>
        <b/>
        <sz val="7"/>
        <rFont val="Arial"/>
        <family val="2"/>
      </rPr>
      <t>2X</t>
    </r>
  </si>
  <si>
    <r>
      <rPr>
        <sz val="7"/>
        <rFont val="Arial MT"/>
        <family val="2"/>
      </rPr>
      <t>WBCCR X</t>
    </r>
  </si>
  <si>
    <r>
      <rPr>
        <sz val="7"/>
        <rFont val="Arial MT"/>
        <family val="2"/>
      </rPr>
      <t>Waistband Circumference - Relaxed (Full WB Circumference)</t>
    </r>
  </si>
  <si>
    <t>Vòng lưng - đo êm (đo full vòng lưng)</t>
  </si>
  <si>
    <r>
      <rPr>
        <sz val="7"/>
        <rFont val="Arial MT"/>
        <family val="2"/>
      </rPr>
      <t>33 1/2</t>
    </r>
  </si>
  <si>
    <r>
      <rPr>
        <sz val="7"/>
        <rFont val="Arial MT"/>
        <family val="2"/>
      </rPr>
      <t>38 1/2</t>
    </r>
  </si>
  <si>
    <r>
      <rPr>
        <sz val="7"/>
        <rFont val="Arial MT"/>
        <family val="2"/>
      </rPr>
      <t>WBCCE X</t>
    </r>
  </si>
  <si>
    <r>
      <rPr>
        <sz val="7"/>
        <rFont val="Arial MT"/>
        <family val="2"/>
      </rPr>
      <t>Waistband Circumference - Extended (Full WB Circumference)</t>
    </r>
  </si>
  <si>
    <t>Vòng lưng - kéo căng (đo full vòng lưng)</t>
  </si>
  <si>
    <r>
      <rPr>
        <sz val="7"/>
        <rFont val="Arial MT"/>
        <family val="2"/>
      </rPr>
      <t>WBHT</t>
    </r>
  </si>
  <si>
    <r>
      <rPr>
        <sz val="7"/>
        <rFont val="Arial MT"/>
        <family val="2"/>
      </rPr>
      <t>Waistband Height</t>
    </r>
  </si>
  <si>
    <t>Cao bản rib lưng</t>
  </si>
  <si>
    <r>
      <rPr>
        <sz val="7"/>
        <rFont val="Arial MT"/>
        <family val="2"/>
      </rPr>
      <t>1 3/4</t>
    </r>
  </si>
  <si>
    <r>
      <rPr>
        <sz val="7"/>
        <rFont val="Arial MT"/>
        <family val="2"/>
      </rPr>
      <t>1/4</t>
    </r>
  </si>
  <si>
    <r>
      <rPr>
        <sz val="7"/>
        <rFont val="Arial MT"/>
        <family val="2"/>
      </rPr>
      <t>DCWBL</t>
    </r>
  </si>
  <si>
    <r>
      <rPr>
        <sz val="7"/>
        <rFont val="Arial MT"/>
        <family val="2"/>
      </rPr>
      <t>Waistband Drawcord Total Length</t>
    </r>
  </si>
  <si>
    <t>Dài dây luồng</t>
  </si>
  <si>
    <r>
      <rPr>
        <sz val="7"/>
        <rFont val="Arial MT"/>
        <family val="2"/>
      </rPr>
      <t>55 1/2</t>
    </r>
  </si>
  <si>
    <r>
      <rPr>
        <sz val="7"/>
        <rFont val="Arial MT"/>
        <family val="2"/>
      </rPr>
      <t>60 1/2</t>
    </r>
  </si>
  <si>
    <r>
      <rPr>
        <sz val="7"/>
        <rFont val="Arial MT"/>
        <family val="2"/>
      </rPr>
      <t>65 1/2</t>
    </r>
  </si>
  <si>
    <r>
      <rPr>
        <sz val="7"/>
        <rFont val="Arial MT"/>
        <family val="2"/>
      </rPr>
      <t>HPLTP E</t>
    </r>
  </si>
  <si>
    <r>
      <rPr>
        <sz val="7"/>
        <rFont val="Arial MT"/>
        <family val="2"/>
      </rPr>
      <t>Low Hip Position from Top Edge</t>
    </r>
  </si>
  <si>
    <t>Vị trí mông dưới từ cạnh trên lưng</t>
  </si>
  <si>
    <r>
      <rPr>
        <sz val="7"/>
        <rFont val="Arial MT"/>
        <family val="2"/>
      </rPr>
      <t>HPLCC</t>
    </r>
  </si>
  <si>
    <r>
      <rPr>
        <sz val="7"/>
        <rFont val="Arial MT"/>
        <family val="2"/>
      </rPr>
      <t>Low Hip Circumference</t>
    </r>
  </si>
  <si>
    <t>Vòng mông dưới</t>
  </si>
  <si>
    <t>điều chỉnh lại thông số. Do nhập công thức bị lỗi size này</t>
  </si>
  <si>
    <r>
      <rPr>
        <sz val="7"/>
        <rFont val="Arial MT"/>
        <family val="2"/>
      </rPr>
      <t>THCCR S1</t>
    </r>
  </si>
  <si>
    <r>
      <rPr>
        <sz val="7"/>
        <rFont val="Arial MT"/>
        <family val="2"/>
      </rPr>
      <t>Thigh Circumference 1 inch from Rise Seam</t>
    </r>
  </si>
  <si>
    <t>Vòng đùi từ đường may đáy xuống 1''</t>
  </si>
  <si>
    <r>
      <rPr>
        <sz val="7"/>
        <rFont val="Arial MT"/>
        <family val="2"/>
      </rPr>
      <t>KNRS</t>
    </r>
  </si>
  <si>
    <r>
      <rPr>
        <sz val="7"/>
        <rFont val="Arial MT"/>
        <family val="2"/>
      </rPr>
      <t>Knee Position from Rise Seam</t>
    </r>
  </si>
  <si>
    <t>Vị trí gối từ đường mây đáy</t>
  </si>
  <si>
    <r>
      <rPr>
        <sz val="7"/>
        <rFont val="Arial MT"/>
        <family val="2"/>
      </rPr>
      <t>14 1/4</t>
    </r>
  </si>
  <si>
    <r>
      <rPr>
        <sz val="7"/>
        <rFont val="Arial MT"/>
        <family val="2"/>
      </rPr>
      <t>KNCC</t>
    </r>
  </si>
  <si>
    <r>
      <rPr>
        <sz val="7"/>
        <rFont val="Arial MT"/>
        <family val="2"/>
      </rPr>
      <t>Knee Circumference</t>
    </r>
  </si>
  <si>
    <t>Vòng bắp chân</t>
  </si>
  <si>
    <r>
      <rPr>
        <sz val="7"/>
        <rFont val="Arial MT"/>
        <family val="2"/>
      </rPr>
      <t>19 1/2</t>
    </r>
  </si>
  <si>
    <r>
      <rPr>
        <sz val="7"/>
        <rFont val="Arial MT"/>
        <family val="2"/>
      </rPr>
      <t>HMCCR X</t>
    </r>
  </si>
  <si>
    <r>
      <rPr>
        <sz val="7"/>
        <rFont val="Arial MT"/>
        <family val="2"/>
      </rPr>
      <t>Hem Circumference - Relaxed</t>
    </r>
  </si>
  <si>
    <t>Vòng lai đo êm</t>
  </si>
  <si>
    <r>
      <rPr>
        <sz val="7"/>
        <rFont val="Arial MT"/>
        <family val="2"/>
      </rPr>
      <t>10 1/4</t>
    </r>
  </si>
  <si>
    <r>
      <rPr>
        <sz val="7"/>
        <rFont val="Arial MT"/>
        <family val="2"/>
      </rPr>
      <t>11 3/4</t>
    </r>
  </si>
  <si>
    <r>
      <rPr>
        <sz val="7"/>
        <rFont val="Arial MT"/>
        <family val="2"/>
      </rPr>
      <t>12 1/2</t>
    </r>
  </si>
  <si>
    <r>
      <rPr>
        <sz val="7"/>
        <rFont val="Arial MT"/>
        <family val="2"/>
      </rPr>
      <t>13 1/4</t>
    </r>
  </si>
  <si>
    <r>
      <rPr>
        <sz val="7"/>
        <rFont val="Arial MT"/>
        <family val="2"/>
      </rPr>
      <t>HMCCE X</t>
    </r>
  </si>
  <si>
    <r>
      <rPr>
        <sz val="7"/>
        <rFont val="Arial MT"/>
        <family val="2"/>
      </rPr>
      <t>Hem Circumference - Extended</t>
    </r>
  </si>
  <si>
    <t>Vòng lai đo căng</t>
  </si>
  <si>
    <r>
      <rPr>
        <sz val="7"/>
        <rFont val="Arial MT"/>
        <family val="2"/>
      </rPr>
      <t>14 3/8</t>
    </r>
  </si>
  <si>
    <r>
      <rPr>
        <sz val="7"/>
        <rFont val="Arial MT"/>
        <family val="2"/>
      </rPr>
      <t>HMHT</t>
    </r>
  </si>
  <si>
    <r>
      <rPr>
        <sz val="7"/>
        <rFont val="Arial MT"/>
        <family val="2"/>
      </rPr>
      <t>Hem Height</t>
    </r>
  </si>
  <si>
    <t>To bản  lai</t>
  </si>
  <si>
    <r>
      <rPr>
        <sz val="7"/>
        <rFont val="Arial MT"/>
        <family val="2"/>
      </rPr>
      <t>RSFRE</t>
    </r>
  </si>
  <si>
    <r>
      <rPr>
        <sz val="7"/>
        <rFont val="Arial MT"/>
        <family val="2"/>
      </rPr>
      <t>Front Rise to Edge</t>
    </r>
  </si>
  <si>
    <t xml:space="preserve">Đáy trước từ cạnh </t>
  </si>
  <si>
    <r>
      <rPr>
        <sz val="7"/>
        <rFont val="Arial MT"/>
        <family val="2"/>
      </rPr>
      <t>12 1/4</t>
    </r>
  </si>
  <si>
    <r>
      <rPr>
        <sz val="7"/>
        <rFont val="Arial MT"/>
        <family val="2"/>
      </rPr>
      <t>RSBKE</t>
    </r>
  </si>
  <si>
    <r>
      <rPr>
        <sz val="7"/>
        <rFont val="Arial MT"/>
        <family val="2"/>
      </rPr>
      <t>Back Rise to Edge</t>
    </r>
  </si>
  <si>
    <t xml:space="preserve">Đáy sau từ cạnh </t>
  </si>
  <si>
    <r>
      <rPr>
        <sz val="7"/>
        <rFont val="Arial MT"/>
        <family val="2"/>
      </rPr>
      <t>16 1/2</t>
    </r>
  </si>
  <si>
    <r>
      <rPr>
        <sz val="7"/>
        <rFont val="Arial MT"/>
        <family val="2"/>
      </rPr>
      <t>PKFOP VS</t>
    </r>
  </si>
  <si>
    <r>
      <rPr>
        <sz val="7"/>
        <rFont val="Arial MT"/>
        <family val="2"/>
      </rPr>
      <t>Front Pocket Opening Vertical Along Side Seam</t>
    </r>
  </si>
  <si>
    <t>Miệng túi trước dọc theo đường may sườn</t>
  </si>
  <si>
    <r>
      <rPr>
        <sz val="7"/>
        <rFont val="Arial MT"/>
        <family val="2"/>
      </rPr>
      <t>6 3/4</t>
    </r>
  </si>
  <si>
    <r>
      <rPr>
        <sz val="7"/>
        <rFont val="Arial MT"/>
        <family val="2"/>
      </rPr>
      <t>PKFSS</t>
    </r>
  </si>
  <si>
    <r>
      <rPr>
        <sz val="7"/>
        <rFont val="Arial MT"/>
        <family val="2"/>
      </rPr>
      <t>Front Pocket Placement from Side Seam</t>
    </r>
  </si>
  <si>
    <t>Vị trí túi trước từ sườn ngoài</t>
  </si>
  <si>
    <r>
      <rPr>
        <sz val="7"/>
        <rFont val="Arial MT"/>
        <family val="2"/>
      </rPr>
      <t>1/8</t>
    </r>
  </si>
  <si>
    <r>
      <rPr>
        <sz val="7"/>
        <rFont val="Arial MT"/>
        <family val="2"/>
      </rPr>
      <t>PKFBD WB</t>
    </r>
  </si>
  <si>
    <r>
      <rPr>
        <sz val="7"/>
        <rFont val="Arial MT"/>
        <family val="2"/>
      </rPr>
      <t>Front Pocket Bag Depth from Waistband Seam</t>
    </r>
  </si>
  <si>
    <t>Sâu túi trước từ lưng</t>
  </si>
  <si>
    <r>
      <rPr>
        <sz val="7"/>
        <rFont val="Arial MT"/>
        <family val="2"/>
      </rPr>
      <t>11 7/8</t>
    </r>
  </si>
  <si>
    <r>
      <rPr>
        <sz val="7"/>
        <rFont val="Arial MT"/>
        <family val="2"/>
      </rPr>
      <t>PKBHT</t>
    </r>
  </si>
  <si>
    <r>
      <rPr>
        <sz val="7"/>
        <rFont val="Arial MT"/>
        <family val="2"/>
      </rPr>
      <t>Back Pocket Height</t>
    </r>
  </si>
  <si>
    <t>Cao túi sau</t>
  </si>
  <si>
    <r>
      <rPr>
        <sz val="7"/>
        <rFont val="Arial MT"/>
        <family val="2"/>
      </rPr>
      <t>5 3/4</t>
    </r>
  </si>
  <si>
    <r>
      <rPr>
        <sz val="7"/>
        <rFont val="Arial MT"/>
        <family val="2"/>
      </rPr>
      <t>6 1/4</t>
    </r>
  </si>
  <si>
    <r>
      <rPr>
        <sz val="7"/>
        <rFont val="Arial MT"/>
        <family val="2"/>
      </rPr>
      <t>PKBWD</t>
    </r>
  </si>
  <si>
    <r>
      <rPr>
        <sz val="7"/>
        <rFont val="Arial MT"/>
        <family val="2"/>
      </rPr>
      <t>Back Pocket Width</t>
    </r>
  </si>
  <si>
    <t>Rộng túi sau</t>
  </si>
  <si>
    <r>
      <rPr>
        <sz val="7"/>
        <rFont val="Arial MT"/>
        <family val="2"/>
      </rPr>
      <t>5 1/2</t>
    </r>
  </si>
  <si>
    <r>
      <rPr>
        <sz val="7"/>
        <rFont val="Arial MT"/>
        <family val="2"/>
      </rPr>
      <t>5 1/4</t>
    </r>
  </si>
  <si>
    <r>
      <rPr>
        <sz val="7"/>
        <rFont val="Arial MT"/>
        <family val="2"/>
      </rPr>
      <t>PKBWB C</t>
    </r>
  </si>
  <si>
    <r>
      <rPr>
        <sz val="7"/>
        <rFont val="Arial MT"/>
        <family val="2"/>
      </rPr>
      <t>Back Pocket Placement from WB Seam to Corner</t>
    </r>
  </si>
  <si>
    <t>Vị trí túi sau đường may lưng đến góc</t>
  </si>
  <si>
    <r>
      <rPr>
        <sz val="7"/>
        <rFont val="Arial MT"/>
        <family val="2"/>
      </rPr>
      <t>PKBCB C</t>
    </r>
  </si>
  <si>
    <r>
      <rPr>
        <sz val="7"/>
        <rFont val="Arial MT"/>
        <family val="2"/>
      </rPr>
      <t>Back Pocket Placement from CB Seam to Corner</t>
    </r>
  </si>
  <si>
    <t>Vị trí túi sau từ giữa sau đến góc</t>
  </si>
  <si>
    <r>
      <rPr>
        <sz val="7"/>
        <rFont val="Arial MT"/>
        <family val="2"/>
      </rPr>
      <t>2 1/2</t>
    </r>
  </si>
  <si>
    <r>
      <rPr>
        <sz val="7"/>
        <rFont val="Arial MT"/>
        <family val="2"/>
      </rPr>
      <t>ISBLWK N</t>
    </r>
  </si>
  <si>
    <r>
      <rPr>
        <sz val="7"/>
        <rFont val="Arial MT"/>
        <family val="2"/>
      </rPr>
      <t>Inseam - Below Knee</t>
    </r>
  </si>
  <si>
    <t>Sườn trong</t>
  </si>
  <si>
    <r>
      <rPr>
        <sz val="7"/>
        <rFont val="Arial MT"/>
        <family val="2"/>
      </rPr>
      <t>28 3/4</t>
    </r>
  </si>
  <si>
    <r>
      <rPr>
        <sz val="7"/>
        <rFont val="Arial MT"/>
        <family val="2"/>
      </rPr>
      <t>29 1/4</t>
    </r>
  </si>
  <si>
    <r>
      <rPr>
        <sz val="7"/>
        <rFont val="Arial MT"/>
        <family val="2"/>
      </rPr>
      <t>29 1/2</t>
    </r>
  </si>
  <si>
    <t>UA chỉnh dung sai cho phù hợp</t>
  </si>
  <si>
    <t>DỰ KIẾN 10/8</t>
  </si>
  <si>
    <t>VẢI SAU CHẦN BLACK</t>
  </si>
  <si>
    <t>VẢI SAU CHẦN BEETLE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</si>
</sst>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#\ ?/4"/>
    <numFmt numFmtId="179" formatCode="#\ ?/8"/>
    <numFmt numFmtId="180" formatCode="#\ ?/2"/>
  </numFmts>
  <fonts count="1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2"/>
      <color theme="1"/>
      <name val="Calibri"/>
      <family val="2"/>
    </font>
    <font>
      <b/>
      <sz val="12"/>
      <color theme="1"/>
      <name val="Calibri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sz val="18"/>
      <color theme="1"/>
      <name val="Times New Roman"/>
      <family val="1"/>
    </font>
    <font>
      <b/>
      <sz val="34"/>
      <name val="Muli"/>
    </font>
    <font>
      <sz val="20"/>
      <color indexed="8"/>
      <name val="Muli"/>
    </font>
    <font>
      <sz val="20"/>
      <color theme="1"/>
      <name val="Muli"/>
    </font>
    <font>
      <b/>
      <u/>
      <sz val="36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14"/>
      <name val="Muli"/>
    </font>
    <font>
      <sz val="8"/>
      <name val="Calibri"/>
      <family val="2"/>
      <scheme val="minor"/>
    </font>
    <font>
      <b/>
      <sz val="7"/>
      <name val="Arial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8"/>
      <name val="Calibri"/>
      <family val="1"/>
    </font>
    <font>
      <b/>
      <sz val="8"/>
      <name val="Calibri"/>
      <family val="2"/>
    </font>
    <font>
      <b/>
      <sz val="8"/>
      <name val="Calibri"/>
      <family val="1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7"/>
      <name val="Arial MT"/>
    </font>
    <font>
      <sz val="7"/>
      <name val="Arial MT"/>
      <family val="2"/>
    </font>
    <font>
      <sz val="7"/>
      <color rgb="FF000000"/>
      <name val="Calibri"/>
      <family val="2"/>
    </font>
    <font>
      <sz val="7"/>
      <color rgb="FF000000"/>
      <name val="Arial MT"/>
    </font>
    <font>
      <sz val="7"/>
      <color rgb="FF000000"/>
      <name val="Arial MT"/>
      <family val="2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259FD9"/>
      </patternFill>
    </fill>
  </fills>
  <borders count="8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/>
      <right style="thin">
        <color rgb="FF7F7F7F"/>
      </right>
      <top/>
      <bottom/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3" fillId="0" borderId="0"/>
    <xf numFmtId="0" fontId="93" fillId="0" borderId="0"/>
  </cellStyleXfs>
  <cellXfs count="70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2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94" fillId="2" borderId="3" xfId="0" applyFont="1" applyFill="1" applyBorder="1" applyAlignment="1">
      <alignment horizontal="left" vertical="center"/>
    </xf>
    <xf numFmtId="0" fontId="94" fillId="5" borderId="3" xfId="0" applyFont="1" applyFill="1" applyBorder="1" applyAlignment="1">
      <alignment vertical="center"/>
    </xf>
    <xf numFmtId="0" fontId="97" fillId="0" borderId="0" xfId="128" applyFont="1" applyAlignment="1">
      <alignment horizontal="left" vertical="top"/>
    </xf>
    <xf numFmtId="0" fontId="95" fillId="0" borderId="68" xfId="128" applyFont="1" applyBorder="1" applyAlignment="1">
      <alignment horizontal="left" vertical="top" wrapText="1"/>
    </xf>
    <xf numFmtId="0" fontId="95" fillId="0" borderId="69" xfId="128" applyFont="1" applyBorder="1" applyAlignment="1">
      <alignment horizontal="left" vertical="top" wrapText="1"/>
    </xf>
    <xf numFmtId="0" fontId="98" fillId="0" borderId="69" xfId="128" applyFont="1" applyBorder="1" applyAlignment="1">
      <alignment horizontal="left" wrapText="1"/>
    </xf>
    <xf numFmtId="177" fontId="95" fillId="0" borderId="69" xfId="128" applyNumberFormat="1" applyFont="1" applyBorder="1" applyAlignment="1">
      <alignment horizontal="right" vertical="top" shrinkToFit="1"/>
    </xf>
    <xf numFmtId="0" fontId="98" fillId="0" borderId="70" xfId="128" applyFont="1" applyBorder="1" applyAlignment="1">
      <alignment horizontal="left" wrapText="1"/>
    </xf>
    <xf numFmtId="0" fontId="95" fillId="0" borderId="71" xfId="128" applyFont="1" applyBorder="1" applyAlignment="1">
      <alignment horizontal="left" vertical="top" wrapText="1"/>
    </xf>
    <xf numFmtId="1" fontId="95" fillId="0" borderId="0" xfId="128" applyNumberFormat="1" applyFont="1" applyAlignment="1">
      <alignment horizontal="left" vertical="top" indent="5" shrinkToFit="1"/>
    </xf>
    <xf numFmtId="0" fontId="95" fillId="0" borderId="0" xfId="128" applyFont="1" applyAlignment="1">
      <alignment horizontal="left" vertical="top" wrapText="1"/>
    </xf>
    <xf numFmtId="0" fontId="98" fillId="0" borderId="0" xfId="128" applyFont="1" applyAlignment="1">
      <alignment horizontal="left" wrapText="1"/>
    </xf>
    <xf numFmtId="0" fontId="98" fillId="0" borderId="72" xfId="128" applyFont="1" applyBorder="1" applyAlignment="1">
      <alignment horizontal="left" wrapText="1"/>
    </xf>
    <xf numFmtId="0" fontId="95" fillId="0" borderId="60" xfId="128" applyFont="1" applyBorder="1" applyAlignment="1">
      <alignment horizontal="left" vertical="top" wrapText="1"/>
    </xf>
    <xf numFmtId="0" fontId="95" fillId="0" borderId="73" xfId="128" applyFont="1" applyBorder="1" applyAlignment="1">
      <alignment horizontal="left" vertical="top" wrapText="1"/>
    </xf>
    <xf numFmtId="0" fontId="98" fillId="0" borderId="73" xfId="128" applyFont="1" applyBorder="1" applyAlignment="1">
      <alignment horizontal="left" wrapText="1"/>
    </xf>
    <xf numFmtId="0" fontId="98" fillId="0" borderId="74" xfId="128" applyFont="1" applyBorder="1" applyAlignment="1">
      <alignment horizontal="left" wrapText="1"/>
    </xf>
    <xf numFmtId="0" fontId="95" fillId="0" borderId="75" xfId="128" applyFont="1" applyBorder="1" applyAlignment="1">
      <alignment horizontal="center" vertical="center" wrapText="1"/>
    </xf>
    <xf numFmtId="0" fontId="97" fillId="0" borderId="0" xfId="128" applyFont="1" applyAlignment="1">
      <alignment horizontal="center" vertical="center"/>
    </xf>
    <xf numFmtId="0" fontId="99" fillId="0" borderId="75" xfId="128" applyFont="1" applyBorder="1" applyAlignment="1">
      <alignment horizontal="center" vertical="center" wrapText="1"/>
    </xf>
    <xf numFmtId="0" fontId="99" fillId="0" borderId="75" xfId="128" applyFont="1" applyBorder="1" applyAlignment="1">
      <alignment horizontal="left" vertical="center" wrapText="1"/>
    </xf>
    <xf numFmtId="12" fontId="99" fillId="0" borderId="75" xfId="128" applyNumberFormat="1" applyFont="1" applyBorder="1" applyAlignment="1">
      <alignment horizontal="left" vertical="center" wrapText="1"/>
    </xf>
    <xf numFmtId="1" fontId="99" fillId="0" borderId="75" xfId="128" applyNumberFormat="1" applyFont="1" applyBorder="1" applyAlignment="1">
      <alignment horizontal="center" vertical="center" shrinkToFit="1"/>
    </xf>
    <xf numFmtId="0" fontId="101" fillId="0" borderId="0" xfId="128" applyFont="1" applyAlignment="1">
      <alignment horizontal="center" vertical="center"/>
    </xf>
    <xf numFmtId="0" fontId="102" fillId="0" borderId="75" xfId="128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85" fillId="2" borderId="2" xfId="0" applyFont="1" applyFill="1" applyBorder="1" applyAlignment="1">
      <alignment horizontal="right" vertical="center"/>
    </xf>
    <xf numFmtId="0" fontId="43" fillId="0" borderId="2" xfId="0" quotePrefix="1" applyFont="1" applyBorder="1" applyAlignment="1">
      <alignment horizontal="center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4" fillId="0" borderId="42" xfId="1" applyNumberFormat="1" applyFont="1" applyBorder="1" applyAlignment="1">
      <alignment horizontal="center" vertical="center" wrapText="1"/>
    </xf>
    <xf numFmtId="1" fontId="105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52" fillId="0" borderId="42" xfId="120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7" fillId="9" borderId="42" xfId="0" applyFont="1" applyFill="1" applyBorder="1" applyAlignment="1">
      <alignment vertical="center"/>
    </xf>
    <xf numFmtId="0" fontId="108" fillId="0" borderId="42" xfId="0" applyFont="1" applyBorder="1" applyAlignment="1">
      <alignment horizontal="center"/>
    </xf>
    <xf numFmtId="0" fontId="108" fillId="0" borderId="42" xfId="0" quotePrefix="1" applyFont="1" applyBorder="1" applyAlignment="1">
      <alignment horizontal="center"/>
    </xf>
    <xf numFmtId="16" fontId="108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3" fillId="2" borderId="2" xfId="0" applyFont="1" applyFill="1" applyBorder="1" applyAlignment="1">
      <alignment horizontal="left" vertical="center"/>
    </xf>
    <xf numFmtId="0" fontId="43" fillId="3" borderId="0" xfId="0" applyFont="1" applyFill="1" applyAlignment="1">
      <alignment vertical="center"/>
    </xf>
    <xf numFmtId="0" fontId="93" fillId="0" borderId="0" xfId="129" applyAlignment="1">
      <alignment horizontal="left" vertical="top"/>
    </xf>
    <xf numFmtId="0" fontId="112" fillId="0" borderId="53" xfId="129" applyFont="1" applyBorder="1" applyAlignment="1">
      <alignment horizontal="left" vertical="top" wrapText="1"/>
    </xf>
    <xf numFmtId="0" fontId="112" fillId="0" borderId="80" xfId="129" applyFont="1" applyBorder="1" applyAlignment="1">
      <alignment horizontal="left" vertical="top" wrapText="1"/>
    </xf>
    <xf numFmtId="0" fontId="93" fillId="0" borderId="82" xfId="129" applyBorder="1" applyAlignment="1">
      <alignment horizontal="left" wrapText="1"/>
    </xf>
    <xf numFmtId="0" fontId="93" fillId="0" borderId="87" xfId="129" applyBorder="1" applyAlignment="1">
      <alignment horizontal="left" wrapText="1"/>
    </xf>
    <xf numFmtId="0" fontId="116" fillId="0" borderId="53" xfId="129" applyFont="1" applyBorder="1" applyAlignment="1">
      <alignment horizontal="left" vertical="top" wrapText="1"/>
    </xf>
    <xf numFmtId="0" fontId="93" fillId="0" borderId="53" xfId="129" applyBorder="1" applyAlignment="1">
      <alignment horizontal="left" wrapText="1"/>
    </xf>
    <xf numFmtId="0" fontId="93" fillId="0" borderId="83" xfId="129" applyBorder="1" applyAlignment="1">
      <alignment horizontal="left" wrapText="1"/>
    </xf>
    <xf numFmtId="0" fontId="93" fillId="0" borderId="0" xfId="129" applyAlignment="1">
      <alignment horizontal="left" wrapText="1"/>
    </xf>
    <xf numFmtId="0" fontId="93" fillId="0" borderId="53" xfId="129" applyBorder="1" applyAlignment="1">
      <alignment horizontal="left" vertical="center" wrapText="1"/>
    </xf>
    <xf numFmtId="0" fontId="112" fillId="0" borderId="53" xfId="129" applyFont="1" applyBorder="1" applyAlignment="1">
      <alignment horizontal="center" vertical="top" wrapText="1"/>
    </xf>
    <xf numFmtId="0" fontId="112" fillId="0" borderId="53" xfId="129" applyFont="1" applyBorder="1" applyAlignment="1">
      <alignment horizontal="left" vertical="top" wrapText="1" indent="1"/>
    </xf>
    <xf numFmtId="0" fontId="112" fillId="9" borderId="53" xfId="129" applyFont="1" applyFill="1" applyBorder="1" applyAlignment="1">
      <alignment horizontal="left" vertical="top" wrapText="1"/>
    </xf>
    <xf numFmtId="0" fontId="93" fillId="0" borderId="79" xfId="129" applyBorder="1" applyAlignment="1">
      <alignment horizontal="center" vertical="center" wrapText="1"/>
    </xf>
    <xf numFmtId="0" fontId="93" fillId="0" borderId="0" xfId="129" applyAlignment="1">
      <alignment vertical="top" wrapText="1"/>
    </xf>
    <xf numFmtId="0" fontId="93" fillId="0" borderId="87" xfId="129" applyBorder="1" applyAlignment="1">
      <alignment vertical="top" wrapText="1"/>
    </xf>
    <xf numFmtId="1" fontId="122" fillId="0" borderId="53" xfId="129" applyNumberFormat="1" applyFont="1" applyBorder="1" applyAlignment="1">
      <alignment horizontal="right" vertical="top" indent="1" shrinkToFit="1"/>
    </xf>
    <xf numFmtId="0" fontId="120" fillId="0" borderId="53" xfId="129" applyFont="1" applyBorder="1" applyAlignment="1">
      <alignment vertical="top" wrapText="1"/>
    </xf>
    <xf numFmtId="0" fontId="120" fillId="0" borderId="53" xfId="129" applyFont="1" applyBorder="1" applyAlignment="1">
      <alignment horizontal="left" vertical="top" wrapText="1"/>
    </xf>
    <xf numFmtId="178" fontId="124" fillId="3" borderId="53" xfId="129" applyNumberFormat="1" applyFont="1" applyFill="1" applyBorder="1" applyAlignment="1">
      <alignment horizontal="center" vertical="top" shrinkToFit="1"/>
    </xf>
    <xf numFmtId="1" fontId="124" fillId="3" borderId="53" xfId="129" applyNumberFormat="1" applyFont="1" applyFill="1" applyBorder="1" applyAlignment="1">
      <alignment horizontal="center" vertical="top" shrinkToFit="1"/>
    </xf>
    <xf numFmtId="0" fontId="120" fillId="3" borderId="53" xfId="129" applyFont="1" applyFill="1" applyBorder="1" applyAlignment="1">
      <alignment horizontal="right" vertical="top" wrapText="1" indent="1"/>
    </xf>
    <xf numFmtId="0" fontId="120" fillId="3" borderId="53" xfId="129" applyFont="1" applyFill="1" applyBorder="1" applyAlignment="1">
      <alignment horizontal="right" vertical="top" wrapText="1"/>
    </xf>
    <xf numFmtId="1" fontId="124" fillId="3" borderId="80" xfId="129" applyNumberFormat="1" applyFont="1" applyFill="1" applyBorder="1" applyAlignment="1">
      <alignment horizontal="center" vertical="top" shrinkToFit="1"/>
    </xf>
    <xf numFmtId="0" fontId="93" fillId="3" borderId="79" xfId="129" applyFill="1" applyBorder="1" applyAlignment="1">
      <alignment horizontal="center" vertical="center" wrapText="1"/>
    </xf>
    <xf numFmtId="1" fontId="124" fillId="0" borderId="53" xfId="129" applyNumberFormat="1" applyFont="1" applyBorder="1" applyAlignment="1">
      <alignment horizontal="left" vertical="top" shrinkToFit="1"/>
    </xf>
    <xf numFmtId="180" fontId="120" fillId="3" borderId="53" xfId="129" applyNumberFormat="1" applyFont="1" applyFill="1" applyBorder="1" applyAlignment="1">
      <alignment horizontal="right" vertical="top" wrapText="1" indent="1"/>
    </xf>
    <xf numFmtId="180" fontId="124" fillId="3" borderId="53" xfId="129" applyNumberFormat="1" applyFont="1" applyFill="1" applyBorder="1" applyAlignment="1">
      <alignment horizontal="center" vertical="top" shrinkToFit="1"/>
    </xf>
    <xf numFmtId="180" fontId="120" fillId="3" borderId="53" xfId="129" applyNumberFormat="1" applyFont="1" applyFill="1" applyBorder="1" applyAlignment="1">
      <alignment horizontal="left" vertical="top" wrapText="1"/>
    </xf>
    <xf numFmtId="165" fontId="120" fillId="3" borderId="80" xfId="129" applyNumberFormat="1" applyFont="1" applyFill="1" applyBorder="1" applyAlignment="1">
      <alignment horizontal="left" vertical="top" wrapText="1"/>
    </xf>
    <xf numFmtId="0" fontId="120" fillId="3" borderId="53" xfId="129" applyFont="1" applyFill="1" applyBorder="1" applyAlignment="1">
      <alignment horizontal="center" vertical="top" wrapText="1"/>
    </xf>
    <xf numFmtId="0" fontId="120" fillId="3" borderId="53" xfId="129" applyFont="1" applyFill="1" applyBorder="1" applyAlignment="1">
      <alignment horizontal="left" vertical="top" wrapText="1" indent="1"/>
    </xf>
    <xf numFmtId="0" fontId="120" fillId="3" borderId="80" xfId="129" applyFont="1" applyFill="1" applyBorder="1" applyAlignment="1">
      <alignment horizontal="left" vertical="top" wrapText="1" indent="1"/>
    </xf>
    <xf numFmtId="0" fontId="120" fillId="3" borderId="53" xfId="129" applyFont="1" applyFill="1" applyBorder="1" applyAlignment="1">
      <alignment horizontal="left" vertical="top" wrapText="1"/>
    </xf>
    <xf numFmtId="0" fontId="120" fillId="3" borderId="80" xfId="129" applyFont="1" applyFill="1" applyBorder="1" applyAlignment="1">
      <alignment horizontal="left" vertical="top" wrapText="1"/>
    </xf>
    <xf numFmtId="1" fontId="122" fillId="47" borderId="53" xfId="129" applyNumberFormat="1" applyFont="1" applyFill="1" applyBorder="1" applyAlignment="1">
      <alignment horizontal="right" vertical="top" indent="1" shrinkToFit="1"/>
    </xf>
    <xf numFmtId="0" fontId="120" fillId="47" borderId="53" xfId="129" applyFont="1" applyFill="1" applyBorder="1" applyAlignment="1">
      <alignment vertical="top" wrapText="1"/>
    </xf>
    <xf numFmtId="180" fontId="120" fillId="47" borderId="53" xfId="129" applyNumberFormat="1" applyFont="1" applyFill="1" applyBorder="1" applyAlignment="1">
      <alignment horizontal="right" vertical="top" wrapText="1" indent="1"/>
    </xf>
    <xf numFmtId="0" fontId="93" fillId="47" borderId="42" xfId="129" applyFill="1" applyBorder="1" applyAlignment="1">
      <alignment vertical="center" wrapText="1"/>
    </xf>
    <xf numFmtId="178" fontId="120" fillId="3" borderId="53" xfId="129" applyNumberFormat="1" applyFont="1" applyFill="1" applyBorder="1" applyAlignment="1">
      <alignment horizontal="center" vertical="top" wrapText="1"/>
    </xf>
    <xf numFmtId="179" fontId="120" fillId="3" borderId="53" xfId="129" applyNumberFormat="1" applyFont="1" applyFill="1" applyBorder="1" applyAlignment="1">
      <alignment horizontal="right" vertical="top" wrapText="1" indent="1"/>
    </xf>
    <xf numFmtId="178" fontId="120" fillId="3" borderId="53" xfId="129" applyNumberFormat="1" applyFont="1" applyFill="1" applyBorder="1" applyAlignment="1">
      <alignment horizontal="right" vertical="top" wrapText="1" indent="1"/>
    </xf>
    <xf numFmtId="0" fontId="93" fillId="3" borderId="79" xfId="129" applyFill="1" applyBorder="1" applyAlignment="1">
      <alignment vertical="center" wrapText="1"/>
    </xf>
    <xf numFmtId="179" fontId="120" fillId="3" borderId="53" xfId="129" applyNumberFormat="1" applyFont="1" applyFill="1" applyBorder="1" applyAlignment="1">
      <alignment horizontal="center" vertical="top" wrapText="1"/>
    </xf>
    <xf numFmtId="180" fontId="120" fillId="3" borderId="53" xfId="129" applyNumberFormat="1" applyFont="1" applyFill="1" applyBorder="1" applyAlignment="1">
      <alignment horizontal="center" vertical="top" wrapText="1"/>
    </xf>
    <xf numFmtId="180" fontId="120" fillId="3" borderId="53" xfId="129" applyNumberFormat="1" applyFont="1" applyFill="1" applyBorder="1" applyAlignment="1">
      <alignment horizontal="right" vertical="top" wrapText="1"/>
    </xf>
    <xf numFmtId="12" fontId="120" fillId="3" borderId="53" xfId="129" applyNumberFormat="1" applyFont="1" applyFill="1" applyBorder="1" applyAlignment="1">
      <alignment horizontal="right" vertical="top" wrapText="1" indent="1"/>
    </xf>
    <xf numFmtId="12" fontId="120" fillId="3" borderId="53" xfId="129" applyNumberFormat="1" applyFont="1" applyFill="1" applyBorder="1" applyAlignment="1">
      <alignment horizontal="left" vertical="top" wrapText="1"/>
    </xf>
    <xf numFmtId="12" fontId="120" fillId="3" borderId="53" xfId="129" applyNumberFormat="1" applyFont="1" applyFill="1" applyBorder="1" applyAlignment="1">
      <alignment horizontal="right" vertical="top" wrapText="1"/>
    </xf>
    <xf numFmtId="12" fontId="120" fillId="3" borderId="80" xfId="129" applyNumberFormat="1" applyFont="1" applyFill="1" applyBorder="1" applyAlignment="1">
      <alignment horizontal="left" vertical="top" wrapText="1"/>
    </xf>
    <xf numFmtId="178" fontId="120" fillId="3" borderId="80" xfId="129" applyNumberFormat="1" applyFont="1" applyFill="1" applyBorder="1" applyAlignment="1">
      <alignment horizontal="left" vertical="top" wrapText="1" indent="1"/>
    </xf>
    <xf numFmtId="0" fontId="120" fillId="0" borderId="53" xfId="129" applyFont="1" applyBorder="1" applyAlignment="1">
      <alignment horizontal="center" vertical="top" wrapText="1"/>
    </xf>
    <xf numFmtId="178" fontId="120" fillId="0" borderId="53" xfId="129" applyNumberFormat="1" applyFont="1" applyBorder="1" applyAlignment="1">
      <alignment horizontal="right" vertical="top" wrapText="1" indent="1"/>
    </xf>
    <xf numFmtId="0" fontId="120" fillId="9" borderId="53" xfId="129" applyFont="1" applyFill="1" applyBorder="1" applyAlignment="1">
      <alignment horizontal="right" vertical="top" wrapText="1" indent="1"/>
    </xf>
    <xf numFmtId="0" fontId="93" fillId="0" borderId="84" xfId="129" applyBorder="1" applyAlignment="1">
      <alignment horizontal="center" vertical="center" wrapText="1"/>
    </xf>
    <xf numFmtId="0" fontId="93" fillId="0" borderId="85" xfId="129" applyBorder="1" applyAlignment="1">
      <alignment vertical="top" wrapText="1"/>
    </xf>
    <xf numFmtId="0" fontId="93" fillId="0" borderId="86" xfId="129" applyBorder="1" applyAlignment="1">
      <alignment vertical="top" wrapText="1"/>
    </xf>
    <xf numFmtId="0" fontId="120" fillId="0" borderId="53" xfId="129" applyFont="1" applyBorder="1" applyAlignment="1">
      <alignment horizontal="right" vertical="top" wrapText="1" indent="1"/>
    </xf>
    <xf numFmtId="1" fontId="124" fillId="9" borderId="53" xfId="129" applyNumberFormat="1" applyFont="1" applyFill="1" applyBorder="1" applyAlignment="1">
      <alignment horizontal="center" vertical="top" shrinkToFit="1"/>
    </xf>
    <xf numFmtId="1" fontId="124" fillId="0" borderId="53" xfId="129" applyNumberFormat="1" applyFont="1" applyBorder="1" applyAlignment="1">
      <alignment horizontal="center" vertical="top" shrinkToFit="1"/>
    </xf>
    <xf numFmtId="0" fontId="93" fillId="0" borderId="0" xfId="129" applyAlignment="1">
      <alignment horizontal="center" vertical="center"/>
    </xf>
    <xf numFmtId="0" fontId="120" fillId="0" borderId="53" xfId="129" applyFont="1" applyBorder="1" applyAlignment="1">
      <alignment horizontal="left" vertical="top" wrapText="1" indent="1"/>
    </xf>
    <xf numFmtId="180" fontId="120" fillId="47" borderId="53" xfId="129" applyNumberFormat="1" applyFont="1" applyFill="1" applyBorder="1" applyAlignment="1">
      <alignment horizontal="center" vertical="top" wrapText="1"/>
    </xf>
    <xf numFmtId="0" fontId="120" fillId="0" borderId="53" xfId="129" applyFont="1" applyBorder="1" applyAlignment="1">
      <alignment horizontal="right" vertical="top" wrapText="1"/>
    </xf>
    <xf numFmtId="0" fontId="93" fillId="47" borderId="0" xfId="129" applyFill="1" applyAlignment="1">
      <alignment horizontal="center" vertical="center"/>
    </xf>
    <xf numFmtId="0" fontId="93" fillId="9" borderId="0" xfId="129" applyFill="1" applyAlignment="1">
      <alignment horizontal="left" vertical="top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/>
    </xf>
    <xf numFmtId="1" fontId="52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39" fillId="0" borderId="42" xfId="0" applyFont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8" xfId="0" quotePrefix="1" applyNumberFormat="1" applyFont="1" applyBorder="1" applyAlignment="1">
      <alignment horizontal="center" vertical="center" wrapText="1"/>
    </xf>
    <xf numFmtId="12" fontId="43" fillId="0" borderId="29" xfId="0" quotePrefix="1" applyNumberFormat="1" applyFont="1" applyBorder="1" applyAlignment="1">
      <alignment horizontal="center" vertical="center" wrapText="1"/>
    </xf>
    <xf numFmtId="12" fontId="43" fillId="0" borderId="30" xfId="0" quotePrefix="1" applyNumberFormat="1" applyFont="1" applyBorder="1" applyAlignment="1">
      <alignment horizontal="center" vertical="center" wrapText="1"/>
    </xf>
    <xf numFmtId="12" fontId="43" fillId="0" borderId="46" xfId="0" quotePrefix="1" applyNumberFormat="1" applyFont="1" applyBorder="1" applyAlignment="1">
      <alignment horizontal="center" vertical="center" wrapText="1"/>
    </xf>
    <xf numFmtId="12" fontId="43" fillId="0" borderId="45" xfId="0" quotePrefix="1" applyNumberFormat="1" applyFont="1" applyBorder="1" applyAlignment="1">
      <alignment horizontal="center" vertical="center" wrapText="1"/>
    </xf>
    <xf numFmtId="12" fontId="43" fillId="0" borderId="47" xfId="0" quotePrefix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 wrapText="1"/>
    </xf>
    <xf numFmtId="0" fontId="22" fillId="5" borderId="41" xfId="0" applyFont="1" applyFill="1" applyBorder="1" applyAlignment="1">
      <alignment horizontal="center" vertical="center" wrapText="1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43" fillId="2" borderId="43" xfId="0" quotePrefix="1" applyFont="1" applyFill="1" applyBorder="1" applyAlignment="1">
      <alignment horizontal="center" vertical="center" wrapText="1"/>
    </xf>
    <xf numFmtId="0" fontId="43" fillId="2" borderId="40" xfId="0" quotePrefix="1" applyFont="1" applyFill="1" applyBorder="1" applyAlignment="1">
      <alignment horizontal="center" vertical="center" wrapText="1"/>
    </xf>
    <xf numFmtId="0" fontId="43" fillId="2" borderId="41" xfId="0" quotePrefix="1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3" fillId="0" borderId="23" xfId="0" applyFont="1" applyBorder="1" applyAlignment="1">
      <alignment horizontal="center" vertical="center" wrapText="1"/>
    </xf>
    <xf numFmtId="0" fontId="103" fillId="0" borderId="24" xfId="0" applyFont="1" applyBorder="1" applyAlignment="1">
      <alignment horizontal="center" vertical="center" wrapText="1"/>
    </xf>
    <xf numFmtId="0" fontId="103" fillId="0" borderId="25" xfId="0" applyFont="1" applyBorder="1" applyAlignment="1">
      <alignment horizontal="center" vertical="center" wrapText="1"/>
    </xf>
    <xf numFmtId="0" fontId="103" fillId="0" borderId="26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27" xfId="0" applyFont="1" applyBorder="1" applyAlignment="1">
      <alignment horizontal="center" vertical="center" wrapText="1"/>
    </xf>
    <xf numFmtId="0" fontId="103" fillId="0" borderId="31" xfId="0" applyFont="1" applyBorder="1" applyAlignment="1">
      <alignment horizontal="center" vertical="center" wrapText="1"/>
    </xf>
    <xf numFmtId="0" fontId="103" fillId="0" borderId="28" xfId="0" applyFont="1" applyBorder="1" applyAlignment="1">
      <alignment horizontal="center" vertical="center" wrapText="1"/>
    </xf>
    <xf numFmtId="0" fontId="103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91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120" fillId="47" borderId="80" xfId="129" applyFont="1" applyFill="1" applyBorder="1" applyAlignment="1">
      <alignment horizontal="left" vertical="top" wrapText="1"/>
    </xf>
    <xf numFmtId="0" fontId="120" fillId="47" borderId="81" xfId="129" applyFont="1" applyFill="1" applyBorder="1" applyAlignment="1">
      <alignment horizontal="left" vertical="top" wrapText="1"/>
    </xf>
    <xf numFmtId="0" fontId="120" fillId="47" borderId="82" xfId="129" applyFont="1" applyFill="1" applyBorder="1" applyAlignment="1">
      <alignment horizontal="left" vertical="top" wrapText="1"/>
    </xf>
    <xf numFmtId="0" fontId="123" fillId="47" borderId="42" xfId="129" applyFont="1" applyFill="1" applyBorder="1" applyAlignment="1">
      <alignment horizontal="left" vertical="center" wrapText="1"/>
    </xf>
    <xf numFmtId="0" fontId="120" fillId="0" borderId="80" xfId="129" applyFont="1" applyBorder="1" applyAlignment="1">
      <alignment horizontal="left" vertical="top" wrapText="1"/>
    </xf>
    <xf numFmtId="0" fontId="120" fillId="0" borderId="81" xfId="129" applyFont="1" applyBorder="1" applyAlignment="1">
      <alignment horizontal="left" vertical="top" wrapText="1"/>
    </xf>
    <xf numFmtId="0" fontId="120" fillId="0" borderId="82" xfId="129" applyFont="1" applyBorder="1" applyAlignment="1">
      <alignment horizontal="left" vertical="top" wrapText="1"/>
    </xf>
    <xf numFmtId="0" fontId="123" fillId="0" borderId="42" xfId="129" applyFont="1" applyBorder="1" applyAlignment="1">
      <alignment horizontal="left" vertical="center" wrapText="1"/>
    </xf>
    <xf numFmtId="0" fontId="120" fillId="0" borderId="42" xfId="129" applyFont="1" applyBorder="1" applyAlignment="1">
      <alignment horizontal="left" vertical="top" wrapText="1"/>
    </xf>
    <xf numFmtId="0" fontId="93" fillId="3" borderId="79" xfId="129" applyFill="1" applyBorder="1" applyAlignment="1">
      <alignment horizontal="center" vertical="center" wrapText="1"/>
    </xf>
    <xf numFmtId="0" fontId="123" fillId="0" borderId="43" xfId="129" applyFont="1" applyBorder="1" applyAlignment="1">
      <alignment horizontal="left" vertical="center" wrapText="1"/>
    </xf>
    <xf numFmtId="0" fontId="123" fillId="0" borderId="40" xfId="129" applyFont="1" applyBorder="1" applyAlignment="1">
      <alignment horizontal="left" vertical="center" wrapText="1"/>
    </xf>
    <xf numFmtId="0" fontId="123" fillId="0" borderId="41" xfId="129" applyFont="1" applyBorder="1" applyAlignment="1">
      <alignment horizontal="left" vertical="center" wrapText="1"/>
    </xf>
    <xf numFmtId="0" fontId="93" fillId="0" borderId="79" xfId="129" applyBorder="1" applyAlignment="1">
      <alignment horizontal="left" wrapText="1"/>
    </xf>
    <xf numFmtId="0" fontId="93" fillId="0" borderId="0" xfId="129" applyAlignment="1">
      <alignment horizontal="left" wrapText="1"/>
    </xf>
    <xf numFmtId="0" fontId="93" fillId="0" borderId="77" xfId="129" applyBorder="1" applyAlignment="1">
      <alignment horizontal="left" wrapText="1"/>
    </xf>
    <xf numFmtId="0" fontId="93" fillId="0" borderId="87" xfId="129" applyBorder="1" applyAlignment="1">
      <alignment horizontal="left" wrapText="1"/>
    </xf>
    <xf numFmtId="0" fontId="93" fillId="49" borderId="84" xfId="129" applyFill="1" applyBorder="1" applyAlignment="1">
      <alignment horizontal="left" vertical="center" wrapText="1"/>
    </xf>
    <xf numFmtId="0" fontId="93" fillId="49" borderId="85" xfId="129" applyFill="1" applyBorder="1" applyAlignment="1">
      <alignment horizontal="left" vertical="center" wrapText="1"/>
    </xf>
    <xf numFmtId="0" fontId="93" fillId="0" borderId="0" xfId="129" applyAlignment="1">
      <alignment horizontal="left" vertical="center" wrapText="1"/>
    </xf>
    <xf numFmtId="0" fontId="93" fillId="0" borderId="87" xfId="129" applyBorder="1" applyAlignment="1">
      <alignment horizontal="left" vertical="center" wrapText="1"/>
    </xf>
    <xf numFmtId="0" fontId="112" fillId="0" borderId="80" xfId="129" applyFont="1" applyBorder="1" applyAlignment="1">
      <alignment horizontal="left" vertical="top" wrapText="1" indent="4"/>
    </xf>
    <xf numFmtId="0" fontId="112" fillId="0" borderId="81" xfId="129" applyFont="1" applyBorder="1" applyAlignment="1">
      <alignment horizontal="left" vertical="top" wrapText="1" indent="4"/>
    </xf>
    <xf numFmtId="0" fontId="112" fillId="0" borderId="82" xfId="129" applyFont="1" applyBorder="1" applyAlignment="1">
      <alignment horizontal="left" vertical="top" wrapText="1" indent="4"/>
    </xf>
    <xf numFmtId="0" fontId="112" fillId="0" borderId="80" xfId="129" applyFont="1" applyBorder="1" applyAlignment="1">
      <alignment horizontal="left" vertical="top" wrapText="1" indent="5"/>
    </xf>
    <xf numFmtId="0" fontId="112" fillId="0" borderId="81" xfId="129" applyFont="1" applyBorder="1" applyAlignment="1">
      <alignment horizontal="left" vertical="top" wrapText="1" indent="5"/>
    </xf>
    <xf numFmtId="0" fontId="112" fillId="0" borderId="82" xfId="129" applyFont="1" applyBorder="1" applyAlignment="1">
      <alignment horizontal="left" vertical="top" wrapText="1" indent="5"/>
    </xf>
    <xf numFmtId="0" fontId="118" fillId="49" borderId="79" xfId="129" applyFont="1" applyFill="1" applyBorder="1" applyAlignment="1">
      <alignment horizontal="left" vertical="top" wrapText="1"/>
    </xf>
    <xf numFmtId="0" fontId="118" fillId="49" borderId="0" xfId="129" applyFont="1" applyFill="1" applyAlignment="1">
      <alignment horizontal="left" vertical="top" wrapText="1"/>
    </xf>
    <xf numFmtId="0" fontId="118" fillId="49" borderId="87" xfId="129" applyFont="1" applyFill="1" applyBorder="1" applyAlignment="1">
      <alignment horizontal="left" vertical="top" wrapText="1"/>
    </xf>
    <xf numFmtId="0" fontId="112" fillId="0" borderId="80" xfId="129" applyFont="1" applyBorder="1" applyAlignment="1">
      <alignment horizontal="left" vertical="top" wrapText="1"/>
    </xf>
    <xf numFmtId="0" fontId="112" fillId="0" borderId="82" xfId="129" applyFont="1" applyBorder="1" applyAlignment="1">
      <alignment horizontal="left" vertical="top" wrapText="1"/>
    </xf>
    <xf numFmtId="0" fontId="112" fillId="0" borderId="81" xfId="129" applyFont="1" applyBorder="1" applyAlignment="1">
      <alignment horizontal="left" vertical="top" wrapText="1"/>
    </xf>
    <xf numFmtId="0" fontId="114" fillId="0" borderId="80" xfId="129" applyFont="1" applyBorder="1" applyAlignment="1">
      <alignment horizontal="left" vertical="top" wrapText="1"/>
    </xf>
    <xf numFmtId="0" fontId="114" fillId="0" borderId="81" xfId="129" applyFont="1" applyBorder="1" applyAlignment="1">
      <alignment horizontal="left" vertical="top" wrapText="1"/>
    </xf>
    <xf numFmtId="0" fontId="114" fillId="0" borderId="82" xfId="129" applyFont="1" applyBorder="1" applyAlignment="1">
      <alignment horizontal="left" vertical="top" wrapText="1"/>
    </xf>
    <xf numFmtId="0" fontId="93" fillId="0" borderId="0" xfId="129" applyAlignment="1">
      <alignment horizontal="left" vertical="top" wrapText="1"/>
    </xf>
    <xf numFmtId="0" fontId="93" fillId="0" borderId="87" xfId="129" applyBorder="1" applyAlignment="1">
      <alignment horizontal="left" vertical="top" wrapText="1"/>
    </xf>
    <xf numFmtId="0" fontId="93" fillId="0" borderId="84" xfId="129" applyBorder="1" applyAlignment="1">
      <alignment horizontal="left" wrapText="1"/>
    </xf>
    <xf numFmtId="0" fontId="93" fillId="0" borderId="85" xfId="129" applyBorder="1" applyAlignment="1">
      <alignment horizontal="left" wrapText="1"/>
    </xf>
    <xf numFmtId="0" fontId="93" fillId="0" borderId="86" xfId="129" applyBorder="1" applyAlignment="1">
      <alignment horizontal="left" wrapText="1"/>
    </xf>
    <xf numFmtId="0" fontId="93" fillId="0" borderId="76" xfId="129" applyBorder="1" applyAlignment="1">
      <alignment horizontal="left" wrapText="1"/>
    </xf>
    <xf numFmtId="0" fontId="93" fillId="0" borderId="79" xfId="129" applyBorder="1" applyAlignment="1">
      <alignment horizontal="left" vertical="top" wrapText="1"/>
    </xf>
    <xf numFmtId="0" fontId="93" fillId="0" borderId="80" xfId="129" applyBorder="1" applyAlignment="1">
      <alignment horizontal="left" vertical="center" wrapText="1"/>
    </xf>
    <xf numFmtId="0" fontId="93" fillId="0" borderId="81" xfId="129" applyBorder="1" applyAlignment="1">
      <alignment horizontal="left" vertical="center" wrapText="1"/>
    </xf>
    <xf numFmtId="0" fontId="93" fillId="0" borderId="82" xfId="129" applyBorder="1" applyAlignment="1">
      <alignment horizontal="left" vertical="center" wrapText="1"/>
    </xf>
    <xf numFmtId="0" fontId="93" fillId="0" borderId="76" xfId="129" applyBorder="1" applyAlignment="1">
      <alignment horizontal="left" vertical="center" wrapText="1"/>
    </xf>
    <xf numFmtId="0" fontId="93" fillId="0" borderId="77" xfId="129" applyBorder="1" applyAlignment="1">
      <alignment horizontal="left" vertical="center" wrapText="1"/>
    </xf>
    <xf numFmtId="0" fontId="93" fillId="0" borderId="78" xfId="129" applyBorder="1" applyAlignment="1">
      <alignment horizontal="left" vertical="center" wrapText="1"/>
    </xf>
    <xf numFmtId="1" fontId="113" fillId="0" borderId="80" xfId="129" applyNumberFormat="1" applyFont="1" applyBorder="1" applyAlignment="1">
      <alignment horizontal="left" vertical="top" shrinkToFit="1"/>
    </xf>
    <xf numFmtId="1" fontId="113" fillId="0" borderId="81" xfId="129" applyNumberFormat="1" applyFont="1" applyBorder="1" applyAlignment="1">
      <alignment horizontal="left" vertical="top" shrinkToFit="1"/>
    </xf>
    <xf numFmtId="1" fontId="113" fillId="0" borderId="82" xfId="129" applyNumberFormat="1" applyFont="1" applyBorder="1" applyAlignment="1">
      <alignment horizontal="left" vertical="top" shrinkToFit="1"/>
    </xf>
    <xf numFmtId="0" fontId="93" fillId="0" borderId="83" xfId="129" applyBorder="1" applyAlignment="1">
      <alignment horizontal="left" vertical="top" wrapText="1"/>
    </xf>
    <xf numFmtId="0" fontId="114" fillId="0" borderId="76" xfId="129" applyFont="1" applyBorder="1" applyAlignment="1">
      <alignment horizontal="left" vertical="top" wrapText="1"/>
    </xf>
    <xf numFmtId="0" fontId="114" fillId="0" borderId="77" xfId="129" applyFont="1" applyBorder="1" applyAlignment="1">
      <alignment horizontal="left" vertical="top" wrapText="1"/>
    </xf>
    <xf numFmtId="0" fontId="114" fillId="0" borderId="78" xfId="129" applyFont="1" applyBorder="1" applyAlignment="1">
      <alignment horizontal="left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0" fillId="0" borderId="5" xfId="59" applyFont="1" applyBorder="1" applyAlignment="1">
      <alignment vertical="center" wrapText="1"/>
    </xf>
    <xf numFmtId="0" fontId="110" fillId="0" borderId="6" xfId="59" applyFont="1" applyBorder="1" applyAlignment="1">
      <alignment vertical="center" wrapText="1"/>
    </xf>
    <xf numFmtId="0" fontId="110" fillId="0" borderId="7" xfId="59" applyFont="1" applyBorder="1" applyAlignment="1">
      <alignment vertical="center" wrapText="1"/>
    </xf>
    <xf numFmtId="0" fontId="109" fillId="0" borderId="59" xfId="59" applyFont="1" applyBorder="1" applyAlignment="1">
      <alignment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0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95" fillId="0" borderId="65" xfId="128" applyFont="1" applyBorder="1" applyAlignment="1">
      <alignment horizontal="center" vertical="top" wrapText="1"/>
    </xf>
    <xf numFmtId="0" fontId="95" fillId="0" borderId="66" xfId="128" applyFont="1" applyBorder="1" applyAlignment="1">
      <alignment horizontal="center" vertical="top" wrapText="1"/>
    </xf>
    <xf numFmtId="0" fontId="95" fillId="0" borderId="67" xfId="128" applyFont="1" applyBorder="1" applyAlignment="1">
      <alignment horizontal="center" vertical="top" wrapText="1"/>
    </xf>
    <xf numFmtId="1" fontId="43" fillId="12" borderId="42" xfId="2" applyNumberFormat="1" applyFont="1" applyFill="1" applyBorder="1" applyAlignment="1">
      <alignment horizontal="center" vertical="center" wrapText="1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2" xfId="129" xr:uid="{6AEC8ABE-74A3-40B9-B23A-C6CDE3FFC907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microsoft.com/office/2007/relationships/hdphoto" Target="../media/hdphoto1.wdp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5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8.emf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12" Type="http://schemas.openxmlformats.org/officeDocument/2006/relationships/image" Target="../media/image37.emf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5.emf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158750</xdr:colOff>
      <xdr:row>4</xdr:row>
      <xdr:rowOff>269875</xdr:rowOff>
    </xdr:from>
    <xdr:to>
      <xdr:col>16</xdr:col>
      <xdr:colOff>317583</xdr:colOff>
      <xdr:row>8</xdr:row>
      <xdr:rowOff>54127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26C27-E06D-0969-930D-C8E3465F1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65875" y="2206625"/>
          <a:ext cx="1619333" cy="29592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23</xdr:row>
      <xdr:rowOff>127000</xdr:rowOff>
    </xdr:from>
    <xdr:to>
      <xdr:col>2</xdr:col>
      <xdr:colOff>2159004</xdr:colOff>
      <xdr:row>23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5ED10-D825-43C0-BCEE-FCF37138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287712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4573196</xdr:colOff>
      <xdr:row>19</xdr:row>
      <xdr:rowOff>79376</xdr:rowOff>
    </xdr:from>
    <xdr:to>
      <xdr:col>2</xdr:col>
      <xdr:colOff>825500</xdr:colOff>
      <xdr:row>19</xdr:row>
      <xdr:rowOff>2246968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7F37D2-FCAA-4755-B336-A7282BD6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80446" y="17383126"/>
          <a:ext cx="2253054" cy="2167592"/>
        </a:xfrm>
        <a:prstGeom prst="rect">
          <a:avLst/>
        </a:prstGeom>
      </xdr:spPr>
    </xdr:pic>
    <xdr:clientData/>
  </xdr:twoCellAnchor>
  <xdr:twoCellAnchor>
    <xdr:from>
      <xdr:col>1</xdr:col>
      <xdr:colOff>2762250</xdr:colOff>
      <xdr:row>21</xdr:row>
      <xdr:rowOff>31751</xdr:rowOff>
    </xdr:from>
    <xdr:to>
      <xdr:col>2</xdr:col>
      <xdr:colOff>1603376</xdr:colOff>
      <xdr:row>21</xdr:row>
      <xdr:rowOff>3492500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FE6131B-706E-437D-B189-E08A8748B6E7}"/>
            </a:ext>
          </a:extLst>
        </xdr:cNvPr>
        <xdr:cNvGrpSpPr/>
      </xdr:nvGrpSpPr>
      <xdr:grpSpPr>
        <a:xfrm>
          <a:off x="9969500" y="21478876"/>
          <a:ext cx="4841876" cy="3460749"/>
          <a:chOff x="7207250" y="25082500"/>
          <a:chExt cx="14545922" cy="898042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91DFAC8-08A6-35D6-745A-7E343DC6C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288AA48-6F76-9526-D0E0-BA39E06A1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878A21C-2E08-A430-62C6-B9A020B2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642BC61-6810-21D5-8BD1-44CC006F4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165832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22117F76-5081-F7EF-3288-7DF3ADC1D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145300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4E6C6FE-F83F-8928-36AA-11CB3713E5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109427"/>
            <a:ext cx="2484632" cy="8953502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36</xdr:row>
      <xdr:rowOff>111125</xdr:rowOff>
    </xdr:from>
    <xdr:to>
      <xdr:col>1</xdr:col>
      <xdr:colOff>3912082</xdr:colOff>
      <xdr:row>36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05BC5B-E3F1-4297-8B32-4871311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90188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36</xdr:row>
      <xdr:rowOff>63500</xdr:rowOff>
    </xdr:from>
    <xdr:to>
      <xdr:col>2</xdr:col>
      <xdr:colOff>4333875</xdr:colOff>
      <xdr:row>36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01B53E4-234D-4FDB-96B9-AC278D74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89712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36</xdr:row>
      <xdr:rowOff>1968499</xdr:rowOff>
    </xdr:from>
    <xdr:to>
      <xdr:col>2</xdr:col>
      <xdr:colOff>3651250</xdr:colOff>
      <xdr:row>36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6ABA258C-5C84-4F55-BAE5-3785FF01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8761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38</xdr:row>
      <xdr:rowOff>301625</xdr:rowOff>
    </xdr:from>
    <xdr:to>
      <xdr:col>2</xdr:col>
      <xdr:colOff>933861</xdr:colOff>
      <xdr:row>38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AE8298-FD56-4FCF-B357-BC1C6B12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47401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40</xdr:row>
      <xdr:rowOff>95250</xdr:rowOff>
    </xdr:from>
    <xdr:to>
      <xdr:col>2</xdr:col>
      <xdr:colOff>1793875</xdr:colOff>
      <xdr:row>40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4464B-4D10-45E7-9B25-EDD662E5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76516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42</xdr:row>
      <xdr:rowOff>63500</xdr:rowOff>
    </xdr:from>
    <xdr:to>
      <xdr:col>2</xdr:col>
      <xdr:colOff>1731116</xdr:colOff>
      <xdr:row>42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29F0FE-BF8A-463D-8AAB-40897554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616648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44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D871548-B5AC-46E5-8C46-6C974DDCAF84}"/>
            </a:ext>
          </a:extLst>
        </xdr:cNvPr>
        <xdr:cNvSpPr txBox="1"/>
      </xdr:nvSpPr>
      <xdr:spPr>
        <a:xfrm>
          <a:off x="10890249" y="659105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50</xdr:row>
      <xdr:rowOff>222250</xdr:rowOff>
    </xdr:from>
    <xdr:to>
      <xdr:col>2</xdr:col>
      <xdr:colOff>1530292</xdr:colOff>
      <xdr:row>50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6DA1F1D-AC21-4D83-943C-8F1DB6F1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52284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24</xdr:row>
      <xdr:rowOff>985598</xdr:rowOff>
    </xdr:from>
    <xdr:to>
      <xdr:col>2</xdr:col>
      <xdr:colOff>4569421</xdr:colOff>
      <xdr:row>26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C46746-B7F0-4E42-B218-C2D3C186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39650748"/>
          <a:ext cx="2735909" cy="2483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25</xdr:row>
      <xdr:rowOff>48436</xdr:rowOff>
    </xdr:from>
    <xdr:to>
      <xdr:col>1</xdr:col>
      <xdr:colOff>5016500</xdr:colOff>
      <xdr:row>25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CFCFFDE8-4103-42A3-8DAE-BDDAC572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0489" t="2676" r="25515" b="40962"/>
        <a:stretch/>
      </xdr:blipFill>
      <xdr:spPr>
        <a:xfrm>
          <a:off x="9731374" y="39850236"/>
          <a:ext cx="2492376" cy="2067419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3143250</xdr:colOff>
      <xdr:row>0</xdr:row>
      <xdr:rowOff>31751</xdr:rowOff>
    </xdr:from>
    <xdr:to>
      <xdr:col>2</xdr:col>
      <xdr:colOff>4126756</xdr:colOff>
      <xdr:row>3</xdr:row>
      <xdr:rowOff>428626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D53F537-F07F-48E7-AC62-AFF0A3618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970250" y="31751"/>
          <a:ext cx="983506" cy="1936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448376" y="438379"/>
    <xdr:ext cx="368851" cy="360110"/>
    <xdr:pic>
      <xdr:nvPicPr>
        <xdr:cNvPr id="2" name="image3.jpeg">
          <a:extLst>
            <a:ext uri="{FF2B5EF4-FFF2-40B4-BE49-F238E27FC236}">
              <a16:creationId xmlns:a16="http://schemas.microsoft.com/office/drawing/2014/main" id="{13083F91-0442-49C0-9B0A-226343F49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376" y="438379"/>
          <a:ext cx="368851" cy="360110"/>
        </a:xfrm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Relationship Id="rId1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28">
          <cell r="B28" t="str">
            <v>RIB 2X2 COTTON SPANDEX (30/2'CM+70D))_400GSM</v>
          </cell>
        </row>
        <row r="29">
          <cell r="B29" t="str">
            <v>100% COTTON SINGLE JERSEY (20'S/1 CM) _190GSM - SOFT HANDFEEL</v>
          </cell>
        </row>
        <row r="33">
          <cell r="B33" t="str">
            <v>CHỈ 40/2 MAY CHÍNH</v>
          </cell>
        </row>
        <row r="34">
          <cell r="B34" t="str">
            <v>NHÃN DỆT BẰNG VẢI 38MM*71MM 
(NHÃN CHÍNH-PHÂN THEO TỪNG SIZE)
CODE: HSC-ML-0047(MENS)</v>
          </cell>
          <cell r="F34" t="str">
            <v>NỀN TRẮNG CHỮ ĐEN</v>
          </cell>
        </row>
        <row r="35">
          <cell r="F35" t="str">
            <v>NỀN TRẮNG CHỮ ĐEN</v>
          </cell>
        </row>
        <row r="36">
          <cell r="B36" t="str">
            <v>NHÃN HSCO SATIN
CODE: HSC-ML-0002</v>
          </cell>
        </row>
        <row r="37">
          <cell r="F37" t="str">
            <v>NỀN TRẮNG CHỮ ĐEN</v>
          </cell>
        </row>
        <row r="38">
          <cell r="B38" t="str">
            <v>NHÃN TRANG TRÍ 4CM * 3.2CM 
CODE: HSA-10026</v>
          </cell>
        </row>
        <row r="39">
          <cell r="B39" t="str">
            <v>THUN LƯNG 5CM</v>
          </cell>
        </row>
        <row r="40">
          <cell r="B40" t="str">
            <v>DÂY LUỒN DẸP 12MM</v>
          </cell>
        </row>
        <row r="41">
          <cell r="B41" t="str">
            <v>DÂY TAPE XƯƠNG CÁ 1CM</v>
          </cell>
        </row>
        <row r="45">
          <cell r="B45" t="str">
            <v>ĐẠN BẮN TREO THẺ BÀI</v>
          </cell>
        </row>
        <row r="46">
          <cell r="B46" t="str">
            <v>STICKER BARCODE TẠI THẺ BÀI
KÍCH THƯỚC: 20CMX30CM</v>
          </cell>
        </row>
        <row r="47">
          <cell r="B47" t="str">
            <v>STICKER BARCODE TẠI POLY BAG
KÍCH THƯỚC: 35CMX55CM</v>
          </cell>
        </row>
        <row r="48">
          <cell r="B48" t="str">
            <v>STICKER CARTON CHI TIẾT TỪNG CỬA HÀNG</v>
          </cell>
        </row>
        <row r="49">
          <cell r="B49" t="str">
            <v>POLY BAG LỚN</v>
          </cell>
        </row>
        <row r="50">
          <cell r="B50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19"/>
  <sheetViews>
    <sheetView tabSelected="1" view="pageBreakPreview" topLeftCell="A49" zoomScale="40" zoomScaleNormal="10" zoomScaleSheetLayoutView="40" zoomScalePageLayoutView="25" workbookViewId="0">
      <selection activeCell="B48" sqref="B48:E48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0.26953125" style="49" customWidth="1"/>
    <col min="4" max="4" width="31.6328125" style="49" customWidth="1"/>
    <col min="5" max="5" width="25.26953125" style="49" customWidth="1"/>
    <col min="6" max="6" width="20.7265625" style="49" customWidth="1"/>
    <col min="7" max="7" width="20" style="50" customWidth="1"/>
    <col min="8" max="8" width="17" style="49" customWidth="1"/>
    <col min="9" max="9" width="19.5429687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18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53" t="s">
        <v>73</v>
      </c>
      <c r="O1" s="453" t="s">
        <v>73</v>
      </c>
      <c r="P1" s="454" t="s">
        <v>74</v>
      </c>
      <c r="Q1" s="454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53" t="s">
        <v>75</v>
      </c>
      <c r="O2" s="453" t="s">
        <v>75</v>
      </c>
      <c r="P2" s="455" t="s">
        <v>76</v>
      </c>
      <c r="Q2" s="455"/>
    </row>
    <row r="3" spans="1:17" s="1" customFormat="1" ht="40" customHeight="1">
      <c r="A3" s="53"/>
      <c r="B3" s="53"/>
      <c r="C3" s="53"/>
      <c r="D3" s="53"/>
      <c r="E3" s="267"/>
      <c r="F3" s="53"/>
      <c r="G3" s="53"/>
      <c r="H3" s="53"/>
      <c r="I3" s="53"/>
      <c r="J3" s="53"/>
      <c r="K3" s="53"/>
      <c r="L3" s="55"/>
      <c r="M3" s="55"/>
      <c r="N3" s="453" t="s">
        <v>77</v>
      </c>
      <c r="O3" s="453" t="s">
        <v>77</v>
      </c>
      <c r="P3" s="456" t="s">
        <v>79</v>
      </c>
      <c r="Q3" s="454"/>
    </row>
    <row r="4" spans="1:17" s="2" customFormat="1" ht="33" customHeight="1" thickBot="1">
      <c r="B4" s="3" t="s">
        <v>429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460" t="s">
        <v>439</v>
      </c>
      <c r="H5" s="461"/>
      <c r="I5" s="461"/>
      <c r="J5" s="461"/>
      <c r="K5" s="461"/>
      <c r="L5" s="461"/>
      <c r="M5" s="462"/>
    </row>
    <row r="6" spans="1:17" s="7" customFormat="1" ht="58" customHeight="1">
      <c r="B6" s="8" t="s">
        <v>43</v>
      </c>
      <c r="C6" s="8"/>
      <c r="D6" s="9" t="s">
        <v>222</v>
      </c>
      <c r="E6" s="11"/>
      <c r="F6" s="8"/>
      <c r="G6" s="463"/>
      <c r="H6" s="464"/>
      <c r="I6" s="464"/>
      <c r="J6" s="464"/>
      <c r="K6" s="464"/>
      <c r="L6" s="464"/>
      <c r="M6" s="465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437</v>
      </c>
      <c r="E7" s="9"/>
      <c r="F7" s="8"/>
      <c r="G7" s="463"/>
      <c r="H7" s="464"/>
      <c r="I7" s="464"/>
      <c r="J7" s="464"/>
      <c r="K7" s="464"/>
      <c r="L7" s="464"/>
      <c r="M7" s="465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459" t="s">
        <v>438</v>
      </c>
      <c r="E8" s="459"/>
      <c r="F8" s="459"/>
      <c r="G8" s="466"/>
      <c r="H8" s="467"/>
      <c r="I8" s="467"/>
      <c r="J8" s="467"/>
      <c r="K8" s="467"/>
      <c r="L8" s="467"/>
      <c r="M8" s="468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4" t="s">
        <v>223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234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430</v>
      </c>
      <c r="N10" s="21"/>
      <c r="O10" s="21"/>
      <c r="P10" s="21"/>
      <c r="Q10" s="21"/>
    </row>
    <row r="11" spans="1:17" s="12" customFormat="1" ht="96" customHeight="1">
      <c r="B11" s="20" t="s">
        <v>3</v>
      </c>
      <c r="C11" s="20"/>
      <c r="D11" s="471"/>
      <c r="E11" s="472"/>
      <c r="F11" s="472"/>
      <c r="G11" s="22"/>
      <c r="H11" s="23"/>
      <c r="I11" s="20"/>
      <c r="J11" s="204" t="s">
        <v>4</v>
      </c>
      <c r="K11" s="20"/>
      <c r="L11" s="205"/>
      <c r="M11" s="469" t="s">
        <v>440</v>
      </c>
      <c r="N11" s="469"/>
      <c r="O11" s="469"/>
      <c r="P11" s="469"/>
      <c r="Q11" s="469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473"/>
      <c r="C13" s="473"/>
      <c r="D13" s="473"/>
      <c r="E13" s="473"/>
      <c r="F13" s="473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214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8" customFormat="1" ht="47.5" customHeight="1">
      <c r="B17" s="216"/>
      <c r="C17" s="323" t="s">
        <v>72</v>
      </c>
      <c r="D17" s="323" t="s">
        <v>9</v>
      </c>
      <c r="E17" s="217" t="s">
        <v>56</v>
      </c>
      <c r="F17" s="217" t="s">
        <v>182</v>
      </c>
      <c r="G17" s="217" t="s">
        <v>60</v>
      </c>
      <c r="H17" s="217" t="s">
        <v>10</v>
      </c>
      <c r="I17" s="217" t="s">
        <v>57</v>
      </c>
      <c r="J17" s="217" t="s">
        <v>58</v>
      </c>
      <c r="K17" s="217" t="s">
        <v>59</v>
      </c>
      <c r="L17" s="217"/>
      <c r="M17" s="217"/>
      <c r="N17" s="217"/>
      <c r="O17" s="217"/>
      <c r="P17" s="300"/>
      <c r="Q17" s="299" t="s">
        <v>11</v>
      </c>
    </row>
    <row r="18" spans="1:17" s="218" customFormat="1" ht="99.5" customHeight="1">
      <c r="B18" s="322" t="s">
        <v>12</v>
      </c>
      <c r="C18" s="268"/>
      <c r="D18" s="273" t="s">
        <v>39</v>
      </c>
      <c r="E18" s="219"/>
      <c r="F18" s="220"/>
      <c r="G18" s="220"/>
      <c r="H18" s="220">
        <v>1</v>
      </c>
      <c r="I18" s="220"/>
      <c r="J18" s="220"/>
      <c r="K18" s="220"/>
      <c r="L18" s="220"/>
      <c r="M18" s="220"/>
      <c r="N18" s="220"/>
      <c r="O18" s="220"/>
      <c r="P18" s="220"/>
      <c r="Q18" s="221">
        <f>SUM(E18:P18)</f>
        <v>1</v>
      </c>
    </row>
    <row r="19" spans="1:17" s="218" customFormat="1" ht="99.5" customHeight="1">
      <c r="B19" s="322" t="s">
        <v>63</v>
      </c>
      <c r="C19" s="268"/>
      <c r="D19" s="273" t="str">
        <f>D18</f>
        <v>BLACK</v>
      </c>
      <c r="E19" s="219"/>
      <c r="F19" s="220"/>
      <c r="G19" s="220"/>
      <c r="H19" s="220">
        <v>1</v>
      </c>
      <c r="I19" s="220"/>
      <c r="J19" s="220"/>
      <c r="K19" s="220"/>
      <c r="L19" s="222"/>
      <c r="M19" s="222"/>
      <c r="N19" s="222"/>
      <c r="O19" s="222"/>
      <c r="P19" s="222"/>
      <c r="Q19" s="221">
        <f>SUM(E19:P19)</f>
        <v>1</v>
      </c>
    </row>
    <row r="20" spans="1:17" s="227" customFormat="1" ht="99.5" customHeight="1">
      <c r="B20" s="223" t="s">
        <v>13</v>
      </c>
      <c r="C20" s="269"/>
      <c r="D20" s="274" t="str">
        <f>D18</f>
        <v>BLACK</v>
      </c>
      <c r="E20" s="224"/>
      <c r="F20" s="225"/>
      <c r="G20" s="225"/>
      <c r="H20" s="225">
        <f t="shared" ref="H20" si="0">SUM(H18:H19)</f>
        <v>2</v>
      </c>
      <c r="I20" s="225"/>
      <c r="J20" s="225"/>
      <c r="K20" s="225"/>
      <c r="L20" s="226"/>
      <c r="M20" s="225"/>
      <c r="N20" s="225"/>
      <c r="O20" s="225"/>
      <c r="P20" s="225"/>
      <c r="Q20" s="225">
        <f>SUM(Q18:Q19)</f>
        <v>2</v>
      </c>
    </row>
    <row r="21" spans="1:17" s="218" customFormat="1" ht="47.5" customHeight="1">
      <c r="B21" s="216"/>
      <c r="C21" s="323" t="s">
        <v>72</v>
      </c>
      <c r="D21" s="323" t="s">
        <v>9</v>
      </c>
      <c r="E21" s="217" t="s">
        <v>56</v>
      </c>
      <c r="F21" s="217" t="s">
        <v>182</v>
      </c>
      <c r="G21" s="217" t="s">
        <v>60</v>
      </c>
      <c r="H21" s="217" t="s">
        <v>10</v>
      </c>
      <c r="I21" s="217" t="s">
        <v>57</v>
      </c>
      <c r="J21" s="217" t="s">
        <v>58</v>
      </c>
      <c r="K21" s="217" t="s">
        <v>59</v>
      </c>
      <c r="L21" s="217"/>
      <c r="M21" s="217"/>
      <c r="N21" s="217"/>
      <c r="O21" s="217"/>
      <c r="P21" s="300"/>
      <c r="Q21" s="299" t="s">
        <v>11</v>
      </c>
    </row>
    <row r="22" spans="1:17" s="218" customFormat="1" ht="99.5" customHeight="1">
      <c r="B22" s="322" t="s">
        <v>12</v>
      </c>
      <c r="C22" s="268"/>
      <c r="D22" s="273" t="s">
        <v>441</v>
      </c>
      <c r="E22" s="219"/>
      <c r="F22" s="220"/>
      <c r="G22" s="220"/>
      <c r="H22" s="220">
        <v>1</v>
      </c>
      <c r="I22" s="220"/>
      <c r="J22" s="220"/>
      <c r="K22" s="220"/>
      <c r="L22" s="220"/>
      <c r="M22" s="220"/>
      <c r="N22" s="220"/>
      <c r="O22" s="220"/>
      <c r="P22" s="220"/>
      <c r="Q22" s="221">
        <f>SUM(E22:P22)</f>
        <v>1</v>
      </c>
    </row>
    <row r="23" spans="1:17" s="218" customFormat="1" ht="99.5" customHeight="1">
      <c r="B23" s="322" t="s">
        <v>63</v>
      </c>
      <c r="C23" s="268"/>
      <c r="D23" s="273" t="str">
        <f>D22</f>
        <v>BEETLE</v>
      </c>
      <c r="E23" s="219"/>
      <c r="F23" s="220"/>
      <c r="G23" s="220"/>
      <c r="H23" s="220">
        <v>1</v>
      </c>
      <c r="I23" s="220"/>
      <c r="J23" s="220"/>
      <c r="K23" s="220"/>
      <c r="L23" s="222"/>
      <c r="M23" s="222"/>
      <c r="N23" s="222"/>
      <c r="O23" s="222"/>
      <c r="P23" s="222"/>
      <c r="Q23" s="221">
        <f>SUM(E23:P23)</f>
        <v>1</v>
      </c>
    </row>
    <row r="24" spans="1:17" s="227" customFormat="1" ht="99.5" customHeight="1">
      <c r="B24" s="223" t="s">
        <v>13</v>
      </c>
      <c r="C24" s="269"/>
      <c r="D24" s="274" t="str">
        <f>D22</f>
        <v>BEETLE</v>
      </c>
      <c r="E24" s="224"/>
      <c r="F24" s="225"/>
      <c r="G24" s="225"/>
      <c r="H24" s="225">
        <f t="shared" ref="H24" si="1">SUM(H22:H23)</f>
        <v>2</v>
      </c>
      <c r="I24" s="225"/>
      <c r="J24" s="225"/>
      <c r="K24" s="225"/>
      <c r="L24" s="226"/>
      <c r="M24" s="225"/>
      <c r="N24" s="225"/>
      <c r="O24" s="225"/>
      <c r="P24" s="225"/>
      <c r="Q24" s="225">
        <f>SUM(Q22:Q23)</f>
        <v>2</v>
      </c>
    </row>
    <row r="25" spans="1:17" s="218" customFormat="1" ht="26" customHeight="1">
      <c r="B25" s="228"/>
      <c r="C25" s="228"/>
      <c r="D25" s="228"/>
      <c r="E25" s="229"/>
      <c r="F25" s="229"/>
      <c r="G25" s="230"/>
      <c r="H25" s="229"/>
      <c r="I25" s="229"/>
      <c r="J25" s="229"/>
      <c r="K25" s="229"/>
      <c r="L25" s="229"/>
      <c r="M25" s="231"/>
      <c r="N25" s="231"/>
      <c r="O25" s="231"/>
      <c r="P25" s="231"/>
      <c r="Q25" s="232"/>
    </row>
    <row r="26" spans="1:17" s="227" customFormat="1" ht="45">
      <c r="B26" s="233" t="s">
        <v>121</v>
      </c>
      <c r="C26" s="234"/>
      <c r="D26" s="233"/>
      <c r="E26" s="235"/>
      <c r="F26" s="236">
        <f t="shared" ref="F26:K26" si="2">F20</f>
        <v>0</v>
      </c>
      <c r="G26" s="236">
        <f t="shared" si="2"/>
        <v>0</v>
      </c>
      <c r="H26" s="236">
        <f>H24+H20</f>
        <v>4</v>
      </c>
      <c r="I26" s="236">
        <f t="shared" si="2"/>
        <v>0</v>
      </c>
      <c r="J26" s="236">
        <f t="shared" si="2"/>
        <v>0</v>
      </c>
      <c r="K26" s="236">
        <f t="shared" si="2"/>
        <v>0</v>
      </c>
      <c r="L26" s="236"/>
      <c r="M26" s="236"/>
      <c r="N26" s="236"/>
      <c r="O26" s="236"/>
      <c r="P26" s="236"/>
      <c r="Q26" s="236">
        <f>H26</f>
        <v>4</v>
      </c>
    </row>
    <row r="27" spans="1:17" s="105" customFormat="1" ht="20.25" customHeight="1">
      <c r="B27" s="106"/>
      <c r="C27" s="107"/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</row>
    <row r="28" spans="1:17" s="1" customFormat="1" ht="59.15" customHeight="1">
      <c r="B28" s="75" t="s">
        <v>14</v>
      </c>
      <c r="C28" s="32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</row>
    <row r="29" spans="1:17" s="33" customFormat="1" ht="120">
      <c r="A29" s="458" t="s">
        <v>15</v>
      </c>
      <c r="B29" s="458"/>
      <c r="C29" s="458"/>
      <c r="D29" s="209" t="s">
        <v>16</v>
      </c>
      <c r="E29" s="209" t="s">
        <v>17</v>
      </c>
      <c r="F29" s="209" t="s">
        <v>18</v>
      </c>
      <c r="G29" s="208" t="s">
        <v>19</v>
      </c>
      <c r="H29" s="208" t="s">
        <v>20</v>
      </c>
      <c r="I29" s="208" t="s">
        <v>34</v>
      </c>
      <c r="J29" s="208" t="s">
        <v>181</v>
      </c>
      <c r="K29" s="208" t="s">
        <v>179</v>
      </c>
      <c r="L29" s="208" t="s">
        <v>180</v>
      </c>
      <c r="M29" s="208" t="s">
        <v>36</v>
      </c>
      <c r="N29" s="457" t="s">
        <v>51</v>
      </c>
      <c r="O29" s="457"/>
      <c r="P29" s="457"/>
      <c r="Q29" s="457"/>
    </row>
    <row r="30" spans="1:17" s="43" customFormat="1" ht="45.75" customHeight="1">
      <c r="A30" s="390" t="str">
        <f>$D$18</f>
        <v>BLACK</v>
      </c>
      <c r="B30" s="390"/>
      <c r="C30" s="390"/>
      <c r="D30" s="390"/>
      <c r="E30" s="390"/>
      <c r="F30" s="390"/>
      <c r="G30" s="390"/>
      <c r="H30" s="390"/>
      <c r="I30" s="390"/>
      <c r="J30" s="390"/>
      <c r="K30" s="390"/>
      <c r="L30" s="390"/>
      <c r="M30" s="390"/>
      <c r="N30" s="390"/>
      <c r="O30" s="390"/>
      <c r="P30" s="390"/>
      <c r="Q30" s="390"/>
    </row>
    <row r="31" spans="1:17" s="2" customFormat="1" ht="189" customHeight="1">
      <c r="A31" s="260">
        <v>1</v>
      </c>
      <c r="B31" s="391" t="s">
        <v>442</v>
      </c>
      <c r="C31" s="391"/>
      <c r="D31" s="261" t="s">
        <v>113</v>
      </c>
      <c r="E31" s="320" t="s">
        <v>579</v>
      </c>
      <c r="F31" s="260" t="s">
        <v>10</v>
      </c>
      <c r="G31" s="262">
        <f>$Q$20</f>
        <v>2</v>
      </c>
      <c r="H31" s="263">
        <v>2</v>
      </c>
      <c r="I31" s="264">
        <f>H31*G31</f>
        <v>4</v>
      </c>
      <c r="J31" s="265">
        <f>(I31*4.1%+(I31/50)*0.5)</f>
        <v>0.20399999999999999</v>
      </c>
      <c r="K31" s="265">
        <v>0</v>
      </c>
      <c r="L31" s="265">
        <v>0</v>
      </c>
      <c r="M31" s="266">
        <f>ROUNDUP(SUM(I31:L31),0)</f>
        <v>5</v>
      </c>
      <c r="N31" s="392" t="s">
        <v>443</v>
      </c>
      <c r="O31" s="392"/>
      <c r="P31" s="392"/>
      <c r="Q31" s="392"/>
    </row>
    <row r="32" spans="1:17" s="2" customFormat="1" ht="189" customHeight="1">
      <c r="A32" s="260">
        <v>2</v>
      </c>
      <c r="B32" s="391" t="s">
        <v>218</v>
      </c>
      <c r="C32" s="391"/>
      <c r="D32" s="261" t="s">
        <v>225</v>
      </c>
      <c r="E32" s="320" t="str">
        <f>$A$30</f>
        <v>BLACK</v>
      </c>
      <c r="F32" s="260" t="s">
        <v>10</v>
      </c>
      <c r="G32" s="262">
        <f>$Q$20</f>
        <v>2</v>
      </c>
      <c r="H32" s="263">
        <v>0.3</v>
      </c>
      <c r="I32" s="264">
        <f>H32*G32</f>
        <v>0.6</v>
      </c>
      <c r="J32" s="265">
        <f>(I32*4%+(I32/50)*0.5)</f>
        <v>0.03</v>
      </c>
      <c r="K32" s="265">
        <v>0</v>
      </c>
      <c r="L32" s="265">
        <v>0</v>
      </c>
      <c r="M32" s="266">
        <f>ROUNDUP(SUM(I32:L32),0)</f>
        <v>1</v>
      </c>
      <c r="N32" s="392" t="s">
        <v>444</v>
      </c>
      <c r="O32" s="392"/>
      <c r="P32" s="392"/>
      <c r="Q32" s="392"/>
    </row>
    <row r="33" spans="1:17" s="2" customFormat="1" ht="189" customHeight="1">
      <c r="A33" s="260">
        <v>3</v>
      </c>
      <c r="B33" s="391" t="s">
        <v>226</v>
      </c>
      <c r="C33" s="391"/>
      <c r="D33" s="261" t="s">
        <v>227</v>
      </c>
      <c r="E33" s="320" t="str">
        <f>$A$30</f>
        <v>BLACK</v>
      </c>
      <c r="F33" s="260" t="s">
        <v>10</v>
      </c>
      <c r="G33" s="262">
        <f>$Q$20</f>
        <v>2</v>
      </c>
      <c r="H33" s="263">
        <v>0.2</v>
      </c>
      <c r="I33" s="264">
        <f>H33*G33</f>
        <v>0.4</v>
      </c>
      <c r="J33" s="265">
        <f>(I33*0%+(I33/50)*0.5)</f>
        <v>4.0000000000000001E-3</v>
      </c>
      <c r="K33" s="265">
        <v>0</v>
      </c>
      <c r="L33" s="265">
        <v>0</v>
      </c>
      <c r="M33" s="266">
        <f>ROUNDUP(SUM(I33:L33),0)</f>
        <v>1</v>
      </c>
      <c r="N33" s="392" t="s">
        <v>431</v>
      </c>
      <c r="O33" s="392"/>
      <c r="P33" s="392"/>
      <c r="Q33" s="392"/>
    </row>
    <row r="34" spans="1:17" s="43" customFormat="1" ht="45.75" customHeight="1">
      <c r="A34" s="390" t="str">
        <f>$D$22</f>
        <v>BEETLE</v>
      </c>
      <c r="B34" s="390"/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</row>
    <row r="35" spans="1:17" s="2" customFormat="1" ht="189" customHeight="1">
      <c r="A35" s="260">
        <v>1</v>
      </c>
      <c r="B35" s="391" t="s">
        <v>442</v>
      </c>
      <c r="C35" s="391"/>
      <c r="D35" s="261" t="s">
        <v>113</v>
      </c>
      <c r="E35" s="320" t="s">
        <v>580</v>
      </c>
      <c r="F35" s="260" t="s">
        <v>10</v>
      </c>
      <c r="G35" s="262">
        <f>$Q$20</f>
        <v>2</v>
      </c>
      <c r="H35" s="263">
        <v>2</v>
      </c>
      <c r="I35" s="264">
        <f>H35*G35</f>
        <v>4</v>
      </c>
      <c r="J35" s="265">
        <f>(I35*4.1%+(I35/50)*0.5)</f>
        <v>0.20399999999999999</v>
      </c>
      <c r="K35" s="265">
        <v>0</v>
      </c>
      <c r="L35" s="265">
        <v>0</v>
      </c>
      <c r="M35" s="266">
        <f>ROUNDUP(SUM(I35:L35),0)</f>
        <v>5</v>
      </c>
      <c r="N35" s="392" t="s">
        <v>443</v>
      </c>
      <c r="O35" s="392"/>
      <c r="P35" s="392"/>
      <c r="Q35" s="392"/>
    </row>
    <row r="36" spans="1:17" s="2" customFormat="1" ht="189" customHeight="1">
      <c r="A36" s="260">
        <v>2</v>
      </c>
      <c r="B36" s="391" t="s">
        <v>218</v>
      </c>
      <c r="C36" s="391"/>
      <c r="D36" s="261" t="s">
        <v>225</v>
      </c>
      <c r="E36" s="320" t="str">
        <f>$A$34</f>
        <v>BEETLE</v>
      </c>
      <c r="F36" s="260" t="s">
        <v>10</v>
      </c>
      <c r="G36" s="262">
        <f>$Q$20</f>
        <v>2</v>
      </c>
      <c r="H36" s="263">
        <v>0.3</v>
      </c>
      <c r="I36" s="264">
        <f>H36*G36</f>
        <v>0.6</v>
      </c>
      <c r="J36" s="265">
        <f>(I36*4%+(I36/50)*0.5)</f>
        <v>0.03</v>
      </c>
      <c r="K36" s="265">
        <v>0</v>
      </c>
      <c r="L36" s="265">
        <v>0</v>
      </c>
      <c r="M36" s="266">
        <f>ROUNDUP(SUM(I36:L36),0)</f>
        <v>1</v>
      </c>
      <c r="N36" s="392" t="s">
        <v>445</v>
      </c>
      <c r="O36" s="392"/>
      <c r="P36" s="392"/>
      <c r="Q36" s="392"/>
    </row>
    <row r="37" spans="1:17" s="2" customFormat="1" ht="189" customHeight="1">
      <c r="A37" s="260">
        <v>3</v>
      </c>
      <c r="B37" s="391" t="s">
        <v>226</v>
      </c>
      <c r="C37" s="391"/>
      <c r="D37" s="261" t="s">
        <v>227</v>
      </c>
      <c r="E37" s="320" t="str">
        <f>$A$34</f>
        <v>BEETLE</v>
      </c>
      <c r="F37" s="260" t="s">
        <v>10</v>
      </c>
      <c r="G37" s="262">
        <f>$Q$20</f>
        <v>2</v>
      </c>
      <c r="H37" s="263">
        <v>0.2</v>
      </c>
      <c r="I37" s="264">
        <f>H37*G37</f>
        <v>0.4</v>
      </c>
      <c r="J37" s="265">
        <f>(I37*0%+(I37/50)*0.5)</f>
        <v>4.0000000000000001E-3</v>
      </c>
      <c r="K37" s="265">
        <v>0</v>
      </c>
      <c r="L37" s="265">
        <v>0</v>
      </c>
      <c r="M37" s="266">
        <f>ROUNDUP(SUM(I37:L37),0)</f>
        <v>1</v>
      </c>
      <c r="N37" s="392" t="s">
        <v>446</v>
      </c>
      <c r="O37" s="392"/>
      <c r="P37" s="392"/>
      <c r="Q37" s="392"/>
    </row>
    <row r="38" spans="1:17" s="34" customFormat="1" ht="37" customHeight="1" thickBot="1">
      <c r="B38" s="75" t="s">
        <v>21</v>
      </c>
      <c r="C38" s="35"/>
      <c r="D38" s="35"/>
      <c r="E38" s="35"/>
      <c r="G38" s="36"/>
      <c r="Q38" s="37"/>
    </row>
    <row r="39" spans="1:17" s="51" customFormat="1" ht="70.5" customHeight="1">
      <c r="A39" s="446" t="s">
        <v>22</v>
      </c>
      <c r="B39" s="447"/>
      <c r="C39" s="447"/>
      <c r="D39" s="447"/>
      <c r="E39" s="448"/>
      <c r="F39" s="270" t="s">
        <v>47</v>
      </c>
      <c r="G39" s="270" t="s">
        <v>23</v>
      </c>
      <c r="H39" s="449" t="s">
        <v>42</v>
      </c>
      <c r="I39" s="450"/>
      <c r="J39" s="272" t="s">
        <v>18</v>
      </c>
      <c r="K39" s="270" t="s">
        <v>48</v>
      </c>
      <c r="L39" s="270" t="s">
        <v>24</v>
      </c>
      <c r="M39" s="271" t="s">
        <v>25</v>
      </c>
      <c r="N39" s="271" t="s">
        <v>26</v>
      </c>
      <c r="O39" s="271" t="s">
        <v>27</v>
      </c>
      <c r="P39" s="451" t="s">
        <v>28</v>
      </c>
      <c r="Q39" s="452"/>
    </row>
    <row r="40" spans="1:17" s="12" customFormat="1" ht="81.5" customHeight="1">
      <c r="A40" s="210">
        <v>1</v>
      </c>
      <c r="B40" s="393" t="s">
        <v>210</v>
      </c>
      <c r="C40" s="393"/>
      <c r="D40" s="393"/>
      <c r="E40" s="393"/>
      <c r="F40" s="302" t="str">
        <f>$D$18</f>
        <v>BLACK</v>
      </c>
      <c r="G40" s="254"/>
      <c r="H40" s="394" t="str">
        <f>$D$18</f>
        <v>BLACK</v>
      </c>
      <c r="I40" s="394" t="e">
        <f>#REF!</f>
        <v>#REF!</v>
      </c>
      <c r="J40" s="206" t="s">
        <v>29</v>
      </c>
      <c r="K40" s="206">
        <f t="shared" ref="K40:K49" si="3">$Q$20</f>
        <v>2</v>
      </c>
      <c r="L40" s="301">
        <v>0.05</v>
      </c>
      <c r="M40" s="211">
        <f>ROUNDUP(K40*L40,0)</f>
        <v>1</v>
      </c>
      <c r="N40" s="211"/>
      <c r="O40" s="207">
        <f>M40</f>
        <v>1</v>
      </c>
      <c r="P40" s="395"/>
      <c r="Q40" s="396"/>
    </row>
    <row r="41" spans="1:17" s="12" customFormat="1" ht="81.5" customHeight="1">
      <c r="A41" s="210">
        <v>2</v>
      </c>
      <c r="B41" s="393" t="s">
        <v>210</v>
      </c>
      <c r="C41" s="393"/>
      <c r="D41" s="393"/>
      <c r="E41" s="393"/>
      <c r="F41" s="302" t="str">
        <f>$A$34</f>
        <v>BEETLE</v>
      </c>
      <c r="G41" s="254"/>
      <c r="H41" s="394" t="str">
        <f>$F$41</f>
        <v>BEETLE</v>
      </c>
      <c r="I41" s="394" t="e">
        <f>#REF!</f>
        <v>#REF!</v>
      </c>
      <c r="J41" s="206" t="s">
        <v>29</v>
      </c>
      <c r="K41" s="206">
        <f t="shared" si="3"/>
        <v>2</v>
      </c>
      <c r="L41" s="301">
        <v>0.05</v>
      </c>
      <c r="M41" s="211">
        <f>ROUNDUP(K41*L41,0)</f>
        <v>1</v>
      </c>
      <c r="N41" s="211"/>
      <c r="O41" s="207">
        <f>M41</f>
        <v>1</v>
      </c>
      <c r="P41" s="395"/>
      <c r="Q41" s="396"/>
    </row>
    <row r="42" spans="1:17" s="43" customFormat="1" ht="108" customHeight="1">
      <c r="A42" s="210">
        <v>3</v>
      </c>
      <c r="B42" s="402" t="s">
        <v>215</v>
      </c>
      <c r="C42" s="393"/>
      <c r="D42" s="393"/>
      <c r="E42" s="393"/>
      <c r="F42" s="201" t="s">
        <v>89</v>
      </c>
      <c r="G42" s="308" t="str">
        <f>F42</f>
        <v>NỀN TRẮNG CHỮ ĐEN</v>
      </c>
      <c r="H42" s="394" t="s">
        <v>447</v>
      </c>
      <c r="I42" s="394" t="e">
        <f>#REF!</f>
        <v>#REF!</v>
      </c>
      <c r="J42" s="206" t="s">
        <v>30</v>
      </c>
      <c r="K42" s="206">
        <f>$H$26</f>
        <v>4</v>
      </c>
      <c r="L42" s="212">
        <v>1</v>
      </c>
      <c r="M42" s="206">
        <f t="shared" ref="M42" si="4">L42*K42</f>
        <v>4</v>
      </c>
      <c r="N42" s="211"/>
      <c r="O42" s="207">
        <f t="shared" ref="O42" si="5">M42+N42</f>
        <v>4</v>
      </c>
      <c r="P42" s="395"/>
      <c r="Q42" s="396"/>
    </row>
    <row r="43" spans="1:17" s="43" customFormat="1" ht="109" customHeight="1">
      <c r="A43" s="210">
        <v>4</v>
      </c>
      <c r="B43" s="402" t="s">
        <v>219</v>
      </c>
      <c r="C43" s="393"/>
      <c r="D43" s="393"/>
      <c r="E43" s="393"/>
      <c r="F43" s="201" t="s">
        <v>89</v>
      </c>
      <c r="G43" s="308" t="str">
        <f t="shared" ref="G43:G45" si="6">F43</f>
        <v>NỀN TRẮNG CHỮ ĐEN</v>
      </c>
      <c r="H43" s="394" t="s">
        <v>447</v>
      </c>
      <c r="I43" s="394" t="e">
        <f>#REF!</f>
        <v>#REF!</v>
      </c>
      <c r="J43" s="206" t="s">
        <v>30</v>
      </c>
      <c r="K43" s="206">
        <f t="shared" ref="K43:K45" si="7">$H$26</f>
        <v>4</v>
      </c>
      <c r="L43" s="212">
        <v>1</v>
      </c>
      <c r="M43" s="206">
        <f t="shared" ref="M43" si="8">L43*K43</f>
        <v>4</v>
      </c>
      <c r="N43" s="211"/>
      <c r="O43" s="207">
        <f t="shared" ref="O43" si="9">M43+N43</f>
        <v>4</v>
      </c>
      <c r="P43" s="395"/>
      <c r="Q43" s="396"/>
    </row>
    <row r="44" spans="1:17" s="43" customFormat="1" ht="110" customHeight="1">
      <c r="A44" s="210">
        <v>5</v>
      </c>
      <c r="B44" s="402" t="s">
        <v>216</v>
      </c>
      <c r="C44" s="393"/>
      <c r="D44" s="393"/>
      <c r="E44" s="393"/>
      <c r="F44" s="201" t="s">
        <v>89</v>
      </c>
      <c r="G44" s="308" t="str">
        <f t="shared" si="6"/>
        <v>NỀN TRẮNG CHỮ ĐEN</v>
      </c>
      <c r="H44" s="394" t="s">
        <v>447</v>
      </c>
      <c r="I44" s="394" t="e">
        <f>#REF!</f>
        <v>#REF!</v>
      </c>
      <c r="J44" s="206" t="s">
        <v>30</v>
      </c>
      <c r="K44" s="206">
        <f t="shared" si="7"/>
        <v>4</v>
      </c>
      <c r="L44" s="212">
        <v>1</v>
      </c>
      <c r="M44" s="206">
        <f t="shared" ref="M44:M46" si="10">L44*K44</f>
        <v>4</v>
      </c>
      <c r="N44" s="211"/>
      <c r="O44" s="207">
        <f t="shared" ref="O44:O46" si="11">M44+N44</f>
        <v>4</v>
      </c>
      <c r="P44" s="395"/>
      <c r="Q44" s="396"/>
    </row>
    <row r="45" spans="1:17" s="43" customFormat="1" ht="113.5" customHeight="1">
      <c r="A45" s="210">
        <v>6</v>
      </c>
      <c r="B45" s="402" t="s">
        <v>230</v>
      </c>
      <c r="C45" s="393"/>
      <c r="D45" s="393"/>
      <c r="E45" s="393"/>
      <c r="F45" s="201" t="s">
        <v>89</v>
      </c>
      <c r="G45" s="308" t="str">
        <f t="shared" si="6"/>
        <v>NỀN TRẮNG CHỮ ĐEN</v>
      </c>
      <c r="H45" s="394" t="s">
        <v>447</v>
      </c>
      <c r="I45" s="394" t="e">
        <f>#REF!</f>
        <v>#REF!</v>
      </c>
      <c r="J45" s="206" t="s">
        <v>30</v>
      </c>
      <c r="K45" s="206">
        <f t="shared" si="7"/>
        <v>4</v>
      </c>
      <c r="L45" s="212">
        <v>0.35</v>
      </c>
      <c r="M45" s="206">
        <f t="shared" si="10"/>
        <v>1.4</v>
      </c>
      <c r="N45" s="211"/>
      <c r="O45" s="207">
        <f t="shared" si="11"/>
        <v>1.4</v>
      </c>
      <c r="P45" s="395"/>
      <c r="Q45" s="396"/>
    </row>
    <row r="46" spans="1:17" s="43" customFormat="1" ht="93.5" customHeight="1">
      <c r="A46" s="210">
        <v>7</v>
      </c>
      <c r="B46" s="402" t="s">
        <v>220</v>
      </c>
      <c r="C46" s="393"/>
      <c r="D46" s="393"/>
      <c r="E46" s="393"/>
      <c r="F46" s="302" t="str">
        <f>$D$18</f>
        <v>BLACK</v>
      </c>
      <c r="G46" s="254"/>
      <c r="H46" s="394" t="str">
        <f>$D$18</f>
        <v>BLACK</v>
      </c>
      <c r="I46" s="394" t="e">
        <f>#REF!</f>
        <v>#REF!</v>
      </c>
      <c r="J46" s="206" t="s">
        <v>10</v>
      </c>
      <c r="K46" s="206">
        <f t="shared" si="3"/>
        <v>2</v>
      </c>
      <c r="L46" s="212">
        <v>0.35</v>
      </c>
      <c r="M46" s="206">
        <f t="shared" si="10"/>
        <v>0.7</v>
      </c>
      <c r="N46" s="211"/>
      <c r="O46" s="207">
        <f t="shared" si="11"/>
        <v>0.7</v>
      </c>
      <c r="P46" s="395"/>
      <c r="Q46" s="396"/>
    </row>
    <row r="47" spans="1:17" s="43" customFormat="1" ht="93.5" customHeight="1">
      <c r="A47" s="210">
        <v>8</v>
      </c>
      <c r="B47" s="402" t="s">
        <v>220</v>
      </c>
      <c r="C47" s="393"/>
      <c r="D47" s="393"/>
      <c r="E47" s="393"/>
      <c r="F47" s="302" t="str">
        <f>$A$34</f>
        <v>BEETLE</v>
      </c>
      <c r="G47" s="254"/>
      <c r="H47" s="394" t="str">
        <f>$F$41</f>
        <v>BEETLE</v>
      </c>
      <c r="I47" s="394" t="e">
        <f>#REF!</f>
        <v>#REF!</v>
      </c>
      <c r="J47" s="206" t="s">
        <v>10</v>
      </c>
      <c r="K47" s="206">
        <f t="shared" si="3"/>
        <v>2</v>
      </c>
      <c r="L47" s="212">
        <v>0.35</v>
      </c>
      <c r="M47" s="206">
        <f t="shared" ref="M47:M48" si="12">L47*K47</f>
        <v>0.7</v>
      </c>
      <c r="N47" s="211"/>
      <c r="O47" s="207">
        <f t="shared" ref="O47:O48" si="13">M47+N47</f>
        <v>0.7</v>
      </c>
      <c r="P47" s="395"/>
      <c r="Q47" s="396"/>
    </row>
    <row r="48" spans="1:17" s="43" customFormat="1" ht="93.5" customHeight="1">
      <c r="A48" s="210">
        <v>9</v>
      </c>
      <c r="B48" s="402" t="s">
        <v>228</v>
      </c>
      <c r="C48" s="393"/>
      <c r="D48" s="393"/>
      <c r="E48" s="393"/>
      <c r="F48" s="302" t="str">
        <f>$D$18</f>
        <v>BLACK</v>
      </c>
      <c r="G48" s="254"/>
      <c r="H48" s="394" t="str">
        <f>$D$18</f>
        <v>BLACK</v>
      </c>
      <c r="I48" s="394" t="e">
        <f>#REF!</f>
        <v>#REF!</v>
      </c>
      <c r="J48" s="206" t="s">
        <v>10</v>
      </c>
      <c r="K48" s="206">
        <f t="shared" si="3"/>
        <v>2</v>
      </c>
      <c r="L48" s="212">
        <v>1.8</v>
      </c>
      <c r="M48" s="206">
        <f t="shared" si="12"/>
        <v>3.6</v>
      </c>
      <c r="N48" s="211"/>
      <c r="O48" s="207">
        <f t="shared" si="13"/>
        <v>3.6</v>
      </c>
      <c r="P48" s="395"/>
      <c r="Q48" s="396"/>
    </row>
    <row r="49" spans="1:17" s="43" customFormat="1" ht="93.5" customHeight="1">
      <c r="A49" s="210">
        <v>10</v>
      </c>
      <c r="B49" s="402" t="s">
        <v>228</v>
      </c>
      <c r="C49" s="393"/>
      <c r="D49" s="393"/>
      <c r="E49" s="393"/>
      <c r="F49" s="302" t="str">
        <f>$A$34</f>
        <v>BEETLE</v>
      </c>
      <c r="G49" s="254"/>
      <c r="H49" s="394" t="str">
        <f>$F$41</f>
        <v>BEETLE</v>
      </c>
      <c r="I49" s="394" t="e">
        <f>#REF!</f>
        <v>#REF!</v>
      </c>
      <c r="J49" s="206" t="s">
        <v>10</v>
      </c>
      <c r="K49" s="206">
        <f t="shared" si="3"/>
        <v>2</v>
      </c>
      <c r="L49" s="212">
        <v>1.8</v>
      </c>
      <c r="M49" s="206">
        <f t="shared" ref="M49:M50" si="14">L49*K49</f>
        <v>3.6</v>
      </c>
      <c r="N49" s="211"/>
      <c r="O49" s="207">
        <f t="shared" ref="O49:O50" si="15">M49+N49</f>
        <v>3.6</v>
      </c>
      <c r="P49" s="395"/>
      <c r="Q49" s="396"/>
    </row>
    <row r="50" spans="1:17" s="43" customFormat="1" ht="57.5" customHeight="1">
      <c r="A50" s="210">
        <v>11</v>
      </c>
      <c r="B50" s="402" t="s">
        <v>229</v>
      </c>
      <c r="C50" s="393"/>
      <c r="D50" s="393"/>
      <c r="E50" s="393"/>
      <c r="F50" s="201" t="s">
        <v>39</v>
      </c>
      <c r="G50" s="308"/>
      <c r="H50" s="394" t="s">
        <v>447</v>
      </c>
      <c r="I50" s="394" t="e">
        <f>#REF!</f>
        <v>#REF!</v>
      </c>
      <c r="J50" s="206" t="s">
        <v>10</v>
      </c>
      <c r="K50" s="206">
        <f t="shared" ref="K50:K51" si="16">$H$26</f>
        <v>4</v>
      </c>
      <c r="L50" s="212">
        <v>1</v>
      </c>
      <c r="M50" s="206">
        <f t="shared" si="14"/>
        <v>4</v>
      </c>
      <c r="N50" s="211"/>
      <c r="O50" s="207">
        <f t="shared" si="15"/>
        <v>4</v>
      </c>
      <c r="P50" s="395"/>
      <c r="Q50" s="396"/>
    </row>
    <row r="51" spans="1:17" s="43" customFormat="1" ht="66.5" customHeight="1">
      <c r="A51" s="210">
        <v>12</v>
      </c>
      <c r="B51" s="402" t="s">
        <v>236</v>
      </c>
      <c r="C51" s="393"/>
      <c r="D51" s="393"/>
      <c r="E51" s="393"/>
      <c r="F51" s="201" t="s">
        <v>39</v>
      </c>
      <c r="G51" s="308"/>
      <c r="H51" s="394" t="s">
        <v>447</v>
      </c>
      <c r="I51" s="394" t="e">
        <f>#REF!</f>
        <v>#REF!</v>
      </c>
      <c r="J51" s="206" t="s">
        <v>10</v>
      </c>
      <c r="K51" s="206">
        <f t="shared" si="16"/>
        <v>4</v>
      </c>
      <c r="L51" s="212">
        <v>0.75</v>
      </c>
      <c r="M51" s="206">
        <f t="shared" ref="M51" si="17">L51*K51</f>
        <v>3</v>
      </c>
      <c r="N51" s="211"/>
      <c r="O51" s="207">
        <f t="shared" ref="O51" si="18">M51+N51</f>
        <v>3</v>
      </c>
      <c r="P51" s="395"/>
      <c r="Q51" s="396"/>
    </row>
    <row r="52" spans="1:17" s="34" customFormat="1" ht="49" hidden="1" customHeight="1">
      <c r="B52" s="80" t="s">
        <v>65</v>
      </c>
      <c r="C52" s="35"/>
      <c r="D52" s="35"/>
      <c r="E52" s="35"/>
      <c r="G52" s="36"/>
      <c r="Q52" s="37"/>
    </row>
    <row r="53" spans="1:17" s="51" customFormat="1" ht="97" hidden="1" customHeight="1">
      <c r="A53" s="480" t="s">
        <v>22</v>
      </c>
      <c r="B53" s="481"/>
      <c r="C53" s="481"/>
      <c r="D53" s="481"/>
      <c r="E53" s="482"/>
      <c r="F53" s="208" t="s">
        <v>47</v>
      </c>
      <c r="G53" s="208" t="s">
        <v>23</v>
      </c>
      <c r="H53" s="438" t="s">
        <v>42</v>
      </c>
      <c r="I53" s="439"/>
      <c r="J53" s="209" t="s">
        <v>18</v>
      </c>
      <c r="K53" s="208" t="s">
        <v>48</v>
      </c>
      <c r="L53" s="208" t="s">
        <v>24</v>
      </c>
      <c r="M53" s="208" t="s">
        <v>25</v>
      </c>
      <c r="N53" s="208" t="s">
        <v>26</v>
      </c>
      <c r="O53" s="208" t="s">
        <v>27</v>
      </c>
      <c r="P53" s="438" t="s">
        <v>28</v>
      </c>
      <c r="Q53" s="439"/>
    </row>
    <row r="54" spans="1:17" s="256" customFormat="1" ht="98" hidden="1" customHeight="1">
      <c r="A54" s="255">
        <v>1</v>
      </c>
      <c r="B54" s="434" t="s">
        <v>391</v>
      </c>
      <c r="C54" s="435"/>
      <c r="D54" s="435"/>
      <c r="E54" s="436"/>
      <c r="F54" s="302" t="s">
        <v>89</v>
      </c>
      <c r="G54" s="303" t="s">
        <v>89</v>
      </c>
      <c r="H54" s="437" t="str">
        <f t="shared" ref="H54:H64" si="19">$D$20</f>
        <v>BLACK</v>
      </c>
      <c r="I54" s="437" t="e">
        <f>#REF!</f>
        <v>#REF!</v>
      </c>
      <c r="J54" s="206" t="s">
        <v>30</v>
      </c>
      <c r="K54" s="206">
        <f>$Q$20</f>
        <v>2</v>
      </c>
      <c r="L54" s="212">
        <v>1</v>
      </c>
      <c r="M54" s="206">
        <f>L54*K54</f>
        <v>2</v>
      </c>
      <c r="N54" s="211"/>
      <c r="O54" s="207">
        <f>M54</f>
        <v>2</v>
      </c>
      <c r="P54" s="395" t="s">
        <v>423</v>
      </c>
      <c r="Q54" s="396"/>
    </row>
    <row r="55" spans="1:17" s="256" customFormat="1" ht="80.5" hidden="1" customHeight="1">
      <c r="A55" s="255">
        <v>2</v>
      </c>
      <c r="B55" s="434" t="s">
        <v>392</v>
      </c>
      <c r="C55" s="435"/>
      <c r="D55" s="435"/>
      <c r="E55" s="436"/>
      <c r="F55" s="302" t="s">
        <v>39</v>
      </c>
      <c r="G55" s="302" t="s">
        <v>39</v>
      </c>
      <c r="H55" s="437" t="str">
        <f t="shared" si="19"/>
        <v>BLACK</v>
      </c>
      <c r="I55" s="437" t="e">
        <f>#REF!</f>
        <v>#REF!</v>
      </c>
      <c r="J55" s="206" t="s">
        <v>30</v>
      </c>
      <c r="K55" s="206">
        <f t="shared" ref="K55:K64" si="20">$Q$20</f>
        <v>2</v>
      </c>
      <c r="L55" s="212">
        <v>1</v>
      </c>
      <c r="M55" s="206">
        <f t="shared" ref="M55:M60" si="21">L55*K55</f>
        <v>2</v>
      </c>
      <c r="N55" s="211"/>
      <c r="O55" s="207">
        <f t="shared" ref="O55:O57" si="22">N55+M55</f>
        <v>2</v>
      </c>
      <c r="P55" s="477" t="s">
        <v>393</v>
      </c>
      <c r="Q55" s="477"/>
    </row>
    <row r="56" spans="1:17" s="256" customFormat="1" ht="98" hidden="1" customHeight="1">
      <c r="A56" s="255">
        <v>3</v>
      </c>
      <c r="B56" s="434" t="s">
        <v>394</v>
      </c>
      <c r="C56" s="435"/>
      <c r="D56" s="435"/>
      <c r="E56" s="436"/>
      <c r="F56" s="302" t="s">
        <v>89</v>
      </c>
      <c r="G56" s="302" t="s">
        <v>89</v>
      </c>
      <c r="H56" s="437" t="str">
        <f t="shared" si="19"/>
        <v>BLACK</v>
      </c>
      <c r="I56" s="437" t="e">
        <f>#REF!</f>
        <v>#REF!</v>
      </c>
      <c r="J56" s="206" t="s">
        <v>30</v>
      </c>
      <c r="K56" s="206">
        <f t="shared" si="20"/>
        <v>2</v>
      </c>
      <c r="L56" s="212">
        <v>1</v>
      </c>
      <c r="M56" s="206">
        <f t="shared" si="21"/>
        <v>2</v>
      </c>
      <c r="N56" s="211"/>
      <c r="O56" s="207">
        <f t="shared" si="22"/>
        <v>2</v>
      </c>
      <c r="P56" s="395" t="s">
        <v>424</v>
      </c>
      <c r="Q56" s="396"/>
    </row>
    <row r="57" spans="1:17" s="256" customFormat="1" ht="98" hidden="1" customHeight="1">
      <c r="A57" s="255">
        <v>4</v>
      </c>
      <c r="B57" s="434" t="s">
        <v>395</v>
      </c>
      <c r="C57" s="435"/>
      <c r="D57" s="435"/>
      <c r="E57" s="436"/>
      <c r="F57" s="302" t="s">
        <v>89</v>
      </c>
      <c r="G57" s="302" t="s">
        <v>89</v>
      </c>
      <c r="H57" s="437" t="str">
        <f t="shared" si="19"/>
        <v>BLACK</v>
      </c>
      <c r="I57" s="437" t="e">
        <f>#REF!</f>
        <v>#REF!</v>
      </c>
      <c r="J57" s="206" t="s">
        <v>30</v>
      </c>
      <c r="K57" s="206">
        <f t="shared" si="20"/>
        <v>2</v>
      </c>
      <c r="L57" s="212">
        <v>1</v>
      </c>
      <c r="M57" s="206">
        <f t="shared" si="21"/>
        <v>2</v>
      </c>
      <c r="N57" s="211"/>
      <c r="O57" s="207">
        <f t="shared" si="22"/>
        <v>2</v>
      </c>
      <c r="P57" s="395" t="s">
        <v>424</v>
      </c>
      <c r="Q57" s="396"/>
    </row>
    <row r="58" spans="1:17" s="12" customFormat="1" ht="98" hidden="1" customHeight="1">
      <c r="A58" s="255">
        <v>5</v>
      </c>
      <c r="B58" s="434" t="s">
        <v>396</v>
      </c>
      <c r="C58" s="435"/>
      <c r="D58" s="435"/>
      <c r="E58" s="436"/>
      <c r="F58" s="302" t="s">
        <v>89</v>
      </c>
      <c r="G58" s="302" t="s">
        <v>89</v>
      </c>
      <c r="H58" s="437" t="str">
        <f t="shared" si="19"/>
        <v>BLACK</v>
      </c>
      <c r="I58" s="437" t="e">
        <f>#REF!</f>
        <v>#REF!</v>
      </c>
      <c r="J58" s="206" t="s">
        <v>30</v>
      </c>
      <c r="K58" s="206">
        <f t="shared" si="20"/>
        <v>2</v>
      </c>
      <c r="L58" s="212">
        <v>2</v>
      </c>
      <c r="M58" s="206">
        <f t="shared" si="21"/>
        <v>4</v>
      </c>
      <c r="N58" s="211"/>
      <c r="O58" s="207">
        <f>N58+M58</f>
        <v>4</v>
      </c>
      <c r="P58" s="395" t="s">
        <v>425</v>
      </c>
      <c r="Q58" s="396"/>
    </row>
    <row r="59" spans="1:17" s="12" customFormat="1" ht="80.5" hidden="1" customHeight="1">
      <c r="A59" s="255">
        <v>6</v>
      </c>
      <c r="B59" s="434" t="s">
        <v>397</v>
      </c>
      <c r="C59" s="435"/>
      <c r="D59" s="435"/>
      <c r="E59" s="436"/>
      <c r="F59" s="302" t="s">
        <v>92</v>
      </c>
      <c r="G59" s="302" t="s">
        <v>92</v>
      </c>
      <c r="H59" s="437" t="str">
        <f t="shared" si="19"/>
        <v>BLACK</v>
      </c>
      <c r="I59" s="437" t="e">
        <f>#REF!</f>
        <v>#REF!</v>
      </c>
      <c r="J59" s="206" t="s">
        <v>30</v>
      </c>
      <c r="K59" s="206">
        <f t="shared" si="20"/>
        <v>2</v>
      </c>
      <c r="L59" s="212">
        <v>1</v>
      </c>
      <c r="M59" s="206">
        <f t="shared" si="21"/>
        <v>2</v>
      </c>
      <c r="N59" s="211"/>
      <c r="O59" s="207">
        <f t="shared" ref="O59:O61" si="23">N59+M59</f>
        <v>2</v>
      </c>
      <c r="P59" s="395" t="s">
        <v>426</v>
      </c>
      <c r="Q59" s="396"/>
    </row>
    <row r="60" spans="1:17" s="12" customFormat="1" ht="80.5" hidden="1" customHeight="1">
      <c r="A60" s="255">
        <v>7</v>
      </c>
      <c r="B60" s="434" t="s">
        <v>398</v>
      </c>
      <c r="C60" s="435"/>
      <c r="D60" s="435"/>
      <c r="E60" s="436"/>
      <c r="F60" s="302" t="s">
        <v>92</v>
      </c>
      <c r="G60" s="302" t="s">
        <v>92</v>
      </c>
      <c r="H60" s="437" t="str">
        <f t="shared" si="19"/>
        <v>BLACK</v>
      </c>
      <c r="I60" s="437" t="e">
        <f>#REF!</f>
        <v>#REF!</v>
      </c>
      <c r="J60" s="206" t="s">
        <v>30</v>
      </c>
      <c r="K60" s="206">
        <f t="shared" si="20"/>
        <v>2</v>
      </c>
      <c r="L60" s="212">
        <v>0.1</v>
      </c>
      <c r="M60" s="206">
        <f t="shared" si="21"/>
        <v>0.2</v>
      </c>
      <c r="N60" s="211"/>
      <c r="O60" s="207">
        <f t="shared" si="23"/>
        <v>0.2</v>
      </c>
      <c r="P60" s="477"/>
      <c r="Q60" s="477"/>
    </row>
    <row r="61" spans="1:17" s="12" customFormat="1" ht="80.5" hidden="1" customHeight="1">
      <c r="A61" s="255">
        <v>8</v>
      </c>
      <c r="B61" s="304" t="s">
        <v>399</v>
      </c>
      <c r="C61" s="305"/>
      <c r="D61" s="305"/>
      <c r="E61" s="306"/>
      <c r="F61" s="302" t="s">
        <v>55</v>
      </c>
      <c r="G61" s="302" t="s">
        <v>55</v>
      </c>
      <c r="H61" s="437" t="str">
        <f t="shared" si="19"/>
        <v>BLACK</v>
      </c>
      <c r="I61" s="437" t="e">
        <f>#REF!</f>
        <v>#REF!</v>
      </c>
      <c r="J61" s="206" t="s">
        <v>30</v>
      </c>
      <c r="K61" s="206">
        <f t="shared" si="20"/>
        <v>2</v>
      </c>
      <c r="L61" s="212">
        <v>2</v>
      </c>
      <c r="M61" s="206">
        <f>L61*K61</f>
        <v>4</v>
      </c>
      <c r="N61" s="211"/>
      <c r="O61" s="207">
        <f t="shared" si="23"/>
        <v>4</v>
      </c>
      <c r="P61" s="477"/>
      <c r="Q61" s="477"/>
    </row>
    <row r="62" spans="1:17" s="12" customFormat="1" ht="58" hidden="1" customHeight="1">
      <c r="A62" s="255">
        <v>9</v>
      </c>
      <c r="B62" s="304" t="s">
        <v>400</v>
      </c>
      <c r="C62" s="305"/>
      <c r="D62" s="305"/>
      <c r="E62" s="306"/>
      <c r="F62" s="302" t="s">
        <v>55</v>
      </c>
      <c r="G62" s="302" t="s">
        <v>55</v>
      </c>
      <c r="H62" s="478" t="str">
        <f t="shared" si="19"/>
        <v>BLACK</v>
      </c>
      <c r="I62" s="479"/>
      <c r="J62" s="206" t="s">
        <v>30</v>
      </c>
      <c r="K62" s="206">
        <f t="shared" si="20"/>
        <v>2</v>
      </c>
      <c r="L62" s="212">
        <v>1</v>
      </c>
      <c r="M62" s="206">
        <f t="shared" ref="M62:M64" si="24">L62*K62</f>
        <v>2</v>
      </c>
      <c r="N62" s="206"/>
      <c r="O62" s="207">
        <f>M62</f>
        <v>2</v>
      </c>
      <c r="P62" s="475"/>
      <c r="Q62" s="476"/>
    </row>
    <row r="63" spans="1:17" s="12" customFormat="1" ht="68" hidden="1" customHeight="1">
      <c r="A63" s="307">
        <v>10</v>
      </c>
      <c r="B63" s="304" t="s">
        <v>401</v>
      </c>
      <c r="C63" s="305"/>
      <c r="D63" s="305"/>
      <c r="E63" s="306"/>
      <c r="F63" s="302" t="s">
        <v>55</v>
      </c>
      <c r="G63" s="302" t="s">
        <v>55</v>
      </c>
      <c r="H63" s="478" t="str">
        <f t="shared" si="19"/>
        <v>BLACK</v>
      </c>
      <c r="I63" s="479"/>
      <c r="J63" s="206" t="s">
        <v>30</v>
      </c>
      <c r="K63" s="206">
        <f t="shared" si="20"/>
        <v>2</v>
      </c>
      <c r="L63" s="212">
        <v>0.1</v>
      </c>
      <c r="M63" s="206">
        <f t="shared" si="24"/>
        <v>0.2</v>
      </c>
      <c r="N63" s="206"/>
      <c r="O63" s="207">
        <f>M63</f>
        <v>0.2</v>
      </c>
      <c r="P63" s="475"/>
      <c r="Q63" s="476"/>
    </row>
    <row r="64" spans="1:17" s="12" customFormat="1" ht="68" hidden="1" customHeight="1">
      <c r="A64" s="307">
        <v>11</v>
      </c>
      <c r="B64" s="304" t="s">
        <v>202</v>
      </c>
      <c r="C64" s="305"/>
      <c r="D64" s="305"/>
      <c r="E64" s="306"/>
      <c r="F64" s="302" t="s">
        <v>55</v>
      </c>
      <c r="G64" s="302" t="s">
        <v>55</v>
      </c>
      <c r="H64" s="478" t="str">
        <f t="shared" si="19"/>
        <v>BLACK</v>
      </c>
      <c r="I64" s="479"/>
      <c r="J64" s="206" t="s">
        <v>30</v>
      </c>
      <c r="K64" s="206">
        <f t="shared" si="20"/>
        <v>2</v>
      </c>
      <c r="L64" s="212">
        <v>0.2</v>
      </c>
      <c r="M64" s="206">
        <f t="shared" si="24"/>
        <v>0.4</v>
      </c>
      <c r="N64" s="206"/>
      <c r="O64" s="207">
        <f>M64</f>
        <v>0.4</v>
      </c>
      <c r="P64" s="475"/>
      <c r="Q64" s="476"/>
    </row>
    <row r="65" spans="1:17" s="12" customFormat="1" ht="16" customHeight="1">
      <c r="A65" s="88"/>
      <c r="B65" s="88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</row>
    <row r="66" spans="1:17" s="12" customFormat="1" ht="33" customHeight="1">
      <c r="B66" s="75" t="s">
        <v>66</v>
      </c>
      <c r="C66" s="76"/>
      <c r="D66" s="77"/>
      <c r="E66" s="77"/>
      <c r="F66" s="77"/>
      <c r="G66" s="78"/>
      <c r="H66" s="77"/>
      <c r="I66" s="77"/>
      <c r="J66" s="474" t="s">
        <v>31</v>
      </c>
      <c r="K66" s="474"/>
      <c r="L66" s="474"/>
      <c r="M66" s="474"/>
      <c r="N66" s="474"/>
      <c r="O66" s="42"/>
      <c r="P66" s="42"/>
      <c r="Q66" s="43"/>
    </row>
    <row r="67" spans="1:17" s="88" customFormat="1" ht="35.5" customHeight="1">
      <c r="A67" s="88">
        <v>1</v>
      </c>
      <c r="B67" s="253" t="s">
        <v>211</v>
      </c>
      <c r="C67" s="3" t="s">
        <v>154</v>
      </c>
      <c r="D67" s="12"/>
      <c r="E67" s="12"/>
      <c r="F67" s="12"/>
      <c r="G67" s="44"/>
      <c r="H67" s="44"/>
      <c r="I67" s="44"/>
      <c r="J67" s="44"/>
      <c r="K67" s="16"/>
      <c r="L67" s="16"/>
      <c r="M67" s="44"/>
      <c r="N67" s="44"/>
      <c r="O67" s="44"/>
      <c r="P67" s="44"/>
      <c r="Q67" s="44"/>
    </row>
    <row r="68" spans="1:17" s="12" customFormat="1" ht="34.5" hidden="1" customHeight="1">
      <c r="A68" s="88"/>
      <c r="B68" s="440" t="s">
        <v>49</v>
      </c>
      <c r="C68" s="441"/>
      <c r="D68" s="441"/>
      <c r="E68" s="441"/>
      <c r="F68" s="441"/>
      <c r="G68" s="441"/>
      <c r="H68" s="441"/>
      <c r="I68" s="442"/>
      <c r="J68" s="44"/>
      <c r="K68" s="16"/>
      <c r="L68" s="16"/>
      <c r="M68" s="44"/>
      <c r="N68" s="44"/>
      <c r="O68" s="44"/>
      <c r="P68" s="44"/>
      <c r="Q68" s="44"/>
    </row>
    <row r="69" spans="1:17" s="12" customFormat="1" ht="59.25" hidden="1" customHeight="1">
      <c r="A69" s="88"/>
      <c r="B69" s="419" t="s">
        <v>42</v>
      </c>
      <c r="C69" s="420"/>
      <c r="D69" s="421" t="s">
        <v>54</v>
      </c>
      <c r="E69" s="422"/>
      <c r="F69" s="422"/>
      <c r="G69" s="422"/>
      <c r="H69" s="422"/>
      <c r="I69" s="423"/>
      <c r="J69" s="44"/>
      <c r="K69" s="44"/>
      <c r="L69" s="44"/>
      <c r="M69" s="44"/>
      <c r="N69" s="44"/>
      <c r="O69" s="44"/>
      <c r="P69" s="44"/>
      <c r="Q69" s="44"/>
    </row>
    <row r="70" spans="1:17" s="12" customFormat="1" ht="141.5" hidden="1" customHeight="1">
      <c r="A70" s="88"/>
      <c r="B70" s="427" t="str">
        <f>$D$18</f>
        <v>BLACK</v>
      </c>
      <c r="C70" s="427" t="e">
        <f>#REF!</f>
        <v>#REF!</v>
      </c>
      <c r="D70" s="443" t="s">
        <v>432</v>
      </c>
      <c r="E70" s="444"/>
      <c r="F70" s="444"/>
      <c r="G70" s="444"/>
      <c r="H70" s="444"/>
      <c r="I70" s="445"/>
      <c r="J70" s="44"/>
      <c r="K70" s="44"/>
      <c r="L70" s="44"/>
      <c r="M70" s="44"/>
      <c r="N70" s="44"/>
      <c r="O70" s="44"/>
    </row>
    <row r="71" spans="1:17" s="12" customFormat="1" ht="27.5" hidden="1"/>
    <row r="72" spans="1:17" s="12" customFormat="1" ht="28" hidden="1">
      <c r="A72" s="88"/>
      <c r="B72" s="405"/>
      <c r="C72" s="406"/>
      <c r="D72" s="407"/>
      <c r="E72" s="407"/>
      <c r="F72" s="407"/>
      <c r="G72" s="407"/>
      <c r="H72" s="407"/>
      <c r="I72" s="408"/>
      <c r="J72" s="44"/>
      <c r="K72" s="44"/>
      <c r="L72" s="44"/>
    </row>
    <row r="73" spans="1:17" s="12" customFormat="1" ht="40.5" hidden="1" customHeight="1">
      <c r="A73" s="88"/>
      <c r="B73" s="424"/>
      <c r="C73" s="425"/>
      <c r="D73" s="257" t="s">
        <v>182</v>
      </c>
      <c r="E73" s="257" t="s">
        <v>60</v>
      </c>
      <c r="F73" s="257" t="s">
        <v>10</v>
      </c>
      <c r="G73" s="257" t="s">
        <v>57</v>
      </c>
      <c r="H73" s="257" t="s">
        <v>58</v>
      </c>
      <c r="I73" s="257" t="s">
        <v>59</v>
      </c>
      <c r="J73" s="44"/>
    </row>
    <row r="74" spans="1:17" s="12" customFormat="1" ht="81.5" hidden="1" customHeight="1">
      <c r="A74" s="88"/>
      <c r="B74" s="397" t="s">
        <v>209</v>
      </c>
      <c r="C74" s="397"/>
      <c r="D74" s="398" t="s">
        <v>433</v>
      </c>
      <c r="E74" s="399"/>
      <c r="F74" s="399"/>
      <c r="G74" s="399"/>
      <c r="H74" s="399"/>
      <c r="I74" s="400"/>
      <c r="J74" s="44"/>
    </row>
    <row r="75" spans="1:17" s="12" customFormat="1" ht="173.5" hidden="1" customHeight="1">
      <c r="A75" s="88"/>
      <c r="B75" s="397" t="s">
        <v>434</v>
      </c>
      <c r="C75" s="397"/>
      <c r="D75" s="398" t="s">
        <v>435</v>
      </c>
      <c r="E75" s="399"/>
      <c r="F75" s="399"/>
      <c r="G75" s="399"/>
      <c r="H75" s="399"/>
      <c r="I75" s="400"/>
      <c r="J75" s="44"/>
    </row>
    <row r="76" spans="1:17" s="12" customFormat="1" ht="173.5" hidden="1" customHeight="1">
      <c r="A76" s="88"/>
      <c r="B76" s="397" t="s">
        <v>436</v>
      </c>
      <c r="C76" s="397"/>
      <c r="D76" s="398" t="s">
        <v>435</v>
      </c>
      <c r="E76" s="399"/>
      <c r="F76" s="399"/>
      <c r="G76" s="399"/>
      <c r="H76" s="399"/>
      <c r="I76" s="400"/>
      <c r="J76" s="44"/>
    </row>
    <row r="77" spans="1:17" s="12" customFormat="1" ht="12.75" customHeight="1">
      <c r="A77" s="88"/>
      <c r="B77" s="88"/>
      <c r="C77" s="88"/>
      <c r="D77" s="88"/>
      <c r="E77" s="88"/>
      <c r="F77" s="88"/>
      <c r="G77" s="88"/>
      <c r="H77" s="88"/>
      <c r="I77" s="88"/>
      <c r="J77" s="44"/>
      <c r="K77" s="44"/>
      <c r="L77" s="44"/>
      <c r="M77" s="44"/>
      <c r="N77" s="44"/>
      <c r="O77" s="44"/>
      <c r="P77" s="44"/>
      <c r="Q77" s="44"/>
    </row>
    <row r="78" spans="1:17" s="88" customFormat="1" ht="42" customHeight="1">
      <c r="A78" s="13">
        <v>2</v>
      </c>
      <c r="B78" s="253" t="s">
        <v>212</v>
      </c>
      <c r="C78" s="403" t="s">
        <v>201</v>
      </c>
      <c r="D78" s="403"/>
      <c r="E78" s="403"/>
      <c r="F78" s="403"/>
      <c r="G78" s="44"/>
      <c r="H78" s="44"/>
      <c r="I78" s="44"/>
      <c r="J78" s="44"/>
      <c r="K78" s="16"/>
      <c r="L78" s="16"/>
      <c r="M78" s="44"/>
      <c r="N78" s="44"/>
      <c r="O78" s="44"/>
      <c r="P78" s="44"/>
      <c r="Q78" s="44"/>
    </row>
    <row r="79" spans="1:17" s="12" customFormat="1" ht="28" hidden="1">
      <c r="A79" s="88"/>
      <c r="B79" s="405" t="s">
        <v>49</v>
      </c>
      <c r="C79" s="406"/>
      <c r="D79" s="406"/>
      <c r="E79" s="406"/>
      <c r="F79" s="406"/>
      <c r="G79" s="406"/>
      <c r="H79" s="406"/>
      <c r="I79" s="409"/>
      <c r="J79" s="44"/>
      <c r="K79" s="16"/>
      <c r="L79" s="16"/>
      <c r="M79" s="44"/>
      <c r="N79" s="44"/>
      <c r="O79" s="44"/>
      <c r="P79" s="44"/>
      <c r="Q79" s="44"/>
    </row>
    <row r="80" spans="1:17" s="12" customFormat="1" ht="63" hidden="1" customHeight="1">
      <c r="A80" s="88"/>
      <c r="B80" s="411" t="s">
        <v>42</v>
      </c>
      <c r="C80" s="412"/>
      <c r="D80" s="413" t="s">
        <v>69</v>
      </c>
      <c r="E80" s="414"/>
      <c r="F80" s="414"/>
      <c r="G80" s="414"/>
      <c r="H80" s="414"/>
      <c r="I80" s="415"/>
      <c r="J80" s="44"/>
      <c r="K80" s="44"/>
      <c r="L80" s="44"/>
      <c r="M80" s="44"/>
      <c r="N80" s="44"/>
      <c r="O80" s="44"/>
      <c r="P80" s="44"/>
      <c r="Q80" s="44"/>
    </row>
    <row r="81" spans="1:17" s="12" customFormat="1" ht="72" hidden="1" customHeight="1">
      <c r="A81" s="88"/>
      <c r="B81" s="410" t="str">
        <f>$D$20</f>
        <v>BLACK</v>
      </c>
      <c r="C81" s="410" t="e">
        <f>#REF!</f>
        <v>#REF!</v>
      </c>
      <c r="D81" s="416" t="s">
        <v>178</v>
      </c>
      <c r="E81" s="417"/>
      <c r="F81" s="417"/>
      <c r="G81" s="417"/>
      <c r="H81" s="417"/>
      <c r="I81" s="418"/>
      <c r="J81" s="44"/>
      <c r="K81" s="44"/>
      <c r="L81" s="44"/>
      <c r="M81" s="44"/>
      <c r="N81" s="44"/>
      <c r="O81" s="44"/>
    </row>
    <row r="82" spans="1:17" s="12" customFormat="1" ht="29.15" hidden="1" customHeight="1">
      <c r="A82" s="88"/>
      <c r="B82" s="213"/>
      <c r="C82" s="214"/>
      <c r="D82" s="215"/>
      <c r="E82" s="202"/>
      <c r="F82" s="202"/>
      <c r="G82" s="202"/>
      <c r="H82" s="202"/>
      <c r="I82" s="203"/>
      <c r="J82" s="44"/>
      <c r="K82" s="44"/>
      <c r="L82" s="44"/>
      <c r="M82" s="44"/>
      <c r="N82" s="44"/>
      <c r="O82" s="44"/>
    </row>
    <row r="83" spans="1:17" s="12" customFormat="1" ht="28" hidden="1">
      <c r="A83" s="88"/>
      <c r="B83" s="405" t="s">
        <v>70</v>
      </c>
      <c r="C83" s="406"/>
      <c r="D83" s="407"/>
      <c r="E83" s="407"/>
      <c r="F83" s="407"/>
      <c r="G83" s="407"/>
      <c r="H83" s="407"/>
      <c r="I83" s="408"/>
      <c r="J83" s="44"/>
      <c r="K83" s="44"/>
      <c r="L83" s="44"/>
    </row>
    <row r="84" spans="1:17" s="12" customFormat="1" ht="56.25" hidden="1" customHeight="1">
      <c r="A84" s="88"/>
      <c r="B84" s="424"/>
      <c r="C84" s="425"/>
      <c r="D84" s="257" t="s">
        <v>182</v>
      </c>
      <c r="E84" s="257" t="s">
        <v>60</v>
      </c>
      <c r="F84" s="257" t="s">
        <v>10</v>
      </c>
      <c r="G84" s="257" t="s">
        <v>57</v>
      </c>
      <c r="H84" s="257" t="s">
        <v>58</v>
      </c>
      <c r="I84" s="257" t="s">
        <v>59</v>
      </c>
      <c r="J84" s="44"/>
    </row>
    <row r="85" spans="1:17" s="12" customFormat="1" ht="67.5" hidden="1" customHeight="1">
      <c r="A85" s="88"/>
      <c r="B85" s="426" t="s">
        <v>183</v>
      </c>
      <c r="C85" s="426"/>
      <c r="D85" s="195"/>
      <c r="E85" s="196"/>
      <c r="F85" s="196"/>
      <c r="G85" s="196"/>
      <c r="H85" s="196"/>
      <c r="I85" s="196"/>
      <c r="J85" s="44"/>
    </row>
    <row r="86" spans="1:17" s="88" customFormat="1" ht="48.65" customHeight="1">
      <c r="A86" s="13">
        <v>3</v>
      </c>
      <c r="B86" s="253" t="s">
        <v>213</v>
      </c>
      <c r="C86" s="99" t="s">
        <v>390</v>
      </c>
      <c r="D86" s="15"/>
      <c r="E86" s="15"/>
      <c r="F86" s="15"/>
      <c r="G86" s="44"/>
      <c r="H86" s="44"/>
      <c r="I86" s="44"/>
      <c r="J86" s="44"/>
      <c r="K86" s="16"/>
      <c r="L86" s="16"/>
      <c r="M86" s="44"/>
      <c r="N86" s="44"/>
      <c r="O86" s="44"/>
      <c r="P86" s="44"/>
      <c r="Q86" s="44"/>
    </row>
    <row r="87" spans="1:17" s="12" customFormat="1" ht="36.65" hidden="1" customHeight="1">
      <c r="A87" s="88"/>
      <c r="B87" s="419" t="s">
        <v>42</v>
      </c>
      <c r="C87" s="420"/>
      <c r="D87" s="421" t="s">
        <v>208</v>
      </c>
      <c r="E87" s="422"/>
      <c r="F87" s="422"/>
      <c r="G87" s="422"/>
      <c r="H87" s="422"/>
      <c r="I87" s="423"/>
      <c r="J87" s="44"/>
      <c r="K87" s="44"/>
      <c r="L87" s="44"/>
      <c r="M87" s="44"/>
      <c r="N87" s="44"/>
      <c r="O87" s="44"/>
      <c r="P87" s="44"/>
      <c r="Q87" s="44"/>
    </row>
    <row r="88" spans="1:17" s="12" customFormat="1" ht="70.5" hidden="1" customHeight="1">
      <c r="A88" s="88"/>
      <c r="B88" s="427" t="str">
        <f>$D$18</f>
        <v>BLACK</v>
      </c>
      <c r="C88" s="427" t="e">
        <f>#REF!</f>
        <v>#REF!</v>
      </c>
      <c r="D88" s="428" t="s">
        <v>235</v>
      </c>
      <c r="E88" s="429"/>
      <c r="F88" s="429"/>
      <c r="G88" s="429"/>
      <c r="H88" s="429"/>
      <c r="I88" s="430"/>
      <c r="J88" s="44"/>
    </row>
    <row r="89" spans="1:17" s="12" customFormat="1" ht="70.5" hidden="1" customHeight="1">
      <c r="A89" s="88"/>
      <c r="B89" s="427" t="e">
        <f>#REF!</f>
        <v>#REF!</v>
      </c>
      <c r="C89" s="427" t="e">
        <f>#REF!</f>
        <v>#REF!</v>
      </c>
      <c r="D89" s="431"/>
      <c r="E89" s="432"/>
      <c r="F89" s="432"/>
      <c r="G89" s="432"/>
      <c r="H89" s="432"/>
      <c r="I89" s="433"/>
      <c r="J89" s="44"/>
    </row>
    <row r="90" spans="1:17" s="12" customFormat="1" ht="27.5">
      <c r="A90" s="88"/>
      <c r="B90" s="88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</row>
    <row r="91" spans="1:17" s="12" customFormat="1" ht="29.25" customHeight="1">
      <c r="B91" s="404" t="s">
        <v>78</v>
      </c>
      <c r="C91" s="404"/>
      <c r="D91" s="404"/>
      <c r="E91" s="404"/>
      <c r="G91" s="44"/>
      <c r="N91" s="43"/>
      <c r="O91" s="42"/>
      <c r="P91" s="42"/>
      <c r="Q91" s="43"/>
    </row>
    <row r="92" spans="1:17" s="12" customFormat="1" ht="35.25" customHeight="1">
      <c r="A92" s="88">
        <v>1</v>
      </c>
      <c r="B92" s="94" t="s">
        <v>205</v>
      </c>
      <c r="C92" s="88"/>
      <c r="D92" s="88"/>
      <c r="G92" s="44"/>
      <c r="N92" s="43"/>
      <c r="O92" s="42"/>
      <c r="P92" s="42"/>
      <c r="Q92" s="43"/>
    </row>
    <row r="93" spans="1:17" s="12" customFormat="1" ht="35.25" customHeight="1">
      <c r="A93" s="88">
        <v>2</v>
      </c>
      <c r="B93" s="94" t="s">
        <v>206</v>
      </c>
      <c r="C93" s="88"/>
      <c r="D93" s="88"/>
      <c r="G93" s="44"/>
      <c r="N93" s="43"/>
      <c r="O93" s="42"/>
      <c r="P93" s="42"/>
      <c r="Q93" s="43"/>
    </row>
    <row r="94" spans="1:17" s="12" customFormat="1" ht="35.25" customHeight="1">
      <c r="A94" s="88">
        <v>3</v>
      </c>
      <c r="B94" s="94" t="s">
        <v>207</v>
      </c>
      <c r="C94" s="88"/>
      <c r="D94" s="88"/>
      <c r="G94" s="44"/>
      <c r="N94" s="43"/>
      <c r="O94" s="42"/>
      <c r="P94" s="42"/>
      <c r="Q94" s="43"/>
    </row>
    <row r="95" spans="1:17" s="15" customFormat="1" ht="41" customHeight="1">
      <c r="A95" s="13"/>
      <c r="B95" s="258" t="s">
        <v>61</v>
      </c>
      <c r="C95" s="259" t="s">
        <v>182</v>
      </c>
      <c r="D95" s="259" t="s">
        <v>60</v>
      </c>
      <c r="E95" s="259" t="s">
        <v>10</v>
      </c>
      <c r="F95" s="259" t="s">
        <v>57</v>
      </c>
      <c r="G95" s="259" t="s">
        <v>58</v>
      </c>
      <c r="H95" s="259" t="s">
        <v>59</v>
      </c>
      <c r="I95" s="259" t="s">
        <v>11</v>
      </c>
      <c r="M95" s="47"/>
      <c r="N95" s="48"/>
      <c r="O95" s="48"/>
      <c r="P95" s="47"/>
    </row>
    <row r="96" spans="1:17" s="15" customFormat="1" ht="41" customHeight="1">
      <c r="A96" s="13"/>
      <c r="B96" s="258" t="s">
        <v>62</v>
      </c>
      <c r="C96" s="207">
        <f>F26</f>
        <v>0</v>
      </c>
      <c r="D96" s="207">
        <f t="shared" ref="D96:H96" si="25">G26</f>
        <v>0</v>
      </c>
      <c r="E96" s="207">
        <f t="shared" si="25"/>
        <v>4</v>
      </c>
      <c r="F96" s="207">
        <f t="shared" si="25"/>
        <v>0</v>
      </c>
      <c r="G96" s="207">
        <f t="shared" si="25"/>
        <v>0</v>
      </c>
      <c r="H96" s="207">
        <f t="shared" si="25"/>
        <v>0</v>
      </c>
      <c r="I96" s="207">
        <f>SUM(C96:H96)</f>
        <v>4</v>
      </c>
      <c r="M96" s="47"/>
      <c r="N96" s="48"/>
      <c r="O96" s="48"/>
      <c r="P96" s="47"/>
    </row>
    <row r="97" spans="1:17" s="95" customFormat="1" ht="319.5" customHeight="1">
      <c r="A97" s="401" t="s">
        <v>402</v>
      </c>
      <c r="B97" s="401"/>
      <c r="C97" s="401"/>
      <c r="D97" s="401"/>
      <c r="E97" s="401"/>
      <c r="F97" s="401"/>
      <c r="G97" s="401"/>
      <c r="H97" s="401"/>
      <c r="I97" s="401"/>
      <c r="J97" s="401"/>
      <c r="K97" s="401"/>
      <c r="L97" s="401"/>
      <c r="M97" s="401"/>
      <c r="N97" s="401"/>
      <c r="O97" s="401"/>
      <c r="P97" s="401"/>
      <c r="Q97" s="401"/>
    </row>
    <row r="98" spans="1:17" s="95" customFormat="1" ht="320.5" customHeight="1">
      <c r="A98" s="401" t="s">
        <v>224</v>
      </c>
      <c r="B98" s="401"/>
      <c r="C98" s="401"/>
      <c r="D98" s="401"/>
      <c r="E98" s="401"/>
      <c r="F98" s="401"/>
      <c r="G98" s="401"/>
      <c r="H98" s="401"/>
      <c r="I98" s="401"/>
      <c r="J98" s="401"/>
      <c r="K98" s="401"/>
      <c r="L98" s="401"/>
      <c r="M98" s="401"/>
      <c r="N98" s="401"/>
      <c r="O98" s="401"/>
      <c r="P98" s="401"/>
      <c r="Q98" s="401"/>
    </row>
    <row r="99" spans="1:17" s="95" customFormat="1" ht="27.5">
      <c r="G99" s="96"/>
    </row>
    <row r="100" spans="1:17" s="95" customFormat="1" ht="27.5">
      <c r="G100" s="96"/>
    </row>
    <row r="101" spans="1:17" s="95" customFormat="1" ht="27.5">
      <c r="G101" s="96"/>
    </row>
    <row r="102" spans="1:17" s="95" customFormat="1" ht="27.5">
      <c r="G102" s="96"/>
    </row>
    <row r="103" spans="1:17" s="95" customFormat="1" ht="27.5">
      <c r="G103" s="96"/>
    </row>
    <row r="104" spans="1:17" s="95" customFormat="1" ht="27.5">
      <c r="G104" s="96"/>
    </row>
    <row r="105" spans="1:17" s="95" customFormat="1" ht="27.5">
      <c r="G105" s="96"/>
    </row>
    <row r="106" spans="1:17" s="95" customFormat="1" ht="27.5">
      <c r="G106" s="96"/>
    </row>
    <row r="107" spans="1:17" s="95" customFormat="1" ht="27.5">
      <c r="G107" s="96"/>
    </row>
    <row r="108" spans="1:17" s="95" customFormat="1" ht="27.5">
      <c r="G108" s="96"/>
    </row>
    <row r="109" spans="1:17" s="95" customFormat="1" ht="27.5">
      <c r="G109" s="96"/>
    </row>
    <row r="110" spans="1:17" s="95" customFormat="1" ht="27.5">
      <c r="G110" s="96"/>
    </row>
    <row r="111" spans="1:17" s="95" customFormat="1" ht="27.5">
      <c r="G111" s="96"/>
    </row>
    <row r="112" spans="1:17" s="95" customFormat="1" ht="27.5">
      <c r="G112" s="96"/>
    </row>
    <row r="113" spans="7:7" s="95" customFormat="1" ht="27.5">
      <c r="G113" s="96"/>
    </row>
    <row r="114" spans="7:7" s="95" customFormat="1" ht="27.5">
      <c r="G114" s="96"/>
    </row>
    <row r="115" spans="7:7" s="95" customFormat="1" ht="27.5">
      <c r="G115" s="96"/>
    </row>
    <row r="116" spans="7:7" s="95" customFormat="1" ht="27.5">
      <c r="G116" s="96"/>
    </row>
    <row r="117" spans="7:7" s="95" customFormat="1" ht="27.5">
      <c r="G117" s="96"/>
    </row>
    <row r="118" spans="7:7" s="95" customFormat="1" ht="27.5">
      <c r="G118" s="96"/>
    </row>
    <row r="119" spans="7:7" s="95" customFormat="1" ht="27.5">
      <c r="G119" s="96"/>
    </row>
  </sheetData>
  <autoFilter ref="A39:R6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30">
    <mergeCell ref="B44:E44"/>
    <mergeCell ref="H44:I44"/>
    <mergeCell ref="P44:Q44"/>
    <mergeCell ref="H45:I45"/>
    <mergeCell ref="P49:Q49"/>
    <mergeCell ref="B47:E47"/>
    <mergeCell ref="H47:I47"/>
    <mergeCell ref="P47:Q47"/>
    <mergeCell ref="B45:E45"/>
    <mergeCell ref="P45:Q45"/>
    <mergeCell ref="B46:E46"/>
    <mergeCell ref="H46:I46"/>
    <mergeCell ref="P46:Q46"/>
    <mergeCell ref="B48:E48"/>
    <mergeCell ref="H48:I48"/>
    <mergeCell ref="P48:Q48"/>
    <mergeCell ref="H59:I59"/>
    <mergeCell ref="P59:Q59"/>
    <mergeCell ref="P55:Q55"/>
    <mergeCell ref="B57:E57"/>
    <mergeCell ref="H57:I57"/>
    <mergeCell ref="P57:Q57"/>
    <mergeCell ref="A53:E53"/>
    <mergeCell ref="P53:Q53"/>
    <mergeCell ref="B56:E56"/>
    <mergeCell ref="H54:I54"/>
    <mergeCell ref="P54:Q54"/>
    <mergeCell ref="B55:E55"/>
    <mergeCell ref="H55:I55"/>
    <mergeCell ref="J66:N66"/>
    <mergeCell ref="P62:Q62"/>
    <mergeCell ref="P60:Q60"/>
    <mergeCell ref="H62:I62"/>
    <mergeCell ref="H60:I60"/>
    <mergeCell ref="B60:E60"/>
    <mergeCell ref="H61:I61"/>
    <mergeCell ref="P61:Q61"/>
    <mergeCell ref="H64:I64"/>
    <mergeCell ref="P64:Q64"/>
    <mergeCell ref="H63:I63"/>
    <mergeCell ref="P63:Q63"/>
    <mergeCell ref="N1:O1"/>
    <mergeCell ref="P1:Q1"/>
    <mergeCell ref="N2:O2"/>
    <mergeCell ref="P2:Q2"/>
    <mergeCell ref="N3:O3"/>
    <mergeCell ref="P3:Q3"/>
    <mergeCell ref="N29:Q29"/>
    <mergeCell ref="A29:C29"/>
    <mergeCell ref="D8:F8"/>
    <mergeCell ref="G5:M8"/>
    <mergeCell ref="M11:Q11"/>
    <mergeCell ref="D27:Q28"/>
    <mergeCell ref="D11:F11"/>
    <mergeCell ref="B13:F13"/>
    <mergeCell ref="H43:I43"/>
    <mergeCell ref="A39:E39"/>
    <mergeCell ref="H39:I39"/>
    <mergeCell ref="B41:E41"/>
    <mergeCell ref="H41:I41"/>
    <mergeCell ref="P41:Q41"/>
    <mergeCell ref="B42:E42"/>
    <mergeCell ref="H42:I42"/>
    <mergeCell ref="B43:E43"/>
    <mergeCell ref="P42:Q42"/>
    <mergeCell ref="P43:Q43"/>
    <mergeCell ref="P39:Q39"/>
    <mergeCell ref="B89:C89"/>
    <mergeCell ref="B88:C88"/>
    <mergeCell ref="D88:I89"/>
    <mergeCell ref="B37:C37"/>
    <mergeCell ref="N37:Q37"/>
    <mergeCell ref="B58:E58"/>
    <mergeCell ref="H58:I58"/>
    <mergeCell ref="P58:Q58"/>
    <mergeCell ref="B59:E59"/>
    <mergeCell ref="H53:I53"/>
    <mergeCell ref="H56:I56"/>
    <mergeCell ref="P56:Q56"/>
    <mergeCell ref="B54:E54"/>
    <mergeCell ref="B68:I68"/>
    <mergeCell ref="B69:C69"/>
    <mergeCell ref="D69:I69"/>
    <mergeCell ref="B72:I72"/>
    <mergeCell ref="B73:C73"/>
    <mergeCell ref="B74:C74"/>
    <mergeCell ref="D74:I74"/>
    <mergeCell ref="B75:C75"/>
    <mergeCell ref="D75:I75"/>
    <mergeCell ref="B70:C70"/>
    <mergeCell ref="D70:I70"/>
    <mergeCell ref="B76:C76"/>
    <mergeCell ref="D76:I76"/>
    <mergeCell ref="A98:Q98"/>
    <mergeCell ref="B49:E49"/>
    <mergeCell ref="H49:I49"/>
    <mergeCell ref="B51:E51"/>
    <mergeCell ref="H51:I51"/>
    <mergeCell ref="P51:Q51"/>
    <mergeCell ref="B50:E50"/>
    <mergeCell ref="H50:I50"/>
    <mergeCell ref="P50:Q50"/>
    <mergeCell ref="A97:Q97"/>
    <mergeCell ref="C78:F78"/>
    <mergeCell ref="B91:E91"/>
    <mergeCell ref="B83:I83"/>
    <mergeCell ref="B79:I79"/>
    <mergeCell ref="B81:C81"/>
    <mergeCell ref="B80:C80"/>
    <mergeCell ref="D80:I80"/>
    <mergeCell ref="D81:I81"/>
    <mergeCell ref="B87:C87"/>
    <mergeCell ref="D87:I87"/>
    <mergeCell ref="B84:C84"/>
    <mergeCell ref="B85:C85"/>
    <mergeCell ref="A30:Q30"/>
    <mergeCell ref="B31:C31"/>
    <mergeCell ref="N31:Q31"/>
    <mergeCell ref="B32:C32"/>
    <mergeCell ref="N32:Q32"/>
    <mergeCell ref="B33:C33"/>
    <mergeCell ref="N33:Q33"/>
    <mergeCell ref="B40:E40"/>
    <mergeCell ref="H40:I40"/>
    <mergeCell ref="P40:Q40"/>
    <mergeCell ref="A34:Q34"/>
    <mergeCell ref="B35:C35"/>
    <mergeCell ref="N35:Q35"/>
    <mergeCell ref="B36:C36"/>
    <mergeCell ref="N36:Q36"/>
  </mergeCells>
  <phoneticPr fontId="111" type="noConversion"/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26" max="16" man="1"/>
    <brk id="37" max="16" man="1"/>
    <brk id="51" max="16" man="1"/>
    <brk id="64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53" t="s">
        <v>73</v>
      </c>
      <c r="N1" s="453" t="s">
        <v>73</v>
      </c>
      <c r="O1" s="454" t="s">
        <v>74</v>
      </c>
      <c r="P1" s="454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53" t="s">
        <v>75</v>
      </c>
      <c r="N2" s="453" t="s">
        <v>75</v>
      </c>
      <c r="O2" s="455" t="s">
        <v>76</v>
      </c>
      <c r="P2" s="455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53" t="s">
        <v>77</v>
      </c>
      <c r="N3" s="453" t="s">
        <v>77</v>
      </c>
      <c r="O3" s="456" t="s">
        <v>79</v>
      </c>
      <c r="P3" s="454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61" t="s">
        <v>139</v>
      </c>
      <c r="H5" s="562"/>
      <c r="I5" s="562"/>
      <c r="J5" s="562"/>
      <c r="K5" s="562"/>
      <c r="L5" s="563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64"/>
      <c r="H6" s="565"/>
      <c r="I6" s="565"/>
      <c r="J6" s="565"/>
      <c r="K6" s="565"/>
      <c r="L6" s="566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64"/>
      <c r="H7" s="565"/>
      <c r="I7" s="565"/>
      <c r="J7" s="565"/>
      <c r="K7" s="565"/>
      <c r="L7" s="566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59" t="s">
        <v>142</v>
      </c>
      <c r="E8" s="459"/>
      <c r="F8" s="459"/>
      <c r="G8" s="567"/>
      <c r="H8" s="568"/>
      <c r="I8" s="568"/>
      <c r="J8" s="568"/>
      <c r="K8" s="568"/>
      <c r="L8" s="569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71">
        <v>44964</v>
      </c>
      <c r="E11" s="472"/>
      <c r="F11" s="472"/>
      <c r="G11" s="22"/>
      <c r="H11" s="23"/>
      <c r="I11" s="20"/>
      <c r="J11" s="20" t="s">
        <v>4</v>
      </c>
      <c r="K11" s="20"/>
      <c r="L11" s="570" t="s">
        <v>128</v>
      </c>
      <c r="M11" s="570"/>
      <c r="N11" s="570"/>
      <c r="O11" s="570"/>
      <c r="P11" s="570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73"/>
      <c r="C13" s="473"/>
      <c r="D13" s="473"/>
      <c r="E13" s="473"/>
      <c r="F13" s="473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53" t="s">
        <v>147</v>
      </c>
      <c r="E28" s="553"/>
      <c r="F28" s="553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53" t="str">
        <f>+D28</f>
        <v>WASHED BURGUNDY</v>
      </c>
      <c r="E29" s="553"/>
      <c r="F29" s="553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54" t="str">
        <f>+D29</f>
        <v>WASHED BURGUNDY</v>
      </c>
      <c r="E30" s="554"/>
      <c r="F30" s="554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70" t="s">
        <v>130</v>
      </c>
      <c r="E43" s="470"/>
      <c r="F43" s="470"/>
      <c r="G43" s="470"/>
      <c r="H43" s="470"/>
      <c r="I43" s="470"/>
      <c r="J43" s="470"/>
      <c r="K43" s="470"/>
      <c r="L43" s="470"/>
      <c r="M43" s="470"/>
      <c r="N43" s="470"/>
      <c r="O43" s="470"/>
      <c r="P43" s="470"/>
    </row>
    <row r="44" spans="1:16" s="1" customFormat="1" ht="59.15" customHeight="1" thickBot="1">
      <c r="B44" s="75" t="s">
        <v>14</v>
      </c>
      <c r="C44" s="32"/>
      <c r="D44" s="555"/>
      <c r="E44" s="555"/>
      <c r="F44" s="555"/>
      <c r="G44" s="555"/>
      <c r="H44" s="555"/>
      <c r="I44" s="555"/>
      <c r="J44" s="555"/>
      <c r="K44" s="555"/>
      <c r="L44" s="555"/>
      <c r="M44" s="555"/>
      <c r="N44" s="555"/>
      <c r="O44" s="555"/>
      <c r="P44" s="555"/>
    </row>
    <row r="45" spans="1:16" s="33" customFormat="1" ht="100.5" thickBot="1">
      <c r="A45" s="556" t="s">
        <v>15</v>
      </c>
      <c r="B45" s="557"/>
      <c r="C45" s="557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58" t="s">
        <v>51</v>
      </c>
      <c r="N45" s="559"/>
      <c r="O45" s="559"/>
      <c r="P45" s="560"/>
    </row>
    <row r="46" spans="1:16" s="43" customFormat="1" ht="45.75" hidden="1" customHeight="1">
      <c r="A46" s="550" t="str">
        <f>D18</f>
        <v>BLACK</v>
      </c>
      <c r="B46" s="551"/>
      <c r="C46" s="551"/>
      <c r="D46" s="551"/>
      <c r="E46" s="551"/>
      <c r="F46" s="551"/>
      <c r="G46" s="551"/>
      <c r="H46" s="551"/>
      <c r="I46" s="551"/>
      <c r="J46" s="551"/>
      <c r="K46" s="551"/>
      <c r="L46" s="551"/>
      <c r="M46" s="551"/>
      <c r="N46" s="551"/>
      <c r="O46" s="551"/>
      <c r="P46" s="552"/>
    </row>
    <row r="47" spans="1:16" s="139" customFormat="1" ht="120" hidden="1" customHeight="1">
      <c r="A47" s="115">
        <v>1</v>
      </c>
      <c r="B47" s="545" t="str">
        <f>$L$11</f>
        <v>100% DRY COTTON FLEECE 410GSM</v>
      </c>
      <c r="C47" s="545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46"/>
      <c r="N47" s="547"/>
      <c r="O47" s="547"/>
      <c r="P47" s="548"/>
    </row>
    <row r="48" spans="1:16" s="139" customFormat="1" ht="89.25" hidden="1" customHeight="1">
      <c r="A48" s="144">
        <v>2</v>
      </c>
      <c r="B48" s="545" t="s">
        <v>149</v>
      </c>
      <c r="C48" s="545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46"/>
      <c r="N48" s="547"/>
      <c r="O48" s="547"/>
      <c r="P48" s="548"/>
    </row>
    <row r="49" spans="1:16" s="139" customFormat="1" ht="129" hidden="1" customHeight="1">
      <c r="A49" s="115">
        <v>3</v>
      </c>
      <c r="B49" s="549" t="s">
        <v>126</v>
      </c>
      <c r="C49" s="549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46"/>
      <c r="N49" s="547"/>
      <c r="O49" s="547"/>
      <c r="P49" s="548"/>
    </row>
    <row r="50" spans="1:16" s="43" customFormat="1" ht="51.75" customHeight="1">
      <c r="A50" s="542" t="str">
        <f>D23</f>
        <v>GREY HEATHER</v>
      </c>
      <c r="B50" s="543"/>
      <c r="C50" s="543"/>
      <c r="D50" s="543"/>
      <c r="E50" s="543"/>
      <c r="F50" s="543"/>
      <c r="G50" s="543"/>
      <c r="H50" s="543"/>
      <c r="I50" s="543"/>
      <c r="J50" s="543"/>
      <c r="K50" s="543"/>
      <c r="L50" s="543"/>
      <c r="M50" s="543"/>
      <c r="N50" s="543"/>
      <c r="O50" s="543"/>
      <c r="P50" s="544"/>
    </row>
    <row r="51" spans="1:16" s="139" customFormat="1" ht="186.75" customHeight="1">
      <c r="A51" s="115">
        <v>1</v>
      </c>
      <c r="B51" s="545" t="str">
        <f>$L$11</f>
        <v>100% DRY COTTON FLEECE 410GSM</v>
      </c>
      <c r="C51" s="545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46" t="s">
        <v>177</v>
      </c>
      <c r="N51" s="547"/>
      <c r="O51" s="547"/>
      <c r="P51" s="548"/>
    </row>
    <row r="52" spans="1:16" s="139" customFormat="1" ht="186.75" customHeight="1">
      <c r="A52" s="144">
        <v>2</v>
      </c>
      <c r="B52" s="545" t="s">
        <v>149</v>
      </c>
      <c r="C52" s="545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46" t="s">
        <v>168</v>
      </c>
      <c r="N52" s="547"/>
      <c r="O52" s="547"/>
      <c r="P52" s="548"/>
    </row>
    <row r="53" spans="1:16" s="139" customFormat="1" ht="186.75" customHeight="1">
      <c r="A53" s="115">
        <v>3</v>
      </c>
      <c r="B53" s="549" t="s">
        <v>126</v>
      </c>
      <c r="C53" s="549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46" t="s">
        <v>169</v>
      </c>
      <c r="N53" s="547"/>
      <c r="O53" s="547"/>
      <c r="P53" s="548"/>
    </row>
    <row r="54" spans="1:16" s="43" customFormat="1" ht="51.75" hidden="1" customHeight="1">
      <c r="A54" s="542" t="str">
        <f>D28</f>
        <v>WASHED BURGUNDY</v>
      </c>
      <c r="B54" s="543"/>
      <c r="C54" s="543"/>
      <c r="D54" s="543"/>
      <c r="E54" s="543"/>
      <c r="F54" s="543"/>
      <c r="G54" s="543"/>
      <c r="H54" s="543"/>
      <c r="I54" s="543"/>
      <c r="J54" s="543"/>
      <c r="K54" s="543"/>
      <c r="L54" s="543"/>
      <c r="M54" s="543"/>
      <c r="N54" s="543"/>
      <c r="O54" s="543"/>
      <c r="P54" s="544"/>
    </row>
    <row r="55" spans="1:16" s="139" customFormat="1" ht="96.75" hidden="1" customHeight="1">
      <c r="A55" s="115">
        <v>1</v>
      </c>
      <c r="B55" s="545" t="str">
        <f>$L$11</f>
        <v>100% DRY COTTON FLEECE 410GSM</v>
      </c>
      <c r="C55" s="545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46"/>
      <c r="N55" s="547"/>
      <c r="O55" s="547"/>
      <c r="P55" s="548"/>
    </row>
    <row r="56" spans="1:16" s="139" customFormat="1" ht="70.5" hidden="1" customHeight="1">
      <c r="A56" s="144">
        <v>2</v>
      </c>
      <c r="B56" s="545" t="s">
        <v>149</v>
      </c>
      <c r="C56" s="545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46"/>
      <c r="N56" s="547"/>
      <c r="O56" s="547"/>
      <c r="P56" s="548"/>
    </row>
    <row r="57" spans="1:16" s="139" customFormat="1" ht="125.25" hidden="1" customHeight="1">
      <c r="A57" s="115">
        <v>3</v>
      </c>
      <c r="B57" s="549" t="s">
        <v>126</v>
      </c>
      <c r="C57" s="549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46"/>
      <c r="N57" s="547"/>
      <c r="O57" s="547"/>
      <c r="P57" s="548"/>
    </row>
    <row r="58" spans="1:16" s="43" customFormat="1" ht="51.75" hidden="1" customHeight="1">
      <c r="A58" s="542" t="str">
        <f>D33</f>
        <v>LIME</v>
      </c>
      <c r="B58" s="543"/>
      <c r="C58" s="543"/>
      <c r="D58" s="543"/>
      <c r="E58" s="543"/>
      <c r="F58" s="543"/>
      <c r="G58" s="543"/>
      <c r="H58" s="543"/>
      <c r="I58" s="543"/>
      <c r="J58" s="543"/>
      <c r="K58" s="543"/>
      <c r="L58" s="543"/>
      <c r="M58" s="543"/>
      <c r="N58" s="543"/>
      <c r="O58" s="543"/>
      <c r="P58" s="544"/>
    </row>
    <row r="59" spans="1:16" s="139" customFormat="1" ht="96.75" hidden="1" customHeight="1">
      <c r="A59" s="115">
        <v>1</v>
      </c>
      <c r="B59" s="545" t="str">
        <f>$L$11</f>
        <v>100% DRY COTTON FLEECE 410GSM</v>
      </c>
      <c r="C59" s="545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46"/>
      <c r="N59" s="547"/>
      <c r="O59" s="547"/>
      <c r="P59" s="548"/>
    </row>
    <row r="60" spans="1:16" s="139" customFormat="1" ht="70.5" hidden="1" customHeight="1">
      <c r="A60" s="144">
        <v>2</v>
      </c>
      <c r="B60" s="545" t="s">
        <v>149</v>
      </c>
      <c r="C60" s="545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46"/>
      <c r="N60" s="547"/>
      <c r="O60" s="547"/>
      <c r="P60" s="548"/>
    </row>
    <row r="61" spans="1:16" s="139" customFormat="1" ht="125.25" hidden="1" customHeight="1">
      <c r="A61" s="115">
        <v>3</v>
      </c>
      <c r="B61" s="549" t="s">
        <v>126</v>
      </c>
      <c r="C61" s="549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46"/>
      <c r="N61" s="547"/>
      <c r="O61" s="547"/>
      <c r="P61" s="548"/>
    </row>
    <row r="62" spans="1:16" s="43" customFormat="1" ht="21.75" customHeight="1">
      <c r="A62" s="542"/>
      <c r="B62" s="543"/>
      <c r="C62" s="543"/>
      <c r="D62" s="543"/>
      <c r="E62" s="543"/>
      <c r="F62" s="543"/>
      <c r="G62" s="543"/>
      <c r="H62" s="543"/>
      <c r="I62" s="543"/>
      <c r="J62" s="543"/>
      <c r="K62" s="543"/>
      <c r="L62" s="543"/>
      <c r="M62" s="543"/>
      <c r="N62" s="543"/>
      <c r="O62" s="543"/>
      <c r="P62" s="544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446" t="s">
        <v>22</v>
      </c>
      <c r="B64" s="532"/>
      <c r="C64" s="532"/>
      <c r="D64" s="532"/>
      <c r="E64" s="533"/>
      <c r="F64" s="72" t="s">
        <v>47</v>
      </c>
      <c r="G64" s="72" t="s">
        <v>23</v>
      </c>
      <c r="H64" s="534" t="s">
        <v>42</v>
      </c>
      <c r="I64" s="535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20" t="s">
        <v>41</v>
      </c>
      <c r="C65" s="520"/>
      <c r="D65" s="520"/>
      <c r="E65" s="520"/>
      <c r="F65" s="82" t="str">
        <f>H65</f>
        <v>BLACK</v>
      </c>
      <c r="G65" s="112"/>
      <c r="H65" s="524" t="str">
        <f>$D$18</f>
        <v>BLACK</v>
      </c>
      <c r="I65" s="523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20" t="s">
        <v>41</v>
      </c>
      <c r="C66" s="520"/>
      <c r="D66" s="520"/>
      <c r="E66" s="520"/>
      <c r="F66" s="82" t="str">
        <f t="shared" ref="F66:F68" si="18">H66</f>
        <v>GREY HEATHER</v>
      </c>
      <c r="G66" s="112" t="s">
        <v>176</v>
      </c>
      <c r="H66" s="524" t="str">
        <f>$D$23</f>
        <v>GREY HEATHER</v>
      </c>
      <c r="I66" s="523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20" t="s">
        <v>41</v>
      </c>
      <c r="C67" s="520"/>
      <c r="D67" s="520"/>
      <c r="E67" s="520"/>
      <c r="F67" s="82" t="str">
        <f t="shared" si="18"/>
        <v>WASHED BURGUNDY</v>
      </c>
      <c r="G67" s="112"/>
      <c r="H67" s="524" t="str">
        <f>$D$28</f>
        <v>WASHED BURGUNDY</v>
      </c>
      <c r="I67" s="523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20" t="s">
        <v>41</v>
      </c>
      <c r="C68" s="520"/>
      <c r="D68" s="520"/>
      <c r="E68" s="520"/>
      <c r="F68" s="82" t="str">
        <f t="shared" si="18"/>
        <v>LIME</v>
      </c>
      <c r="G68" s="112"/>
      <c r="H68" s="524" t="str">
        <f>$D$33</f>
        <v>LIME</v>
      </c>
      <c r="I68" s="523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20" t="s">
        <v>123</v>
      </c>
      <c r="C69" s="520"/>
      <c r="D69" s="520"/>
      <c r="E69" s="520"/>
      <c r="F69" s="526" t="s">
        <v>39</v>
      </c>
      <c r="G69" s="529" t="s">
        <v>131</v>
      </c>
      <c r="H69" s="540" t="str">
        <f t="shared" ref="H69" si="19">$D$18</f>
        <v>BLACK</v>
      </c>
      <c r="I69" s="541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20" t="s">
        <v>123</v>
      </c>
      <c r="C70" s="520"/>
      <c r="D70" s="520"/>
      <c r="E70" s="520"/>
      <c r="F70" s="538" t="s">
        <v>39</v>
      </c>
      <c r="G70" s="539" t="s">
        <v>131</v>
      </c>
      <c r="H70" s="437" t="str">
        <f t="shared" ref="H70" si="21">$D$23</f>
        <v>GREY HEATHER</v>
      </c>
      <c r="I70" s="437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20" t="s">
        <v>123</v>
      </c>
      <c r="C71" s="520"/>
      <c r="D71" s="520"/>
      <c r="E71" s="520"/>
      <c r="F71" s="527" t="s">
        <v>39</v>
      </c>
      <c r="G71" s="530" t="s">
        <v>131</v>
      </c>
      <c r="H71" s="536" t="str">
        <f t="shared" ref="H71" si="23">$D$28</f>
        <v>WASHED BURGUNDY</v>
      </c>
      <c r="I71" s="537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20" t="s">
        <v>123</v>
      </c>
      <c r="C72" s="520"/>
      <c r="D72" s="520"/>
      <c r="E72" s="520"/>
      <c r="F72" s="528" t="s">
        <v>39</v>
      </c>
      <c r="G72" s="531" t="s">
        <v>131</v>
      </c>
      <c r="H72" s="524" t="str">
        <f t="shared" ref="H72" si="25">$D$33</f>
        <v>LIME</v>
      </c>
      <c r="I72" s="523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519" t="s">
        <v>151</v>
      </c>
      <c r="C73" s="520"/>
      <c r="D73" s="520"/>
      <c r="E73" s="520"/>
      <c r="F73" s="526" t="s">
        <v>107</v>
      </c>
      <c r="G73" s="529" t="s">
        <v>152</v>
      </c>
      <c r="H73" s="540" t="str">
        <f t="shared" ref="H73" si="27">$D$18</f>
        <v>BLACK</v>
      </c>
      <c r="I73" s="541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519" t="s">
        <v>151</v>
      </c>
      <c r="C74" s="520"/>
      <c r="D74" s="520"/>
      <c r="E74" s="520"/>
      <c r="F74" s="538"/>
      <c r="G74" s="539"/>
      <c r="H74" s="437" t="str">
        <f t="shared" ref="H74" si="30">$D$23</f>
        <v>GREY HEATHER</v>
      </c>
      <c r="I74" s="437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519" t="s">
        <v>151</v>
      </c>
      <c r="C75" s="520"/>
      <c r="D75" s="520"/>
      <c r="E75" s="520"/>
      <c r="F75" s="527"/>
      <c r="G75" s="530"/>
      <c r="H75" s="536" t="str">
        <f t="shared" ref="H75" si="32">$D$28</f>
        <v>WASHED BURGUNDY</v>
      </c>
      <c r="I75" s="537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519" t="s">
        <v>151</v>
      </c>
      <c r="C76" s="520"/>
      <c r="D76" s="520"/>
      <c r="E76" s="520"/>
      <c r="F76" s="528"/>
      <c r="G76" s="531"/>
      <c r="H76" s="524" t="str">
        <f t="shared" ref="H76" si="34">$D$33</f>
        <v>LIME</v>
      </c>
      <c r="I76" s="523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519" t="s">
        <v>85</v>
      </c>
      <c r="C77" s="520"/>
      <c r="D77" s="520"/>
      <c r="E77" s="520"/>
      <c r="F77" s="526" t="s">
        <v>107</v>
      </c>
      <c r="G77" s="529" t="s">
        <v>86</v>
      </c>
      <c r="H77" s="540" t="str">
        <f t="shared" ref="H77" si="36">$D$18</f>
        <v>BLACK</v>
      </c>
      <c r="I77" s="541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519" t="s">
        <v>85</v>
      </c>
      <c r="C78" s="520"/>
      <c r="D78" s="520"/>
      <c r="E78" s="520"/>
      <c r="F78" s="538"/>
      <c r="G78" s="539"/>
      <c r="H78" s="437" t="str">
        <f t="shared" ref="H78" si="38">$D$23</f>
        <v>GREY HEATHER</v>
      </c>
      <c r="I78" s="437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519" t="s">
        <v>85</v>
      </c>
      <c r="C79" s="520"/>
      <c r="D79" s="520"/>
      <c r="E79" s="520"/>
      <c r="F79" s="527"/>
      <c r="G79" s="530"/>
      <c r="H79" s="536" t="str">
        <f t="shared" ref="H79" si="40">$D$28</f>
        <v>WASHED BURGUNDY</v>
      </c>
      <c r="I79" s="537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519" t="s">
        <v>85</v>
      </c>
      <c r="C80" s="520"/>
      <c r="D80" s="520"/>
      <c r="E80" s="520"/>
      <c r="F80" s="528"/>
      <c r="G80" s="531"/>
      <c r="H80" s="524" t="str">
        <f t="shared" ref="H80" si="42">$D$33</f>
        <v>LIME</v>
      </c>
      <c r="I80" s="523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519" t="s">
        <v>114</v>
      </c>
      <c r="C81" s="520"/>
      <c r="D81" s="520"/>
      <c r="E81" s="520"/>
      <c r="F81" s="526" t="s">
        <v>89</v>
      </c>
      <c r="G81" s="529"/>
      <c r="H81" s="540" t="str">
        <f t="shared" ref="H81" si="44">$D$18</f>
        <v>BLACK</v>
      </c>
      <c r="I81" s="541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519" t="s">
        <v>114</v>
      </c>
      <c r="C82" s="520"/>
      <c r="D82" s="520"/>
      <c r="E82" s="520"/>
      <c r="F82" s="538"/>
      <c r="G82" s="539"/>
      <c r="H82" s="437" t="str">
        <f t="shared" ref="H82" si="46">$D$23</f>
        <v>GREY HEATHER</v>
      </c>
      <c r="I82" s="437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519" t="s">
        <v>114</v>
      </c>
      <c r="C83" s="520"/>
      <c r="D83" s="520"/>
      <c r="E83" s="520"/>
      <c r="F83" s="527"/>
      <c r="G83" s="530"/>
      <c r="H83" s="536" t="str">
        <f t="shared" ref="H83" si="48">$D$28</f>
        <v>WASHED BURGUNDY</v>
      </c>
      <c r="I83" s="537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519" t="s">
        <v>114</v>
      </c>
      <c r="C84" s="520"/>
      <c r="D84" s="520"/>
      <c r="E84" s="520"/>
      <c r="F84" s="528"/>
      <c r="G84" s="531"/>
      <c r="H84" s="524" t="str">
        <f t="shared" ref="H84" si="50">$D$33</f>
        <v>LIME</v>
      </c>
      <c r="I84" s="523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20" t="s">
        <v>87</v>
      </c>
      <c r="C85" s="520"/>
      <c r="D85" s="520"/>
      <c r="E85" s="520"/>
      <c r="F85" s="526" t="s">
        <v>108</v>
      </c>
      <c r="G85" s="529" t="s">
        <v>88</v>
      </c>
      <c r="H85" s="540" t="str">
        <f t="shared" ref="H85" si="52">$D$18</f>
        <v>BLACK</v>
      </c>
      <c r="I85" s="541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20" t="s">
        <v>87</v>
      </c>
      <c r="C86" s="520"/>
      <c r="D86" s="520"/>
      <c r="E86" s="520"/>
      <c r="F86" s="538"/>
      <c r="G86" s="539"/>
      <c r="H86" s="437" t="str">
        <f t="shared" ref="H86" si="55">$D$23</f>
        <v>GREY HEATHER</v>
      </c>
      <c r="I86" s="437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520" t="s">
        <v>87</v>
      </c>
      <c r="C87" s="520"/>
      <c r="D87" s="520"/>
      <c r="E87" s="520"/>
      <c r="F87" s="527"/>
      <c r="G87" s="530"/>
      <c r="H87" s="536" t="str">
        <f t="shared" ref="H87" si="57">$D$28</f>
        <v>WASHED BURGUNDY</v>
      </c>
      <c r="I87" s="537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520" t="s">
        <v>87</v>
      </c>
      <c r="C88" s="520"/>
      <c r="D88" s="520"/>
      <c r="E88" s="520"/>
      <c r="F88" s="528"/>
      <c r="G88" s="531"/>
      <c r="H88" s="524" t="str">
        <f t="shared" ref="H88" si="59">$D$33</f>
        <v>LIME</v>
      </c>
      <c r="I88" s="523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446" t="s">
        <v>22</v>
      </c>
      <c r="B90" s="532"/>
      <c r="C90" s="532"/>
      <c r="D90" s="532"/>
      <c r="E90" s="533"/>
      <c r="F90" s="72" t="s">
        <v>47</v>
      </c>
      <c r="G90" s="72" t="s">
        <v>23</v>
      </c>
      <c r="H90" s="534" t="s">
        <v>42</v>
      </c>
      <c r="I90" s="535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519" t="s">
        <v>132</v>
      </c>
      <c r="C91" s="520"/>
      <c r="D91" s="520"/>
      <c r="E91" s="520"/>
      <c r="F91" s="526" t="s">
        <v>89</v>
      </c>
      <c r="G91" s="529" t="s">
        <v>118</v>
      </c>
      <c r="H91" s="524" t="str">
        <f t="shared" ref="H91" si="61">$D$18</f>
        <v>BLACK</v>
      </c>
      <c r="I91" s="523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519" t="s">
        <v>132</v>
      </c>
      <c r="C92" s="520"/>
      <c r="D92" s="520"/>
      <c r="E92" s="520"/>
      <c r="F92" s="527"/>
      <c r="G92" s="530"/>
      <c r="H92" s="524" t="str">
        <f t="shared" ref="H92" si="66">$D$23</f>
        <v>GREY HEATHER</v>
      </c>
      <c r="I92" s="523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519" t="s">
        <v>132</v>
      </c>
      <c r="C93" s="520"/>
      <c r="D93" s="520"/>
      <c r="E93" s="520"/>
      <c r="F93" s="527"/>
      <c r="G93" s="530"/>
      <c r="H93" s="524" t="str">
        <f t="shared" ref="H93" si="68">$D$28</f>
        <v>WASHED BURGUNDY</v>
      </c>
      <c r="I93" s="523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519" t="s">
        <v>132</v>
      </c>
      <c r="C94" s="520"/>
      <c r="D94" s="520"/>
      <c r="E94" s="520"/>
      <c r="F94" s="528"/>
      <c r="G94" s="531"/>
      <c r="H94" s="524" t="str">
        <f t="shared" ref="H94" si="70">$D$33</f>
        <v>LIME</v>
      </c>
      <c r="I94" s="523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96" t="s">
        <v>133</v>
      </c>
      <c r="C95" s="525"/>
      <c r="D95" s="525"/>
      <c r="E95" s="497"/>
      <c r="F95" s="526" t="s">
        <v>89</v>
      </c>
      <c r="G95" s="529" t="s">
        <v>118</v>
      </c>
      <c r="H95" s="524" t="str">
        <f t="shared" ref="H95:H123" si="72">$D$18</f>
        <v>BLACK</v>
      </c>
      <c r="I95" s="523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96" t="s">
        <v>133</v>
      </c>
      <c r="C96" s="525"/>
      <c r="D96" s="525"/>
      <c r="E96" s="497"/>
      <c r="F96" s="527"/>
      <c r="G96" s="530"/>
      <c r="H96" s="524" t="str">
        <f t="shared" ref="H96:H124" si="73">$D$23</f>
        <v>GREY HEATHER</v>
      </c>
      <c r="I96" s="523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96" t="s">
        <v>133</v>
      </c>
      <c r="C97" s="525"/>
      <c r="D97" s="525"/>
      <c r="E97" s="497"/>
      <c r="F97" s="527"/>
      <c r="G97" s="530"/>
      <c r="H97" s="524" t="str">
        <f t="shared" ref="H97:H121" si="74">$D$28</f>
        <v>WASHED BURGUNDY</v>
      </c>
      <c r="I97" s="523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96" t="s">
        <v>133</v>
      </c>
      <c r="C98" s="525"/>
      <c r="D98" s="525"/>
      <c r="E98" s="497"/>
      <c r="F98" s="528"/>
      <c r="G98" s="531"/>
      <c r="H98" s="524" t="str">
        <f t="shared" ref="H98:H122" si="76">$D$33</f>
        <v>LIME</v>
      </c>
      <c r="I98" s="523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96" t="s">
        <v>153</v>
      </c>
      <c r="C99" s="525"/>
      <c r="D99" s="525"/>
      <c r="E99" s="497"/>
      <c r="F99" s="526" t="s">
        <v>91</v>
      </c>
      <c r="G99" s="529" t="s">
        <v>174</v>
      </c>
      <c r="H99" s="524" t="str">
        <f t="shared" si="72"/>
        <v>BLACK</v>
      </c>
      <c r="I99" s="523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96" t="s">
        <v>153</v>
      </c>
      <c r="C100" s="525"/>
      <c r="D100" s="525"/>
      <c r="E100" s="497"/>
      <c r="F100" s="527"/>
      <c r="G100" s="530"/>
      <c r="H100" s="524" t="str">
        <f t="shared" si="73"/>
        <v>GREY HEATHER</v>
      </c>
      <c r="I100" s="523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96" t="s">
        <v>153</v>
      </c>
      <c r="C101" s="525"/>
      <c r="D101" s="525"/>
      <c r="E101" s="497"/>
      <c r="F101" s="527"/>
      <c r="G101" s="530"/>
      <c r="H101" s="524" t="str">
        <f t="shared" si="74"/>
        <v>WASHED BURGUNDY</v>
      </c>
      <c r="I101" s="523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96" t="s">
        <v>153</v>
      </c>
      <c r="C102" s="525"/>
      <c r="D102" s="525"/>
      <c r="E102" s="497"/>
      <c r="F102" s="528"/>
      <c r="G102" s="531"/>
      <c r="H102" s="524" t="str">
        <f t="shared" si="76"/>
        <v>LIME</v>
      </c>
      <c r="I102" s="523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96" t="s">
        <v>116</v>
      </c>
      <c r="C103" s="525"/>
      <c r="D103" s="525"/>
      <c r="E103" s="497"/>
      <c r="F103" s="82" t="s">
        <v>92</v>
      </c>
      <c r="G103" s="82"/>
      <c r="H103" s="524" t="str">
        <f t="shared" si="72"/>
        <v>BLACK</v>
      </c>
      <c r="I103" s="523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96" t="s">
        <v>116</v>
      </c>
      <c r="C104" s="525"/>
      <c r="D104" s="525"/>
      <c r="E104" s="497"/>
      <c r="F104" s="82" t="s">
        <v>92</v>
      </c>
      <c r="G104" s="82"/>
      <c r="H104" s="524" t="str">
        <f t="shared" si="73"/>
        <v>GREY HEATHER</v>
      </c>
      <c r="I104" s="523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96" t="s">
        <v>116</v>
      </c>
      <c r="C105" s="525"/>
      <c r="D105" s="525"/>
      <c r="E105" s="497"/>
      <c r="F105" s="82" t="s">
        <v>92</v>
      </c>
      <c r="G105" s="82"/>
      <c r="H105" s="524" t="str">
        <f t="shared" si="74"/>
        <v>WASHED BURGUNDY</v>
      </c>
      <c r="I105" s="523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96" t="s">
        <v>116</v>
      </c>
      <c r="C106" s="525"/>
      <c r="D106" s="525"/>
      <c r="E106" s="497"/>
      <c r="F106" s="82" t="s">
        <v>92</v>
      </c>
      <c r="G106" s="82"/>
      <c r="H106" s="524" t="str">
        <f t="shared" si="76"/>
        <v>LIME</v>
      </c>
      <c r="I106" s="523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519" t="s">
        <v>93</v>
      </c>
      <c r="C107" s="520"/>
      <c r="D107" s="520"/>
      <c r="E107" s="520"/>
      <c r="F107" s="82" t="s">
        <v>55</v>
      </c>
      <c r="G107" s="82"/>
      <c r="H107" s="524" t="str">
        <f t="shared" si="72"/>
        <v>BLACK</v>
      </c>
      <c r="I107" s="523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519" t="s">
        <v>93</v>
      </c>
      <c r="C108" s="520"/>
      <c r="D108" s="520"/>
      <c r="E108" s="520"/>
      <c r="F108" s="82" t="s">
        <v>55</v>
      </c>
      <c r="G108" s="82"/>
      <c r="H108" s="524" t="str">
        <f t="shared" si="73"/>
        <v>GREY HEATHER</v>
      </c>
      <c r="I108" s="523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519" t="s">
        <v>93</v>
      </c>
      <c r="C109" s="520"/>
      <c r="D109" s="520"/>
      <c r="E109" s="520"/>
      <c r="F109" s="82" t="s">
        <v>55</v>
      </c>
      <c r="G109" s="82"/>
      <c r="H109" s="524" t="str">
        <f t="shared" si="74"/>
        <v>WASHED BURGUNDY</v>
      </c>
      <c r="I109" s="523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519" t="s">
        <v>93</v>
      </c>
      <c r="C110" s="520"/>
      <c r="D110" s="520"/>
      <c r="E110" s="520"/>
      <c r="F110" s="82" t="s">
        <v>55</v>
      </c>
      <c r="G110" s="82"/>
      <c r="H110" s="524" t="str">
        <f t="shared" si="76"/>
        <v>LIME</v>
      </c>
      <c r="I110" s="523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519" t="s">
        <v>94</v>
      </c>
      <c r="C111" s="520"/>
      <c r="D111" s="520"/>
      <c r="E111" s="520"/>
      <c r="F111" s="82" t="s">
        <v>55</v>
      </c>
      <c r="G111" s="82"/>
      <c r="H111" s="524" t="str">
        <f t="shared" si="72"/>
        <v>BLACK</v>
      </c>
      <c r="I111" s="523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519" t="s">
        <v>94</v>
      </c>
      <c r="C112" s="520"/>
      <c r="D112" s="520"/>
      <c r="E112" s="520"/>
      <c r="F112" s="82" t="s">
        <v>55</v>
      </c>
      <c r="G112" s="82"/>
      <c r="H112" s="524" t="str">
        <f t="shared" si="73"/>
        <v>GREY HEATHER</v>
      </c>
      <c r="I112" s="523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519" t="s">
        <v>94</v>
      </c>
      <c r="C113" s="520"/>
      <c r="D113" s="520"/>
      <c r="E113" s="520"/>
      <c r="F113" s="82" t="s">
        <v>55</v>
      </c>
      <c r="G113" s="82"/>
      <c r="H113" s="524" t="str">
        <f t="shared" si="74"/>
        <v>WASHED BURGUNDY</v>
      </c>
      <c r="I113" s="523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519" t="s">
        <v>94</v>
      </c>
      <c r="C114" s="520"/>
      <c r="D114" s="520"/>
      <c r="E114" s="520"/>
      <c r="F114" s="82" t="s">
        <v>55</v>
      </c>
      <c r="G114" s="82"/>
      <c r="H114" s="524" t="str">
        <f t="shared" si="76"/>
        <v>LIME</v>
      </c>
      <c r="I114" s="523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519" t="s">
        <v>95</v>
      </c>
      <c r="C115" s="520"/>
      <c r="D115" s="520"/>
      <c r="E115" s="520"/>
      <c r="F115" s="82" t="s">
        <v>92</v>
      </c>
      <c r="G115" s="82"/>
      <c r="H115" s="524" t="str">
        <f t="shared" si="72"/>
        <v>BLACK</v>
      </c>
      <c r="I115" s="523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519" t="s">
        <v>95</v>
      </c>
      <c r="C116" s="520"/>
      <c r="D116" s="520"/>
      <c r="E116" s="520"/>
      <c r="F116" s="82" t="s">
        <v>92</v>
      </c>
      <c r="G116" s="82"/>
      <c r="H116" s="524" t="str">
        <f t="shared" si="73"/>
        <v>GREY HEATHER</v>
      </c>
      <c r="I116" s="523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519" t="s">
        <v>95</v>
      </c>
      <c r="C117" s="520"/>
      <c r="D117" s="520"/>
      <c r="E117" s="520"/>
      <c r="F117" s="82" t="s">
        <v>92</v>
      </c>
      <c r="G117" s="82"/>
      <c r="H117" s="524" t="str">
        <f t="shared" si="74"/>
        <v>WASHED BURGUNDY</v>
      </c>
      <c r="I117" s="523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519" t="s">
        <v>95</v>
      </c>
      <c r="C118" s="520"/>
      <c r="D118" s="520"/>
      <c r="E118" s="520"/>
      <c r="F118" s="82" t="s">
        <v>92</v>
      </c>
      <c r="G118" s="82"/>
      <c r="H118" s="524" t="str">
        <f t="shared" si="76"/>
        <v>LIME</v>
      </c>
      <c r="I118" s="523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96" t="s">
        <v>96</v>
      </c>
      <c r="C119" s="525"/>
      <c r="D119" s="525"/>
      <c r="E119" s="497"/>
      <c r="F119" s="82" t="s">
        <v>38</v>
      </c>
      <c r="G119" s="82"/>
      <c r="H119" s="524" t="str">
        <f t="shared" si="72"/>
        <v>BLACK</v>
      </c>
      <c r="I119" s="523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519" t="s">
        <v>96</v>
      </c>
      <c r="C120" s="520"/>
      <c r="D120" s="520"/>
      <c r="E120" s="520"/>
      <c r="F120" s="82" t="s">
        <v>38</v>
      </c>
      <c r="G120" s="82"/>
      <c r="H120" s="524" t="str">
        <f t="shared" si="73"/>
        <v>GREY HEATHER</v>
      </c>
      <c r="I120" s="523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519" t="s">
        <v>96</v>
      </c>
      <c r="C121" s="520"/>
      <c r="D121" s="520"/>
      <c r="E121" s="520"/>
      <c r="F121" s="82" t="s">
        <v>38</v>
      </c>
      <c r="G121" s="82"/>
      <c r="H121" s="524" t="str">
        <f t="shared" si="74"/>
        <v>WASHED BURGUNDY</v>
      </c>
      <c r="I121" s="523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519" t="s">
        <v>96</v>
      </c>
      <c r="C122" s="520"/>
      <c r="D122" s="520"/>
      <c r="E122" s="520"/>
      <c r="F122" s="82" t="s">
        <v>38</v>
      </c>
      <c r="G122" s="82"/>
      <c r="H122" s="524" t="str">
        <f t="shared" si="76"/>
        <v>LIME</v>
      </c>
      <c r="I122" s="523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519" t="s">
        <v>97</v>
      </c>
      <c r="C123" s="520"/>
      <c r="D123" s="520"/>
      <c r="E123" s="520"/>
      <c r="F123" s="82" t="s">
        <v>92</v>
      </c>
      <c r="G123" s="82"/>
      <c r="H123" s="524" t="str">
        <f t="shared" si="72"/>
        <v>BLACK</v>
      </c>
      <c r="I123" s="523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96" t="s">
        <v>97</v>
      </c>
      <c r="C124" s="525"/>
      <c r="D124" s="525"/>
      <c r="E124" s="497"/>
      <c r="F124" s="82" t="s">
        <v>92</v>
      </c>
      <c r="G124" s="82"/>
      <c r="H124" s="524" t="str">
        <f t="shared" si="73"/>
        <v>GREY HEATHER</v>
      </c>
      <c r="I124" s="523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96" t="s">
        <v>97</v>
      </c>
      <c r="C125" s="525"/>
      <c r="D125" s="525"/>
      <c r="E125" s="497"/>
      <c r="F125" s="82" t="s">
        <v>92</v>
      </c>
      <c r="G125" s="82"/>
      <c r="H125" s="524" t="str">
        <f>$D$28</f>
        <v>WASHED BURGUNDY</v>
      </c>
      <c r="I125" s="523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96" t="s">
        <v>97</v>
      </c>
      <c r="C126" s="525"/>
      <c r="D126" s="525"/>
      <c r="E126" s="497"/>
      <c r="F126" s="82" t="s">
        <v>92</v>
      </c>
      <c r="G126" s="82"/>
      <c r="H126" s="524" t="str">
        <f>$D$33</f>
        <v>LIME</v>
      </c>
      <c r="I126" s="523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519" t="s">
        <v>110</v>
      </c>
      <c r="C127" s="520"/>
      <c r="D127" s="520"/>
      <c r="E127" s="520"/>
      <c r="F127" s="521" t="s">
        <v>111</v>
      </c>
      <c r="G127" s="82"/>
      <c r="H127" s="522" t="s">
        <v>134</v>
      </c>
      <c r="I127" s="523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519" t="s">
        <v>110</v>
      </c>
      <c r="C128" s="520"/>
      <c r="D128" s="520"/>
      <c r="E128" s="520"/>
      <c r="F128" s="521"/>
      <c r="G128" s="82"/>
      <c r="H128" s="522" t="s">
        <v>135</v>
      </c>
      <c r="I128" s="523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519" t="s">
        <v>110</v>
      </c>
      <c r="C129" s="520"/>
      <c r="D129" s="520"/>
      <c r="E129" s="520"/>
      <c r="F129" s="521"/>
      <c r="G129" s="82"/>
      <c r="H129" s="522" t="s">
        <v>136</v>
      </c>
      <c r="I129" s="523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519" t="s">
        <v>110</v>
      </c>
      <c r="C130" s="520"/>
      <c r="D130" s="520"/>
      <c r="E130" s="520"/>
      <c r="F130" s="521"/>
      <c r="G130" s="82"/>
      <c r="H130" s="522">
        <v>41</v>
      </c>
      <c r="I130" s="523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519" t="s">
        <v>110</v>
      </c>
      <c r="C131" s="520"/>
      <c r="D131" s="520"/>
      <c r="E131" s="520"/>
      <c r="F131" s="521"/>
      <c r="G131" s="82"/>
      <c r="H131" s="524">
        <v>42</v>
      </c>
      <c r="I131" s="523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404" t="s">
        <v>31</v>
      </c>
      <c r="K133" s="404"/>
      <c r="L133" s="404"/>
      <c r="M133" s="404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505" t="s">
        <v>49</v>
      </c>
      <c r="C135" s="506"/>
      <c r="D135" s="506"/>
      <c r="E135" s="506"/>
      <c r="F135" s="506"/>
      <c r="G135" s="506"/>
      <c r="H135" s="506"/>
      <c r="I135" s="512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513" t="s">
        <v>99</v>
      </c>
      <c r="E136" s="513"/>
      <c r="F136" s="513" t="s">
        <v>54</v>
      </c>
      <c r="G136" s="513"/>
      <c r="H136" s="513"/>
      <c r="I136" s="513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514" t="s">
        <v>122</v>
      </c>
      <c r="D137" s="516" t="s">
        <v>124</v>
      </c>
      <c r="E137" s="517"/>
      <c r="F137" s="518" t="s">
        <v>137</v>
      </c>
      <c r="G137" s="518"/>
      <c r="H137" s="518"/>
      <c r="I137" s="518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515"/>
      <c r="D138" s="483" t="s">
        <v>125</v>
      </c>
      <c r="E138" s="485"/>
      <c r="F138" s="518" t="s">
        <v>138</v>
      </c>
      <c r="G138" s="518"/>
      <c r="H138" s="518"/>
      <c r="I138" s="518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505"/>
      <c r="C140" s="506"/>
      <c r="D140" s="407"/>
      <c r="E140" s="407"/>
      <c r="F140" s="407"/>
      <c r="G140" s="407"/>
      <c r="H140" s="407"/>
      <c r="I140" s="408"/>
      <c r="J140" s="44"/>
      <c r="K140" s="44"/>
    </row>
    <row r="141" spans="1:16" s="12" customFormat="1" ht="28" hidden="1">
      <c r="A141" s="88"/>
      <c r="B141" s="496"/>
      <c r="C141" s="497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507" t="s">
        <v>119</v>
      </c>
      <c r="C142" s="507"/>
      <c r="D142" s="100"/>
      <c r="E142" s="100">
        <v>2.2000000000000002</v>
      </c>
      <c r="F142" s="508">
        <v>3</v>
      </c>
      <c r="G142" s="509"/>
      <c r="H142" s="509"/>
      <c r="I142" s="510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511" t="s">
        <v>155</v>
      </c>
      <c r="D144" s="511"/>
      <c r="E144" s="511"/>
      <c r="F144" s="511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505" t="s">
        <v>49</v>
      </c>
      <c r="C145" s="506"/>
      <c r="D145" s="506"/>
      <c r="E145" s="506"/>
      <c r="F145" s="506"/>
      <c r="G145" s="506"/>
      <c r="H145" s="506"/>
      <c r="I145" s="512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413" t="s">
        <v>69</v>
      </c>
      <c r="F146" s="414"/>
      <c r="G146" s="414"/>
      <c r="H146" s="414"/>
      <c r="I146" s="415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416" t="s">
        <v>161</v>
      </c>
      <c r="F147" s="417"/>
      <c r="G147" s="417"/>
      <c r="H147" s="417"/>
      <c r="I147" s="418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416" t="s">
        <v>171</v>
      </c>
      <c r="F148" s="417"/>
      <c r="G148" s="417"/>
      <c r="H148" s="417"/>
      <c r="I148" s="418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416" t="s">
        <v>161</v>
      </c>
      <c r="F149" s="417"/>
      <c r="G149" s="417"/>
      <c r="H149" s="417"/>
      <c r="I149" s="418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416" t="s">
        <v>161</v>
      </c>
      <c r="F150" s="417"/>
      <c r="G150" s="417"/>
      <c r="H150" s="417"/>
      <c r="I150" s="418"/>
      <c r="J150" s="44"/>
      <c r="K150" s="44"/>
      <c r="L150" s="44"/>
      <c r="M150" s="44"/>
      <c r="N150" s="44"/>
    </row>
    <row r="151" spans="1:16" s="12" customFormat="1" ht="28">
      <c r="A151" s="88"/>
      <c r="B151" s="505" t="s">
        <v>70</v>
      </c>
      <c r="C151" s="506"/>
      <c r="D151" s="407"/>
      <c r="E151" s="407"/>
      <c r="F151" s="407"/>
      <c r="G151" s="407"/>
      <c r="H151" s="407"/>
      <c r="I151" s="408"/>
      <c r="J151" s="44"/>
      <c r="K151" s="44"/>
    </row>
    <row r="152" spans="1:16" s="12" customFormat="1" ht="56.25" customHeight="1">
      <c r="A152" s="88"/>
      <c r="B152" s="496"/>
      <c r="C152" s="497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98" t="s">
        <v>162</v>
      </c>
      <c r="C153" s="499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500" t="s">
        <v>163</v>
      </c>
      <c r="C154" s="501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502" t="s">
        <v>71</v>
      </c>
      <c r="D157" s="503"/>
      <c r="E157" s="503"/>
      <c r="F157" s="503"/>
      <c r="G157" s="503"/>
      <c r="H157" s="503"/>
      <c r="I157" s="504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83" t="s">
        <v>164</v>
      </c>
      <c r="D158" s="484"/>
      <c r="E158" s="484"/>
      <c r="F158" s="484"/>
      <c r="G158" s="484"/>
      <c r="H158" s="484"/>
      <c r="I158" s="485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83" t="s">
        <v>165</v>
      </c>
      <c r="D159" s="484"/>
      <c r="E159" s="484"/>
      <c r="F159" s="484"/>
      <c r="G159" s="484"/>
      <c r="H159" s="484"/>
      <c r="I159" s="485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86" t="s">
        <v>164</v>
      </c>
      <c r="D160" s="487"/>
      <c r="E160" s="487"/>
      <c r="F160" s="487"/>
      <c r="G160" s="487"/>
      <c r="H160" s="487"/>
      <c r="I160" s="488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89"/>
      <c r="D161" s="490"/>
      <c r="E161" s="490"/>
      <c r="F161" s="490"/>
      <c r="G161" s="490"/>
      <c r="H161" s="490"/>
      <c r="I161" s="491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92"/>
      <c r="D162" s="493"/>
      <c r="E162" s="493"/>
      <c r="F162" s="493"/>
      <c r="G162" s="493"/>
      <c r="H162" s="493"/>
      <c r="I162" s="494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404" t="s">
        <v>78</v>
      </c>
      <c r="C164" s="404"/>
      <c r="D164" s="404"/>
      <c r="E164" s="404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95"/>
      <c r="B170" s="401"/>
      <c r="C170" s="401"/>
      <c r="D170" s="401"/>
      <c r="E170" s="401"/>
      <c r="F170" s="401"/>
      <c r="G170" s="401"/>
      <c r="H170" s="401"/>
      <c r="I170" s="401"/>
      <c r="J170" s="401"/>
      <c r="K170" s="401"/>
      <c r="L170" s="401"/>
      <c r="M170" s="401"/>
      <c r="N170" s="401"/>
      <c r="O170" s="401"/>
      <c r="P170" s="401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CC4-6D64-4DB7-A806-F46A36345F2A}">
  <sheetPr>
    <pageSetUpPr fitToPage="1"/>
  </sheetPr>
  <dimension ref="A1:C57"/>
  <sheetViews>
    <sheetView view="pageBreakPreview" topLeftCell="A31" zoomScale="40" zoomScaleNormal="40" zoomScaleSheetLayoutView="40" zoomScalePageLayoutView="25" workbookViewId="0">
      <selection activeCell="G34" sqref="G34"/>
    </sheetView>
  </sheetViews>
  <sheetFormatPr defaultColWidth="9.1796875" defaultRowHeight="20"/>
  <cols>
    <col min="1" max="1" width="103.1796875" style="67" customWidth="1"/>
    <col min="2" max="2" width="85.90625" style="67" customWidth="1"/>
    <col min="3" max="3" width="85.9062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'[18]1. CUTTING DOCKET'!B6</f>
        <v xml:space="preserve">JOB NUMBER:  </v>
      </c>
      <c r="B2" s="57" t="str">
        <f>'[18]1. CUTTING DOCKET'!$D$6</f>
        <v>H06  SS25  S2604</v>
      </c>
      <c r="C2" s="57"/>
    </row>
    <row r="3" spans="1:3" s="58" customFormat="1" ht="37.5" customHeight="1">
      <c r="A3" s="59" t="str">
        <f>'[18]1. CUTTING DOCKET'!B7</f>
        <v xml:space="preserve">STYLE NUMBER: </v>
      </c>
      <c r="B3" s="59" t="str">
        <f>'1. CUTTING DOCKET'!D7</f>
        <v>H06-PA30M</v>
      </c>
      <c r="C3" s="59"/>
    </row>
    <row r="4" spans="1:3" s="58" customFormat="1" ht="37.5" customHeight="1">
      <c r="A4" s="59" t="str">
        <f>'[18]1. CUTTING DOCKET'!B8</f>
        <v xml:space="preserve">STYLE NAME : </v>
      </c>
      <c r="B4" s="59" t="str">
        <f>'1. CUTTING DOCKET'!D8</f>
        <v>QUILTED SWEATPANT MEN'S</v>
      </c>
      <c r="C4" s="59"/>
    </row>
    <row r="5" spans="1:3" s="58" customFormat="1" ht="54.5" customHeight="1">
      <c r="A5" s="199"/>
      <c r="B5" s="699" t="str">
        <f>'1. CUTTING DOCKET'!$H$64</f>
        <v>BLACK</v>
      </c>
      <c r="C5" s="159" t="str">
        <f>'1. CUTTING DOCKET'!$D$22</f>
        <v>BEETLE</v>
      </c>
    </row>
    <row r="6" spans="1:3" s="62" customFormat="1" ht="50.5" customHeight="1">
      <c r="A6" s="161" t="s">
        <v>32</v>
      </c>
      <c r="B6" s="165" t="str">
        <f>$B$5</f>
        <v>BLACK</v>
      </c>
      <c r="C6" s="161" t="str">
        <f>$C$5</f>
        <v>BEETLE</v>
      </c>
    </row>
    <row r="7" spans="1:3" s="62" customFormat="1" ht="78" customHeight="1">
      <c r="A7" s="200" t="s">
        <v>33</v>
      </c>
      <c r="B7" s="573" t="str">
        <f>'1. CUTTING DOCKET'!B31</f>
        <v>VẢI FRENCH TERRY 355G - VẢI SAU CHẦN</v>
      </c>
      <c r="C7" s="572"/>
    </row>
    <row r="8" spans="1:3" s="62" customFormat="1" ht="218" customHeight="1">
      <c r="A8" s="162" t="s">
        <v>32</v>
      </c>
      <c r="B8" s="162" t="s">
        <v>578</v>
      </c>
      <c r="C8" s="162" t="s">
        <v>578</v>
      </c>
    </row>
    <row r="9" spans="1:3" s="62" customFormat="1" ht="82" customHeight="1">
      <c r="A9" s="161" t="str">
        <f>'[18]1. CUTTING DOCKET'!$B$28</f>
        <v>RIB 2X2 COTTON SPANDEX (30/2'CM+70D))_400GSM</v>
      </c>
      <c r="B9" s="165" t="str">
        <f>$B$5</f>
        <v>BLACK</v>
      </c>
      <c r="C9" s="161" t="str">
        <f>$C$5</f>
        <v>BEETLE</v>
      </c>
    </row>
    <row r="10" spans="1:3" s="62" customFormat="1" ht="218" customHeight="1">
      <c r="A10" s="162" t="s">
        <v>403</v>
      </c>
      <c r="B10" s="162" t="s">
        <v>578</v>
      </c>
      <c r="C10" s="162" t="s">
        <v>578</v>
      </c>
    </row>
    <row r="11" spans="1:3" s="62" customFormat="1" ht="132" hidden="1" customHeight="1">
      <c r="A11" s="161" t="e">
        <f>'[18]1. CUTTING DOCKET'!#REF!</f>
        <v>#REF!</v>
      </c>
      <c r="B11" s="161"/>
      <c r="C11" s="161" t="e">
        <f>'[18]1. CUTTING DOCKET'!#REF!</f>
        <v>#REF!</v>
      </c>
    </row>
    <row r="12" spans="1:3" s="62" customFormat="1" ht="409.6" hidden="1" customHeight="1">
      <c r="A12" s="162" t="e">
        <f>'[18]1. CUTTING DOCKET'!#REF!</f>
        <v>#REF!</v>
      </c>
      <c r="B12" s="162"/>
      <c r="C12" s="164"/>
    </row>
    <row r="13" spans="1:3" s="62" customFormat="1" ht="135" hidden="1" customHeight="1">
      <c r="A13" s="161" t="e">
        <f>'[18]1. CUTTING DOCKET'!#REF!</f>
        <v>#REF!</v>
      </c>
      <c r="B13" s="161"/>
      <c r="C13" s="161" t="e">
        <f>'[18]1. CUTTING DOCKET'!#REF!</f>
        <v>#REF!</v>
      </c>
    </row>
    <row r="14" spans="1:3" s="62" customFormat="1" ht="66.5" hidden="1" customHeight="1">
      <c r="A14" s="162" t="e">
        <f>'[18]1. CUTTING DOCKET'!#REF!</f>
        <v>#REF!</v>
      </c>
      <c r="B14" s="162"/>
      <c r="C14" s="163"/>
    </row>
    <row r="15" spans="1:3" s="62" customFormat="1" ht="94.5" customHeight="1">
      <c r="A15" s="161" t="str">
        <f>'[18]1. CUTTING DOCKET'!B29</f>
        <v>100% COTTON SINGLE JERSEY (20'S/1 CM) _190GSM - SOFT HANDFEEL</v>
      </c>
      <c r="B15" s="165" t="str">
        <f>$B$5</f>
        <v>BLACK</v>
      </c>
      <c r="C15" s="161" t="str">
        <f>$C$5</f>
        <v>BEETLE</v>
      </c>
    </row>
    <row r="16" spans="1:3" s="62" customFormat="1" ht="163" customHeight="1">
      <c r="A16" s="162" t="s">
        <v>227</v>
      </c>
      <c r="B16" s="162" t="s">
        <v>578</v>
      </c>
      <c r="C16" s="162" t="s">
        <v>578</v>
      </c>
    </row>
    <row r="17" spans="1:3" s="62" customFormat="1" ht="54" customHeight="1">
      <c r="A17" s="161" t="str">
        <f>'[18]1. CUTTING DOCKET'!B33</f>
        <v>CHỈ 40/2 MAY CHÍNH</v>
      </c>
      <c r="B17" s="165" t="str">
        <f>$B$5</f>
        <v>BLACK</v>
      </c>
      <c r="C17" s="161" t="str">
        <f>$C$5</f>
        <v>BEETLE</v>
      </c>
    </row>
    <row r="18" spans="1:3" s="62" customFormat="1" ht="59.5" customHeight="1">
      <c r="A18" s="298"/>
      <c r="B18" s="576"/>
      <c r="C18" s="577"/>
    </row>
    <row r="19" spans="1:3" s="62" customFormat="1" ht="133" customHeight="1">
      <c r="A19" s="310" t="str">
        <f>'[18]1. CUTTING DOCKET'!$B$34</f>
        <v>NHÃN DỆT BẰNG VẢI 38MM*71MM 
(NHÃN CHÍNH-PHÂN THEO TỪNG SIZE)
CODE: HSC-ML-0047(MENS)</v>
      </c>
      <c r="B19" s="571" t="str">
        <f>'[18]1. CUTTING DOCKET'!F34</f>
        <v>NỀN TRẮNG CHỮ ĐEN</v>
      </c>
      <c r="C19" s="578"/>
    </row>
    <row r="20" spans="1:3" s="62" customFormat="1" ht="197.5" customHeight="1">
      <c r="A20" s="311" t="s">
        <v>404</v>
      </c>
      <c r="B20" s="579"/>
      <c r="C20" s="580"/>
    </row>
    <row r="21" spans="1:3" s="62" customFormat="1" ht="128.5" customHeight="1">
      <c r="A21" s="310" t="s">
        <v>405</v>
      </c>
      <c r="B21" s="571" t="str">
        <f>'[18]1. CUTTING DOCKET'!$F$35</f>
        <v>NỀN TRẮNG CHỮ ĐEN</v>
      </c>
      <c r="C21" s="581"/>
    </row>
    <row r="22" spans="1:3" s="62" customFormat="1" ht="301.5" customHeight="1">
      <c r="A22" s="321" t="s">
        <v>231</v>
      </c>
      <c r="B22" s="582"/>
      <c r="C22" s="583"/>
    </row>
    <row r="23" spans="1:3" s="62" customFormat="1" ht="85.5" customHeight="1">
      <c r="A23" s="310" t="str">
        <f>'[18]1. CUTTING DOCKET'!$B$36</f>
        <v>NHÃN HSCO SATIN
CODE: HSC-ML-0002</v>
      </c>
      <c r="B23" s="571" t="str">
        <f>'[18]1. CUTTING DOCKET'!$F$37</f>
        <v>NỀN TRẮNG CHỮ ĐEN</v>
      </c>
      <c r="C23" s="581"/>
    </row>
    <row r="24" spans="1:3" s="62" customFormat="1" ht="196" customHeight="1">
      <c r="A24" s="311" t="s">
        <v>217</v>
      </c>
      <c r="B24" s="579"/>
      <c r="C24" s="588"/>
    </row>
    <row r="25" spans="1:3" s="62" customFormat="1" ht="89.5" customHeight="1">
      <c r="A25" s="310" t="str">
        <f>'[18]1. CUTTING DOCKET'!B38</f>
        <v>NHÃN TRANG TRÍ 4CM * 3.2CM 
CODE: HSA-10026</v>
      </c>
      <c r="B25" s="571" t="str">
        <f>'[18]1. CUTTING DOCKET'!$F$37</f>
        <v>NỀN TRẮNG CHỮ ĐEN</v>
      </c>
      <c r="C25" s="581"/>
    </row>
    <row r="26" spans="1:3" s="62" customFormat="1" ht="171.5" customHeight="1">
      <c r="A26" s="311" t="s">
        <v>406</v>
      </c>
      <c r="B26" s="589"/>
      <c r="C26" s="590"/>
    </row>
    <row r="27" spans="1:3" s="62" customFormat="1" ht="47.5" customHeight="1">
      <c r="A27" s="310" t="str">
        <f>'[18]1. CUTTING DOCKET'!$B$39</f>
        <v>THUN LƯNG 5CM</v>
      </c>
      <c r="B27" s="571" t="str">
        <f>'1. CUTTING DOCKET'!$F$50</f>
        <v>BLACK</v>
      </c>
      <c r="C27" s="581"/>
    </row>
    <row r="28" spans="1:3" s="62" customFormat="1" ht="265" customHeight="1">
      <c r="A28" s="312" t="s">
        <v>407</v>
      </c>
      <c r="B28" s="574"/>
      <c r="C28" s="591"/>
    </row>
    <row r="29" spans="1:3" s="62" customFormat="1" ht="41.5" customHeight="1">
      <c r="A29" s="310" t="s">
        <v>236</v>
      </c>
      <c r="B29" s="571" t="str">
        <f>'1. CUTTING DOCKET'!$F$50</f>
        <v>BLACK</v>
      </c>
      <c r="C29" s="581"/>
    </row>
    <row r="30" spans="1:3" s="62" customFormat="1" ht="155" customHeight="1">
      <c r="A30" s="312" t="s">
        <v>415</v>
      </c>
      <c r="B30" s="574"/>
      <c r="C30" s="591"/>
    </row>
    <row r="31" spans="1:3" s="62" customFormat="1" ht="74" customHeight="1">
      <c r="A31" s="310" t="str">
        <f>'[18]1. CUTTING DOCKET'!$B$40</f>
        <v>DÂY LUỒN DẸP 12MM</v>
      </c>
      <c r="B31" s="165" t="str">
        <f>$B$5</f>
        <v>BLACK</v>
      </c>
      <c r="C31" s="161" t="str">
        <f>$C$5</f>
        <v>BEETLE</v>
      </c>
    </row>
    <row r="32" spans="1:3" s="62" customFormat="1" ht="104" customHeight="1">
      <c r="A32" s="312" t="s">
        <v>233</v>
      </c>
      <c r="B32" s="162" t="s">
        <v>578</v>
      </c>
      <c r="C32" s="162" t="s">
        <v>578</v>
      </c>
    </row>
    <row r="33" spans="1:3" s="62" customFormat="1" ht="69" customHeight="1">
      <c r="A33" s="310" t="str">
        <f>'[18]1. CUTTING DOCKET'!$B$41</f>
        <v>DÂY TAPE XƯƠNG CÁ 1CM</v>
      </c>
      <c r="B33" s="165" t="str">
        <f>$B$5</f>
        <v>BLACK</v>
      </c>
      <c r="C33" s="161" t="str">
        <f>$C$5</f>
        <v>BEETLE</v>
      </c>
    </row>
    <row r="34" spans="1:3" s="62" customFormat="1" ht="120.5" customHeight="1">
      <c r="A34" s="312" t="s">
        <v>232</v>
      </c>
      <c r="B34" s="162" t="s">
        <v>578</v>
      </c>
      <c r="C34" s="162" t="s">
        <v>578</v>
      </c>
    </row>
    <row r="35" spans="1:3" s="62" customFormat="1" ht="77" customHeight="1">
      <c r="A35" s="584" t="str">
        <f>'[18]1. CUTTING DOCKET'!B45</f>
        <v>ĐẠN BẮN TREO THẺ BÀI</v>
      </c>
      <c r="B35" s="586" t="s">
        <v>89</v>
      </c>
      <c r="C35" s="587"/>
    </row>
    <row r="36" spans="1:3" s="62" customFormat="1" ht="77" customHeight="1">
      <c r="A36" s="585"/>
      <c r="B36" s="161" t="s">
        <v>408</v>
      </c>
      <c r="C36" s="165" t="s">
        <v>409</v>
      </c>
    </row>
    <row r="37" spans="1:3" s="62" customFormat="1" ht="342" customHeight="1">
      <c r="A37" s="312" t="s">
        <v>410</v>
      </c>
      <c r="B37" s="309"/>
      <c r="C37" s="313"/>
    </row>
    <row r="38" spans="1:3" s="62" customFormat="1" ht="93.65" customHeight="1">
      <c r="A38" s="310" t="str">
        <f>'[18]1. CUTTING DOCKET'!B45</f>
        <v>ĐẠN BẮN TREO THẺ BÀI</v>
      </c>
      <c r="B38" s="571" t="s">
        <v>39</v>
      </c>
      <c r="C38" s="578"/>
    </row>
    <row r="39" spans="1:3" s="62" customFormat="1" ht="150.5" customHeight="1">
      <c r="A39" s="312" t="s">
        <v>411</v>
      </c>
      <c r="B39" s="574"/>
      <c r="C39" s="591"/>
    </row>
    <row r="40" spans="1:3" s="62" customFormat="1" ht="95.25" customHeight="1">
      <c r="A40" s="310" t="str">
        <f>'[18]1. CUTTING DOCKET'!B46</f>
        <v>STICKER BARCODE TẠI THẺ BÀI
KÍCH THƯỚC: 20CMX30CM</v>
      </c>
      <c r="B40" s="571" t="s">
        <v>89</v>
      </c>
      <c r="C40" s="578"/>
    </row>
    <row r="41" spans="1:3" s="62" customFormat="1" ht="213" customHeight="1">
      <c r="A41" s="312" t="s">
        <v>427</v>
      </c>
      <c r="B41" s="574"/>
      <c r="C41" s="591"/>
    </row>
    <row r="42" spans="1:3" s="62" customFormat="1" ht="105.5" customHeight="1">
      <c r="A42" s="310" t="str">
        <f>'[18]1. CUTTING DOCKET'!B47</f>
        <v>STICKER BARCODE TẠI POLY BAG
KÍCH THƯỚC: 35CMX55CM</v>
      </c>
      <c r="B42" s="571" t="str">
        <f>B40</f>
        <v>NỀN TRẮNG CHỮ ĐEN</v>
      </c>
      <c r="C42" s="578"/>
    </row>
    <row r="43" spans="1:3" s="62" customFormat="1" ht="228" customHeight="1">
      <c r="A43" s="312" t="s">
        <v>428</v>
      </c>
      <c r="B43" s="574"/>
      <c r="C43" s="575"/>
    </row>
    <row r="44" spans="1:3" s="62" customFormat="1" ht="91.5" customHeight="1">
      <c r="A44" s="310" t="str">
        <f>'[18]1. CUTTING DOCKET'!B48</f>
        <v>STICKER CARTON CHI TIẾT TỪNG CỬA HÀNG</v>
      </c>
      <c r="B44" s="571" t="str">
        <f>B42</f>
        <v>NỀN TRẮNG CHỮ ĐEN</v>
      </c>
      <c r="C44" s="578"/>
    </row>
    <row r="45" spans="1:3" s="62" customFormat="1" ht="206" customHeight="1">
      <c r="A45" s="312" t="s">
        <v>204</v>
      </c>
      <c r="B45" s="574"/>
      <c r="C45" s="575"/>
    </row>
    <row r="46" spans="1:3" s="62" customFormat="1" ht="85" customHeight="1">
      <c r="A46" s="310" t="str">
        <f>'[18]1. CUTTING DOCKET'!B49</f>
        <v>POLY BAG LỚN</v>
      </c>
      <c r="B46" s="571" t="s">
        <v>92</v>
      </c>
      <c r="C46" s="578"/>
    </row>
    <row r="47" spans="1:3" s="62" customFormat="1" ht="137" customHeight="1">
      <c r="A47" s="312" t="s">
        <v>412</v>
      </c>
      <c r="B47" s="574"/>
      <c r="C47" s="575"/>
    </row>
    <row r="48" spans="1:3" s="62" customFormat="1" ht="85" customHeight="1">
      <c r="A48" s="310" t="str">
        <f>'[18]1. CUTTING DOCKET'!B50</f>
        <v>POLY BAG THÙNG</v>
      </c>
      <c r="B48" s="571" t="s">
        <v>92</v>
      </c>
      <c r="C48" s="578"/>
    </row>
    <row r="49" spans="1:3" s="62" customFormat="1" ht="138" customHeight="1">
      <c r="A49" s="312" t="s">
        <v>413</v>
      </c>
      <c r="B49" s="574"/>
      <c r="C49" s="575"/>
    </row>
    <row r="50" spans="1:3" s="62" customFormat="1" ht="85" customHeight="1">
      <c r="A50" s="310" t="s">
        <v>399</v>
      </c>
      <c r="B50" s="571" t="s">
        <v>92</v>
      </c>
      <c r="C50" s="578"/>
    </row>
    <row r="51" spans="1:3" s="62" customFormat="1" ht="183.5" customHeight="1">
      <c r="A51" s="312" t="s">
        <v>203</v>
      </c>
      <c r="B51" s="574"/>
      <c r="C51" s="575"/>
    </row>
    <row r="52" spans="1:3" s="62" customFormat="1" ht="91.5" customHeight="1">
      <c r="A52" s="310" t="s">
        <v>400</v>
      </c>
      <c r="B52" s="571" t="s">
        <v>92</v>
      </c>
      <c r="C52" s="578"/>
    </row>
    <row r="53" spans="1:3" s="62" customFormat="1" ht="139.5" customHeight="1">
      <c r="A53" s="312" t="s">
        <v>203</v>
      </c>
      <c r="B53" s="574"/>
      <c r="C53" s="575"/>
    </row>
    <row r="54" spans="1:3" s="62" customFormat="1" ht="89" customHeight="1">
      <c r="A54" s="310" t="s">
        <v>401</v>
      </c>
      <c r="B54" s="571" t="s">
        <v>55</v>
      </c>
      <c r="C54" s="578"/>
    </row>
    <row r="55" spans="1:3" s="62" customFormat="1" ht="142" customHeight="1">
      <c r="A55" s="312" t="s">
        <v>414</v>
      </c>
      <c r="B55" s="574"/>
      <c r="C55" s="575"/>
    </row>
    <row r="56" spans="1:3" s="62" customFormat="1" ht="87.5" customHeight="1">
      <c r="A56" s="310" t="s">
        <v>202</v>
      </c>
      <c r="B56" s="571" t="str">
        <f>B54</f>
        <v>NATURAL</v>
      </c>
      <c r="C56" s="578"/>
    </row>
    <row r="57" spans="1:3" s="62" customFormat="1" ht="165.5" customHeight="1">
      <c r="A57" s="312" t="s">
        <v>413</v>
      </c>
      <c r="B57" s="574"/>
      <c r="C57" s="575"/>
    </row>
  </sheetData>
  <mergeCells count="36">
    <mergeCell ref="B56:C56"/>
    <mergeCell ref="B57:C57"/>
    <mergeCell ref="B29:C29"/>
    <mergeCell ref="B30:C30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43:C43"/>
    <mergeCell ref="B28:C28"/>
    <mergeCell ref="B38:C38"/>
    <mergeCell ref="B39:C39"/>
    <mergeCell ref="B40:C40"/>
    <mergeCell ref="B41:C41"/>
    <mergeCell ref="B42:C42"/>
    <mergeCell ref="B22:C22"/>
    <mergeCell ref="A35:A36"/>
    <mergeCell ref="B35:C35"/>
    <mergeCell ref="B24:C24"/>
    <mergeCell ref="B25:C25"/>
    <mergeCell ref="B26:C26"/>
    <mergeCell ref="B27:C27"/>
    <mergeCell ref="B23:C23"/>
    <mergeCell ref="B18:C18"/>
    <mergeCell ref="B19:C19"/>
    <mergeCell ref="B20:C20"/>
    <mergeCell ref="B21:C21"/>
    <mergeCell ref="B7:C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0" max="2" man="1"/>
    <brk id="34" max="2" man="1"/>
    <brk id="45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A62E7-B705-492A-86EB-FAE26B594F54}">
  <dimension ref="A1:X34"/>
  <sheetViews>
    <sheetView view="pageBreakPreview" zoomScale="110" zoomScaleNormal="100" zoomScaleSheetLayoutView="110" workbookViewId="0">
      <selection activeCell="J4" sqref="J4:W4"/>
    </sheetView>
  </sheetViews>
  <sheetFormatPr defaultColWidth="9.1796875" defaultRowHeight="13"/>
  <cols>
    <col min="1" max="1" width="4.54296875" style="324" customWidth="1"/>
    <col min="2" max="2" width="7" style="324" customWidth="1"/>
    <col min="3" max="3" width="3.453125" style="324" customWidth="1"/>
    <col min="4" max="4" width="4.54296875" style="324" customWidth="1"/>
    <col min="5" max="5" width="10.453125" style="324" customWidth="1"/>
    <col min="6" max="6" width="8.26953125" style="324" customWidth="1"/>
    <col min="7" max="7" width="3.26953125" style="324" customWidth="1"/>
    <col min="8" max="9" width="8.81640625" style="324" customWidth="1"/>
    <col min="10" max="10" width="7" style="324" customWidth="1"/>
    <col min="11" max="11" width="3.1796875" style="324" customWidth="1"/>
    <col min="12" max="12" width="5.7265625" style="324" customWidth="1"/>
    <col min="13" max="13" width="6.54296875" style="324" customWidth="1"/>
    <col min="14" max="14" width="5.7265625" style="324" customWidth="1"/>
    <col min="15" max="15" width="6.54296875" style="324" customWidth="1"/>
    <col min="16" max="16" width="6.7265625" style="389" customWidth="1"/>
    <col min="17" max="17" width="6.26953125" style="324" customWidth="1"/>
    <col min="18" max="18" width="6.1796875" style="324" customWidth="1"/>
    <col min="19" max="19" width="6.81640625" style="324" customWidth="1"/>
    <col min="20" max="20" width="39.26953125" style="384" customWidth="1"/>
    <col min="21" max="21" width="8.54296875" style="324" customWidth="1"/>
    <col min="22" max="23" width="7" style="324" customWidth="1"/>
    <col min="24" max="24" width="4" style="324" customWidth="1"/>
    <col min="25" max="16384" width="9.1796875" style="324"/>
  </cols>
  <sheetData>
    <row r="1" spans="1:24" ht="18" customHeight="1">
      <c r="A1" s="638"/>
      <c r="B1" s="639"/>
      <c r="C1" s="639"/>
      <c r="D1" s="639"/>
      <c r="E1" s="639"/>
      <c r="F1" s="639"/>
      <c r="G1" s="639"/>
      <c r="H1" s="639"/>
      <c r="I1" s="639"/>
      <c r="J1" s="639"/>
      <c r="K1" s="639"/>
      <c r="L1" s="639"/>
      <c r="M1" s="639"/>
      <c r="N1" s="639"/>
      <c r="O1" s="639"/>
      <c r="P1" s="639"/>
      <c r="Q1" s="639"/>
      <c r="R1" s="639"/>
      <c r="S1" s="639"/>
      <c r="T1" s="639"/>
      <c r="U1" s="639"/>
      <c r="V1" s="639"/>
      <c r="W1" s="639"/>
      <c r="X1" s="640"/>
    </row>
    <row r="2" spans="1:24" ht="14.5" customHeight="1">
      <c r="A2" s="634"/>
      <c r="B2" s="628"/>
      <c r="C2" s="628"/>
      <c r="D2" s="628"/>
      <c r="E2" s="325" t="s">
        <v>448</v>
      </c>
      <c r="F2" s="641">
        <v>50394</v>
      </c>
      <c r="G2" s="642"/>
      <c r="H2" s="642"/>
      <c r="I2" s="642"/>
      <c r="J2" s="642"/>
      <c r="K2" s="642"/>
      <c r="L2" s="642"/>
      <c r="M2" s="642"/>
      <c r="N2" s="642"/>
      <c r="O2" s="642"/>
      <c r="P2" s="643"/>
      <c r="Q2" s="622" t="s">
        <v>449</v>
      </c>
      <c r="R2" s="624"/>
      <c r="S2" s="623"/>
      <c r="T2" s="626"/>
      <c r="U2" s="627"/>
      <c r="V2" s="325" t="s">
        <v>450</v>
      </c>
      <c r="W2" s="325" t="s">
        <v>450</v>
      </c>
      <c r="X2" s="644"/>
    </row>
    <row r="3" spans="1:24" ht="15" customHeight="1">
      <c r="A3" s="634"/>
      <c r="B3" s="628"/>
      <c r="C3" s="628"/>
      <c r="D3" s="628"/>
      <c r="E3" s="325" t="s">
        <v>451</v>
      </c>
      <c r="F3" s="645" t="s">
        <v>452</v>
      </c>
      <c r="G3" s="646"/>
      <c r="H3" s="646"/>
      <c r="I3" s="647"/>
      <c r="J3" s="622" t="s">
        <v>453</v>
      </c>
      <c r="K3" s="624"/>
      <c r="L3" s="623"/>
      <c r="M3" s="625" t="s">
        <v>454</v>
      </c>
      <c r="N3" s="626"/>
      <c r="O3" s="626"/>
      <c r="P3" s="627"/>
      <c r="Q3" s="622" t="s">
        <v>455</v>
      </c>
      <c r="R3" s="624"/>
      <c r="S3" s="623"/>
      <c r="T3" s="626"/>
      <c r="U3" s="627"/>
      <c r="V3" s="325" t="s">
        <v>456</v>
      </c>
      <c r="W3" s="325" t="s">
        <v>450</v>
      </c>
      <c r="X3" s="644"/>
    </row>
    <row r="4" spans="1:24" ht="9.65" customHeight="1">
      <c r="A4" s="634"/>
      <c r="B4" s="628"/>
      <c r="C4" s="628"/>
      <c r="D4" s="628"/>
      <c r="E4" s="327"/>
      <c r="F4" s="630"/>
      <c r="G4" s="631"/>
      <c r="H4" s="631"/>
      <c r="I4" s="632"/>
      <c r="J4" s="633"/>
      <c r="K4" s="607"/>
      <c r="L4" s="607"/>
      <c r="M4" s="607"/>
      <c r="N4" s="607"/>
      <c r="O4" s="607"/>
      <c r="P4" s="607"/>
      <c r="Q4" s="607"/>
      <c r="R4" s="607"/>
      <c r="S4" s="607"/>
      <c r="T4" s="607"/>
      <c r="U4" s="607"/>
      <c r="V4" s="607"/>
      <c r="W4" s="607"/>
      <c r="X4" s="328"/>
    </row>
    <row r="5" spans="1:24" ht="14.15" customHeight="1">
      <c r="A5" s="634"/>
      <c r="B5" s="628"/>
      <c r="C5" s="628"/>
      <c r="D5" s="628"/>
      <c r="E5" s="325" t="s">
        <v>457</v>
      </c>
      <c r="F5" s="625" t="s">
        <v>458</v>
      </c>
      <c r="G5" s="626"/>
      <c r="H5" s="626"/>
      <c r="I5" s="627"/>
      <c r="J5" s="622" t="s">
        <v>459</v>
      </c>
      <c r="K5" s="624"/>
      <c r="L5" s="623"/>
      <c r="M5" s="625" t="s">
        <v>460</v>
      </c>
      <c r="N5" s="626"/>
      <c r="O5" s="626"/>
      <c r="P5" s="627"/>
      <c r="Q5" s="622" t="s">
        <v>461</v>
      </c>
      <c r="R5" s="624"/>
      <c r="S5" s="623"/>
      <c r="T5" s="626"/>
      <c r="U5" s="627"/>
      <c r="V5" s="634"/>
      <c r="W5" s="628"/>
      <c r="X5" s="629"/>
    </row>
    <row r="6" spans="1:24" ht="15.25" customHeight="1">
      <c r="A6" s="634"/>
      <c r="B6" s="628"/>
      <c r="C6" s="628"/>
      <c r="D6" s="628"/>
      <c r="E6" s="329" t="s">
        <v>462</v>
      </c>
      <c r="F6" s="635"/>
      <c r="G6" s="636"/>
      <c r="H6" s="636"/>
      <c r="I6" s="637"/>
      <c r="J6" s="622" t="s">
        <v>463</v>
      </c>
      <c r="K6" s="624"/>
      <c r="L6" s="623"/>
      <c r="M6" s="625" t="s">
        <v>464</v>
      </c>
      <c r="N6" s="626"/>
      <c r="O6" s="626"/>
      <c r="P6" s="627"/>
      <c r="Q6" s="622" t="s">
        <v>465</v>
      </c>
      <c r="R6" s="624"/>
      <c r="S6" s="623"/>
      <c r="T6" s="626"/>
      <c r="U6" s="627"/>
      <c r="V6" s="634"/>
      <c r="W6" s="628"/>
      <c r="X6" s="629"/>
    </row>
    <row r="7" spans="1:24" ht="27" customHeight="1">
      <c r="A7" s="634"/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8"/>
      <c r="T7" s="628"/>
      <c r="U7" s="628"/>
      <c r="V7" s="628"/>
      <c r="W7" s="628"/>
      <c r="X7" s="629"/>
    </row>
    <row r="8" spans="1:24" ht="18" customHeight="1">
      <c r="A8" s="619" t="s">
        <v>466</v>
      </c>
      <c r="B8" s="620"/>
      <c r="C8" s="620"/>
      <c r="D8" s="620"/>
      <c r="E8" s="620"/>
      <c r="F8" s="620"/>
      <c r="G8" s="620"/>
      <c r="H8" s="620"/>
      <c r="I8" s="620"/>
      <c r="J8" s="620"/>
      <c r="K8" s="620"/>
      <c r="L8" s="620"/>
      <c r="M8" s="620"/>
      <c r="N8" s="620"/>
      <c r="O8" s="620"/>
      <c r="P8" s="620"/>
      <c r="Q8" s="620"/>
      <c r="R8" s="620"/>
      <c r="S8" s="620"/>
      <c r="T8" s="620"/>
      <c r="U8" s="620"/>
      <c r="V8" s="620"/>
      <c r="W8" s="620"/>
      <c r="X8" s="621"/>
    </row>
    <row r="9" spans="1:24" ht="13" customHeight="1">
      <c r="A9" s="596" t="s">
        <v>467</v>
      </c>
      <c r="B9" s="598"/>
      <c r="C9" s="596" t="s">
        <v>468</v>
      </c>
      <c r="D9" s="597"/>
      <c r="E9" s="598"/>
      <c r="F9" s="330"/>
      <c r="G9" s="622" t="s">
        <v>469</v>
      </c>
      <c r="H9" s="623"/>
      <c r="I9" s="596" t="s">
        <v>470</v>
      </c>
      <c r="J9" s="598"/>
      <c r="K9" s="331"/>
      <c r="L9" s="596" t="s">
        <v>471</v>
      </c>
      <c r="M9" s="598"/>
      <c r="N9" s="596" t="s">
        <v>472</v>
      </c>
      <c r="O9" s="597"/>
      <c r="P9" s="597"/>
      <c r="Q9" s="597"/>
      <c r="R9" s="597"/>
      <c r="S9" s="597"/>
      <c r="T9" s="598"/>
      <c r="U9" s="605"/>
      <c r="V9" s="606"/>
      <c r="W9" s="606"/>
      <c r="X9" s="608"/>
    </row>
    <row r="10" spans="1:24" ht="8.5" customHeight="1">
      <c r="A10" s="605"/>
      <c r="B10" s="606"/>
      <c r="C10" s="606"/>
      <c r="D10" s="606"/>
      <c r="E10" s="606"/>
      <c r="F10" s="606"/>
      <c r="G10" s="606"/>
      <c r="H10" s="606"/>
      <c r="I10" s="606"/>
      <c r="J10" s="606"/>
      <c r="K10" s="332"/>
      <c r="L10" s="607"/>
      <c r="M10" s="607"/>
      <c r="N10" s="607"/>
      <c r="O10" s="607"/>
      <c r="P10" s="607"/>
      <c r="Q10" s="607"/>
      <c r="R10" s="607"/>
      <c r="S10" s="607"/>
      <c r="T10" s="607"/>
      <c r="U10" s="606"/>
      <c r="V10" s="606"/>
      <c r="W10" s="606"/>
      <c r="X10" s="608"/>
    </row>
    <row r="11" spans="1:24" ht="15.75" customHeight="1">
      <c r="A11" s="609"/>
      <c r="B11" s="610"/>
      <c r="C11" s="610"/>
      <c r="D11" s="610"/>
      <c r="E11" s="610"/>
      <c r="F11" s="610"/>
      <c r="G11" s="610"/>
      <c r="H11" s="610"/>
      <c r="I11" s="610"/>
      <c r="J11" s="610"/>
      <c r="K11" s="610"/>
      <c r="L11" s="610"/>
      <c r="M11" s="610"/>
      <c r="N11" s="610"/>
      <c r="O11" s="610"/>
      <c r="P11" s="610"/>
      <c r="Q11" s="610"/>
      <c r="R11" s="610"/>
      <c r="S11" s="610"/>
      <c r="T11" s="611"/>
      <c r="U11" s="611"/>
      <c r="V11" s="611"/>
      <c r="W11" s="611"/>
      <c r="X11" s="612"/>
    </row>
    <row r="12" spans="1:24" ht="21.65" customHeight="1">
      <c r="A12" s="333"/>
      <c r="B12" s="334" t="s">
        <v>473</v>
      </c>
      <c r="C12" s="613" t="s">
        <v>474</v>
      </c>
      <c r="D12" s="614"/>
      <c r="E12" s="614"/>
      <c r="F12" s="614"/>
      <c r="G12" s="615"/>
      <c r="H12" s="616" t="s">
        <v>475</v>
      </c>
      <c r="I12" s="617"/>
      <c r="J12" s="617"/>
      <c r="K12" s="617"/>
      <c r="L12" s="618"/>
      <c r="M12" s="335" t="s">
        <v>476</v>
      </c>
      <c r="N12" s="334" t="s">
        <v>477</v>
      </c>
      <c r="O12" s="325" t="s">
        <v>478</v>
      </c>
      <c r="P12" s="336" t="s">
        <v>479</v>
      </c>
      <c r="Q12" s="325" t="s">
        <v>480</v>
      </c>
      <c r="R12" s="325" t="s">
        <v>481</v>
      </c>
      <c r="S12" s="326" t="s">
        <v>482</v>
      </c>
      <c r="T12" s="337"/>
      <c r="U12" s="338"/>
      <c r="V12" s="338"/>
      <c r="W12" s="338"/>
      <c r="X12" s="339"/>
    </row>
    <row r="13" spans="1:24" ht="21.65" customHeight="1">
      <c r="A13" s="340">
        <v>1</v>
      </c>
      <c r="B13" s="341" t="s">
        <v>483</v>
      </c>
      <c r="C13" s="596" t="s">
        <v>484</v>
      </c>
      <c r="D13" s="597"/>
      <c r="E13" s="597"/>
      <c r="F13" s="597"/>
      <c r="G13" s="598"/>
      <c r="H13" s="599" t="s">
        <v>485</v>
      </c>
      <c r="I13" s="599"/>
      <c r="J13" s="599"/>
      <c r="K13" s="599"/>
      <c r="L13" s="599"/>
      <c r="M13" s="342" t="s">
        <v>486</v>
      </c>
      <c r="N13" s="343">
        <v>1.25</v>
      </c>
      <c r="O13" s="344">
        <v>31</v>
      </c>
      <c r="P13" s="345" t="s">
        <v>486</v>
      </c>
      <c r="Q13" s="344">
        <v>36</v>
      </c>
      <c r="R13" s="346" t="s">
        <v>487</v>
      </c>
      <c r="S13" s="347">
        <v>41</v>
      </c>
      <c r="T13" s="601"/>
      <c r="U13" s="338"/>
      <c r="V13" s="338"/>
      <c r="W13" s="338"/>
      <c r="X13" s="339"/>
    </row>
    <row r="14" spans="1:24" ht="21.65" customHeight="1">
      <c r="A14" s="340">
        <v>2</v>
      </c>
      <c r="B14" s="341" t="s">
        <v>488</v>
      </c>
      <c r="C14" s="596" t="s">
        <v>489</v>
      </c>
      <c r="D14" s="597"/>
      <c r="E14" s="597"/>
      <c r="F14" s="597"/>
      <c r="G14" s="598"/>
      <c r="H14" s="599" t="s">
        <v>490</v>
      </c>
      <c r="I14" s="599"/>
      <c r="J14" s="599"/>
      <c r="K14" s="599"/>
      <c r="L14" s="599"/>
      <c r="M14" s="349">
        <v>41</v>
      </c>
      <c r="N14" s="343">
        <v>1.25</v>
      </c>
      <c r="O14" s="350">
        <f>P14-2.5</f>
        <v>39</v>
      </c>
      <c r="P14" s="351">
        <v>41.5</v>
      </c>
      <c r="Q14" s="352">
        <f>P14+2.5</f>
        <v>44</v>
      </c>
      <c r="R14" s="351">
        <f>Q14+2.5</f>
        <v>46.5</v>
      </c>
      <c r="S14" s="353">
        <f>R14+2.5</f>
        <v>49</v>
      </c>
      <c r="T14" s="601"/>
      <c r="U14" s="338"/>
      <c r="V14" s="338"/>
      <c r="W14" s="338"/>
      <c r="X14" s="339"/>
    </row>
    <row r="15" spans="1:24" ht="21.65" customHeight="1">
      <c r="A15" s="340">
        <v>3</v>
      </c>
      <c r="B15" s="341" t="s">
        <v>491</v>
      </c>
      <c r="C15" s="596" t="s">
        <v>492</v>
      </c>
      <c r="D15" s="597"/>
      <c r="E15" s="597"/>
      <c r="F15" s="597"/>
      <c r="G15" s="598"/>
      <c r="H15" s="602" t="s">
        <v>493</v>
      </c>
      <c r="I15" s="603"/>
      <c r="J15" s="603"/>
      <c r="K15" s="603"/>
      <c r="L15" s="604"/>
      <c r="M15" s="342" t="s">
        <v>494</v>
      </c>
      <c r="N15" s="354" t="s">
        <v>495</v>
      </c>
      <c r="O15" s="345" t="s">
        <v>494</v>
      </c>
      <c r="P15" s="345" t="s">
        <v>494</v>
      </c>
      <c r="Q15" s="355" t="s">
        <v>494</v>
      </c>
      <c r="R15" s="345" t="s">
        <v>494</v>
      </c>
      <c r="S15" s="356" t="s">
        <v>494</v>
      </c>
      <c r="T15" s="348"/>
      <c r="U15" s="338"/>
      <c r="V15" s="338"/>
      <c r="W15" s="338"/>
      <c r="X15" s="339"/>
    </row>
    <row r="16" spans="1:24" ht="21.65" customHeight="1">
      <c r="A16" s="340">
        <v>4</v>
      </c>
      <c r="B16" s="341" t="s">
        <v>496</v>
      </c>
      <c r="C16" s="596" t="s">
        <v>497</v>
      </c>
      <c r="D16" s="597"/>
      <c r="E16" s="597"/>
      <c r="F16" s="597"/>
      <c r="G16" s="598"/>
      <c r="H16" s="599" t="s">
        <v>498</v>
      </c>
      <c r="I16" s="599"/>
      <c r="J16" s="599"/>
      <c r="K16" s="599"/>
      <c r="L16" s="599"/>
      <c r="M16" s="349">
        <v>58</v>
      </c>
      <c r="N16" s="343">
        <v>1.25</v>
      </c>
      <c r="O16" s="345" t="s">
        <v>499</v>
      </c>
      <c r="P16" s="344">
        <v>58</v>
      </c>
      <c r="Q16" s="357" t="s">
        <v>500</v>
      </c>
      <c r="R16" s="344">
        <v>63</v>
      </c>
      <c r="S16" s="358" t="s">
        <v>501</v>
      </c>
      <c r="T16" s="348"/>
      <c r="U16" s="338"/>
      <c r="V16" s="338"/>
      <c r="W16" s="338"/>
      <c r="X16" s="339"/>
    </row>
    <row r="17" spans="1:24" ht="21.65" customHeight="1">
      <c r="A17" s="340">
        <v>5</v>
      </c>
      <c r="B17" s="341" t="s">
        <v>502</v>
      </c>
      <c r="C17" s="596" t="s">
        <v>503</v>
      </c>
      <c r="D17" s="597"/>
      <c r="E17" s="597"/>
      <c r="F17" s="597"/>
      <c r="G17" s="598"/>
      <c r="H17" s="599" t="s">
        <v>504</v>
      </c>
      <c r="I17" s="599"/>
      <c r="J17" s="599"/>
      <c r="K17" s="599"/>
      <c r="L17" s="599"/>
      <c r="M17" s="349">
        <v>8</v>
      </c>
      <c r="N17" s="344">
        <v>0</v>
      </c>
      <c r="O17" s="344">
        <v>8</v>
      </c>
      <c r="P17" s="344">
        <v>8</v>
      </c>
      <c r="Q17" s="344">
        <v>8</v>
      </c>
      <c r="R17" s="344">
        <v>8</v>
      </c>
      <c r="S17" s="347">
        <v>8</v>
      </c>
      <c r="T17" s="348"/>
      <c r="U17" s="338"/>
      <c r="V17" s="338"/>
      <c r="W17" s="338"/>
      <c r="X17" s="339"/>
    </row>
    <row r="18" spans="1:24" ht="30.75" customHeight="1">
      <c r="A18" s="359">
        <v>6</v>
      </c>
      <c r="B18" s="360" t="s">
        <v>505</v>
      </c>
      <c r="C18" s="592" t="s">
        <v>506</v>
      </c>
      <c r="D18" s="593"/>
      <c r="E18" s="593"/>
      <c r="F18" s="593"/>
      <c r="G18" s="594"/>
      <c r="H18" s="595" t="s">
        <v>507</v>
      </c>
      <c r="I18" s="595"/>
      <c r="J18" s="595"/>
      <c r="K18" s="595"/>
      <c r="L18" s="595"/>
      <c r="M18" s="349">
        <v>43</v>
      </c>
      <c r="N18" s="343">
        <v>1.25</v>
      </c>
      <c r="O18" s="361">
        <f>P18-2.5</f>
        <v>41</v>
      </c>
      <c r="P18" s="350">
        <v>43.5</v>
      </c>
      <c r="Q18" s="352">
        <f>P18+2.5</f>
        <v>46</v>
      </c>
      <c r="R18" s="350">
        <f>Q18+2.5</f>
        <v>48.5</v>
      </c>
      <c r="S18" s="353">
        <f>R18+2.5</f>
        <v>51</v>
      </c>
      <c r="T18" s="362" t="s">
        <v>508</v>
      </c>
      <c r="U18" s="338"/>
      <c r="V18" s="338"/>
      <c r="W18" s="338"/>
      <c r="X18" s="339"/>
    </row>
    <row r="19" spans="1:24" ht="21.65" customHeight="1">
      <c r="A19" s="340">
        <v>7</v>
      </c>
      <c r="B19" s="341" t="s">
        <v>509</v>
      </c>
      <c r="C19" s="596" t="s">
        <v>510</v>
      </c>
      <c r="D19" s="597"/>
      <c r="E19" s="597"/>
      <c r="F19" s="597"/>
      <c r="G19" s="598"/>
      <c r="H19" s="599" t="s">
        <v>511</v>
      </c>
      <c r="I19" s="599"/>
      <c r="J19" s="599"/>
      <c r="K19" s="599"/>
      <c r="L19" s="599"/>
      <c r="M19" s="349">
        <v>26</v>
      </c>
      <c r="N19" s="363">
        <v>0.75</v>
      </c>
      <c r="O19" s="364">
        <f>P19-1.375</f>
        <v>25.125</v>
      </c>
      <c r="P19" s="351">
        <v>26.5</v>
      </c>
      <c r="Q19" s="364">
        <f>P19+1.375</f>
        <v>27.875</v>
      </c>
      <c r="R19" s="365">
        <f>Q19+1.375</f>
        <v>29.25</v>
      </c>
      <c r="S19" s="364">
        <f>R19+1.375</f>
        <v>30.625</v>
      </c>
      <c r="T19" s="366"/>
      <c r="U19" s="338"/>
      <c r="V19" s="338"/>
      <c r="W19" s="338"/>
      <c r="X19" s="339"/>
    </row>
    <row r="20" spans="1:24" ht="21.65" customHeight="1">
      <c r="A20" s="340">
        <v>8</v>
      </c>
      <c r="B20" s="341" t="s">
        <v>512</v>
      </c>
      <c r="C20" s="596" t="s">
        <v>513</v>
      </c>
      <c r="D20" s="597"/>
      <c r="E20" s="597"/>
      <c r="F20" s="597"/>
      <c r="G20" s="598"/>
      <c r="H20" s="599" t="s">
        <v>514</v>
      </c>
      <c r="I20" s="599"/>
      <c r="J20" s="599"/>
      <c r="K20" s="599"/>
      <c r="L20" s="599"/>
      <c r="M20" s="342" t="s">
        <v>515</v>
      </c>
      <c r="N20" s="344">
        <v>0</v>
      </c>
      <c r="O20" s="345" t="s">
        <v>515</v>
      </c>
      <c r="P20" s="345" t="s">
        <v>515</v>
      </c>
      <c r="Q20" s="357" t="s">
        <v>515</v>
      </c>
      <c r="R20" s="346" t="s">
        <v>515</v>
      </c>
      <c r="S20" s="358" t="s">
        <v>515</v>
      </c>
      <c r="T20" s="348"/>
      <c r="U20" s="338"/>
      <c r="V20" s="338"/>
      <c r="W20" s="338"/>
      <c r="X20" s="339"/>
    </row>
    <row r="21" spans="1:24" ht="21.65" customHeight="1">
      <c r="A21" s="340">
        <v>9</v>
      </c>
      <c r="B21" s="341" t="s">
        <v>516</v>
      </c>
      <c r="C21" s="596" t="s">
        <v>517</v>
      </c>
      <c r="D21" s="597"/>
      <c r="E21" s="597"/>
      <c r="F21" s="597"/>
      <c r="G21" s="598"/>
      <c r="H21" s="599" t="s">
        <v>518</v>
      </c>
      <c r="I21" s="599"/>
      <c r="J21" s="599"/>
      <c r="K21" s="599"/>
      <c r="L21" s="599"/>
      <c r="M21" s="342" t="s">
        <v>519</v>
      </c>
      <c r="N21" s="367">
        <v>0.625</v>
      </c>
      <c r="O21" s="345">
        <f>P21-1</f>
        <v>19</v>
      </c>
      <c r="P21" s="345">
        <v>20</v>
      </c>
      <c r="Q21" s="357">
        <f>P21+1</f>
        <v>21</v>
      </c>
      <c r="R21" s="346">
        <f>Q21+1</f>
        <v>22</v>
      </c>
      <c r="S21" s="358">
        <f>R21+1</f>
        <v>23</v>
      </c>
      <c r="T21" s="601"/>
      <c r="U21" s="338"/>
      <c r="V21" s="338"/>
      <c r="W21" s="338"/>
      <c r="X21" s="339"/>
    </row>
    <row r="22" spans="1:24" ht="21.65" customHeight="1">
      <c r="A22" s="340">
        <v>10</v>
      </c>
      <c r="B22" s="341" t="s">
        <v>520</v>
      </c>
      <c r="C22" s="596" t="s">
        <v>521</v>
      </c>
      <c r="D22" s="597"/>
      <c r="E22" s="597"/>
      <c r="F22" s="597"/>
      <c r="G22" s="598"/>
      <c r="H22" s="599" t="s">
        <v>522</v>
      </c>
      <c r="I22" s="599"/>
      <c r="J22" s="599"/>
      <c r="K22" s="599"/>
      <c r="L22" s="599"/>
      <c r="M22" s="349">
        <v>11</v>
      </c>
      <c r="N22" s="368">
        <v>0.5</v>
      </c>
      <c r="O22" s="345" t="s">
        <v>523</v>
      </c>
      <c r="P22" s="344">
        <v>11</v>
      </c>
      <c r="Q22" s="357" t="s">
        <v>524</v>
      </c>
      <c r="R22" s="346" t="s">
        <v>525</v>
      </c>
      <c r="S22" s="358" t="s">
        <v>526</v>
      </c>
      <c r="T22" s="601"/>
      <c r="U22" s="338"/>
      <c r="V22" s="338"/>
      <c r="W22" s="338"/>
      <c r="X22" s="339"/>
    </row>
    <row r="23" spans="1:24" ht="21.65" customHeight="1">
      <c r="A23" s="340">
        <v>11</v>
      </c>
      <c r="B23" s="341" t="s">
        <v>527</v>
      </c>
      <c r="C23" s="596" t="s">
        <v>528</v>
      </c>
      <c r="D23" s="597"/>
      <c r="E23" s="597"/>
      <c r="F23" s="597"/>
      <c r="G23" s="598"/>
      <c r="H23" s="599" t="s">
        <v>529</v>
      </c>
      <c r="I23" s="599"/>
      <c r="J23" s="599"/>
      <c r="K23" s="599"/>
      <c r="L23" s="599"/>
      <c r="M23" s="342" t="s">
        <v>530</v>
      </c>
      <c r="N23" s="368">
        <v>0.5</v>
      </c>
      <c r="O23" s="365">
        <f>P23-0.75</f>
        <v>15.25</v>
      </c>
      <c r="P23" s="345">
        <v>16</v>
      </c>
      <c r="Q23" s="365">
        <f>P23+0.75</f>
        <v>16.75</v>
      </c>
      <c r="R23" s="369">
        <f>Q23+0.75</f>
        <v>17.5</v>
      </c>
      <c r="S23" s="365">
        <f>R23+0.75</f>
        <v>18.25</v>
      </c>
      <c r="T23" s="601"/>
      <c r="U23" s="338"/>
      <c r="V23" s="338"/>
      <c r="W23" s="338"/>
      <c r="X23" s="339"/>
    </row>
    <row r="24" spans="1:24" ht="21.65" customHeight="1">
      <c r="A24" s="340">
        <v>12</v>
      </c>
      <c r="B24" s="341" t="s">
        <v>531</v>
      </c>
      <c r="C24" s="596" t="s">
        <v>532</v>
      </c>
      <c r="D24" s="597"/>
      <c r="E24" s="597"/>
      <c r="F24" s="597"/>
      <c r="G24" s="598"/>
      <c r="H24" s="599" t="s">
        <v>533</v>
      </c>
      <c r="I24" s="599"/>
      <c r="J24" s="599"/>
      <c r="K24" s="599"/>
      <c r="L24" s="599"/>
      <c r="M24" s="342" t="s">
        <v>494</v>
      </c>
      <c r="N24" s="344">
        <v>0</v>
      </c>
      <c r="O24" s="345">
        <f>P24</f>
        <v>1</v>
      </c>
      <c r="P24" s="345">
        <v>1</v>
      </c>
      <c r="Q24" s="355">
        <f>P24</f>
        <v>1</v>
      </c>
      <c r="R24" s="345">
        <f>Q24</f>
        <v>1</v>
      </c>
      <c r="S24" s="356">
        <f>R24</f>
        <v>1</v>
      </c>
      <c r="T24" s="348"/>
      <c r="U24" s="338"/>
      <c r="V24" s="338"/>
      <c r="W24" s="338"/>
      <c r="X24" s="339"/>
    </row>
    <row r="25" spans="1:24" ht="21.65" customHeight="1">
      <c r="A25" s="340">
        <v>13</v>
      </c>
      <c r="B25" s="341" t="s">
        <v>534</v>
      </c>
      <c r="C25" s="596" t="s">
        <v>535</v>
      </c>
      <c r="D25" s="597"/>
      <c r="E25" s="597"/>
      <c r="F25" s="597"/>
      <c r="G25" s="598"/>
      <c r="H25" s="599" t="s">
        <v>536</v>
      </c>
      <c r="I25" s="599"/>
      <c r="J25" s="599"/>
      <c r="K25" s="599"/>
      <c r="L25" s="599"/>
      <c r="M25" s="342" t="s">
        <v>537</v>
      </c>
      <c r="N25" s="367">
        <v>0.375</v>
      </c>
      <c r="O25" s="343">
        <f>P25-0.25</f>
        <v>12.25</v>
      </c>
      <c r="P25" s="370">
        <v>12.5</v>
      </c>
      <c r="Q25" s="371">
        <f>P25+0.25</f>
        <v>12.75</v>
      </c>
      <c r="R25" s="372">
        <f>Q25+0.25</f>
        <v>13</v>
      </c>
      <c r="S25" s="343">
        <f>R25+0.25</f>
        <v>13.25</v>
      </c>
      <c r="T25" s="601"/>
      <c r="U25" s="338"/>
      <c r="V25" s="338"/>
      <c r="W25" s="338"/>
      <c r="X25" s="339"/>
    </row>
    <row r="26" spans="1:24" ht="21.65" customHeight="1">
      <c r="A26" s="340">
        <v>14</v>
      </c>
      <c r="B26" s="341" t="s">
        <v>538</v>
      </c>
      <c r="C26" s="596" t="s">
        <v>539</v>
      </c>
      <c r="D26" s="597"/>
      <c r="E26" s="597"/>
      <c r="F26" s="597"/>
      <c r="G26" s="598"/>
      <c r="H26" s="599" t="s">
        <v>540</v>
      </c>
      <c r="I26" s="599"/>
      <c r="J26" s="599"/>
      <c r="K26" s="599"/>
      <c r="L26" s="599"/>
      <c r="M26" s="342" t="s">
        <v>541</v>
      </c>
      <c r="N26" s="368">
        <v>0.5</v>
      </c>
      <c r="O26" s="370">
        <f>P26-0.375</f>
        <v>16.375</v>
      </c>
      <c r="P26" s="370">
        <v>16.75</v>
      </c>
      <c r="Q26" s="371">
        <f>P26+0.375</f>
        <v>17.125</v>
      </c>
      <c r="R26" s="372">
        <f>Q26+0.375</f>
        <v>17.5</v>
      </c>
      <c r="S26" s="373">
        <f>R26+0.375</f>
        <v>17.875</v>
      </c>
      <c r="T26" s="601"/>
      <c r="U26" s="338"/>
      <c r="V26" s="338"/>
      <c r="W26" s="338"/>
      <c r="X26" s="339"/>
    </row>
    <row r="27" spans="1:24" ht="21.65" customHeight="1">
      <c r="A27" s="340">
        <v>15</v>
      </c>
      <c r="B27" s="341" t="s">
        <v>542</v>
      </c>
      <c r="C27" s="596" t="s">
        <v>543</v>
      </c>
      <c r="D27" s="597"/>
      <c r="E27" s="597"/>
      <c r="F27" s="597"/>
      <c r="G27" s="598"/>
      <c r="H27" s="599" t="s">
        <v>544</v>
      </c>
      <c r="I27" s="599"/>
      <c r="J27" s="599"/>
      <c r="K27" s="599"/>
      <c r="L27" s="599"/>
      <c r="M27" s="349">
        <v>7</v>
      </c>
      <c r="N27" s="354" t="s">
        <v>495</v>
      </c>
      <c r="O27" s="345" t="s">
        <v>545</v>
      </c>
      <c r="P27" s="344">
        <v>7</v>
      </c>
      <c r="Q27" s="365">
        <f>P27+0.25</f>
        <v>7.25</v>
      </c>
      <c r="R27" s="350">
        <f>Q27+0.25</f>
        <v>7.5</v>
      </c>
      <c r="S27" s="374">
        <f>R27+0.25</f>
        <v>7.75</v>
      </c>
      <c r="T27" s="348"/>
      <c r="U27" s="338"/>
      <c r="V27" s="338"/>
      <c r="W27" s="338"/>
      <c r="X27" s="339"/>
    </row>
    <row r="28" spans="1:24" ht="21.65" customHeight="1">
      <c r="A28" s="340">
        <v>16</v>
      </c>
      <c r="B28" s="341" t="s">
        <v>546</v>
      </c>
      <c r="C28" s="596" t="s">
        <v>547</v>
      </c>
      <c r="D28" s="597"/>
      <c r="E28" s="597"/>
      <c r="F28" s="597"/>
      <c r="G28" s="598"/>
      <c r="H28" s="600" t="s">
        <v>548</v>
      </c>
      <c r="I28" s="600"/>
      <c r="J28" s="600"/>
      <c r="K28" s="600"/>
      <c r="L28" s="600"/>
      <c r="M28" s="349">
        <v>2</v>
      </c>
      <c r="N28" s="354" t="s">
        <v>549</v>
      </c>
      <c r="O28" s="344">
        <v>2</v>
      </c>
      <c r="P28" s="344">
        <v>2</v>
      </c>
      <c r="Q28" s="344">
        <v>2</v>
      </c>
      <c r="R28" s="344">
        <v>2</v>
      </c>
      <c r="S28" s="347">
        <v>2</v>
      </c>
      <c r="T28" s="348"/>
      <c r="U28" s="338"/>
      <c r="V28" s="338"/>
      <c r="W28" s="338"/>
      <c r="X28" s="339"/>
    </row>
    <row r="29" spans="1:24" ht="23.15" customHeight="1">
      <c r="A29" s="340">
        <v>17</v>
      </c>
      <c r="B29" s="341" t="s">
        <v>550</v>
      </c>
      <c r="C29" s="596" t="s">
        <v>551</v>
      </c>
      <c r="D29" s="597"/>
      <c r="E29" s="597"/>
      <c r="F29" s="597"/>
      <c r="G29" s="598"/>
      <c r="H29" s="599" t="s">
        <v>552</v>
      </c>
      <c r="I29" s="599"/>
      <c r="J29" s="599"/>
      <c r="K29" s="599"/>
      <c r="L29" s="599"/>
      <c r="M29" s="342" t="s">
        <v>553</v>
      </c>
      <c r="N29" s="375" t="s">
        <v>495</v>
      </c>
      <c r="O29" s="376">
        <f>P29-0.25</f>
        <v>11.75</v>
      </c>
      <c r="P29" s="377">
        <v>12</v>
      </c>
      <c r="Q29" s="342">
        <f>P29</f>
        <v>12</v>
      </c>
      <c r="R29" s="376">
        <f>Q29+0.25</f>
        <v>12.25</v>
      </c>
      <c r="S29" s="376">
        <f>R29</f>
        <v>12.25</v>
      </c>
      <c r="T29" s="378"/>
      <c r="U29" s="379"/>
      <c r="V29" s="379"/>
      <c r="W29" s="379"/>
      <c r="X29" s="380"/>
    </row>
    <row r="30" spans="1:24" ht="23.15" customHeight="1">
      <c r="A30" s="340">
        <v>18</v>
      </c>
      <c r="B30" s="341" t="s">
        <v>554</v>
      </c>
      <c r="C30" s="596" t="s">
        <v>555</v>
      </c>
      <c r="D30" s="597"/>
      <c r="E30" s="597"/>
      <c r="F30" s="597"/>
      <c r="G30" s="598"/>
      <c r="H30" s="599" t="s">
        <v>556</v>
      </c>
      <c r="I30" s="599"/>
      <c r="J30" s="599"/>
      <c r="K30" s="599"/>
      <c r="L30" s="599"/>
      <c r="M30" s="349">
        <v>6</v>
      </c>
      <c r="N30" s="375" t="s">
        <v>495</v>
      </c>
      <c r="O30" s="381" t="s">
        <v>557</v>
      </c>
      <c r="P30" s="382">
        <v>6</v>
      </c>
      <c r="Q30" s="383">
        <v>6</v>
      </c>
      <c r="R30" s="381" t="s">
        <v>558</v>
      </c>
      <c r="S30" s="381" t="s">
        <v>558</v>
      </c>
    </row>
    <row r="31" spans="1:24" ht="23.15" customHeight="1">
      <c r="A31" s="340">
        <v>19</v>
      </c>
      <c r="B31" s="341" t="s">
        <v>559</v>
      </c>
      <c r="C31" s="596" t="s">
        <v>560</v>
      </c>
      <c r="D31" s="597"/>
      <c r="E31" s="597"/>
      <c r="F31" s="597"/>
      <c r="G31" s="598"/>
      <c r="H31" s="599" t="s">
        <v>561</v>
      </c>
      <c r="I31" s="599"/>
      <c r="J31" s="599"/>
      <c r="K31" s="599"/>
      <c r="L31" s="599"/>
      <c r="M31" s="342" t="s">
        <v>562</v>
      </c>
      <c r="N31" s="375" t="s">
        <v>495</v>
      </c>
      <c r="O31" s="381" t="s">
        <v>563</v>
      </c>
      <c r="P31" s="377" t="s">
        <v>562</v>
      </c>
      <c r="Q31" s="385" t="s">
        <v>562</v>
      </c>
      <c r="R31" s="381" t="s">
        <v>557</v>
      </c>
      <c r="S31" s="381" t="s">
        <v>557</v>
      </c>
    </row>
    <row r="32" spans="1:24" ht="23.15" customHeight="1">
      <c r="A32" s="340">
        <v>20</v>
      </c>
      <c r="B32" s="341" t="s">
        <v>564</v>
      </c>
      <c r="C32" s="596" t="s">
        <v>565</v>
      </c>
      <c r="D32" s="597"/>
      <c r="E32" s="597"/>
      <c r="F32" s="597"/>
      <c r="G32" s="598"/>
      <c r="H32" s="599" t="s">
        <v>566</v>
      </c>
      <c r="I32" s="599"/>
      <c r="J32" s="599"/>
      <c r="K32" s="599"/>
      <c r="L32" s="599"/>
      <c r="M32" s="349">
        <v>2</v>
      </c>
      <c r="N32" s="375" t="s">
        <v>495</v>
      </c>
      <c r="O32" s="383">
        <v>2</v>
      </c>
      <c r="P32" s="382">
        <v>2</v>
      </c>
      <c r="Q32" s="383">
        <v>2</v>
      </c>
      <c r="R32" s="383">
        <v>2</v>
      </c>
      <c r="S32" s="383">
        <v>2</v>
      </c>
    </row>
    <row r="33" spans="1:20" ht="23.15" customHeight="1">
      <c r="A33" s="340">
        <v>21</v>
      </c>
      <c r="B33" s="341" t="s">
        <v>567</v>
      </c>
      <c r="C33" s="596" t="s">
        <v>568</v>
      </c>
      <c r="D33" s="597"/>
      <c r="E33" s="597"/>
      <c r="F33" s="597"/>
      <c r="G33" s="598"/>
      <c r="H33" s="599" t="s">
        <v>569</v>
      </c>
      <c r="I33" s="599"/>
      <c r="J33" s="599"/>
      <c r="K33" s="599"/>
      <c r="L33" s="599"/>
      <c r="M33" s="342" t="s">
        <v>570</v>
      </c>
      <c r="N33" s="375" t="s">
        <v>495</v>
      </c>
      <c r="O33" s="381" t="s">
        <v>570</v>
      </c>
      <c r="P33" s="377" t="s">
        <v>570</v>
      </c>
      <c r="Q33" s="385" t="s">
        <v>570</v>
      </c>
      <c r="R33" s="381" t="s">
        <v>570</v>
      </c>
      <c r="S33" s="381" t="s">
        <v>570</v>
      </c>
    </row>
    <row r="34" spans="1:20" ht="23.15" customHeight="1">
      <c r="A34" s="340">
        <v>22</v>
      </c>
      <c r="B34" s="341" t="s">
        <v>571</v>
      </c>
      <c r="C34" s="592" t="s">
        <v>572</v>
      </c>
      <c r="D34" s="593"/>
      <c r="E34" s="593"/>
      <c r="F34" s="593"/>
      <c r="G34" s="594"/>
      <c r="H34" s="595" t="s">
        <v>573</v>
      </c>
      <c r="I34" s="595"/>
      <c r="J34" s="595"/>
      <c r="K34" s="595"/>
      <c r="L34" s="595"/>
      <c r="M34" s="349">
        <v>29</v>
      </c>
      <c r="N34" s="386">
        <v>0.5</v>
      </c>
      <c r="O34" s="381" t="s">
        <v>574</v>
      </c>
      <c r="P34" s="382">
        <v>29</v>
      </c>
      <c r="Q34" s="385" t="s">
        <v>575</v>
      </c>
      <c r="R34" s="387" t="s">
        <v>576</v>
      </c>
      <c r="S34" s="387" t="s">
        <v>576</v>
      </c>
      <c r="T34" s="388" t="s">
        <v>577</v>
      </c>
    </row>
  </sheetData>
  <mergeCells count="88">
    <mergeCell ref="A1:X1"/>
    <mergeCell ref="A2:D7"/>
    <mergeCell ref="F2:P2"/>
    <mergeCell ref="Q2:S2"/>
    <mergeCell ref="T2:U2"/>
    <mergeCell ref="X2:X3"/>
    <mergeCell ref="F3:I3"/>
    <mergeCell ref="J3:L3"/>
    <mergeCell ref="M3:P3"/>
    <mergeCell ref="Q3:S3"/>
    <mergeCell ref="V7:X7"/>
    <mergeCell ref="T3:U3"/>
    <mergeCell ref="F4:I4"/>
    <mergeCell ref="J4:W4"/>
    <mergeCell ref="F5:I5"/>
    <mergeCell ref="J5:L5"/>
    <mergeCell ref="M5:P5"/>
    <mergeCell ref="Q5:S5"/>
    <mergeCell ref="T5:U5"/>
    <mergeCell ref="V5:X6"/>
    <mergeCell ref="F6:I6"/>
    <mergeCell ref="J6:L6"/>
    <mergeCell ref="M6:P6"/>
    <mergeCell ref="Q6:S6"/>
    <mergeCell ref="T6:U6"/>
    <mergeCell ref="E7:U7"/>
    <mergeCell ref="A8:X8"/>
    <mergeCell ref="A9:B9"/>
    <mergeCell ref="C9:E9"/>
    <mergeCell ref="G9:H9"/>
    <mergeCell ref="I9:J9"/>
    <mergeCell ref="L9:M9"/>
    <mergeCell ref="N9:T9"/>
    <mergeCell ref="U9:X9"/>
    <mergeCell ref="C15:G15"/>
    <mergeCell ref="H15:L15"/>
    <mergeCell ref="A10:J10"/>
    <mergeCell ref="L10:T10"/>
    <mergeCell ref="U10:X10"/>
    <mergeCell ref="A11:S11"/>
    <mergeCell ref="T11:X11"/>
    <mergeCell ref="C12:G12"/>
    <mergeCell ref="H12:L12"/>
    <mergeCell ref="C13:G13"/>
    <mergeCell ref="H13:L13"/>
    <mergeCell ref="T13:T14"/>
    <mergeCell ref="C14:G14"/>
    <mergeCell ref="H14:L14"/>
    <mergeCell ref="C16:G16"/>
    <mergeCell ref="H16:L16"/>
    <mergeCell ref="C17:G17"/>
    <mergeCell ref="H17:L17"/>
    <mergeCell ref="C18:G18"/>
    <mergeCell ref="H18:L18"/>
    <mergeCell ref="C19:G19"/>
    <mergeCell ref="H19:L19"/>
    <mergeCell ref="C20:G20"/>
    <mergeCell ref="H20:L20"/>
    <mergeCell ref="C21:G21"/>
    <mergeCell ref="H21:L21"/>
    <mergeCell ref="C27:G27"/>
    <mergeCell ref="H27:L27"/>
    <mergeCell ref="T21:T23"/>
    <mergeCell ref="C22:G22"/>
    <mergeCell ref="H22:L22"/>
    <mergeCell ref="C23:G23"/>
    <mergeCell ref="H23:L23"/>
    <mergeCell ref="C24:G24"/>
    <mergeCell ref="H24:L24"/>
    <mergeCell ref="C25:G25"/>
    <mergeCell ref="H25:L25"/>
    <mergeCell ref="T25:T26"/>
    <mergeCell ref="C26:G26"/>
    <mergeCell ref="H26:L26"/>
    <mergeCell ref="C28:G28"/>
    <mergeCell ref="H28:L28"/>
    <mergeCell ref="C29:G29"/>
    <mergeCell ref="H29:L29"/>
    <mergeCell ref="C30:G30"/>
    <mergeCell ref="H30:L30"/>
    <mergeCell ref="C34:G34"/>
    <mergeCell ref="H34:L34"/>
    <mergeCell ref="C31:G31"/>
    <mergeCell ref="H31:L31"/>
    <mergeCell ref="C32:G32"/>
    <mergeCell ref="H32:L32"/>
    <mergeCell ref="C33:G33"/>
    <mergeCell ref="H33:L33"/>
  </mergeCells>
  <pageMargins left="0.7" right="0.7" top="0.75" bottom="0.75" header="0.3" footer="0.3"/>
  <pageSetup paperSize="9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FA61-B5F8-4DC9-886B-786A8B5329B1}">
  <sheetPr>
    <pageSetUpPr fitToPage="1"/>
  </sheetPr>
  <dimension ref="A1:H62"/>
  <sheetViews>
    <sheetView zoomScale="85" zoomScaleNormal="85" zoomScaleSheetLayoutView="85" zoomScalePageLayoutView="70" workbookViewId="0">
      <selection activeCell="C11" sqref="C11:F11"/>
    </sheetView>
  </sheetViews>
  <sheetFormatPr defaultColWidth="9.90625" defaultRowHeight="15.5"/>
  <cols>
    <col min="1" max="1" width="5.453125" style="250" bestFit="1" customWidth="1"/>
    <col min="2" max="2" width="19.6328125" style="250" customWidth="1"/>
    <col min="3" max="3" width="10.54296875" style="250" customWidth="1"/>
    <col min="4" max="4" width="20" style="250" customWidth="1"/>
    <col min="5" max="5" width="2.36328125" style="250" customWidth="1"/>
    <col min="6" max="6" width="15.90625" style="250" customWidth="1"/>
    <col min="7" max="7" width="19.36328125" style="250" customWidth="1"/>
    <col min="8" max="8" width="45.54296875" style="250" customWidth="1"/>
    <col min="9" max="254" width="9.90625" style="250"/>
    <col min="255" max="255" width="3.90625" style="250" customWidth="1"/>
    <col min="256" max="257" width="9.54296875" style="250" customWidth="1"/>
    <col min="258" max="259" width="14.6328125" style="250" customWidth="1"/>
    <col min="260" max="260" width="0" style="250" hidden="1" customWidth="1"/>
    <col min="261" max="267" width="9.54296875" style="250" customWidth="1"/>
    <col min="268" max="510" width="9.90625" style="250"/>
    <col min="511" max="511" width="3.90625" style="250" customWidth="1"/>
    <col min="512" max="513" width="9.54296875" style="250" customWidth="1"/>
    <col min="514" max="515" width="14.6328125" style="250" customWidth="1"/>
    <col min="516" max="516" width="0" style="250" hidden="1" customWidth="1"/>
    <col min="517" max="523" width="9.54296875" style="250" customWidth="1"/>
    <col min="524" max="766" width="9.90625" style="250"/>
    <col min="767" max="767" width="3.90625" style="250" customWidth="1"/>
    <col min="768" max="769" width="9.54296875" style="250" customWidth="1"/>
    <col min="770" max="771" width="14.6328125" style="250" customWidth="1"/>
    <col min="772" max="772" width="0" style="250" hidden="1" customWidth="1"/>
    <col min="773" max="779" width="9.54296875" style="250" customWidth="1"/>
    <col min="780" max="1022" width="9.90625" style="250"/>
    <col min="1023" max="1023" width="3.90625" style="250" customWidth="1"/>
    <col min="1024" max="1025" width="9.54296875" style="250" customWidth="1"/>
    <col min="1026" max="1027" width="14.6328125" style="250" customWidth="1"/>
    <col min="1028" max="1028" width="0" style="250" hidden="1" customWidth="1"/>
    <col min="1029" max="1035" width="9.54296875" style="250" customWidth="1"/>
    <col min="1036" max="1278" width="9.90625" style="250"/>
    <col min="1279" max="1279" width="3.90625" style="250" customWidth="1"/>
    <col min="1280" max="1281" width="9.54296875" style="250" customWidth="1"/>
    <col min="1282" max="1283" width="14.6328125" style="250" customWidth="1"/>
    <col min="1284" max="1284" width="0" style="250" hidden="1" customWidth="1"/>
    <col min="1285" max="1291" width="9.54296875" style="250" customWidth="1"/>
    <col min="1292" max="1534" width="9.90625" style="250"/>
    <col min="1535" max="1535" width="3.90625" style="250" customWidth="1"/>
    <col min="1536" max="1537" width="9.54296875" style="250" customWidth="1"/>
    <col min="1538" max="1539" width="14.6328125" style="250" customWidth="1"/>
    <col min="1540" max="1540" width="0" style="250" hidden="1" customWidth="1"/>
    <col min="1541" max="1547" width="9.54296875" style="250" customWidth="1"/>
    <col min="1548" max="1790" width="9.90625" style="250"/>
    <col min="1791" max="1791" width="3.90625" style="250" customWidth="1"/>
    <col min="1792" max="1793" width="9.54296875" style="250" customWidth="1"/>
    <col min="1794" max="1795" width="14.6328125" style="250" customWidth="1"/>
    <col min="1796" max="1796" width="0" style="250" hidden="1" customWidth="1"/>
    <col min="1797" max="1803" width="9.54296875" style="250" customWidth="1"/>
    <col min="1804" max="2046" width="9.90625" style="250"/>
    <col min="2047" max="2047" width="3.90625" style="250" customWidth="1"/>
    <col min="2048" max="2049" width="9.54296875" style="250" customWidth="1"/>
    <col min="2050" max="2051" width="14.6328125" style="250" customWidth="1"/>
    <col min="2052" max="2052" width="0" style="250" hidden="1" customWidth="1"/>
    <col min="2053" max="2059" width="9.54296875" style="250" customWidth="1"/>
    <col min="2060" max="2302" width="9.90625" style="250"/>
    <col min="2303" max="2303" width="3.90625" style="250" customWidth="1"/>
    <col min="2304" max="2305" width="9.54296875" style="250" customWidth="1"/>
    <col min="2306" max="2307" width="14.6328125" style="250" customWidth="1"/>
    <col min="2308" max="2308" width="0" style="250" hidden="1" customWidth="1"/>
    <col min="2309" max="2315" width="9.54296875" style="250" customWidth="1"/>
    <col min="2316" max="2558" width="9.90625" style="250"/>
    <col min="2559" max="2559" width="3.90625" style="250" customWidth="1"/>
    <col min="2560" max="2561" width="9.54296875" style="250" customWidth="1"/>
    <col min="2562" max="2563" width="14.6328125" style="250" customWidth="1"/>
    <col min="2564" max="2564" width="0" style="250" hidden="1" customWidth="1"/>
    <col min="2565" max="2571" width="9.54296875" style="250" customWidth="1"/>
    <col min="2572" max="2814" width="9.90625" style="250"/>
    <col min="2815" max="2815" width="3.90625" style="250" customWidth="1"/>
    <col min="2816" max="2817" width="9.54296875" style="250" customWidth="1"/>
    <col min="2818" max="2819" width="14.6328125" style="250" customWidth="1"/>
    <col min="2820" max="2820" width="0" style="250" hidden="1" customWidth="1"/>
    <col min="2821" max="2827" width="9.54296875" style="250" customWidth="1"/>
    <col min="2828" max="3070" width="9.90625" style="250"/>
    <col min="3071" max="3071" width="3.90625" style="250" customWidth="1"/>
    <col min="3072" max="3073" width="9.54296875" style="250" customWidth="1"/>
    <col min="3074" max="3075" width="14.6328125" style="250" customWidth="1"/>
    <col min="3076" max="3076" width="0" style="250" hidden="1" customWidth="1"/>
    <col min="3077" max="3083" width="9.54296875" style="250" customWidth="1"/>
    <col min="3084" max="3326" width="9.90625" style="250"/>
    <col min="3327" max="3327" width="3.90625" style="250" customWidth="1"/>
    <col min="3328" max="3329" width="9.54296875" style="250" customWidth="1"/>
    <col min="3330" max="3331" width="14.6328125" style="250" customWidth="1"/>
    <col min="3332" max="3332" width="0" style="250" hidden="1" customWidth="1"/>
    <col min="3333" max="3339" width="9.54296875" style="250" customWidth="1"/>
    <col min="3340" max="3582" width="9.90625" style="250"/>
    <col min="3583" max="3583" width="3.90625" style="250" customWidth="1"/>
    <col min="3584" max="3585" width="9.54296875" style="250" customWidth="1"/>
    <col min="3586" max="3587" width="14.6328125" style="250" customWidth="1"/>
    <col min="3588" max="3588" width="0" style="250" hidden="1" customWidth="1"/>
    <col min="3589" max="3595" width="9.54296875" style="250" customWidth="1"/>
    <col min="3596" max="3838" width="9.90625" style="250"/>
    <col min="3839" max="3839" width="3.90625" style="250" customWidth="1"/>
    <col min="3840" max="3841" width="9.54296875" style="250" customWidth="1"/>
    <col min="3842" max="3843" width="14.6328125" style="250" customWidth="1"/>
    <col min="3844" max="3844" width="0" style="250" hidden="1" customWidth="1"/>
    <col min="3845" max="3851" width="9.54296875" style="250" customWidth="1"/>
    <col min="3852" max="4094" width="9.90625" style="250"/>
    <col min="4095" max="4095" width="3.90625" style="250" customWidth="1"/>
    <col min="4096" max="4097" width="9.54296875" style="250" customWidth="1"/>
    <col min="4098" max="4099" width="14.6328125" style="250" customWidth="1"/>
    <col min="4100" max="4100" width="0" style="250" hidden="1" customWidth="1"/>
    <col min="4101" max="4107" width="9.54296875" style="250" customWidth="1"/>
    <col min="4108" max="4350" width="9.90625" style="250"/>
    <col min="4351" max="4351" width="3.90625" style="250" customWidth="1"/>
    <col min="4352" max="4353" width="9.54296875" style="250" customWidth="1"/>
    <col min="4354" max="4355" width="14.6328125" style="250" customWidth="1"/>
    <col min="4356" max="4356" width="0" style="250" hidden="1" customWidth="1"/>
    <col min="4357" max="4363" width="9.54296875" style="250" customWidth="1"/>
    <col min="4364" max="4606" width="9.90625" style="250"/>
    <col min="4607" max="4607" width="3.90625" style="250" customWidth="1"/>
    <col min="4608" max="4609" width="9.54296875" style="250" customWidth="1"/>
    <col min="4610" max="4611" width="14.6328125" style="250" customWidth="1"/>
    <col min="4612" max="4612" width="0" style="250" hidden="1" customWidth="1"/>
    <col min="4613" max="4619" width="9.54296875" style="250" customWidth="1"/>
    <col min="4620" max="4862" width="9.90625" style="250"/>
    <col min="4863" max="4863" width="3.90625" style="250" customWidth="1"/>
    <col min="4864" max="4865" width="9.54296875" style="250" customWidth="1"/>
    <col min="4866" max="4867" width="14.6328125" style="250" customWidth="1"/>
    <col min="4868" max="4868" width="0" style="250" hidden="1" customWidth="1"/>
    <col min="4869" max="4875" width="9.54296875" style="250" customWidth="1"/>
    <col min="4876" max="5118" width="9.90625" style="250"/>
    <col min="5119" max="5119" width="3.90625" style="250" customWidth="1"/>
    <col min="5120" max="5121" width="9.54296875" style="250" customWidth="1"/>
    <col min="5122" max="5123" width="14.6328125" style="250" customWidth="1"/>
    <col min="5124" max="5124" width="0" style="250" hidden="1" customWidth="1"/>
    <col min="5125" max="5131" width="9.54296875" style="250" customWidth="1"/>
    <col min="5132" max="5374" width="9.90625" style="250"/>
    <col min="5375" max="5375" width="3.90625" style="250" customWidth="1"/>
    <col min="5376" max="5377" width="9.54296875" style="250" customWidth="1"/>
    <col min="5378" max="5379" width="14.6328125" style="250" customWidth="1"/>
    <col min="5380" max="5380" width="0" style="250" hidden="1" customWidth="1"/>
    <col min="5381" max="5387" width="9.54296875" style="250" customWidth="1"/>
    <col min="5388" max="5630" width="9.90625" style="250"/>
    <col min="5631" max="5631" width="3.90625" style="250" customWidth="1"/>
    <col min="5632" max="5633" width="9.54296875" style="250" customWidth="1"/>
    <col min="5634" max="5635" width="14.6328125" style="250" customWidth="1"/>
    <col min="5636" max="5636" width="0" style="250" hidden="1" customWidth="1"/>
    <col min="5637" max="5643" width="9.54296875" style="250" customWidth="1"/>
    <col min="5644" max="5886" width="9.90625" style="250"/>
    <col min="5887" max="5887" width="3.90625" style="250" customWidth="1"/>
    <col min="5888" max="5889" width="9.54296875" style="250" customWidth="1"/>
    <col min="5890" max="5891" width="14.6328125" style="250" customWidth="1"/>
    <col min="5892" max="5892" width="0" style="250" hidden="1" customWidth="1"/>
    <col min="5893" max="5899" width="9.54296875" style="250" customWidth="1"/>
    <col min="5900" max="6142" width="9.90625" style="250"/>
    <col min="6143" max="6143" width="3.90625" style="250" customWidth="1"/>
    <col min="6144" max="6145" width="9.54296875" style="250" customWidth="1"/>
    <col min="6146" max="6147" width="14.6328125" style="250" customWidth="1"/>
    <col min="6148" max="6148" width="0" style="250" hidden="1" customWidth="1"/>
    <col min="6149" max="6155" width="9.54296875" style="250" customWidth="1"/>
    <col min="6156" max="6398" width="9.90625" style="250"/>
    <col min="6399" max="6399" width="3.90625" style="250" customWidth="1"/>
    <col min="6400" max="6401" width="9.54296875" style="250" customWidth="1"/>
    <col min="6402" max="6403" width="14.6328125" style="250" customWidth="1"/>
    <col min="6404" max="6404" width="0" style="250" hidden="1" customWidth="1"/>
    <col min="6405" max="6411" width="9.54296875" style="250" customWidth="1"/>
    <col min="6412" max="6654" width="9.90625" style="250"/>
    <col min="6655" max="6655" width="3.90625" style="250" customWidth="1"/>
    <col min="6656" max="6657" width="9.54296875" style="250" customWidth="1"/>
    <col min="6658" max="6659" width="14.6328125" style="250" customWidth="1"/>
    <col min="6660" max="6660" width="0" style="250" hidden="1" customWidth="1"/>
    <col min="6661" max="6667" width="9.54296875" style="250" customWidth="1"/>
    <col min="6668" max="6910" width="9.90625" style="250"/>
    <col min="6911" max="6911" width="3.90625" style="250" customWidth="1"/>
    <col min="6912" max="6913" width="9.54296875" style="250" customWidth="1"/>
    <col min="6914" max="6915" width="14.6328125" style="250" customWidth="1"/>
    <col min="6916" max="6916" width="0" style="250" hidden="1" customWidth="1"/>
    <col min="6917" max="6923" width="9.54296875" style="250" customWidth="1"/>
    <col min="6924" max="7166" width="9.90625" style="250"/>
    <col min="7167" max="7167" width="3.90625" style="250" customWidth="1"/>
    <col min="7168" max="7169" width="9.54296875" style="250" customWidth="1"/>
    <col min="7170" max="7171" width="14.6328125" style="250" customWidth="1"/>
    <col min="7172" max="7172" width="0" style="250" hidden="1" customWidth="1"/>
    <col min="7173" max="7179" width="9.54296875" style="250" customWidth="1"/>
    <col min="7180" max="7422" width="9.90625" style="250"/>
    <col min="7423" max="7423" width="3.90625" style="250" customWidth="1"/>
    <col min="7424" max="7425" width="9.54296875" style="250" customWidth="1"/>
    <col min="7426" max="7427" width="14.6328125" style="250" customWidth="1"/>
    <col min="7428" max="7428" width="0" style="250" hidden="1" customWidth="1"/>
    <col min="7429" max="7435" width="9.54296875" style="250" customWidth="1"/>
    <col min="7436" max="7678" width="9.90625" style="250"/>
    <col min="7679" max="7679" width="3.90625" style="250" customWidth="1"/>
    <col min="7680" max="7681" width="9.54296875" style="250" customWidth="1"/>
    <col min="7682" max="7683" width="14.6328125" style="250" customWidth="1"/>
    <col min="7684" max="7684" width="0" style="250" hidden="1" customWidth="1"/>
    <col min="7685" max="7691" width="9.54296875" style="250" customWidth="1"/>
    <col min="7692" max="7934" width="9.90625" style="250"/>
    <col min="7935" max="7935" width="3.90625" style="250" customWidth="1"/>
    <col min="7936" max="7937" width="9.54296875" style="250" customWidth="1"/>
    <col min="7938" max="7939" width="14.6328125" style="250" customWidth="1"/>
    <col min="7940" max="7940" width="0" style="250" hidden="1" customWidth="1"/>
    <col min="7941" max="7947" width="9.54296875" style="250" customWidth="1"/>
    <col min="7948" max="8190" width="9.90625" style="250"/>
    <col min="8191" max="8191" width="3.90625" style="250" customWidth="1"/>
    <col min="8192" max="8193" width="9.54296875" style="250" customWidth="1"/>
    <col min="8194" max="8195" width="14.6328125" style="250" customWidth="1"/>
    <col min="8196" max="8196" width="0" style="250" hidden="1" customWidth="1"/>
    <col min="8197" max="8203" width="9.54296875" style="250" customWidth="1"/>
    <col min="8204" max="8446" width="9.90625" style="250"/>
    <col min="8447" max="8447" width="3.90625" style="250" customWidth="1"/>
    <col min="8448" max="8449" width="9.54296875" style="250" customWidth="1"/>
    <col min="8450" max="8451" width="14.6328125" style="250" customWidth="1"/>
    <col min="8452" max="8452" width="0" style="250" hidden="1" customWidth="1"/>
    <col min="8453" max="8459" width="9.54296875" style="250" customWidth="1"/>
    <col min="8460" max="8702" width="9.90625" style="250"/>
    <col min="8703" max="8703" width="3.90625" style="250" customWidth="1"/>
    <col min="8704" max="8705" width="9.54296875" style="250" customWidth="1"/>
    <col min="8706" max="8707" width="14.6328125" style="250" customWidth="1"/>
    <col min="8708" max="8708" width="0" style="250" hidden="1" customWidth="1"/>
    <col min="8709" max="8715" width="9.54296875" style="250" customWidth="1"/>
    <col min="8716" max="8958" width="9.90625" style="250"/>
    <col min="8959" max="8959" width="3.90625" style="250" customWidth="1"/>
    <col min="8960" max="8961" width="9.54296875" style="250" customWidth="1"/>
    <col min="8962" max="8963" width="14.6328125" style="250" customWidth="1"/>
    <col min="8964" max="8964" width="0" style="250" hidden="1" customWidth="1"/>
    <col min="8965" max="8971" width="9.54296875" style="250" customWidth="1"/>
    <col min="8972" max="9214" width="9.90625" style="250"/>
    <col min="9215" max="9215" width="3.90625" style="250" customWidth="1"/>
    <col min="9216" max="9217" width="9.54296875" style="250" customWidth="1"/>
    <col min="9218" max="9219" width="14.6328125" style="250" customWidth="1"/>
    <col min="9220" max="9220" width="0" style="250" hidden="1" customWidth="1"/>
    <col min="9221" max="9227" width="9.54296875" style="250" customWidth="1"/>
    <col min="9228" max="9470" width="9.90625" style="250"/>
    <col min="9471" max="9471" width="3.90625" style="250" customWidth="1"/>
    <col min="9472" max="9473" width="9.54296875" style="250" customWidth="1"/>
    <col min="9474" max="9475" width="14.6328125" style="250" customWidth="1"/>
    <col min="9476" max="9476" width="0" style="250" hidden="1" customWidth="1"/>
    <col min="9477" max="9483" width="9.54296875" style="250" customWidth="1"/>
    <col min="9484" max="9726" width="9.90625" style="250"/>
    <col min="9727" max="9727" width="3.90625" style="250" customWidth="1"/>
    <col min="9728" max="9729" width="9.54296875" style="250" customWidth="1"/>
    <col min="9730" max="9731" width="14.6328125" style="250" customWidth="1"/>
    <col min="9732" max="9732" width="0" style="250" hidden="1" customWidth="1"/>
    <col min="9733" max="9739" width="9.54296875" style="250" customWidth="1"/>
    <col min="9740" max="9982" width="9.90625" style="250"/>
    <col min="9983" max="9983" width="3.90625" style="250" customWidth="1"/>
    <col min="9984" max="9985" width="9.54296875" style="250" customWidth="1"/>
    <col min="9986" max="9987" width="14.6328125" style="250" customWidth="1"/>
    <col min="9988" max="9988" width="0" style="250" hidden="1" customWidth="1"/>
    <col min="9989" max="9995" width="9.54296875" style="250" customWidth="1"/>
    <col min="9996" max="10238" width="9.90625" style="250"/>
    <col min="10239" max="10239" width="3.90625" style="250" customWidth="1"/>
    <col min="10240" max="10241" width="9.54296875" style="250" customWidth="1"/>
    <col min="10242" max="10243" width="14.6328125" style="250" customWidth="1"/>
    <col min="10244" max="10244" width="0" style="250" hidden="1" customWidth="1"/>
    <col min="10245" max="10251" width="9.54296875" style="250" customWidth="1"/>
    <col min="10252" max="10494" width="9.90625" style="250"/>
    <col min="10495" max="10495" width="3.90625" style="250" customWidth="1"/>
    <col min="10496" max="10497" width="9.54296875" style="250" customWidth="1"/>
    <col min="10498" max="10499" width="14.6328125" style="250" customWidth="1"/>
    <col min="10500" max="10500" width="0" style="250" hidden="1" customWidth="1"/>
    <col min="10501" max="10507" width="9.54296875" style="250" customWidth="1"/>
    <col min="10508" max="10750" width="9.90625" style="250"/>
    <col min="10751" max="10751" width="3.90625" style="250" customWidth="1"/>
    <col min="10752" max="10753" width="9.54296875" style="250" customWidth="1"/>
    <col min="10754" max="10755" width="14.6328125" style="250" customWidth="1"/>
    <col min="10756" max="10756" width="0" style="250" hidden="1" customWidth="1"/>
    <col min="10757" max="10763" width="9.54296875" style="250" customWidth="1"/>
    <col min="10764" max="11006" width="9.90625" style="250"/>
    <col min="11007" max="11007" width="3.90625" style="250" customWidth="1"/>
    <col min="11008" max="11009" width="9.54296875" style="250" customWidth="1"/>
    <col min="11010" max="11011" width="14.6328125" style="250" customWidth="1"/>
    <col min="11012" max="11012" width="0" style="250" hidden="1" customWidth="1"/>
    <col min="11013" max="11019" width="9.54296875" style="250" customWidth="1"/>
    <col min="11020" max="11262" width="9.90625" style="250"/>
    <col min="11263" max="11263" width="3.90625" style="250" customWidth="1"/>
    <col min="11264" max="11265" width="9.54296875" style="250" customWidth="1"/>
    <col min="11266" max="11267" width="14.6328125" style="250" customWidth="1"/>
    <col min="11268" max="11268" width="0" style="250" hidden="1" customWidth="1"/>
    <col min="11269" max="11275" width="9.54296875" style="250" customWidth="1"/>
    <col min="11276" max="11518" width="9.90625" style="250"/>
    <col min="11519" max="11519" width="3.90625" style="250" customWidth="1"/>
    <col min="11520" max="11521" width="9.54296875" style="250" customWidth="1"/>
    <col min="11522" max="11523" width="14.6328125" style="250" customWidth="1"/>
    <col min="11524" max="11524" width="0" style="250" hidden="1" customWidth="1"/>
    <col min="11525" max="11531" width="9.54296875" style="250" customWidth="1"/>
    <col min="11532" max="11774" width="9.90625" style="250"/>
    <col min="11775" max="11775" width="3.90625" style="250" customWidth="1"/>
    <col min="11776" max="11777" width="9.54296875" style="250" customWidth="1"/>
    <col min="11778" max="11779" width="14.6328125" style="250" customWidth="1"/>
    <col min="11780" max="11780" width="0" style="250" hidden="1" customWidth="1"/>
    <col min="11781" max="11787" width="9.54296875" style="250" customWidth="1"/>
    <col min="11788" max="12030" width="9.90625" style="250"/>
    <col min="12031" max="12031" width="3.90625" style="250" customWidth="1"/>
    <col min="12032" max="12033" width="9.54296875" style="250" customWidth="1"/>
    <col min="12034" max="12035" width="14.6328125" style="250" customWidth="1"/>
    <col min="12036" max="12036" width="0" style="250" hidden="1" customWidth="1"/>
    <col min="12037" max="12043" width="9.54296875" style="250" customWidth="1"/>
    <col min="12044" max="12286" width="9.90625" style="250"/>
    <col min="12287" max="12287" width="3.90625" style="250" customWidth="1"/>
    <col min="12288" max="12289" width="9.54296875" style="250" customWidth="1"/>
    <col min="12290" max="12291" width="14.6328125" style="250" customWidth="1"/>
    <col min="12292" max="12292" width="0" style="250" hidden="1" customWidth="1"/>
    <col min="12293" max="12299" width="9.54296875" style="250" customWidth="1"/>
    <col min="12300" max="12542" width="9.90625" style="250"/>
    <col min="12543" max="12543" width="3.90625" style="250" customWidth="1"/>
    <col min="12544" max="12545" width="9.54296875" style="250" customWidth="1"/>
    <col min="12546" max="12547" width="14.6328125" style="250" customWidth="1"/>
    <col min="12548" max="12548" width="0" style="250" hidden="1" customWidth="1"/>
    <col min="12549" max="12555" width="9.54296875" style="250" customWidth="1"/>
    <col min="12556" max="12798" width="9.90625" style="250"/>
    <col min="12799" max="12799" width="3.90625" style="250" customWidth="1"/>
    <col min="12800" max="12801" width="9.54296875" style="250" customWidth="1"/>
    <col min="12802" max="12803" width="14.6328125" style="250" customWidth="1"/>
    <col min="12804" max="12804" width="0" style="250" hidden="1" customWidth="1"/>
    <col min="12805" max="12811" width="9.54296875" style="250" customWidth="1"/>
    <col min="12812" max="13054" width="9.90625" style="250"/>
    <col min="13055" max="13055" width="3.90625" style="250" customWidth="1"/>
    <col min="13056" max="13057" width="9.54296875" style="250" customWidth="1"/>
    <col min="13058" max="13059" width="14.6328125" style="250" customWidth="1"/>
    <col min="13060" max="13060" width="0" style="250" hidden="1" customWidth="1"/>
    <col min="13061" max="13067" width="9.54296875" style="250" customWidth="1"/>
    <col min="13068" max="13310" width="9.90625" style="250"/>
    <col min="13311" max="13311" width="3.90625" style="250" customWidth="1"/>
    <col min="13312" max="13313" width="9.54296875" style="250" customWidth="1"/>
    <col min="13314" max="13315" width="14.6328125" style="250" customWidth="1"/>
    <col min="13316" max="13316" width="0" style="250" hidden="1" customWidth="1"/>
    <col min="13317" max="13323" width="9.54296875" style="250" customWidth="1"/>
    <col min="13324" max="13566" width="9.90625" style="250"/>
    <col min="13567" max="13567" width="3.90625" style="250" customWidth="1"/>
    <col min="13568" max="13569" width="9.54296875" style="250" customWidth="1"/>
    <col min="13570" max="13571" width="14.6328125" style="250" customWidth="1"/>
    <col min="13572" max="13572" width="0" style="250" hidden="1" customWidth="1"/>
    <col min="13573" max="13579" width="9.54296875" style="250" customWidth="1"/>
    <col min="13580" max="13822" width="9.90625" style="250"/>
    <col min="13823" max="13823" width="3.90625" style="250" customWidth="1"/>
    <col min="13824" max="13825" width="9.54296875" style="250" customWidth="1"/>
    <col min="13826" max="13827" width="14.6328125" style="250" customWidth="1"/>
    <col min="13828" max="13828" width="0" style="250" hidden="1" customWidth="1"/>
    <col min="13829" max="13835" width="9.54296875" style="250" customWidth="1"/>
    <col min="13836" max="14078" width="9.90625" style="250"/>
    <col min="14079" max="14079" width="3.90625" style="250" customWidth="1"/>
    <col min="14080" max="14081" width="9.54296875" style="250" customWidth="1"/>
    <col min="14082" max="14083" width="14.6328125" style="250" customWidth="1"/>
    <col min="14084" max="14084" width="0" style="250" hidden="1" customWidth="1"/>
    <col min="14085" max="14091" width="9.54296875" style="250" customWidth="1"/>
    <col min="14092" max="14334" width="9.90625" style="250"/>
    <col min="14335" max="14335" width="3.90625" style="250" customWidth="1"/>
    <col min="14336" max="14337" width="9.54296875" style="250" customWidth="1"/>
    <col min="14338" max="14339" width="14.6328125" style="250" customWidth="1"/>
    <col min="14340" max="14340" width="0" style="250" hidden="1" customWidth="1"/>
    <col min="14341" max="14347" width="9.54296875" style="250" customWidth="1"/>
    <col min="14348" max="14590" width="9.90625" style="250"/>
    <col min="14591" max="14591" width="3.90625" style="250" customWidth="1"/>
    <col min="14592" max="14593" width="9.54296875" style="250" customWidth="1"/>
    <col min="14594" max="14595" width="14.6328125" style="250" customWidth="1"/>
    <col min="14596" max="14596" width="0" style="250" hidden="1" customWidth="1"/>
    <col min="14597" max="14603" width="9.54296875" style="250" customWidth="1"/>
    <col min="14604" max="14846" width="9.90625" style="250"/>
    <col min="14847" max="14847" width="3.90625" style="250" customWidth="1"/>
    <col min="14848" max="14849" width="9.54296875" style="250" customWidth="1"/>
    <col min="14850" max="14851" width="14.6328125" style="250" customWidth="1"/>
    <col min="14852" max="14852" width="0" style="250" hidden="1" customWidth="1"/>
    <col min="14853" max="14859" width="9.54296875" style="250" customWidth="1"/>
    <col min="14860" max="15102" width="9.90625" style="250"/>
    <col min="15103" max="15103" width="3.90625" style="250" customWidth="1"/>
    <col min="15104" max="15105" width="9.54296875" style="250" customWidth="1"/>
    <col min="15106" max="15107" width="14.6328125" style="250" customWidth="1"/>
    <col min="15108" max="15108" width="0" style="250" hidden="1" customWidth="1"/>
    <col min="15109" max="15115" width="9.54296875" style="250" customWidth="1"/>
    <col min="15116" max="15358" width="9.90625" style="250"/>
    <col min="15359" max="15359" width="3.90625" style="250" customWidth="1"/>
    <col min="15360" max="15361" width="9.54296875" style="250" customWidth="1"/>
    <col min="15362" max="15363" width="14.6328125" style="250" customWidth="1"/>
    <col min="15364" max="15364" width="0" style="250" hidden="1" customWidth="1"/>
    <col min="15365" max="15371" width="9.54296875" style="250" customWidth="1"/>
    <col min="15372" max="15614" width="9.90625" style="250"/>
    <col min="15615" max="15615" width="3.90625" style="250" customWidth="1"/>
    <col min="15616" max="15617" width="9.54296875" style="250" customWidth="1"/>
    <col min="15618" max="15619" width="14.6328125" style="250" customWidth="1"/>
    <col min="15620" max="15620" width="0" style="250" hidden="1" customWidth="1"/>
    <col min="15621" max="15627" width="9.54296875" style="250" customWidth="1"/>
    <col min="15628" max="15870" width="9.90625" style="250"/>
    <col min="15871" max="15871" width="3.90625" style="250" customWidth="1"/>
    <col min="15872" max="15873" width="9.54296875" style="250" customWidth="1"/>
    <col min="15874" max="15875" width="14.6328125" style="250" customWidth="1"/>
    <col min="15876" max="15876" width="0" style="250" hidden="1" customWidth="1"/>
    <col min="15877" max="15883" width="9.54296875" style="250" customWidth="1"/>
    <col min="15884" max="16126" width="9.90625" style="250"/>
    <col min="16127" max="16127" width="3.90625" style="250" customWidth="1"/>
    <col min="16128" max="16129" width="9.54296875" style="250" customWidth="1"/>
    <col min="16130" max="16131" width="14.6328125" style="250" customWidth="1"/>
    <col min="16132" max="16132" width="0" style="250" hidden="1" customWidth="1"/>
    <col min="16133" max="16139" width="9.54296875" style="250" customWidth="1"/>
    <col min="16140" max="16384" width="9.90625" style="250"/>
  </cols>
  <sheetData>
    <row r="1" spans="1:8" s="237" customFormat="1" ht="12.75" customHeight="1">
      <c r="B1"/>
      <c r="C1"/>
      <c r="D1"/>
      <c r="E1"/>
      <c r="F1" s="314" t="s">
        <v>73</v>
      </c>
      <c r="G1" s="315" t="s">
        <v>184</v>
      </c>
      <c r="H1"/>
    </row>
    <row r="2" spans="1:8" s="237" customFormat="1" ht="12.75" customHeight="1">
      <c r="B2"/>
      <c r="C2"/>
      <c r="D2"/>
      <c r="E2"/>
      <c r="F2" s="314" t="s">
        <v>75</v>
      </c>
      <c r="G2" s="316" t="s">
        <v>185</v>
      </c>
      <c r="H2"/>
    </row>
    <row r="3" spans="1:8" s="237" customFormat="1" ht="12.75" customHeight="1" thickBot="1">
      <c r="B3"/>
      <c r="C3"/>
      <c r="D3"/>
      <c r="E3"/>
      <c r="F3" s="314" t="s">
        <v>77</v>
      </c>
      <c r="G3" s="317" t="s">
        <v>186</v>
      </c>
      <c r="H3"/>
    </row>
    <row r="4" spans="1:8" s="237" customFormat="1" ht="17.25" customHeight="1" thickBot="1">
      <c r="A4" s="238"/>
      <c r="B4" s="649" t="s">
        <v>187</v>
      </c>
      <c r="C4" s="649"/>
      <c r="D4" s="240">
        <v>45324</v>
      </c>
      <c r="E4"/>
      <c r="F4"/>
      <c r="G4"/>
      <c r="H4"/>
    </row>
    <row r="5" spans="1:8" s="237" customFormat="1" ht="3.9" customHeight="1" thickBot="1">
      <c r="A5" s="238"/>
      <c r="B5" s="650"/>
      <c r="C5" s="650"/>
      <c r="D5" s="241"/>
      <c r="E5"/>
      <c r="F5" s="238"/>
      <c r="G5" s="238"/>
      <c r="H5"/>
    </row>
    <row r="6" spans="1:8" s="237" customFormat="1" ht="17.25" customHeight="1" thickBot="1">
      <c r="A6" s="238"/>
      <c r="B6" s="649" t="s">
        <v>416</v>
      </c>
      <c r="C6" s="649"/>
      <c r="D6" s="242" t="s">
        <v>214</v>
      </c>
      <c r="E6"/>
      <c r="F6" s="239" t="s">
        <v>188</v>
      </c>
      <c r="G6" s="242" t="s">
        <v>417</v>
      </c>
      <c r="H6"/>
    </row>
    <row r="7" spans="1:8" s="237" customFormat="1" ht="3.9" customHeight="1" thickBot="1">
      <c r="A7" s="238"/>
      <c r="B7" s="651"/>
      <c r="C7" s="651"/>
      <c r="D7" s="241"/>
      <c r="E7"/>
      <c r="F7" s="243"/>
      <c r="G7" s="244"/>
      <c r="H7"/>
    </row>
    <row r="8" spans="1:8" s="237" customFormat="1" ht="17.25" customHeight="1" thickBot="1">
      <c r="A8" s="238"/>
      <c r="B8" s="649" t="s">
        <v>189</v>
      </c>
      <c r="C8" s="649"/>
      <c r="D8" s="242" t="str">
        <f>'1. CUTTING DOCKET'!D7</f>
        <v>H06-PA30M</v>
      </c>
      <c r="E8" s="245"/>
      <c r="F8" s="239" t="s">
        <v>190</v>
      </c>
      <c r="G8" s="242" t="s">
        <v>234</v>
      </c>
      <c r="H8"/>
    </row>
    <row r="9" spans="1:8" s="237" customFormat="1" ht="9" customHeight="1" thickBot="1">
      <c r="B9" s="246"/>
      <c r="C9" s="246"/>
      <c r="D9" s="246"/>
      <c r="F9" s="246"/>
      <c r="G9" s="246"/>
    </row>
    <row r="10" spans="1:8" s="244" customFormat="1" ht="33.75" customHeight="1" thickBot="1">
      <c r="A10" s="247" t="s">
        <v>191</v>
      </c>
      <c r="B10" s="247" t="s">
        <v>192</v>
      </c>
      <c r="C10" s="648" t="s">
        <v>193</v>
      </c>
      <c r="D10" s="648"/>
      <c r="E10" s="648"/>
      <c r="F10" s="648"/>
      <c r="G10" s="248" t="s">
        <v>194</v>
      </c>
      <c r="H10" s="248" t="s">
        <v>195</v>
      </c>
    </row>
    <row r="11" spans="1:8" s="237" customFormat="1" ht="106.75" customHeight="1" thickBot="1">
      <c r="A11" s="654">
        <v>1</v>
      </c>
      <c r="B11" s="319" t="s">
        <v>418</v>
      </c>
      <c r="C11" s="655" t="s">
        <v>421</v>
      </c>
      <c r="D11" s="656"/>
      <c r="E11" s="656"/>
      <c r="F11" s="657"/>
      <c r="G11" s="654"/>
      <c r="H11" s="318" t="s">
        <v>422</v>
      </c>
    </row>
    <row r="12" spans="1:8" s="237" customFormat="1" ht="106.75" customHeight="1" thickBot="1">
      <c r="A12" s="654"/>
      <c r="B12" s="319" t="s">
        <v>196</v>
      </c>
      <c r="C12" s="658"/>
      <c r="D12" s="658"/>
      <c r="E12" s="658"/>
      <c r="F12" s="658"/>
      <c r="G12" s="654"/>
      <c r="H12" s="318"/>
    </row>
    <row r="13" spans="1:8" s="237" customFormat="1" ht="106.75" customHeight="1" thickBot="1">
      <c r="A13" s="318">
        <v>2</v>
      </c>
      <c r="B13" s="319" t="s">
        <v>197</v>
      </c>
      <c r="C13" s="652"/>
      <c r="D13" s="652"/>
      <c r="E13" s="652"/>
      <c r="F13" s="652"/>
      <c r="G13" s="318"/>
      <c r="H13" s="318"/>
    </row>
    <row r="14" spans="1:8" s="237" customFormat="1" ht="106.75" customHeight="1" thickBot="1">
      <c r="A14" s="318">
        <v>3</v>
      </c>
      <c r="B14" s="319" t="s">
        <v>419</v>
      </c>
      <c r="C14" s="652"/>
      <c r="D14" s="652"/>
      <c r="E14" s="652"/>
      <c r="F14" s="652"/>
      <c r="G14" s="318"/>
      <c r="H14" s="318"/>
    </row>
    <row r="15" spans="1:8" s="237" customFormat="1" ht="106.75" customHeight="1" thickBot="1">
      <c r="A15" s="318">
        <v>4</v>
      </c>
      <c r="B15" s="319" t="s">
        <v>198</v>
      </c>
      <c r="C15" s="652"/>
      <c r="D15" s="652"/>
      <c r="E15" s="652"/>
      <c r="F15" s="652"/>
      <c r="G15" s="318"/>
      <c r="H15" s="318"/>
    </row>
    <row r="16" spans="1:8" s="237" customFormat="1" ht="106.75" customHeight="1" thickBot="1">
      <c r="A16" s="318">
        <v>5</v>
      </c>
      <c r="B16" s="319" t="s">
        <v>420</v>
      </c>
      <c r="C16" s="652"/>
      <c r="D16" s="652"/>
      <c r="E16" s="652"/>
      <c r="F16" s="652"/>
      <c r="G16" s="318"/>
      <c r="H16" s="318"/>
    </row>
    <row r="17" spans="1:8" ht="12" customHeight="1">
      <c r="A17" s="244"/>
      <c r="B17" s="244"/>
      <c r="C17" s="249"/>
      <c r="D17" s="249"/>
      <c r="E17" s="249"/>
      <c r="F17" s="249"/>
      <c r="G17" s="244"/>
      <c r="H17" s="244"/>
    </row>
    <row r="18" spans="1:8" ht="34.5" customHeight="1">
      <c r="A18" s="244"/>
      <c r="B18" s="653" t="s">
        <v>199</v>
      </c>
      <c r="C18" s="653"/>
      <c r="D18" s="653"/>
      <c r="E18" s="249"/>
      <c r="F18" s="249"/>
      <c r="G18" s="653" t="s">
        <v>200</v>
      </c>
      <c r="H18" s="653"/>
    </row>
    <row r="19" spans="1:8" ht="39.9" customHeight="1">
      <c r="A19" s="244"/>
      <c r="B19" s="251"/>
      <c r="C19" s="251"/>
      <c r="D19" s="251"/>
      <c r="E19" s="251"/>
      <c r="F19" s="237"/>
      <c r="G19" s="251"/>
      <c r="H19" s="251"/>
    </row>
    <row r="20" spans="1:8" ht="39.9" customHeight="1">
      <c r="A20" s="238"/>
      <c r="B20" s="252"/>
      <c r="C20" s="252"/>
      <c r="D20" s="252"/>
      <c r="E20" s="252"/>
      <c r="F20" s="252"/>
      <c r="G20" s="252"/>
      <c r="H20" s="252"/>
    </row>
    <row r="21" spans="1:8" ht="39.9" customHeight="1">
      <c r="A21" s="238"/>
      <c r="B21" s="252"/>
      <c r="C21" s="252"/>
      <c r="D21" s="252"/>
      <c r="E21" s="252"/>
      <c r="F21" s="252"/>
      <c r="G21" s="252"/>
      <c r="H21" s="252"/>
    </row>
    <row r="22" spans="1:8" ht="39.9" customHeight="1">
      <c r="A22" s="238"/>
      <c r="B22" s="252"/>
      <c r="C22" s="252"/>
      <c r="D22" s="252"/>
      <c r="E22" s="252"/>
      <c r="F22" s="252"/>
      <c r="G22" s="252"/>
      <c r="H22" s="252"/>
    </row>
    <row r="23" spans="1:8" ht="39.9" customHeight="1">
      <c r="A23" s="238"/>
      <c r="B23" s="252"/>
      <c r="C23" s="252"/>
      <c r="D23" s="252"/>
      <c r="E23" s="252"/>
      <c r="F23" s="252"/>
      <c r="G23" s="252"/>
      <c r="H23" s="252"/>
    </row>
    <row r="24" spans="1:8" ht="39.9" customHeight="1">
      <c r="A24" s="238"/>
      <c r="B24" s="252"/>
      <c r="C24" s="252"/>
      <c r="D24" s="252"/>
      <c r="E24" s="252"/>
      <c r="F24" s="252"/>
      <c r="G24" s="252"/>
      <c r="H24" s="252"/>
    </row>
    <row r="25" spans="1:8" ht="39.9" customHeight="1">
      <c r="A25" s="238"/>
      <c r="B25" s="252"/>
      <c r="C25" s="252"/>
      <c r="D25" s="252"/>
      <c r="E25" s="252"/>
      <c r="F25" s="252"/>
      <c r="G25" s="252"/>
      <c r="H25" s="252"/>
    </row>
    <row r="26" spans="1:8" ht="39.9" customHeight="1">
      <c r="A26" s="238"/>
      <c r="B26" s="252"/>
      <c r="C26" s="252"/>
      <c r="D26" s="252"/>
      <c r="E26" s="252"/>
      <c r="F26" s="252"/>
      <c r="G26" s="252"/>
      <c r="H26" s="252"/>
    </row>
    <row r="27" spans="1:8" ht="39.9" customHeight="1">
      <c r="A27" s="238"/>
      <c r="B27" s="252"/>
      <c r="C27" s="252"/>
      <c r="D27" s="252"/>
      <c r="E27" s="252"/>
      <c r="F27" s="252"/>
      <c r="G27" s="252"/>
      <c r="H27" s="252"/>
    </row>
    <row r="28" spans="1:8" ht="39.9" customHeight="1">
      <c r="A28" s="238"/>
      <c r="B28" s="252"/>
      <c r="C28" s="252"/>
      <c r="D28" s="252"/>
      <c r="E28" s="252"/>
      <c r="F28" s="252"/>
      <c r="G28" s="252"/>
      <c r="H28" s="252"/>
    </row>
    <row r="29" spans="1:8" ht="39.9" customHeight="1">
      <c r="A29" s="238"/>
      <c r="B29" s="252"/>
      <c r="C29" s="252"/>
      <c r="D29" s="252"/>
      <c r="E29" s="252"/>
      <c r="F29" s="252"/>
      <c r="G29" s="252"/>
      <c r="H29" s="252"/>
    </row>
    <row r="30" spans="1:8" ht="39.9" customHeight="1">
      <c r="A30" s="238"/>
      <c r="B30" s="252"/>
      <c r="C30" s="252"/>
      <c r="D30" s="252"/>
      <c r="E30" s="252"/>
      <c r="F30" s="252"/>
      <c r="G30" s="252"/>
      <c r="H30" s="252"/>
    </row>
    <row r="31" spans="1:8" ht="39.9" customHeight="1">
      <c r="A31" s="238"/>
      <c r="B31" s="252"/>
      <c r="C31" s="252"/>
      <c r="D31" s="252"/>
      <c r="E31" s="252"/>
      <c r="F31" s="252"/>
      <c r="G31" s="252"/>
      <c r="H31" s="252"/>
    </row>
    <row r="32" spans="1:8" ht="39.9" customHeight="1">
      <c r="A32" s="238"/>
      <c r="B32" s="252"/>
      <c r="C32" s="252"/>
      <c r="D32" s="252"/>
      <c r="E32" s="252"/>
      <c r="F32" s="252"/>
      <c r="G32" s="252"/>
      <c r="H32" s="252"/>
    </row>
    <row r="33" spans="1:8" ht="39.9" customHeight="1">
      <c r="A33" s="238"/>
      <c r="B33" s="252"/>
      <c r="C33" s="252"/>
      <c r="D33" s="252"/>
      <c r="E33" s="252"/>
      <c r="F33" s="252"/>
      <c r="G33" s="252"/>
      <c r="H33" s="252"/>
    </row>
    <row r="34" spans="1:8" ht="39.9" customHeight="1">
      <c r="A34" s="238"/>
      <c r="B34" s="252"/>
      <c r="C34" s="252"/>
      <c r="D34" s="252"/>
      <c r="E34" s="252"/>
      <c r="F34" s="252"/>
      <c r="G34" s="252"/>
      <c r="H34" s="252"/>
    </row>
    <row r="35" spans="1:8" ht="39.9" customHeight="1">
      <c r="A35" s="238"/>
      <c r="B35" s="252"/>
      <c r="C35" s="252"/>
      <c r="D35" s="252"/>
      <c r="E35" s="252"/>
      <c r="F35" s="252"/>
      <c r="G35" s="252"/>
      <c r="H35" s="252"/>
    </row>
    <row r="36" spans="1:8" ht="39.9" customHeight="1">
      <c r="A36" s="238"/>
      <c r="B36" s="252"/>
      <c r="C36" s="252"/>
      <c r="D36" s="252"/>
      <c r="E36" s="252"/>
      <c r="F36" s="252"/>
      <c r="G36" s="252"/>
      <c r="H36" s="252"/>
    </row>
    <row r="37" spans="1:8" ht="39.9" customHeight="1">
      <c r="A37" s="238"/>
      <c r="B37" s="252"/>
      <c r="C37" s="252"/>
      <c r="D37" s="252"/>
      <c r="E37" s="252"/>
      <c r="F37" s="252"/>
      <c r="G37" s="252"/>
      <c r="H37" s="252"/>
    </row>
    <row r="38" spans="1:8" ht="39.9" customHeight="1">
      <c r="A38" s="238"/>
      <c r="B38" s="252"/>
      <c r="C38" s="252"/>
      <c r="D38" s="252"/>
      <c r="E38" s="252"/>
      <c r="F38" s="252"/>
      <c r="G38" s="252"/>
      <c r="H38" s="252"/>
    </row>
    <row r="39" spans="1:8" ht="39.9" customHeight="1">
      <c r="A39" s="238"/>
      <c r="B39" s="252"/>
      <c r="C39" s="252"/>
      <c r="D39" s="252"/>
      <c r="E39" s="252"/>
      <c r="F39" s="252"/>
      <c r="G39" s="252"/>
      <c r="H39" s="252"/>
    </row>
    <row r="40" spans="1:8" ht="39.9" customHeight="1">
      <c r="A40" s="238"/>
      <c r="B40" s="252"/>
      <c r="C40" s="252"/>
      <c r="D40" s="252"/>
      <c r="E40" s="252"/>
      <c r="F40" s="252"/>
      <c r="G40" s="252"/>
      <c r="H40" s="252"/>
    </row>
    <row r="41" spans="1:8" ht="39.9" customHeight="1">
      <c r="A41" s="238"/>
      <c r="B41" s="252"/>
      <c r="C41" s="252"/>
      <c r="D41" s="252"/>
      <c r="E41" s="252"/>
      <c r="F41" s="252"/>
      <c r="G41" s="252"/>
      <c r="H41" s="252"/>
    </row>
    <row r="42" spans="1:8" ht="39.9" customHeight="1">
      <c r="A42" s="238"/>
      <c r="B42" s="252"/>
      <c r="C42" s="252"/>
      <c r="D42" s="252"/>
      <c r="E42" s="252"/>
      <c r="F42" s="252"/>
      <c r="G42" s="252"/>
      <c r="H42" s="252"/>
    </row>
    <row r="43" spans="1:8" ht="39.9" customHeight="1">
      <c r="A43" s="238"/>
      <c r="B43" s="252"/>
      <c r="C43" s="252"/>
      <c r="D43" s="252"/>
      <c r="E43" s="252"/>
      <c r="F43" s="252"/>
      <c r="G43" s="252"/>
      <c r="H43" s="252"/>
    </row>
    <row r="44" spans="1:8" ht="39.9" customHeight="1">
      <c r="A44" s="238"/>
      <c r="B44" s="252"/>
      <c r="C44" s="252"/>
      <c r="D44" s="252"/>
      <c r="E44" s="252"/>
      <c r="F44" s="252"/>
      <c r="G44" s="252"/>
      <c r="H44" s="252"/>
    </row>
    <row r="45" spans="1:8" ht="39.9" customHeight="1">
      <c r="A45" s="238"/>
      <c r="B45" s="252"/>
      <c r="C45" s="252"/>
      <c r="D45" s="252"/>
      <c r="E45" s="252"/>
      <c r="F45" s="252"/>
      <c r="G45" s="252"/>
      <c r="H45" s="252"/>
    </row>
    <row r="46" spans="1:8" ht="39.9" customHeight="1">
      <c r="A46" s="238"/>
      <c r="B46" s="252"/>
      <c r="C46" s="252"/>
      <c r="D46" s="252"/>
      <c r="E46" s="252"/>
      <c r="F46" s="252"/>
      <c r="G46" s="252"/>
      <c r="H46" s="252"/>
    </row>
    <row r="47" spans="1:8" ht="39.9" customHeight="1">
      <c r="A47" s="238"/>
      <c r="B47" s="252"/>
      <c r="C47" s="252"/>
      <c r="D47" s="252"/>
      <c r="E47" s="252"/>
      <c r="F47" s="252"/>
      <c r="G47" s="252"/>
      <c r="H47" s="252"/>
    </row>
    <row r="48" spans="1:8" ht="39.9" customHeight="1">
      <c r="A48" s="238"/>
      <c r="B48" s="252"/>
      <c r="C48" s="252"/>
      <c r="D48" s="252"/>
      <c r="E48" s="252"/>
      <c r="F48" s="252"/>
      <c r="G48" s="252"/>
      <c r="H48" s="252"/>
    </row>
    <row r="49" spans="1:8" ht="39.9" customHeight="1">
      <c r="A49" s="238"/>
      <c r="B49" s="252"/>
      <c r="C49" s="252"/>
      <c r="D49" s="252"/>
      <c r="E49" s="252"/>
      <c r="F49" s="252"/>
      <c r="G49" s="252"/>
      <c r="H49" s="252"/>
    </row>
    <row r="50" spans="1:8" ht="39.9" customHeight="1">
      <c r="A50" s="238"/>
      <c r="B50" s="252"/>
      <c r="C50" s="252"/>
      <c r="D50" s="252"/>
      <c r="E50" s="252"/>
      <c r="F50" s="252"/>
      <c r="G50" s="252"/>
      <c r="H50" s="252"/>
    </row>
    <row r="51" spans="1:8" ht="39.9" customHeight="1">
      <c r="A51" s="238"/>
      <c r="B51" s="252"/>
      <c r="C51" s="252"/>
      <c r="D51" s="252"/>
      <c r="E51" s="252"/>
      <c r="F51" s="252"/>
      <c r="G51" s="252"/>
      <c r="H51" s="252"/>
    </row>
    <row r="52" spans="1:8" ht="39.9" customHeight="1">
      <c r="A52" s="238"/>
      <c r="B52" s="252"/>
      <c r="C52" s="252"/>
      <c r="D52" s="252"/>
      <c r="E52" s="252"/>
      <c r="F52" s="252"/>
      <c r="G52" s="252"/>
      <c r="H52" s="252"/>
    </row>
    <row r="53" spans="1:8" ht="39.9" customHeight="1">
      <c r="A53" s="238"/>
      <c r="B53" s="252"/>
      <c r="C53" s="252"/>
      <c r="D53" s="252"/>
      <c r="E53" s="252"/>
      <c r="F53" s="252"/>
      <c r="G53" s="252"/>
      <c r="H53" s="252"/>
    </row>
    <row r="54" spans="1:8" ht="39.9" customHeight="1">
      <c r="A54" s="238"/>
      <c r="B54" s="252"/>
      <c r="C54" s="252"/>
      <c r="D54" s="252"/>
      <c r="E54" s="252"/>
      <c r="F54" s="252"/>
      <c r="G54" s="252"/>
      <c r="H54" s="252"/>
    </row>
    <row r="55" spans="1:8" ht="39.9" customHeight="1">
      <c r="A55" s="238"/>
      <c r="B55" s="252"/>
      <c r="C55" s="252"/>
      <c r="D55" s="252"/>
      <c r="E55" s="252"/>
      <c r="F55" s="252"/>
      <c r="G55" s="252"/>
      <c r="H55" s="252"/>
    </row>
    <row r="56" spans="1:8" ht="39.9" customHeight="1">
      <c r="A56" s="238"/>
      <c r="B56" s="252"/>
      <c r="C56" s="252"/>
      <c r="D56" s="252"/>
      <c r="E56" s="252"/>
      <c r="F56" s="252"/>
      <c r="G56" s="252"/>
      <c r="H56" s="252"/>
    </row>
    <row r="57" spans="1:8" ht="39.9" customHeight="1">
      <c r="A57" s="238"/>
      <c r="B57" s="252"/>
      <c r="C57" s="252"/>
      <c r="D57" s="252"/>
      <c r="E57" s="252"/>
      <c r="F57" s="252"/>
      <c r="G57" s="252"/>
      <c r="H57" s="252"/>
    </row>
    <row r="58" spans="1:8" ht="39.9" customHeight="1">
      <c r="A58" s="238"/>
      <c r="B58" s="252"/>
      <c r="C58" s="252"/>
      <c r="D58" s="252"/>
      <c r="E58" s="252"/>
      <c r="F58" s="252"/>
      <c r="G58" s="252"/>
      <c r="H58" s="252"/>
    </row>
    <row r="59" spans="1:8" ht="39.9" customHeight="1">
      <c r="A59" s="238"/>
      <c r="B59" s="252"/>
      <c r="C59" s="252"/>
      <c r="D59" s="252"/>
      <c r="E59" s="252"/>
      <c r="F59" s="252"/>
      <c r="G59" s="252"/>
      <c r="H59" s="252"/>
    </row>
    <row r="60" spans="1:8" ht="39.9" customHeight="1">
      <c r="A60" s="238"/>
      <c r="B60" s="252"/>
      <c r="C60" s="252"/>
      <c r="D60" s="252"/>
      <c r="E60" s="252"/>
      <c r="F60" s="252"/>
      <c r="G60" s="252"/>
      <c r="H60" s="252"/>
    </row>
    <row r="61" spans="1:8" ht="39.9" customHeight="1">
      <c r="A61" s="238"/>
      <c r="B61" s="252"/>
      <c r="C61" s="252"/>
      <c r="D61" s="252"/>
      <c r="E61" s="252"/>
      <c r="F61" s="252"/>
      <c r="G61" s="252"/>
      <c r="H61" s="252"/>
    </row>
    <row r="62" spans="1:8" ht="39.9" customHeight="1">
      <c r="A62" s="238"/>
      <c r="B62" s="252"/>
      <c r="C62" s="252"/>
      <c r="D62" s="252"/>
      <c r="E62" s="252"/>
      <c r="F62" s="252"/>
      <c r="G62" s="252"/>
      <c r="H62" s="252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H06-PA30M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QUILTED SWEATPANT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BLACK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73" t="str">
        <f>'1. CUTTING DOCKET'!M11</f>
        <v>FRENCH TERRY 355GSM</v>
      </c>
      <c r="C7" s="685"/>
      <c r="D7" s="685"/>
      <c r="E7" s="572"/>
    </row>
    <row r="8" spans="1:12" s="62" customFormat="1" ht="409.6" customHeight="1">
      <c r="A8" s="64" t="e">
        <f>'1. CUTTING DOCKET'!#REF!</f>
        <v>#REF!</v>
      </c>
      <c r="B8" s="686"/>
      <c r="C8" s="687"/>
      <c r="D8" s="688"/>
      <c r="E8" s="689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90" t="e">
        <f>'1. CUTTING DOCKET'!#REF!</f>
        <v>#REF!</v>
      </c>
      <c r="C13" s="685"/>
      <c r="D13" s="691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86"/>
      <c r="C14" s="687"/>
      <c r="D14" s="688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92" t="e">
        <f>'1. CUTTING DOCKET'!#REF!</f>
        <v>#REF!</v>
      </c>
      <c r="C17" s="693"/>
      <c r="D17" s="694"/>
      <c r="E17" s="695"/>
    </row>
    <row r="18" spans="1:5" s="62" customFormat="1" ht="90" customHeight="1">
      <c r="A18" s="61" t="e">
        <f>'1. CUTTING DOCKET'!#REF!</f>
        <v>#REF!</v>
      </c>
      <c r="B18" s="571" t="e">
        <f>'1. CUTTING DOCKET'!#REF!</f>
        <v>#REF!</v>
      </c>
      <c r="C18" s="581"/>
      <c r="D18" s="581"/>
      <c r="E18" s="578"/>
    </row>
    <row r="19" spans="1:5" s="62" customFormat="1" ht="409.6" customHeight="1">
      <c r="A19" s="166" t="s">
        <v>166</v>
      </c>
      <c r="B19" s="669"/>
      <c r="C19" s="670"/>
      <c r="D19" s="671"/>
      <c r="E19" s="671"/>
    </row>
    <row r="20" spans="1:5" s="62" customFormat="1" ht="79.5" customHeight="1">
      <c r="A20" s="61" t="e">
        <f>'1. CUTTING DOCKET'!#REF!</f>
        <v>#REF!</v>
      </c>
      <c r="B20" s="571" t="e">
        <f>'1. CUTTING DOCKET'!#REF!</f>
        <v>#REF!</v>
      </c>
      <c r="C20" s="581"/>
      <c r="D20" s="581"/>
      <c r="E20" s="578"/>
    </row>
    <row r="21" spans="1:5" s="62" customFormat="1" ht="346.5" customHeight="1">
      <c r="A21" s="64" t="s">
        <v>117</v>
      </c>
      <c r="B21" s="672"/>
      <c r="C21" s="673"/>
      <c r="D21" s="674"/>
      <c r="E21" s="675"/>
    </row>
    <row r="22" spans="1:5" s="62" customFormat="1" ht="35">
      <c r="A22" s="61">
        <f>'1. CUTTING DOCKET'!B53</f>
        <v>0</v>
      </c>
      <c r="B22" s="667" t="str">
        <f>'1. CUTTING DOCKET'!F53</f>
        <v>MÀU PHỤ LIỆU</v>
      </c>
      <c r="C22" s="581"/>
      <c r="D22" s="668"/>
      <c r="E22" s="101"/>
    </row>
    <row r="23" spans="1:5" s="62" customFormat="1" ht="299.25" customHeight="1">
      <c r="A23" s="66" t="s">
        <v>100</v>
      </c>
      <c r="B23" s="676"/>
      <c r="C23" s="677"/>
      <c r="D23" s="678"/>
      <c r="E23" s="678"/>
    </row>
    <row r="24" spans="1:5" s="62" customFormat="1" ht="101.5" customHeight="1">
      <c r="A24" s="61" t="str">
        <f>'1. CUTTING DOCKET'!B52</f>
        <v>PHẦN C : PHỤ LIỆU ĐÓNG GÓI</v>
      </c>
      <c r="B24" s="667">
        <f>'1. CUTTING DOCKET'!F52</f>
        <v>0</v>
      </c>
      <c r="C24" s="581"/>
      <c r="D24" s="668"/>
      <c r="E24" s="101"/>
    </row>
    <row r="25" spans="1:5" s="62" customFormat="1" ht="362.25" customHeight="1">
      <c r="A25" s="66" t="s">
        <v>172</v>
      </c>
      <c r="B25" s="679" t="s">
        <v>173</v>
      </c>
      <c r="C25" s="680"/>
      <c r="D25" s="681"/>
      <c r="E25" s="113"/>
    </row>
    <row r="26" spans="1:5" s="62" customFormat="1" ht="109.5" customHeight="1">
      <c r="A26" s="61" t="s">
        <v>101</v>
      </c>
      <c r="B26" s="667" t="e">
        <f>'1. CUTTING DOCKET'!#REF!</f>
        <v>#REF!</v>
      </c>
      <c r="C26" s="581"/>
      <c r="D26" s="668"/>
      <c r="E26" s="102"/>
    </row>
    <row r="27" spans="1:5" s="62" customFormat="1" ht="282" customHeight="1">
      <c r="A27" s="66" t="s">
        <v>102</v>
      </c>
      <c r="B27" s="682" t="s">
        <v>167</v>
      </c>
      <c r="C27" s="683"/>
      <c r="D27" s="684"/>
      <c r="E27" s="684"/>
    </row>
    <row r="28" spans="1:5" s="62" customFormat="1" ht="93.65" customHeight="1">
      <c r="A28" s="61" t="e">
        <f>'1. CUTTING DOCKET'!#REF!</f>
        <v>#REF!</v>
      </c>
      <c r="B28" s="667" t="e">
        <f>'1. CUTTING DOCKET'!#REF!</f>
        <v>#REF!</v>
      </c>
      <c r="C28" s="581"/>
      <c r="D28" s="668"/>
      <c r="E28" s="102"/>
    </row>
    <row r="29" spans="1:5" s="62" customFormat="1" ht="273" customHeight="1">
      <c r="A29" s="64" t="s">
        <v>103</v>
      </c>
      <c r="B29" s="659"/>
      <c r="C29" s="660"/>
      <c r="D29" s="661"/>
      <c r="E29" s="661"/>
    </row>
    <row r="30" spans="1:5" s="62" customFormat="1" ht="95.25" customHeight="1">
      <c r="A30" s="61" t="str">
        <f>'1. CUTTING DOCKET'!B60</f>
        <v>POLY BAG THÙNG</v>
      </c>
      <c r="B30" s="667" t="str">
        <f>'1. CUTTING DOCKET'!F60</f>
        <v>CLEAR</v>
      </c>
      <c r="C30" s="581"/>
      <c r="D30" s="668"/>
      <c r="E30" s="102"/>
    </row>
    <row r="31" spans="1:5" s="62" customFormat="1" ht="324.75" customHeight="1">
      <c r="A31" s="64"/>
      <c r="B31" s="659"/>
      <c r="C31" s="660"/>
      <c r="D31" s="661"/>
      <c r="E31" s="661"/>
    </row>
    <row r="32" spans="1:5" s="62" customFormat="1" ht="119.5" customHeight="1">
      <c r="A32" s="61" t="s">
        <v>105</v>
      </c>
      <c r="B32" s="667" t="e">
        <f>'1. CUTTING DOCKET'!#REF!</f>
        <v>#REF!</v>
      </c>
      <c r="C32" s="581"/>
      <c r="D32" s="668"/>
      <c r="E32" s="102"/>
    </row>
    <row r="33" spans="1:9" s="62" customFormat="1" ht="287.25" customHeight="1">
      <c r="A33" s="64" t="s">
        <v>106</v>
      </c>
      <c r="B33" s="659"/>
      <c r="C33" s="660"/>
      <c r="D33" s="661"/>
      <c r="E33" s="661"/>
    </row>
    <row r="34" spans="1:9" s="62" customFormat="1" ht="71.5" customHeight="1">
      <c r="A34" s="61" t="s">
        <v>96</v>
      </c>
      <c r="B34" s="667" t="s">
        <v>38</v>
      </c>
      <c r="C34" s="581"/>
      <c r="D34" s="668"/>
      <c r="E34" s="102"/>
    </row>
    <row r="35" spans="1:9" s="62" customFormat="1" ht="87" customHeight="1">
      <c r="A35" s="64" t="s">
        <v>104</v>
      </c>
      <c r="B35" s="659"/>
      <c r="C35" s="660"/>
      <c r="D35" s="661"/>
      <c r="E35" s="661"/>
    </row>
    <row r="36" spans="1:9" s="62" customFormat="1" ht="63.65" customHeight="1">
      <c r="A36" s="61" t="s">
        <v>97</v>
      </c>
      <c r="B36" s="667" t="s">
        <v>92</v>
      </c>
      <c r="C36" s="581"/>
      <c r="D36" s="668"/>
      <c r="E36" s="102"/>
    </row>
    <row r="37" spans="1:9" s="62" customFormat="1" ht="97.5" customHeight="1">
      <c r="A37" s="64" t="s">
        <v>104</v>
      </c>
      <c r="B37" s="659"/>
      <c r="C37" s="660"/>
      <c r="D37" s="661"/>
      <c r="E37" s="661"/>
    </row>
    <row r="38" spans="1:9" s="62" customFormat="1" ht="97.5" customHeight="1">
      <c r="A38" s="98" t="e">
        <f>'1. CUTTING DOCKET'!#REF!</f>
        <v>#REF!</v>
      </c>
      <c r="B38" s="662" t="e">
        <f>'1. CUTTING DOCKET'!#REF!</f>
        <v>#REF!</v>
      </c>
      <c r="C38" s="663"/>
      <c r="D38" s="664"/>
      <c r="E38" s="103"/>
    </row>
    <row r="39" spans="1:9" s="62" customFormat="1" ht="221.5" customHeight="1">
      <c r="A39" s="64"/>
      <c r="B39" s="665"/>
      <c r="C39" s="666"/>
      <c r="D39" s="665"/>
      <c r="E39" s="665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A758-54D5-47D6-966A-49EF8B9A58DC}">
  <sheetPr>
    <pageSetUpPr fitToPage="1"/>
  </sheetPr>
  <dimension ref="A1:J32"/>
  <sheetViews>
    <sheetView view="pageBreakPreview" zoomScale="70" zoomScaleNormal="90" zoomScaleSheetLayoutView="70" workbookViewId="0">
      <selection activeCell="L7" sqref="L7"/>
    </sheetView>
  </sheetViews>
  <sheetFormatPr defaultColWidth="8.7265625" defaultRowHeight="15.5"/>
  <cols>
    <col min="1" max="1" width="14.453125" style="275" customWidth="1"/>
    <col min="2" max="2" width="61.453125" style="275" customWidth="1"/>
    <col min="3" max="3" width="52.81640625" style="275" customWidth="1"/>
    <col min="4" max="4" width="16.54296875" style="275" customWidth="1"/>
    <col min="5" max="5" width="14.453125" style="275" customWidth="1"/>
    <col min="6" max="10" width="12" style="275" customWidth="1"/>
    <col min="11" max="16384" width="8.7265625" style="275"/>
  </cols>
  <sheetData>
    <row r="1" spans="1:10" ht="16.5" customHeight="1">
      <c r="A1" s="696" t="s">
        <v>237</v>
      </c>
      <c r="B1" s="697"/>
      <c r="C1" s="697"/>
      <c r="D1" s="697"/>
      <c r="E1" s="697"/>
      <c r="F1" s="697"/>
      <c r="G1" s="697"/>
      <c r="H1" s="697"/>
      <c r="I1" s="697"/>
      <c r="J1" s="698"/>
    </row>
    <row r="2" spans="1:10" ht="16.5" customHeight="1">
      <c r="A2" s="696" t="s">
        <v>238</v>
      </c>
      <c r="B2" s="697"/>
      <c r="C2" s="697"/>
      <c r="D2" s="697"/>
      <c r="E2" s="697"/>
      <c r="F2" s="697"/>
      <c r="G2" s="697"/>
      <c r="H2" s="697"/>
      <c r="I2" s="697"/>
      <c r="J2" s="698"/>
    </row>
    <row r="3" spans="1:10" ht="16.5" customHeight="1">
      <c r="A3" s="276" t="s">
        <v>239</v>
      </c>
      <c r="B3" s="277" t="s">
        <v>240</v>
      </c>
      <c r="C3" s="277"/>
      <c r="D3" s="277"/>
      <c r="E3" s="277" t="s">
        <v>241</v>
      </c>
      <c r="F3" s="278"/>
      <c r="G3" s="278"/>
      <c r="H3" s="277" t="s">
        <v>242</v>
      </c>
      <c r="I3" s="279">
        <v>45063</v>
      </c>
      <c r="J3" s="280"/>
    </row>
    <row r="4" spans="1:10" ht="16.5" customHeight="1">
      <c r="A4" s="281" t="s">
        <v>243</v>
      </c>
      <c r="B4" s="282">
        <v>50292</v>
      </c>
      <c r="C4" s="282"/>
      <c r="D4" s="282"/>
      <c r="E4" s="283" t="s">
        <v>244</v>
      </c>
      <c r="F4" s="284"/>
      <c r="G4" s="284"/>
      <c r="H4" s="283" t="s">
        <v>245</v>
      </c>
      <c r="I4" s="283" t="s">
        <v>246</v>
      </c>
      <c r="J4" s="285"/>
    </row>
    <row r="5" spans="1:10" ht="16.5" customHeight="1">
      <c r="A5" s="286" t="s">
        <v>247</v>
      </c>
      <c r="B5" s="287" t="s">
        <v>248</v>
      </c>
      <c r="C5" s="287"/>
      <c r="D5" s="287"/>
      <c r="E5" s="287" t="s">
        <v>249</v>
      </c>
      <c r="F5" s="288"/>
      <c r="G5" s="288"/>
      <c r="H5" s="288"/>
      <c r="I5" s="288"/>
      <c r="J5" s="289"/>
    </row>
    <row r="6" spans="1:10" s="291" customFormat="1" ht="40.4" customHeight="1">
      <c r="A6" s="290" t="s">
        <v>250</v>
      </c>
      <c r="B6" s="290" t="s">
        <v>251</v>
      </c>
      <c r="C6" s="290" t="s">
        <v>252</v>
      </c>
      <c r="D6" s="290" t="s">
        <v>253</v>
      </c>
      <c r="E6" s="290" t="s">
        <v>254</v>
      </c>
      <c r="F6" s="290" t="s">
        <v>60</v>
      </c>
      <c r="G6" s="290" t="s">
        <v>10</v>
      </c>
      <c r="H6" s="290" t="s">
        <v>57</v>
      </c>
      <c r="I6" s="290" t="s">
        <v>58</v>
      </c>
      <c r="J6" s="290" t="s">
        <v>59</v>
      </c>
    </row>
    <row r="7" spans="1:10" s="296" customFormat="1" ht="48" customHeight="1">
      <c r="A7" s="292" t="s">
        <v>255</v>
      </c>
      <c r="B7" s="293" t="s">
        <v>256</v>
      </c>
      <c r="C7" s="293" t="s">
        <v>257</v>
      </c>
      <c r="D7" s="294">
        <v>1</v>
      </c>
      <c r="E7" s="292" t="s">
        <v>258</v>
      </c>
      <c r="F7" s="295">
        <v>31</v>
      </c>
      <c r="G7" s="292" t="s">
        <v>259</v>
      </c>
      <c r="H7" s="295">
        <v>36</v>
      </c>
      <c r="I7" s="292" t="s">
        <v>260</v>
      </c>
      <c r="J7" s="295">
        <v>41</v>
      </c>
    </row>
    <row r="8" spans="1:10" s="296" customFormat="1" ht="48" customHeight="1">
      <c r="A8" s="292" t="s">
        <v>261</v>
      </c>
      <c r="B8" s="293" t="s">
        <v>262</v>
      </c>
      <c r="C8" s="293" t="s">
        <v>263</v>
      </c>
      <c r="D8" s="294">
        <v>1</v>
      </c>
      <c r="E8" s="292" t="s">
        <v>258</v>
      </c>
      <c r="F8" s="292" t="s">
        <v>260</v>
      </c>
      <c r="G8" s="295">
        <v>41</v>
      </c>
      <c r="H8" s="292" t="s">
        <v>264</v>
      </c>
      <c r="I8" s="295">
        <v>46</v>
      </c>
      <c r="J8" s="292" t="s">
        <v>265</v>
      </c>
    </row>
    <row r="9" spans="1:10" s="296" customFormat="1" ht="48" customHeight="1">
      <c r="A9" s="292" t="s">
        <v>266</v>
      </c>
      <c r="B9" s="293" t="s">
        <v>267</v>
      </c>
      <c r="C9" s="293" t="s">
        <v>268</v>
      </c>
      <c r="D9" s="294">
        <v>0.125</v>
      </c>
      <c r="E9" s="295">
        <v>0</v>
      </c>
      <c r="F9" s="292" t="s">
        <v>269</v>
      </c>
      <c r="G9" s="292" t="s">
        <v>269</v>
      </c>
      <c r="H9" s="292" t="s">
        <v>269</v>
      </c>
      <c r="I9" s="292" t="s">
        <v>269</v>
      </c>
      <c r="J9" s="292" t="s">
        <v>269</v>
      </c>
    </row>
    <row r="10" spans="1:10" s="296" customFormat="1" ht="48" customHeight="1">
      <c r="A10" s="292" t="s">
        <v>270</v>
      </c>
      <c r="B10" s="293" t="s">
        <v>271</v>
      </c>
      <c r="C10" s="293" t="s">
        <v>272</v>
      </c>
      <c r="D10" s="294">
        <v>1</v>
      </c>
      <c r="E10" s="292" t="s">
        <v>258</v>
      </c>
      <c r="F10" s="292" t="s">
        <v>273</v>
      </c>
      <c r="G10" s="295">
        <v>58</v>
      </c>
      <c r="H10" s="292" t="s">
        <v>274</v>
      </c>
      <c r="I10" s="295">
        <v>63</v>
      </c>
      <c r="J10" s="292" t="s">
        <v>275</v>
      </c>
    </row>
    <row r="11" spans="1:10" s="296" customFormat="1" ht="48" customHeight="1">
      <c r="A11" s="292" t="s">
        <v>276</v>
      </c>
      <c r="B11" s="293" t="s">
        <v>277</v>
      </c>
      <c r="C11" s="293" t="s">
        <v>278</v>
      </c>
      <c r="D11" s="294">
        <v>0.125</v>
      </c>
      <c r="E11" s="295">
        <v>0</v>
      </c>
      <c r="F11" s="292" t="s">
        <v>279</v>
      </c>
      <c r="G11" s="292" t="s">
        <v>279</v>
      </c>
      <c r="H11" s="292" t="s">
        <v>279</v>
      </c>
      <c r="I11" s="292" t="s">
        <v>279</v>
      </c>
      <c r="J11" s="292" t="s">
        <v>279</v>
      </c>
    </row>
    <row r="12" spans="1:10" s="296" customFormat="1" ht="48" customHeight="1">
      <c r="A12" s="292" t="s">
        <v>280</v>
      </c>
      <c r="B12" s="293" t="s">
        <v>281</v>
      </c>
      <c r="C12" s="293" t="s">
        <v>282</v>
      </c>
      <c r="D12" s="294">
        <v>0.25</v>
      </c>
      <c r="E12" s="292" t="s">
        <v>283</v>
      </c>
      <c r="F12" s="295">
        <v>12</v>
      </c>
      <c r="G12" s="292" t="s">
        <v>284</v>
      </c>
      <c r="H12" s="292" t="s">
        <v>285</v>
      </c>
      <c r="I12" s="292" t="s">
        <v>286</v>
      </c>
      <c r="J12" s="295">
        <v>13</v>
      </c>
    </row>
    <row r="13" spans="1:10" s="296" customFormat="1" ht="48" customHeight="1">
      <c r="A13" s="292" t="s">
        <v>287</v>
      </c>
      <c r="B13" s="293" t="s">
        <v>288</v>
      </c>
      <c r="C13" s="293" t="s">
        <v>289</v>
      </c>
      <c r="D13" s="294">
        <v>0.375</v>
      </c>
      <c r="E13" s="292" t="s">
        <v>290</v>
      </c>
      <c r="F13" s="292" t="s">
        <v>291</v>
      </c>
      <c r="G13" s="292" t="s">
        <v>292</v>
      </c>
      <c r="H13" s="292" t="s">
        <v>293</v>
      </c>
      <c r="I13" s="292" t="s">
        <v>294</v>
      </c>
      <c r="J13" s="292" t="s">
        <v>295</v>
      </c>
    </row>
    <row r="14" spans="1:10" s="296" customFormat="1" ht="48" customHeight="1">
      <c r="A14" s="292" t="s">
        <v>296</v>
      </c>
      <c r="B14" s="293" t="s">
        <v>297</v>
      </c>
      <c r="C14" s="293" t="s">
        <v>298</v>
      </c>
      <c r="D14" s="294" t="s">
        <v>221</v>
      </c>
      <c r="E14" s="295">
        <v>0</v>
      </c>
      <c r="F14" s="295">
        <v>8</v>
      </c>
      <c r="G14" s="295">
        <v>8</v>
      </c>
      <c r="H14" s="295">
        <v>8</v>
      </c>
      <c r="I14" s="295">
        <v>8</v>
      </c>
      <c r="J14" s="295">
        <v>8</v>
      </c>
    </row>
    <row r="15" spans="1:10" s="296" customFormat="1" ht="48" customHeight="1">
      <c r="A15" s="292" t="s">
        <v>299</v>
      </c>
      <c r="B15" s="293" t="s">
        <v>300</v>
      </c>
      <c r="C15" s="293" t="s">
        <v>301</v>
      </c>
      <c r="D15" s="294">
        <v>1</v>
      </c>
      <c r="E15" s="292" t="s">
        <v>258</v>
      </c>
      <c r="F15" s="292" t="s">
        <v>302</v>
      </c>
      <c r="G15" s="295">
        <v>43</v>
      </c>
      <c r="H15" s="292" t="s">
        <v>303</v>
      </c>
      <c r="I15" s="295">
        <v>48</v>
      </c>
      <c r="J15" s="292" t="s">
        <v>304</v>
      </c>
    </row>
    <row r="16" spans="1:10" s="296" customFormat="1" ht="48" customHeight="1">
      <c r="A16" s="292" t="s">
        <v>305</v>
      </c>
      <c r="B16" s="293" t="s">
        <v>306</v>
      </c>
      <c r="C16" s="293" t="s">
        <v>307</v>
      </c>
      <c r="D16" s="294">
        <v>0.25</v>
      </c>
      <c r="E16" s="292" t="s">
        <v>283</v>
      </c>
      <c r="F16" s="292" t="s">
        <v>308</v>
      </c>
      <c r="G16" s="295">
        <v>29</v>
      </c>
      <c r="H16" s="292" t="s">
        <v>309</v>
      </c>
      <c r="I16" s="292" t="s">
        <v>310</v>
      </c>
      <c r="J16" s="292" t="s">
        <v>310</v>
      </c>
    </row>
    <row r="17" spans="1:10" s="296" customFormat="1" ht="48" customHeight="1">
      <c r="A17" s="292" t="s">
        <v>311</v>
      </c>
      <c r="B17" s="293" t="s">
        <v>312</v>
      </c>
      <c r="C17" s="293" t="s">
        <v>313</v>
      </c>
      <c r="D17" s="294">
        <v>0.625</v>
      </c>
      <c r="E17" s="292" t="s">
        <v>314</v>
      </c>
      <c r="F17" s="292" t="s">
        <v>315</v>
      </c>
      <c r="G17" s="295">
        <v>26</v>
      </c>
      <c r="H17" s="292" t="s">
        <v>316</v>
      </c>
      <c r="I17" s="292" t="s">
        <v>308</v>
      </c>
      <c r="J17" s="292" t="s">
        <v>317</v>
      </c>
    </row>
    <row r="18" spans="1:10" s="296" customFormat="1" ht="48" customHeight="1">
      <c r="A18" s="292" t="s">
        <v>318</v>
      </c>
      <c r="B18" s="293" t="s">
        <v>319</v>
      </c>
      <c r="C18" s="293" t="s">
        <v>320</v>
      </c>
      <c r="D18" s="294" t="s">
        <v>221</v>
      </c>
      <c r="E18" s="295">
        <v>0</v>
      </c>
      <c r="F18" s="292" t="s">
        <v>321</v>
      </c>
      <c r="G18" s="292" t="s">
        <v>321</v>
      </c>
      <c r="H18" s="292" t="s">
        <v>321</v>
      </c>
      <c r="I18" s="292" t="s">
        <v>321</v>
      </c>
      <c r="J18" s="292" t="s">
        <v>321</v>
      </c>
    </row>
    <row r="19" spans="1:10" s="296" customFormat="1" ht="48" customHeight="1">
      <c r="A19" s="292" t="s">
        <v>322</v>
      </c>
      <c r="B19" s="293" t="s">
        <v>323</v>
      </c>
      <c r="C19" s="293" t="s">
        <v>324</v>
      </c>
      <c r="D19" s="294">
        <v>0.5</v>
      </c>
      <c r="E19" s="295">
        <v>1</v>
      </c>
      <c r="F19" s="292" t="s">
        <v>325</v>
      </c>
      <c r="G19" s="292" t="s">
        <v>326</v>
      </c>
      <c r="H19" s="292" t="s">
        <v>327</v>
      </c>
      <c r="I19" s="292" t="s">
        <v>328</v>
      </c>
      <c r="J19" s="292" t="s">
        <v>329</v>
      </c>
    </row>
    <row r="20" spans="1:10" s="296" customFormat="1" ht="48" customHeight="1">
      <c r="A20" s="292" t="s">
        <v>330</v>
      </c>
      <c r="B20" s="293" t="s">
        <v>331</v>
      </c>
      <c r="C20" s="293" t="s">
        <v>324</v>
      </c>
      <c r="D20" s="294" t="s">
        <v>221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  <c r="J20" s="295">
        <v>0</v>
      </c>
    </row>
    <row r="21" spans="1:10" s="296" customFormat="1" ht="48" customHeight="1">
      <c r="A21" s="292" t="s">
        <v>332</v>
      </c>
      <c r="B21" s="293" t="s">
        <v>333</v>
      </c>
      <c r="C21" s="293" t="s">
        <v>334</v>
      </c>
      <c r="D21" s="294">
        <v>0.5</v>
      </c>
      <c r="E21" s="297"/>
      <c r="F21" s="295">
        <v>0</v>
      </c>
      <c r="G21" s="295">
        <v>0</v>
      </c>
      <c r="H21" s="295">
        <v>0</v>
      </c>
      <c r="I21" s="295">
        <v>0</v>
      </c>
      <c r="J21" s="295">
        <v>0</v>
      </c>
    </row>
    <row r="22" spans="1:10" s="296" customFormat="1" ht="48" customHeight="1">
      <c r="A22" s="292" t="s">
        <v>335</v>
      </c>
      <c r="B22" s="293" t="s">
        <v>336</v>
      </c>
      <c r="C22" s="293" t="s">
        <v>337</v>
      </c>
      <c r="D22" s="294">
        <v>0.375</v>
      </c>
      <c r="E22" s="292" t="s">
        <v>338</v>
      </c>
      <c r="F22" s="292" t="s">
        <v>339</v>
      </c>
      <c r="G22" s="295">
        <v>11</v>
      </c>
      <c r="H22" s="292" t="s">
        <v>340</v>
      </c>
      <c r="I22" s="292" t="s">
        <v>285</v>
      </c>
      <c r="J22" s="292" t="s">
        <v>341</v>
      </c>
    </row>
    <row r="23" spans="1:10" s="296" customFormat="1" ht="48" customHeight="1">
      <c r="A23" s="292" t="s">
        <v>342</v>
      </c>
      <c r="B23" s="293" t="s">
        <v>343</v>
      </c>
      <c r="C23" s="293" t="s">
        <v>344</v>
      </c>
      <c r="D23" s="294">
        <v>0.375</v>
      </c>
      <c r="E23" s="292" t="s">
        <v>338</v>
      </c>
      <c r="F23" s="292" t="s">
        <v>345</v>
      </c>
      <c r="G23" s="292" t="s">
        <v>346</v>
      </c>
      <c r="H23" s="292" t="s">
        <v>347</v>
      </c>
      <c r="I23" s="292" t="s">
        <v>348</v>
      </c>
      <c r="J23" s="292" t="s">
        <v>349</v>
      </c>
    </row>
    <row r="24" spans="1:10" s="296" customFormat="1" ht="48" customHeight="1">
      <c r="A24" s="292" t="s">
        <v>350</v>
      </c>
      <c r="B24" s="293" t="s">
        <v>351</v>
      </c>
      <c r="C24" s="293" t="s">
        <v>352</v>
      </c>
      <c r="D24" s="294">
        <v>0.125</v>
      </c>
      <c r="E24" s="295">
        <v>0</v>
      </c>
      <c r="F24" s="295">
        <v>1</v>
      </c>
      <c r="G24" s="295">
        <v>1</v>
      </c>
      <c r="H24" s="295">
        <v>1</v>
      </c>
      <c r="I24" s="295">
        <v>1</v>
      </c>
      <c r="J24" s="295">
        <v>1</v>
      </c>
    </row>
    <row r="25" spans="1:10" s="296" customFormat="1" ht="48" customHeight="1">
      <c r="A25" s="292" t="s">
        <v>353</v>
      </c>
      <c r="B25" s="293" t="s">
        <v>354</v>
      </c>
      <c r="C25" s="293" t="s">
        <v>355</v>
      </c>
      <c r="D25" s="294">
        <v>0.125</v>
      </c>
      <c r="E25" s="295">
        <v>0</v>
      </c>
      <c r="F25" s="292" t="s">
        <v>269</v>
      </c>
      <c r="G25" s="292" t="s">
        <v>269</v>
      </c>
      <c r="H25" s="292" t="s">
        <v>269</v>
      </c>
      <c r="I25" s="292" t="s">
        <v>269</v>
      </c>
      <c r="J25" s="292" t="s">
        <v>269</v>
      </c>
    </row>
    <row r="26" spans="1:10" s="296" customFormat="1" ht="48" customHeight="1">
      <c r="A26" s="292" t="s">
        <v>356</v>
      </c>
      <c r="B26" s="293" t="s">
        <v>357</v>
      </c>
      <c r="C26" s="293" t="s">
        <v>358</v>
      </c>
      <c r="D26" s="294">
        <v>0.125</v>
      </c>
      <c r="E26" s="295">
        <v>0</v>
      </c>
      <c r="F26" s="292" t="s">
        <v>359</v>
      </c>
      <c r="G26" s="292" t="s">
        <v>359</v>
      </c>
      <c r="H26" s="292" t="s">
        <v>359</v>
      </c>
      <c r="I26" s="292" t="s">
        <v>359</v>
      </c>
      <c r="J26" s="292" t="s">
        <v>359</v>
      </c>
    </row>
    <row r="27" spans="1:10" s="296" customFormat="1" ht="48" customHeight="1">
      <c r="A27" s="292" t="s">
        <v>360</v>
      </c>
      <c r="B27" s="293" t="s">
        <v>361</v>
      </c>
      <c r="C27" s="293" t="s">
        <v>362</v>
      </c>
      <c r="D27" s="294">
        <v>0.25</v>
      </c>
      <c r="E27" s="292" t="s">
        <v>283</v>
      </c>
      <c r="F27" s="292" t="s">
        <v>363</v>
      </c>
      <c r="G27" s="295">
        <v>7</v>
      </c>
      <c r="H27" s="292" t="s">
        <v>364</v>
      </c>
      <c r="I27" s="292" t="s">
        <v>365</v>
      </c>
      <c r="J27" s="292" t="s">
        <v>366</v>
      </c>
    </row>
    <row r="28" spans="1:10" s="296" customFormat="1" ht="48" customHeight="1">
      <c r="A28" s="292" t="s">
        <v>367</v>
      </c>
      <c r="B28" s="293" t="s">
        <v>368</v>
      </c>
      <c r="C28" s="293" t="s">
        <v>369</v>
      </c>
      <c r="D28" s="294">
        <v>0.125</v>
      </c>
      <c r="E28" s="295">
        <v>0</v>
      </c>
      <c r="F28" s="295">
        <v>2</v>
      </c>
      <c r="G28" s="295">
        <v>2</v>
      </c>
      <c r="H28" s="295">
        <v>2</v>
      </c>
      <c r="I28" s="295">
        <v>2</v>
      </c>
      <c r="J28" s="295">
        <v>2</v>
      </c>
    </row>
    <row r="29" spans="1:10" s="296" customFormat="1" ht="48" customHeight="1">
      <c r="A29" s="292" t="s">
        <v>370</v>
      </c>
      <c r="B29" s="293" t="s">
        <v>371</v>
      </c>
      <c r="C29" s="293" t="s">
        <v>372</v>
      </c>
      <c r="D29" s="294">
        <v>0.125</v>
      </c>
      <c r="E29" s="295">
        <v>0</v>
      </c>
      <c r="F29" s="292" t="s">
        <v>258</v>
      </c>
      <c r="G29" s="292" t="s">
        <v>258</v>
      </c>
      <c r="H29" s="292" t="s">
        <v>258</v>
      </c>
      <c r="I29" s="292" t="s">
        <v>258</v>
      </c>
      <c r="J29" s="292" t="s">
        <v>258</v>
      </c>
    </row>
    <row r="30" spans="1:10" s="296" customFormat="1" ht="48" customHeight="1">
      <c r="A30" s="292" t="s">
        <v>373</v>
      </c>
      <c r="B30" s="293" t="s">
        <v>374</v>
      </c>
      <c r="C30" s="293" t="s">
        <v>375</v>
      </c>
      <c r="D30" s="294">
        <v>0.125</v>
      </c>
      <c r="E30" s="292" t="s">
        <v>283</v>
      </c>
      <c r="F30" s="292" t="s">
        <v>376</v>
      </c>
      <c r="G30" s="292" t="s">
        <v>377</v>
      </c>
      <c r="H30" s="292" t="s">
        <v>377</v>
      </c>
      <c r="I30" s="292" t="s">
        <v>378</v>
      </c>
      <c r="J30" s="292" t="s">
        <v>378</v>
      </c>
    </row>
    <row r="31" spans="1:10" s="296" customFormat="1" ht="48" customHeight="1">
      <c r="A31" s="292" t="s">
        <v>379</v>
      </c>
      <c r="B31" s="293" t="s">
        <v>380</v>
      </c>
      <c r="C31" s="293" t="s">
        <v>381</v>
      </c>
      <c r="D31" s="294">
        <v>0.125</v>
      </c>
      <c r="E31" s="292" t="s">
        <v>283</v>
      </c>
      <c r="F31" s="292" t="s">
        <v>378</v>
      </c>
      <c r="G31" s="295">
        <v>6</v>
      </c>
      <c r="H31" s="292" t="s">
        <v>382</v>
      </c>
      <c r="I31" s="292" t="s">
        <v>383</v>
      </c>
      <c r="J31" s="292" t="s">
        <v>383</v>
      </c>
    </row>
    <row r="32" spans="1:10" s="296" customFormat="1" ht="48" customHeight="1">
      <c r="A32" s="292" t="s">
        <v>384</v>
      </c>
      <c r="B32" s="293" t="s">
        <v>385</v>
      </c>
      <c r="C32" s="293" t="s">
        <v>386</v>
      </c>
      <c r="D32" s="294">
        <v>0.25</v>
      </c>
      <c r="E32" s="292" t="s">
        <v>283</v>
      </c>
      <c r="F32" s="292" t="s">
        <v>387</v>
      </c>
      <c r="G32" s="292" t="s">
        <v>388</v>
      </c>
      <c r="H32" s="292" t="s">
        <v>388</v>
      </c>
      <c r="I32" s="292" t="s">
        <v>389</v>
      </c>
      <c r="J32" s="292" t="s">
        <v>389</v>
      </c>
    </row>
  </sheetData>
  <mergeCells count="2">
    <mergeCell ref="A1:J1"/>
    <mergeCell ref="A2:J2"/>
  </mergeCells>
  <printOptions horizontalCentered="1" verticalCentered="1"/>
  <pageMargins left="0.45" right="0.45" top="0.75" bottom="0.75" header="0.3" footer="0.3"/>
  <pageSetup paperSize="9"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672D0A-143E-41D3-87C7-912016D1C52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459D8839-E963-4C7E-9FC6-8F9236F92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3D02B60-D7D6-4673-8096-603EB669AD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GREY</vt:lpstr>
      <vt:lpstr>2. TRIM CARD</vt:lpstr>
      <vt:lpstr>FULLSIZE-27-05-2024</vt:lpstr>
      <vt:lpstr>MER.QT-04.BM4</vt:lpstr>
      <vt:lpstr>2. TRIM CARD (GREY)</vt:lpstr>
      <vt:lpstr>3. ĐỊNH VỊ HÌNH IN.THÊU</vt:lpstr>
      <vt:lpstr>FULL-SIZE SPEC</vt:lpstr>
      <vt:lpstr>'1. CUTTING DOCKET'!Print_Area</vt:lpstr>
      <vt:lpstr>'2. TRIM CARD'!Print_Area</vt:lpstr>
      <vt:lpstr>'2. TRIM CARD (GREY)'!Print_Area</vt:lpstr>
      <vt:lpstr>'FULLSIZE-27-05-2024'!Print_Area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'FULLSIZE-27-05-2024'!Print_Titles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2024-07-16T06:19:54Z</cp:lastPrinted>
  <dcterms:created xsi:type="dcterms:W3CDTF">2016-05-06T01:47:29Z</dcterms:created>
  <dcterms:modified xsi:type="dcterms:W3CDTF">2024-07-16T06:20:56Z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