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4/PHOTOSHOOT/SINGLE/WOMEN/"/>
    </mc:Choice>
  </mc:AlternateContent>
  <xr:revisionPtr revIDLastSave="274" documentId="13_ncr:1_{B3D88F16-DA0F-4A63-8058-A30DE66A2C1F}" xr6:coauthVersionLast="47" xr6:coauthVersionMax="47" xr10:uidLastSave="{8E55369C-1003-4267-AB4C-FBF95E406B16}"/>
  <bookViews>
    <workbookView xWindow="-110" yWindow="-110" windowWidth="19420" windowHeight="10300" tabRatio="753" activeTab="5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L=4%,W=3%" sheetId="2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SCM40" localSheetId="4">'[1]Raw material movement'!#REF!</definedName>
    <definedName name="____SCM40" localSheetId="5">'[1]Raw material movement'!#REF!</definedName>
    <definedName name="____SCM40">'[1]Raw material movement'!#REF!</definedName>
    <definedName name="___SCM40" localSheetId="4">'[2]Raw material movement'!#REF!</definedName>
    <definedName name="___SCM40" localSheetId="5">'[2]Raw material movement'!#REF!</definedName>
    <definedName name="___SCM40">'[2]Raw material movement'!#REF!</definedName>
    <definedName name="__SCM40" localSheetId="4">'[3]Raw material movement'!#REF!</definedName>
    <definedName name="__SCM40" localSheetId="5">'[3]Raw material movement'!#REF!</definedName>
    <definedName name="__SCM40">'[3]Raw material movement'!#REF!</definedName>
    <definedName name="_2DATA_DATA2_L" localSheetId="4">'[4]#REF'!#REF!</definedName>
    <definedName name="_2DATA_DATA2_L" localSheetId="5">'[4]#REF'!#REF!</definedName>
    <definedName name="_2DATA_DATA2_L">'[4]#REF'!#REF!</definedName>
    <definedName name="_DATA_DATA2_L" localSheetId="4">'[5]#REF'!#REF!</definedName>
    <definedName name="_DATA_DATA2_L" localSheetId="5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hidden="1">#REF!</definedName>
    <definedName name="_xlnm._FilterDatabase" localSheetId="0" hidden="1">'1. CUTTING DOCKET'!$A$37:$R$58</definedName>
    <definedName name="_xlnm._FilterDatabase" localSheetId="1" hidden="1">GREY!$A$64:$Q$131</definedName>
    <definedName name="_SCM40" localSheetId="5">'[2]Raw material movement'!#REF!</definedName>
    <definedName name="_SCM40">'[2]Raw material movement'!#REF!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>#REF!</definedName>
    <definedName name="INTERNAL_INVOICE" localSheetId="5">[9]UN!#REF!</definedName>
    <definedName name="INTERNAL_INVOICE">[9]UN!#REF!</definedName>
    <definedName name="MAHANG" localSheetId="5">#REF!</definedName>
    <definedName name="MAHANG">#REF!</definedName>
    <definedName name="MAVT">[10]Code!$A$7:$A$73</definedName>
    <definedName name="PRICE" localSheetId="5">#REF!</definedName>
    <definedName name="PRICE">#REF!</definedName>
    <definedName name="_xlnm.Print_Area" localSheetId="0">'1. CUTTING DOCKET'!$A$1:$Q$90</definedName>
    <definedName name="_xlnm.Print_Area" localSheetId="4">'2. TRIM CARD '!$A$1:$C$23</definedName>
    <definedName name="_xlnm.Print_Area" localSheetId="2">'2. TRIM CARD (GREY)'!$A$1:$E$39</definedName>
    <definedName name="_xlnm.Print_Area" localSheetId="1">GREY!$A$1:$P$169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1">GREY!$1:$15</definedName>
    <definedName name="style" localSheetId="5">#REF!</definedName>
    <definedName name="style">#REF!</definedName>
    <definedName name="WAFORD" localSheetId="5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1" l="1"/>
  <c r="B9" i="21"/>
  <c r="C6" i="21"/>
  <c r="B6" i="21"/>
  <c r="C5" i="21"/>
  <c r="C15" i="21" s="1"/>
  <c r="C45" i="21"/>
  <c r="C33" i="21"/>
  <c r="C31" i="21"/>
  <c r="B62" i="1"/>
  <c r="C61" i="1" l="1"/>
  <c r="I39" i="1"/>
  <c r="A33" i="1"/>
  <c r="F39" i="1" s="1"/>
  <c r="H39" i="1" s="1"/>
  <c r="G24" i="1"/>
  <c r="Q23" i="1"/>
  <c r="D23" i="1"/>
  <c r="D24" i="1" s="1"/>
  <c r="Q22" i="1"/>
  <c r="G20" i="1"/>
  <c r="J23" i="27"/>
  <c r="K23" i="27" s="1"/>
  <c r="L23" i="27" s="1"/>
  <c r="G23" i="27"/>
  <c r="J22" i="27"/>
  <c r="K22" i="27" s="1"/>
  <c r="L22" i="27" s="1"/>
  <c r="G22" i="27"/>
  <c r="J21" i="27"/>
  <c r="K21" i="27" s="1"/>
  <c r="L21" i="27" s="1"/>
  <c r="G21" i="27"/>
  <c r="J20" i="27"/>
  <c r="K20" i="27" s="1"/>
  <c r="L20" i="27" s="1"/>
  <c r="G20" i="27"/>
  <c r="J19" i="27"/>
  <c r="K19" i="27" s="1"/>
  <c r="L19" i="27" s="1"/>
  <c r="G19" i="27"/>
  <c r="J18" i="27"/>
  <c r="K18" i="27" s="1"/>
  <c r="L18" i="27" s="1"/>
  <c r="G18" i="27"/>
  <c r="K17" i="27"/>
  <c r="L17" i="27" s="1"/>
  <c r="J16" i="27"/>
  <c r="K16" i="27" s="1"/>
  <c r="L16" i="27" s="1"/>
  <c r="G16" i="27"/>
  <c r="K15" i="27"/>
  <c r="L15" i="27" s="1"/>
  <c r="J15" i="27"/>
  <c r="G15" i="27"/>
  <c r="J14" i="27"/>
  <c r="K14" i="27" s="1"/>
  <c r="L14" i="27" s="1"/>
  <c r="G14" i="27"/>
  <c r="K13" i="27"/>
  <c r="L13" i="27" s="1"/>
  <c r="J13" i="27"/>
  <c r="G13" i="27"/>
  <c r="J12" i="27"/>
  <c r="K12" i="27" s="1"/>
  <c r="L12" i="27" s="1"/>
  <c r="G12" i="27"/>
  <c r="K11" i="27"/>
  <c r="L11" i="27" s="1"/>
  <c r="J10" i="27"/>
  <c r="K10" i="27" s="1"/>
  <c r="L10" i="27" s="1"/>
  <c r="G10" i="27"/>
  <c r="J9" i="27"/>
  <c r="K9" i="27" s="1"/>
  <c r="L9" i="27" s="1"/>
  <c r="G9" i="27"/>
  <c r="J8" i="27"/>
  <c r="K8" i="27" s="1"/>
  <c r="L8" i="27" s="1"/>
  <c r="G8" i="27"/>
  <c r="Q24" i="1" l="1"/>
  <c r="G26" i="1"/>
  <c r="E34" i="1"/>
  <c r="B17" i="21"/>
  <c r="A17" i="21"/>
  <c r="B45" i="21" l="1"/>
  <c r="A37" i="21"/>
  <c r="A35" i="21"/>
  <c r="A33" i="21"/>
  <c r="B31" i="21"/>
  <c r="B33" i="21" s="1"/>
  <c r="A31" i="21"/>
  <c r="A29" i="21"/>
  <c r="A27" i="21"/>
  <c r="A24" i="21"/>
  <c r="I26" i="1" l="1"/>
  <c r="Q18" i="1"/>
  <c r="Q19" i="1"/>
  <c r="I42" i="1"/>
  <c r="I41" i="1"/>
  <c r="I40" i="1"/>
  <c r="A30" i="1"/>
  <c r="E35" i="1" s="1"/>
  <c r="B5" i="21"/>
  <c r="D19" i="1"/>
  <c r="D20" i="1" s="1"/>
  <c r="B61" i="1" s="1"/>
  <c r="C81" i="1"/>
  <c r="C82" i="1"/>
  <c r="I38" i="1"/>
  <c r="F38" i="1"/>
  <c r="H38" i="1" s="1"/>
  <c r="A19" i="21"/>
  <c r="A9" i="21"/>
  <c r="B7" i="21"/>
  <c r="B4" i="21"/>
  <c r="B3" i="21"/>
  <c r="A22" i="21"/>
  <c r="A15" i="21"/>
  <c r="A14" i="21"/>
  <c r="A13" i="21"/>
  <c r="A12" i="21"/>
  <c r="A11" i="21"/>
  <c r="A4" i="21"/>
  <c r="A3" i="21"/>
  <c r="B2" i="21"/>
  <c r="A2" i="21"/>
  <c r="L54" i="1"/>
  <c r="I54" i="1"/>
  <c r="L55" i="1"/>
  <c r="I55" i="1"/>
  <c r="L53" i="1"/>
  <c r="L52" i="1"/>
  <c r="L49" i="1"/>
  <c r="C62" i="1"/>
  <c r="I47" i="1"/>
  <c r="C80" i="1"/>
  <c r="I53" i="1"/>
  <c r="I52" i="1"/>
  <c r="I48" i="1"/>
  <c r="I51" i="1"/>
  <c r="I45" i="1"/>
  <c r="I49" i="1"/>
  <c r="I50" i="1"/>
  <c r="I46" i="1"/>
  <c r="H26" i="1"/>
  <c r="E89" i="1" s="1"/>
  <c r="H4" i="1"/>
  <c r="D89" i="1"/>
  <c r="J26" i="1"/>
  <c r="G89" i="1" s="1"/>
  <c r="F26" i="1"/>
  <c r="C89" i="1" s="1"/>
  <c r="K26" i="1"/>
  <c r="H89" i="1" s="1"/>
  <c r="L51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72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B15" i="17"/>
  <c r="E31" i="1" l="1"/>
  <c r="B15" i="21"/>
  <c r="H50" i="1"/>
  <c r="B5" i="17"/>
  <c r="H49" i="1"/>
  <c r="H46" i="1"/>
  <c r="H48" i="1"/>
  <c r="H54" i="1"/>
  <c r="H53" i="1"/>
  <c r="H55" i="1"/>
  <c r="H51" i="1"/>
  <c r="B80" i="1"/>
  <c r="H45" i="1"/>
  <c r="H52" i="1"/>
  <c r="B72" i="1"/>
  <c r="H47" i="1"/>
  <c r="F89" i="1"/>
  <c r="I89" i="1" s="1"/>
  <c r="Q20" i="1"/>
  <c r="K39" i="1" s="1"/>
  <c r="M39" i="1" s="1"/>
  <c r="G35" i="1" l="1"/>
  <c r="I35" i="1" s="1"/>
  <c r="G34" i="1"/>
  <c r="I34" i="1" s="1"/>
  <c r="Q26" i="1"/>
  <c r="E32" i="1"/>
  <c r="K54" i="1"/>
  <c r="M54" i="1" s="1"/>
  <c r="K46" i="1"/>
  <c r="M46" i="1" s="1"/>
  <c r="O46" i="1" s="1"/>
  <c r="G31" i="1"/>
  <c r="I31" i="1" s="1"/>
  <c r="J31" i="1" s="1"/>
  <c r="M31" i="1" s="1"/>
  <c r="K52" i="1"/>
  <c r="M52" i="1" s="1"/>
  <c r="O52" i="1" s="1"/>
  <c r="G32" i="1"/>
  <c r="I32" i="1" s="1"/>
  <c r="J32" i="1" s="1"/>
  <c r="M32" i="1" s="1"/>
  <c r="K38" i="1"/>
  <c r="M38" i="1" s="1"/>
  <c r="K50" i="1"/>
  <c r="M50" i="1" s="1"/>
  <c r="O50" i="1" s="1"/>
  <c r="K48" i="1"/>
  <c r="M48" i="1" s="1"/>
  <c r="O48" i="1" s="1"/>
  <c r="K45" i="1"/>
  <c r="M45" i="1" s="1"/>
  <c r="K49" i="1"/>
  <c r="M49" i="1" s="1"/>
  <c r="O49" i="1" s="1"/>
  <c r="K47" i="1"/>
  <c r="M47" i="1" s="1"/>
  <c r="O47" i="1" s="1"/>
  <c r="K51" i="1"/>
  <c r="M51" i="1" s="1"/>
  <c r="O51" i="1" s="1"/>
  <c r="K55" i="1"/>
  <c r="M55" i="1" s="1"/>
  <c r="K53" i="1"/>
  <c r="M53" i="1" s="1"/>
  <c r="K41" i="1" l="1"/>
  <c r="M41" i="1" s="1"/>
  <c r="O41" i="1" s="1"/>
  <c r="K42" i="1"/>
  <c r="M42" i="1" s="1"/>
  <c r="O42" i="1" s="1"/>
  <c r="K40" i="1"/>
  <c r="M40" i="1" s="1"/>
  <c r="O40" i="1" s="1"/>
  <c r="J34" i="1"/>
  <c r="M34" i="1" s="1"/>
  <c r="J35" i="1"/>
  <c r="M35" i="1" s="1"/>
</calcChain>
</file>

<file path=xl/sharedStrings.xml><?xml version="1.0" encoding="utf-8"?>
<sst xmlns="http://schemas.openxmlformats.org/spreadsheetml/2006/main" count="850" uniqueCount="341">
  <si>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</si>
  <si>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</si>
  <si>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</si>
  <si>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</si>
  <si>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</si>
  <si>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</si>
  <si>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</si>
  <si>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</si>
  <si>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</si>
  <si>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</si>
  <si>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</si>
  <si>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</si>
  <si>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</si>
  <si>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</si>
  <si>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</si>
  <si>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</si>
  <si>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</si>
  <si>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</si>
  <si>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</si>
  <si>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</si>
  <si>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</si>
  <si>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</si>
  <si>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</si>
  <si>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</si>
  <si>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</si>
  <si>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</si>
  <si>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</si>
  <si>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</si>
  <si>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</si>
  <si>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</si>
  <si>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</si>
  <si>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</si>
  <si>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</si>
  <si>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</si>
  <si>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</si>
  <si>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</si>
  <si>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</si>
  <si>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</si>
  <si>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</si>
  <si>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</si>
  <si>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</si>
  <si>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</si>
  <si>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</si>
  <si>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</si>
  <si>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</si>
  <si>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</si>
  <si>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</si>
  <si>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</si>
  <si>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</si>
  <si>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</si>
  <si>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</si>
  <si>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</si>
  <si>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</si>
  <si>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</si>
  <si>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</si>
  <si>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</si>
  <si>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</si>
  <si>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</si>
  <si>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</si>
  <si>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</si>
  <si>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</si>
  <si>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</si>
  <si>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</si>
  <si>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</si>
  <si>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</si>
  <si>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</si>
  <si>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</si>
  <si>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</si>
  <si>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</si>
  <si>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</si>
  <si>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</si>
  <si>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</si>
  <si>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</si>
  <si>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</si>
  <si>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</si>
  <si>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</si>
  <si>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</si>
  <si>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</si>
  <si>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</si>
  <si>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</si>
  <si>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</si>
  <si>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</si>
  <si>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</si>
  <si>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</si>
  <si>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</si>
  <si>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</si>
  <si>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</si>
  <si>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</si>
  <si>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</si>
  <si>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</si>
  <si>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</si>
  <si>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</si>
  <si>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</si>
  <si>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</si>
  <si>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</si>
  <si>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</si>
  <si>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</si>
  <si>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</si>
  <si>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</si>
  <si>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</si>
  <si>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</si>
  <si>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</si>
  <si>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</si>
  <si>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</si>
  <si>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</si>
  <si>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</si>
  <si>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</si>
  <si>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</si>
  <si>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</si>
  <si>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</si>
  <si>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</si>
  <si>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</si>
  <si>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</si>
  <si>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</si>
  <si>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</si>
  <si>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</si>
  <si>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</si>
  <si>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</si>
  <si>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</si>
  <si>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</si>
  <si>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</si>
  <si>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</si>
  <si>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</si>
  <si>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</si>
  <si>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</si>
  <si>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</si>
  <si>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</si>
  <si>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</si>
  <si>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</si>
  <si>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</si>
  <si>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</si>
  <si>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</si>
  <si>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</si>
  <si>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</si>
  <si>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</si>
  <si>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</si>
  <si>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</si>
  <si>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</si>
  <si>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</si>
  <si>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</si>
  <si>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</si>
  <si>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</si>
  <si>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</si>
  <si>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</si>
  <si>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</si>
  <si>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</si>
  <si>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</si>
  <si>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</si>
  <si>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</si>
  <si>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</si>
  <si>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</si>
  <si>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</si>
  <si>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</si>
  <si>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</si>
  <si>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</si>
  <si>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</si>
  <si>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</si>
  <si>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</si>
  <si>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</si>
  <si>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</si>
  <si>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</si>
  <si>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</si>
  <si>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</si>
  <si>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</si>
  <si>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</si>
  <si>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</si>
  <si>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</si>
  <si>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</si>
  <si>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</si>
  <si>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</si>
  <si>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</si>
  <si>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</si>
  <si>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</si>
  <si>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</si>
  <si>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</si>
  <si>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</si>
  <si>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</si>
  <si>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</si>
  <si>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</si>
  <si>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</si>
  <si>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</si>
  <si>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</si>
  <si>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</si>
  <si>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</si>
  <si>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SS TEE</t>
  </si>
  <si>
    <t>NCC THUẬN TIẾN</t>
  </si>
  <si>
    <t>KHÔNG THÊU</t>
  </si>
  <si>
    <t>TẤM LÓT THÙNG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</si>
  <si>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</si>
  <si>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</si>
  <si>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</si>
  <si>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</si>
  <si>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</si>
  <si>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</si>
  <si>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</si>
  <si>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</si>
  <si>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</si>
  <si>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</si>
  <si>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SINGLE JERSEY 20'S 100% COTTON 190GSM- SOFT HAND FEEL</t>
  </si>
  <si>
    <t>HERSCHEL</t>
  </si>
  <si>
    <t>VẢI CHÍNH, VIỀN CỔ</t>
  </si>
  <si>
    <t>NHÃN THÀNH PHẦN 100% COTTON
KÍCH THƯỚC: 82.2 *20 MM
CODE: CC-041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</si>
  <si>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</si>
  <si>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</si>
  <si>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</si>
  <si>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H06  SS25  S2604</t>
  </si>
  <si>
    <r>
      <rPr>
        <b/>
        <u/>
        <sz val="33"/>
        <color theme="1"/>
        <rFont val="Muli"/>
      </rPr>
      <t>GHI CHÚ:</t>
    </r>
    <r>
      <rPr>
        <b/>
        <sz val="33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</si>
  <si>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 xml:space="preserve">SS25 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</si>
  <si>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</si>
  <si>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</si>
  <si>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</si>
  <si>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</si>
  <si>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</si>
  <si>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</si>
  <si>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</si>
  <si>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</si>
  <si>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</si>
  <si>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</si>
  <si>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THÔNG TIN ĐỊNH VỊ HÌNH IN</t>
  </si>
  <si>
    <t xml:space="preserve">
GẮN TẠI BÊN TRONG SƯỜN TRÁI (THÂN SAU)
VỊ TRÍ: TỪ LAI LÊN 5"
1 BỘ GỒM 2 CÁI
THỨ TỰ TRÊN DƯỚI =&gt; XEM HÌNH BÊN</t>
  </si>
  <si>
    <t>SINGLE JERSEY 20'S 100% COTTON 190GSM</t>
  </si>
  <si>
    <t>100% COTTON 1x1RIB_ 260GSM</t>
  </si>
  <si>
    <t>1/4</t>
  </si>
  <si>
    <t>1/8</t>
  </si>
  <si>
    <t>DARK SEA</t>
  </si>
  <si>
    <t>SLATE BLACK</t>
  </si>
  <si>
    <t>DUYỆT CHẤT LƯỢNG + MÀU SẮC + HIỆU ỨNG THEO ỐNG NHUỘM +  ACID WASH MÀU BLACK BEAUTY</t>
  </si>
  <si>
    <t>DUYỆT CHẤT LƯỢNG + MÀU SẮC + HIỆU ỨNG THEO ỐNG NHUỘM +  ACID WASH MÀU DARK SEA</t>
  </si>
  <si>
    <t>DUYỆT CHẤT LƯỢNG + MÀU SẮC + HIỆU ỨNG THEO ỐNG NHUỘM +  ACID WASH MÀU SLATE BLACK</t>
  </si>
  <si>
    <t>2024 S2</t>
  </si>
  <si>
    <t>Front Neck Drop from HSP</t>
  </si>
  <si>
    <t>Back Neck Drop from HSP</t>
  </si>
  <si>
    <t>Neck Trim Height</t>
  </si>
  <si>
    <t>Shoulder Width - Set in</t>
  </si>
  <si>
    <t>Across Front (6" from HSP)</t>
  </si>
  <si>
    <t>Across Back (6" from HSP)</t>
  </si>
  <si>
    <t>Armhole Drop from HSP</t>
  </si>
  <si>
    <t>Shoulder Slope (for Ref.)</t>
  </si>
  <si>
    <t>Hem Circumference - Straight</t>
  </si>
  <si>
    <t>CB Sleeve Length - Short SLV</t>
  </si>
  <si>
    <t>KHÔNG WASH</t>
  </si>
  <si>
    <t xml:space="preserve">NỀN TRẮNG CHỮ ĐEN </t>
  </si>
  <si>
    <t>BRIGHT WHITE</t>
  </si>
  <si>
    <t>H06-0522</t>
  </si>
  <si>
    <t>H06-0523</t>
  </si>
  <si>
    <t>H06-0524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</si>
  <si>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</si>
  <si>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</si>
  <si>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</si>
  <si>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</si>
  <si>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</si>
  <si>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DÁN 2 MẶT THÙNG CARTON</t>
  </si>
  <si>
    <t>ĐÓNG GÓI RIÊNG TỪNG ÁO</t>
  </si>
  <si>
    <t xml:space="preserve">BỎ VÀO KHI ĐÓNG THÙNG </t>
  </si>
  <si>
    <t>BỎ VÀO KHI ĐÓNG GÓI</t>
  </si>
  <si>
    <t>THÙNG HERSCHEL</t>
  </si>
  <si>
    <t>THÔNG SỐ CÓ ADD L=4%, W=3%</t>
  </si>
  <si>
    <t>17 1/2</t>
  </si>
  <si>
    <t>Chữ tô đỏ UA đề xuất dung size mới cho sản xuất</t>
  </si>
  <si>
    <t>MER: LÀI/ TIÊN - 204</t>
  </si>
  <si>
    <t>S4</t>
  </si>
  <si>
    <t>NHÃN DỆT BẰNG VẢI 38MM*71MM 
(NHÃN CHÍNH-PHÂN THEO TỪNG SIZE)
CODE: HSC-ML-0075(WOMENS)</t>
  </si>
  <si>
    <t>Herschel Supply Co.</t>
  </si>
  <si>
    <t>Evaluation</t>
  </si>
  <si>
    <t>Style Name:</t>
  </si>
  <si>
    <t>Women's Tee</t>
  </si>
  <si>
    <t>Base Size:</t>
  </si>
  <si>
    <t>Last Update</t>
  </si>
  <si>
    <t>Style Number:</t>
  </si>
  <si>
    <t>Category:</t>
  </si>
  <si>
    <t>Women's Apparel</t>
  </si>
  <si>
    <t>Status:</t>
  </si>
  <si>
    <t>Season:</t>
  </si>
  <si>
    <t>Developer:</t>
  </si>
  <si>
    <t>BJ Kang</t>
  </si>
  <si>
    <t>Stage:</t>
  </si>
  <si>
    <t>CODE</t>
  </si>
  <si>
    <t>DESCRIPTION</t>
  </si>
  <si>
    <t/>
  </si>
  <si>
    <t>TOLERANCE</t>
  </si>
  <si>
    <t>Tol UA suggest</t>
  </si>
  <si>
    <t>S (TSTP)</t>
  </si>
  <si>
    <t xml:space="preserve">S </t>
  </si>
  <si>
    <t>Grading</t>
  </si>
  <si>
    <t>A</t>
  </si>
  <si>
    <t>Neck Width HSP Seam to Sea</t>
  </si>
  <si>
    <t>Rộng cổ từ đường may đến đường may</t>
  </si>
  <si>
    <t>7 1/2</t>
  </si>
  <si>
    <t>B</t>
  </si>
  <si>
    <t>Hạ cổ trước từ đỉnh vai</t>
  </si>
  <si>
    <t>C</t>
  </si>
  <si>
    <t>Hạ cổ sau từ đỉnh vai</t>
  </si>
  <si>
    <t>1 1/4</t>
  </si>
  <si>
    <t>E</t>
  </si>
  <si>
    <t>Cao rib cổ</t>
  </si>
  <si>
    <t>7/8</t>
  </si>
  <si>
    <t>G</t>
  </si>
  <si>
    <t>Rộng vai</t>
  </si>
  <si>
    <t>3/8</t>
  </si>
  <si>
    <t>H</t>
  </si>
  <si>
    <t>Ngang thân trước (6" từ đỉnh vai)</t>
  </si>
  <si>
    <t>I</t>
  </si>
  <si>
    <t>Ngang thân sau (6" từ đỉnh vai)</t>
  </si>
  <si>
    <t>16 1/2</t>
  </si>
  <si>
    <t>J</t>
  </si>
  <si>
    <t>Hạ nách từ đỉnh vai (nách đo thẳng)</t>
  </si>
  <si>
    <t>K</t>
  </si>
  <si>
    <t>Xuôi vai -Đo khoảng cách từ đỉnh vai đến hạ vai</t>
  </si>
  <si>
    <t>Placement</t>
  </si>
  <si>
    <t>Shoulder Seam Forward (for R</t>
  </si>
  <si>
    <t>Chồm vai</t>
  </si>
  <si>
    <t>Chest Circumference  1" Belo</t>
  </si>
  <si>
    <t>Vòng ngực dưới nách 1"</t>
  </si>
  <si>
    <t>N</t>
  </si>
  <si>
    <t>Vòng lai - đo thẳng</t>
  </si>
  <si>
    <t>37 1/2</t>
  </si>
  <si>
    <t>O</t>
  </si>
  <si>
    <t>Front Length (HSP to Hem) - A</t>
  </si>
  <si>
    <t>Dài thân trước (từ đỉnh vai đến lai) - trên hông dưới</t>
  </si>
  <si>
    <t>R</t>
  </si>
  <si>
    <t>Dài tay từ giữa cổ sau - tay ngắn</t>
  </si>
  <si>
    <t>Bicep Circumference 1" from</t>
  </si>
  <si>
    <t>Vòng bắp tay dưới vòng nách 1"</t>
  </si>
  <si>
    <t>T</t>
  </si>
  <si>
    <t>Sleeve Hem Circumference - S</t>
  </si>
  <si>
    <t>Vòng lai tay - tay ngắn</t>
  </si>
  <si>
    <t>13 1/2</t>
  </si>
  <si>
    <t>H06-ST113W</t>
  </si>
  <si>
    <t>FACULTY 2-TONE TEE WOMEN'S</t>
  </si>
  <si>
    <t>TÁC NGHIỆP MAY MẪU PHOTOSHOOT: THAM KHẢO CÁCH MAY THEO MÃ H06-ST101W CHUYỂN KÈM TÁC NGHIỆP</t>
  </si>
  <si>
    <t>BLACK OYSTER</t>
  </si>
  <si>
    <t>HEATHER GREY</t>
  </si>
  <si>
    <t>H06-0505</t>
  </si>
  <si>
    <t xml:space="preserve">IN BÁN THÀNH PHẨM THÂN TRƯỚC </t>
  </si>
  <si>
    <t>HSGREIP0341003T00K - L0415/3</t>
  </si>
  <si>
    <t>HSGREIP0341004T00K - L0415/3</t>
  </si>
  <si>
    <t>DUYỆT MÀU SẮC + CHẤT LƯỢNG HÌNH IN THEO TÀI LIỆU</t>
  </si>
  <si>
    <t>DUYỆT MÀU SẮC + CHẤT LƯỢNG HÌNH IN THEO S/O MÃ H06-ST113W MÀU HEATHER GREY CHUYỂN CHO PRINTING NGÀY 26.6</t>
  </si>
  <si>
    <t>W: 25CM X H: 10.7CM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</si>
  <si>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 CANH GIỮA THÂN TRƯỚC, TỪ ĐƯỜNG TRA CỔ ĐẾN ĐỈNH HÌNH IN</t>
    </r>
  </si>
  <si>
    <t>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</si>
</sst>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\-mm\-dd;@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color theme="1"/>
      <name val="Muli"/>
    </font>
    <font>
      <b/>
      <u/>
      <sz val="33"/>
      <color theme="1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b/>
      <sz val="29"/>
      <name val="Muli"/>
    </font>
    <font>
      <sz val="22"/>
      <color rgb="FF000000"/>
      <name val="Muli"/>
    </font>
    <font>
      <b/>
      <sz val="18"/>
      <name val="Muli"/>
    </font>
    <font>
      <b/>
      <sz val="18"/>
      <color rgb="FF000000"/>
      <name val="Muli"/>
    </font>
    <font>
      <b/>
      <sz val="22"/>
      <color rgb="FFFF0000"/>
      <name val="Muli"/>
    </font>
    <font>
      <b/>
      <sz val="22"/>
      <color rgb="FF000000"/>
      <name val="Muli"/>
    </font>
    <font>
      <b/>
      <sz val="24"/>
      <color rgb="FFFF0000"/>
      <name val="Muli"/>
    </font>
    <font>
      <sz val="24"/>
      <color rgb="FF000000"/>
      <name val="Muli"/>
    </font>
    <font>
      <sz val="24"/>
      <color rgb="FFFF0000"/>
      <name val="Muli"/>
    </font>
    <font>
      <b/>
      <sz val="24"/>
      <color rgb="FF000000"/>
      <name val="Muli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7E6E6"/>
      </patternFill>
    </fill>
    <fill>
      <patternFill patternType="solid">
        <fgColor theme="6" tint="0.39997558519241921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1" fillId="0" borderId="0"/>
  </cellStyleXfs>
  <cellXfs count="584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0" fontId="42" fillId="13" borderId="3" xfId="0" applyFont="1" applyFill="1" applyBorder="1" applyAlignment="1">
      <alignment horizontal="center" vertical="center"/>
    </xf>
    <xf numFmtId="1" fontId="42" fillId="13" borderId="3" xfId="0" applyNumberFormat="1" applyFont="1" applyFill="1" applyBorder="1" applyAlignment="1">
      <alignment vertical="center"/>
    </xf>
    <xf numFmtId="1" fontId="42" fillId="13" borderId="3" xfId="0" applyNumberFormat="1" applyFont="1" applyFill="1" applyBorder="1" applyAlignment="1">
      <alignment horizontal="center" vertical="center"/>
    </xf>
    <xf numFmtId="0" fontId="42" fillId="5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3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right" vertical="center"/>
    </xf>
    <xf numFmtId="0" fontId="42" fillId="2" borderId="0" xfId="0" applyFont="1" applyFill="1" applyAlignment="1">
      <alignment horizontal="right" vertical="center" wrapText="1"/>
    </xf>
    <xf numFmtId="0" fontId="42" fillId="2" borderId="4" xfId="0" applyFont="1" applyFill="1" applyBorder="1" applyAlignment="1">
      <alignment vertical="center" wrapText="1"/>
    </xf>
    <xf numFmtId="0" fontId="42" fillId="2" borderId="2" xfId="0" applyFont="1" applyFill="1" applyBorder="1" applyAlignment="1">
      <alignment horizontal="right"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1" fontId="86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9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2" fontId="48" fillId="2" borderId="42" xfId="0" applyNumberFormat="1" applyFont="1" applyFill="1" applyBorder="1" applyAlignment="1">
      <alignment horizontal="center" vertical="center"/>
    </xf>
    <xf numFmtId="1" fontId="94" fillId="0" borderId="42" xfId="1" applyNumberFormat="1" applyFont="1" applyBorder="1" applyAlignment="1">
      <alignment horizontal="center" vertical="center" wrapText="1"/>
    </xf>
    <xf numFmtId="0" fontId="87" fillId="2" borderId="0" xfId="0" applyFont="1" applyFill="1" applyAlignment="1">
      <alignment vertical="center"/>
    </xf>
    <xf numFmtId="0" fontId="95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96" fillId="0" borderId="42" xfId="1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1" fontId="39" fillId="5" borderId="43" xfId="2" applyNumberFormat="1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vertical="center" wrapText="1"/>
    </xf>
    <xf numFmtId="1" fontId="90" fillId="0" borderId="42" xfId="2" applyNumberFormat="1" applyFont="1" applyBorder="1" applyAlignment="1">
      <alignment horizontal="center" vertical="center" wrapText="1"/>
    </xf>
    <xf numFmtId="0" fontId="40" fillId="0" borderId="42" xfId="2" applyFont="1" applyBorder="1" applyAlignment="1">
      <alignment horizontal="left" vertical="center" wrapText="1"/>
    </xf>
    <xf numFmtId="0" fontId="40" fillId="0" borderId="43" xfId="2" applyFont="1" applyBorder="1" applyAlignment="1">
      <alignment horizontal="center" vertical="center" wrapText="1"/>
    </xf>
    <xf numFmtId="0" fontId="40" fillId="0" borderId="43" xfId="2" applyFont="1" applyBorder="1" applyAlignment="1">
      <alignment vertical="center" wrapText="1"/>
    </xf>
    <xf numFmtId="0" fontId="98" fillId="0" borderId="0" xfId="0" applyFont="1" applyAlignment="1">
      <alignment horizontal="left" vertical="top" wrapText="1"/>
    </xf>
    <xf numFmtId="0" fontId="26" fillId="0" borderId="67" xfId="0" applyFont="1" applyBorder="1" applyAlignment="1">
      <alignment horizontal="left" vertical="top"/>
    </xf>
    <xf numFmtId="0" fontId="26" fillId="0" borderId="67" xfId="0" applyFont="1" applyBorder="1" applyAlignment="1">
      <alignment vertical="top" wrapText="1"/>
    </xf>
    <xf numFmtId="0" fontId="98" fillId="0" borderId="0" xfId="0" applyFont="1" applyAlignment="1">
      <alignment vertical="top" wrapText="1"/>
    </xf>
    <xf numFmtId="0" fontId="26" fillId="0" borderId="68" xfId="0" applyFont="1" applyBorder="1" applyAlignment="1">
      <alignment vertical="top"/>
    </xf>
    <xf numFmtId="0" fontId="26" fillId="0" borderId="68" xfId="0" applyFont="1" applyBorder="1" applyAlignment="1">
      <alignment horizontal="center" vertical="center"/>
    </xf>
    <xf numFmtId="0" fontId="98" fillId="0" borderId="68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 wrapText="1"/>
    </xf>
    <xf numFmtId="0" fontId="98" fillId="0" borderId="0" xfId="0" applyFont="1" applyAlignment="1">
      <alignment horizontal="left" vertical="top"/>
    </xf>
    <xf numFmtId="0" fontId="26" fillId="0" borderId="69" xfId="0" applyFont="1" applyBorder="1" applyAlignment="1">
      <alignment horizontal="left" vertical="top"/>
    </xf>
    <xf numFmtId="0" fontId="26" fillId="0" borderId="69" xfId="0" applyFont="1" applyBorder="1" applyAlignment="1">
      <alignment vertical="top" wrapText="1"/>
    </xf>
    <xf numFmtId="0" fontId="26" fillId="0" borderId="0" xfId="0" applyFont="1" applyAlignment="1">
      <alignment vertical="top"/>
    </xf>
    <xf numFmtId="0" fontId="26" fillId="0" borderId="0" xfId="0" applyFont="1" applyAlignment="1">
      <alignment horizontal="center" vertical="center"/>
    </xf>
    <xf numFmtId="0" fontId="98" fillId="0" borderId="70" xfId="0" applyFont="1" applyBorder="1" applyAlignment="1">
      <alignment horizontal="center" vertical="center"/>
    </xf>
    <xf numFmtId="0" fontId="26" fillId="0" borderId="59" xfId="0" applyFont="1" applyBorder="1" applyAlignment="1">
      <alignment horizontal="left" vertical="top"/>
    </xf>
    <xf numFmtId="0" fontId="26" fillId="0" borderId="59" xfId="0" applyFont="1" applyBorder="1" applyAlignment="1">
      <alignment vertical="top" wrapText="1"/>
    </xf>
    <xf numFmtId="0" fontId="26" fillId="0" borderId="71" xfId="0" applyFont="1" applyBorder="1" applyAlignment="1">
      <alignment vertical="top"/>
    </xf>
    <xf numFmtId="0" fontId="26" fillId="0" borderId="71" xfId="0" applyFont="1" applyBorder="1" applyAlignment="1">
      <alignment horizontal="center" vertical="center"/>
    </xf>
    <xf numFmtId="0" fontId="98" fillId="0" borderId="71" xfId="0" applyFont="1" applyBorder="1" applyAlignment="1">
      <alignment horizontal="center" vertical="center"/>
    </xf>
    <xf numFmtId="0" fontId="98" fillId="0" borderId="73" xfId="0" applyFont="1" applyBorder="1" applyAlignment="1">
      <alignment horizontal="center" vertical="center"/>
    </xf>
    <xf numFmtId="0" fontId="26" fillId="49" borderId="64" xfId="0" applyFont="1" applyFill="1" applyBorder="1" applyAlignment="1">
      <alignment vertical="top" wrapText="1"/>
    </xf>
    <xf numFmtId="0" fontId="99" fillId="0" borderId="72" xfId="0" applyFont="1" applyBorder="1" applyAlignment="1">
      <alignment horizontal="left" vertical="center" wrapText="1"/>
    </xf>
    <xf numFmtId="0" fontId="99" fillId="0" borderId="64" xfId="0" applyFont="1" applyBorder="1" applyAlignment="1">
      <alignment vertical="center" wrapText="1"/>
    </xf>
    <xf numFmtId="0" fontId="99" fillId="0" borderId="66" xfId="0" applyFont="1" applyBorder="1" applyAlignment="1">
      <alignment vertical="center" wrapText="1"/>
    </xf>
    <xf numFmtId="0" fontId="99" fillId="0" borderId="66" xfId="0" applyFont="1" applyBorder="1" applyAlignment="1">
      <alignment horizontal="left" vertical="center" wrapText="1"/>
    </xf>
    <xf numFmtId="0" fontId="99" fillId="50" borderId="72" xfId="0" applyFont="1" applyFill="1" applyBorder="1" applyAlignment="1">
      <alignment horizontal="center" vertical="center"/>
    </xf>
    <xf numFmtId="0" fontId="99" fillId="50" borderId="72" xfId="0" applyFont="1" applyFill="1" applyBorder="1" applyAlignment="1">
      <alignment horizontal="center" vertical="center" wrapText="1"/>
    </xf>
    <xf numFmtId="0" fontId="99" fillId="12" borderId="72" xfId="0" applyFont="1" applyFill="1" applyBorder="1" applyAlignment="1">
      <alignment horizontal="center" vertical="center" wrapText="1"/>
    </xf>
    <xf numFmtId="0" fontId="100" fillId="50" borderId="72" xfId="0" applyFont="1" applyFill="1" applyBorder="1" applyAlignment="1">
      <alignment horizontal="center" vertical="center" wrapText="1"/>
    </xf>
    <xf numFmtId="0" fontId="100" fillId="0" borderId="0" xfId="0" applyFont="1" applyAlignment="1">
      <alignment horizontal="left" vertical="center" wrapText="1"/>
    </xf>
    <xf numFmtId="0" fontId="26" fillId="0" borderId="72" xfId="0" applyFont="1" applyBorder="1" applyAlignment="1">
      <alignment horizontal="left" vertical="top" wrapText="1"/>
    </xf>
    <xf numFmtId="0" fontId="26" fillId="0" borderId="64" xfId="0" applyFont="1" applyBorder="1" applyAlignment="1">
      <alignment vertical="top"/>
    </xf>
    <xf numFmtId="0" fontId="26" fillId="0" borderId="66" xfId="0" applyFont="1" applyBorder="1" applyAlignment="1">
      <alignment vertical="top" wrapText="1"/>
    </xf>
    <xf numFmtId="0" fontId="26" fillId="0" borderId="72" xfId="0" applyFont="1" applyBorder="1" applyAlignment="1">
      <alignment horizontal="center" vertical="center" wrapText="1"/>
    </xf>
    <xf numFmtId="12" fontId="27" fillId="50" borderId="72" xfId="0" applyNumberFormat="1" applyFont="1" applyFill="1" applyBorder="1" applyAlignment="1">
      <alignment horizontal="center" vertical="center" wrapText="1"/>
    </xf>
    <xf numFmtId="12" fontId="26" fillId="0" borderId="72" xfId="0" applyNumberFormat="1" applyFont="1" applyBorder="1" applyAlignment="1">
      <alignment horizontal="center" vertical="center" wrapText="1"/>
    </xf>
    <xf numFmtId="12" fontId="27" fillId="12" borderId="72" xfId="0" applyNumberFormat="1" applyFont="1" applyFill="1" applyBorder="1" applyAlignment="1">
      <alignment horizontal="center" vertical="center" wrapText="1"/>
    </xf>
    <xf numFmtId="12" fontId="98" fillId="0" borderId="72" xfId="0" applyNumberFormat="1" applyFont="1" applyBorder="1" applyAlignment="1">
      <alignment horizontal="center" vertical="center" wrapText="1"/>
    </xf>
    <xf numFmtId="12" fontId="101" fillId="50" borderId="72" xfId="0" applyNumberFormat="1" applyFont="1" applyFill="1" applyBorder="1" applyAlignment="1">
      <alignment horizontal="center" vertical="center" wrapText="1"/>
    </xf>
    <xf numFmtId="12" fontId="102" fillId="50" borderId="72" xfId="0" applyNumberFormat="1" applyFont="1" applyFill="1" applyBorder="1" applyAlignment="1">
      <alignment horizontal="center" vertical="center" wrapText="1" shrinkToFit="1"/>
    </xf>
    <xf numFmtId="12" fontId="102" fillId="12" borderId="72" xfId="0" applyNumberFormat="1" applyFont="1" applyFill="1" applyBorder="1" applyAlignment="1">
      <alignment horizontal="center" vertical="center" wrapText="1" shrinkToFit="1"/>
    </xf>
    <xf numFmtId="1" fontId="98" fillId="0" borderId="72" xfId="0" applyNumberFormat="1" applyFont="1" applyBorder="1" applyAlignment="1">
      <alignment horizontal="center" vertical="center" wrapText="1" shrinkToFit="1"/>
    </xf>
    <xf numFmtId="12" fontId="101" fillId="50" borderId="74" xfId="0" applyNumberFormat="1" applyFont="1" applyFill="1" applyBorder="1" applyAlignment="1">
      <alignment horizontal="center" vertical="center" wrapText="1"/>
    </xf>
    <xf numFmtId="12" fontId="26" fillId="0" borderId="74" xfId="0" applyNumberFormat="1" applyFont="1" applyBorder="1" applyAlignment="1">
      <alignment horizontal="center" vertical="center" wrapText="1"/>
    </xf>
    <xf numFmtId="12" fontId="27" fillId="50" borderId="74" xfId="0" applyNumberFormat="1" applyFont="1" applyFill="1" applyBorder="1" applyAlignment="1">
      <alignment horizontal="center" vertical="center" wrapText="1"/>
    </xf>
    <xf numFmtId="12" fontId="27" fillId="12" borderId="74" xfId="0" applyNumberFormat="1" applyFont="1" applyFill="1" applyBorder="1" applyAlignment="1">
      <alignment horizontal="center" vertical="center" wrapText="1"/>
    </xf>
    <xf numFmtId="12" fontId="98" fillId="0" borderId="74" xfId="0" applyNumberFormat="1" applyFont="1" applyBorder="1" applyAlignment="1">
      <alignment horizontal="center" vertical="center" wrapText="1"/>
    </xf>
    <xf numFmtId="0" fontId="37" fillId="0" borderId="68" xfId="0" applyFont="1" applyBorder="1" applyAlignment="1">
      <alignment vertical="top"/>
    </xf>
    <xf numFmtId="0" fontId="37" fillId="0" borderId="68" xfId="0" applyFont="1" applyBorder="1" applyAlignment="1">
      <alignment vertical="top" wrapText="1"/>
    </xf>
    <xf numFmtId="0" fontId="37" fillId="0" borderId="68" xfId="0" applyFont="1" applyBorder="1" applyAlignment="1">
      <alignment horizontal="center" vertical="center" wrapText="1"/>
    </xf>
    <xf numFmtId="0" fontId="104" fillId="0" borderId="0" xfId="0" applyFont="1" applyAlignment="1">
      <alignment horizontal="left" vertical="top" wrapText="1"/>
    </xf>
    <xf numFmtId="0" fontId="37" fillId="0" borderId="0" xfId="0" applyFont="1" applyAlignment="1">
      <alignment horizontal="left" vertical="top"/>
    </xf>
    <xf numFmtId="177" fontId="104" fillId="0" borderId="0" xfId="0" applyNumberFormat="1" applyFont="1" applyAlignment="1">
      <alignment vertical="top" wrapText="1" shrinkToFit="1"/>
    </xf>
    <xf numFmtId="177" fontId="104" fillId="0" borderId="0" xfId="0" applyNumberFormat="1" applyFont="1" applyAlignment="1">
      <alignment horizontal="left" vertical="top" wrapText="1" shrinkToFit="1"/>
    </xf>
    <xf numFmtId="0" fontId="104" fillId="0" borderId="0" xfId="0" applyFont="1" applyAlignment="1">
      <alignment horizontal="center" vertical="center" wrapText="1"/>
    </xf>
    <xf numFmtId="0" fontId="104" fillId="0" borderId="0" xfId="0" applyFont="1" applyAlignment="1">
      <alignment vertical="top"/>
    </xf>
    <xf numFmtId="0" fontId="104" fillId="0" borderId="0" xfId="0" applyFont="1" applyAlignment="1">
      <alignment vertical="top" wrapText="1"/>
    </xf>
    <xf numFmtId="0" fontId="37" fillId="0" borderId="0" xfId="0" applyFont="1" applyAlignment="1">
      <alignment vertical="top"/>
    </xf>
    <xf numFmtId="0" fontId="37" fillId="0" borderId="0" xfId="0" applyFont="1" applyAlignment="1">
      <alignment vertical="top"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top"/>
    </xf>
    <xf numFmtId="0" fontId="38" fillId="0" borderId="0" xfId="0" applyFont="1" applyAlignment="1">
      <alignment vertical="top" wrapText="1"/>
    </xf>
    <xf numFmtId="0" fontId="105" fillId="0" borderId="0" xfId="0" applyFont="1" applyAlignment="1">
      <alignment vertical="top"/>
    </xf>
    <xf numFmtId="0" fontId="38" fillId="0" borderId="0" xfId="0" applyFont="1" applyAlignment="1">
      <alignment horizontal="center" vertical="center" wrapText="1"/>
    </xf>
    <xf numFmtId="1" fontId="106" fillId="0" borderId="0" xfId="0" applyNumberFormat="1" applyFont="1" applyAlignment="1">
      <alignment vertical="top" wrapText="1" shrinkToFit="1"/>
    </xf>
    <xf numFmtId="1" fontId="103" fillId="0" borderId="0" xfId="0" applyNumberFormat="1" applyFont="1" applyAlignment="1">
      <alignment horizontal="right" vertical="top" wrapText="1" shrinkToFit="1"/>
    </xf>
    <xf numFmtId="0" fontId="105" fillId="0" borderId="0" xfId="0" applyFont="1" applyAlignment="1">
      <alignment horizontal="left" vertical="top"/>
    </xf>
    <xf numFmtId="0" fontId="105" fillId="0" borderId="0" xfId="0" applyFont="1" applyAlignment="1">
      <alignment horizontal="left" vertical="top" wrapText="1"/>
    </xf>
    <xf numFmtId="0" fontId="105" fillId="0" borderId="0" xfId="0" applyFont="1" applyAlignment="1">
      <alignment horizontal="center" vertical="center" wrapText="1"/>
    </xf>
    <xf numFmtId="0" fontId="38" fillId="0" borderId="0" xfId="0" applyFont="1" applyAlignment="1">
      <alignment vertical="top"/>
    </xf>
    <xf numFmtId="0" fontId="105" fillId="0" borderId="0" xfId="0" applyFont="1" applyAlignment="1">
      <alignment vertical="top" wrapText="1"/>
    </xf>
    <xf numFmtId="0" fontId="98" fillId="0" borderId="0" xfId="0" applyFont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12" fontId="24" fillId="0" borderId="43" xfId="0" quotePrefix="1" applyNumberFormat="1" applyFont="1" applyBorder="1" applyAlignment="1">
      <alignment horizontal="center" vertical="center" wrapText="1"/>
    </xf>
    <xf numFmtId="12" fontId="24" fillId="0" borderId="40" xfId="0" quotePrefix="1" applyNumberFormat="1" applyFont="1" applyBorder="1" applyAlignment="1">
      <alignment horizontal="center" vertical="center" wrapText="1"/>
    </xf>
    <xf numFmtId="12" fontId="24" fillId="0" borderId="41" xfId="0" quotePrefix="1" applyNumberFormat="1" applyFont="1" applyBorder="1" applyAlignment="1">
      <alignment horizontal="center" vertical="center" wrapText="1"/>
    </xf>
    <xf numFmtId="0" fontId="92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8" fillId="9" borderId="42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left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2" fillId="0" borderId="47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42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88" fillId="0" borderId="43" xfId="0" applyNumberFormat="1" applyFont="1" applyBorder="1" applyAlignment="1">
      <alignment horizontal="center" vertical="center" wrapText="1"/>
    </xf>
    <xf numFmtId="1" fontId="88" fillId="0" borderId="40" xfId="0" applyNumberFormat="1" applyFont="1" applyBorder="1" applyAlignment="1">
      <alignment horizontal="center" vertical="center" wrapText="1"/>
    </xf>
    <xf numFmtId="1" fontId="88" fillId="0" borderId="41" xfId="0" applyNumberFormat="1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0" fontId="38" fillId="0" borderId="43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12" fontId="90" fillId="0" borderId="43" xfId="0" quotePrefix="1" applyNumberFormat="1" applyFont="1" applyBorder="1" applyAlignment="1">
      <alignment horizontal="center" vertical="center" wrapText="1"/>
    </xf>
    <xf numFmtId="12" fontId="90" fillId="0" borderId="40" xfId="0" quotePrefix="1" applyNumberFormat="1" applyFont="1" applyBorder="1" applyAlignment="1">
      <alignment horizontal="center" vertical="center" wrapText="1"/>
    </xf>
    <xf numFmtId="12" fontId="90" fillId="0" borderId="41" xfId="0" quotePrefix="1" applyNumberFormat="1" applyFont="1" applyBorder="1" applyAlignment="1">
      <alignment horizontal="center" vertical="center" wrapText="1"/>
    </xf>
    <xf numFmtId="0" fontId="97" fillId="2" borderId="43" xfId="0" quotePrefix="1" applyFont="1" applyFill="1" applyBorder="1" applyAlignment="1">
      <alignment horizontal="center" vertical="center" wrapText="1"/>
    </xf>
    <xf numFmtId="0" fontId="97" fillId="2" borderId="40" xfId="0" quotePrefix="1" applyFont="1" applyFill="1" applyBorder="1" applyAlignment="1">
      <alignment horizontal="center" vertical="center" wrapText="1"/>
    </xf>
    <xf numFmtId="0" fontId="97" fillId="2" borderId="41" xfId="0" quotePrefix="1" applyFont="1" applyFill="1" applyBorder="1" applyAlignment="1">
      <alignment horizontal="center" vertical="center" wrapText="1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48" borderId="41" xfId="0" applyFont="1" applyFill="1" applyBorder="1" applyAlignment="1">
      <alignment horizontal="center" vertical="center" wrapText="1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38" fillId="0" borderId="42" xfId="0" applyFont="1" applyBorder="1" applyAlignment="1">
      <alignment horizontal="left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40" fillId="0" borderId="10" xfId="2" quotePrefix="1" applyFont="1" applyBorder="1" applyAlignment="1">
      <alignment horizontal="left" vertical="center" wrapText="1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0" fontId="40" fillId="0" borderId="43" xfId="2" quotePrefix="1" applyFont="1" applyBorder="1" applyAlignment="1">
      <alignment horizontal="center" vertical="center" wrapText="1"/>
    </xf>
    <xf numFmtId="0" fontId="40" fillId="0" borderId="40" xfId="2" quotePrefix="1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top" wrapText="1"/>
    </xf>
    <xf numFmtId="0" fontId="37" fillId="0" borderId="65" xfId="0" applyFont="1" applyBorder="1" applyAlignment="1">
      <alignment horizontal="center" vertical="top" wrapText="1"/>
    </xf>
    <xf numFmtId="0" fontId="37" fillId="0" borderId="66" xfId="0" applyFont="1" applyBorder="1" applyAlignment="1">
      <alignment horizontal="center" vertical="top" wrapText="1"/>
    </xf>
    <xf numFmtId="0" fontId="37" fillId="47" borderId="64" xfId="0" applyFont="1" applyFill="1" applyBorder="1" applyAlignment="1">
      <alignment horizontal="center" vertical="center" wrapText="1"/>
    </xf>
    <xf numFmtId="0" fontId="37" fillId="47" borderId="65" xfId="0" applyFont="1" applyFill="1" applyBorder="1" applyAlignment="1">
      <alignment horizontal="center" vertical="center" wrapText="1"/>
    </xf>
    <xf numFmtId="0" fontId="103" fillId="50" borderId="42" xfId="0" applyFont="1" applyFill="1" applyBorder="1" applyAlignment="1">
      <alignment horizontal="center" vertical="center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0.emf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19.emf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6.emf"/><Relationship Id="rId5" Type="http://schemas.openxmlformats.org/officeDocument/2006/relationships/image" Target="../media/image1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9.png"/><Relationship Id="rId13" Type="http://schemas.openxmlformats.org/officeDocument/2006/relationships/image" Target="../media/image34.png"/><Relationship Id="rId3" Type="http://schemas.openxmlformats.org/officeDocument/2006/relationships/image" Target="../media/image24.png"/><Relationship Id="rId7" Type="http://schemas.openxmlformats.org/officeDocument/2006/relationships/image" Target="../media/image28.png"/><Relationship Id="rId12" Type="http://schemas.openxmlformats.org/officeDocument/2006/relationships/image" Target="../media/image33.png"/><Relationship Id="rId2" Type="http://schemas.openxmlformats.org/officeDocument/2006/relationships/image" Target="../media/image23.png"/><Relationship Id="rId1" Type="http://schemas.openxmlformats.org/officeDocument/2006/relationships/image" Target="../media/image22.png"/><Relationship Id="rId6" Type="http://schemas.openxmlformats.org/officeDocument/2006/relationships/image" Target="../media/image27.png"/><Relationship Id="rId11" Type="http://schemas.openxmlformats.org/officeDocument/2006/relationships/image" Target="../media/image32.png"/><Relationship Id="rId5" Type="http://schemas.openxmlformats.org/officeDocument/2006/relationships/image" Target="../media/image26.png"/><Relationship Id="rId10" Type="http://schemas.openxmlformats.org/officeDocument/2006/relationships/image" Target="../media/image31.png"/><Relationship Id="rId4" Type="http://schemas.openxmlformats.org/officeDocument/2006/relationships/image" Target="../media/image25.png"/><Relationship Id="rId9" Type="http://schemas.openxmlformats.org/officeDocument/2006/relationships/image" Target="../media/image30.png"/><Relationship Id="rId14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889000</xdr:colOff>
      <xdr:row>3</xdr:row>
      <xdr:rowOff>460374</xdr:rowOff>
    </xdr:from>
    <xdr:to>
      <xdr:col>16</xdr:col>
      <xdr:colOff>1000125</xdr:colOff>
      <xdr:row>7</xdr:row>
      <xdr:rowOff>157464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8D716D-C0FA-6AB9-574B-7831B3A6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00" y="1984374"/>
          <a:ext cx="2508250" cy="2538715"/>
        </a:xfrm>
        <a:prstGeom prst="rect">
          <a:avLst/>
        </a:prstGeom>
      </xdr:spPr>
    </xdr:pic>
    <xdr:clientData/>
  </xdr:twoCellAnchor>
  <xdr:twoCellAnchor editAs="oneCell">
    <xdr:from>
      <xdr:col>9</xdr:col>
      <xdr:colOff>356221</xdr:colOff>
      <xdr:row>60</xdr:row>
      <xdr:rowOff>0</xdr:rowOff>
    </xdr:from>
    <xdr:to>
      <xdr:col>16</xdr:col>
      <xdr:colOff>689205</xdr:colOff>
      <xdr:row>61</xdr:row>
      <xdr:rowOff>1793875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B3E73F7-1EB4-DE93-CB22-32B83CEEA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99221" y="41068625"/>
          <a:ext cx="8000609" cy="368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3762378</xdr:colOff>
      <xdr:row>22</xdr:row>
      <xdr:rowOff>111124</xdr:rowOff>
    </xdr:from>
    <xdr:to>
      <xdr:col>2</xdr:col>
      <xdr:colOff>1476380</xdr:colOff>
      <xdr:row>22</xdr:row>
      <xdr:rowOff>2273909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2094861" y="23909641"/>
          <a:ext cx="2162785" cy="4413252"/>
        </a:xfrm>
        <a:prstGeom prst="rect">
          <a:avLst/>
        </a:prstGeom>
      </xdr:spPr>
    </xdr:pic>
    <xdr:clientData/>
  </xdr:twoCellAnchor>
  <xdr:twoCellAnchor>
    <xdr:from>
      <xdr:col>1</xdr:col>
      <xdr:colOff>3746501</xdr:colOff>
      <xdr:row>19</xdr:row>
      <xdr:rowOff>95250</xdr:rowOff>
    </xdr:from>
    <xdr:to>
      <xdr:col>2</xdr:col>
      <xdr:colOff>1022350</xdr:colOff>
      <xdr:row>19</xdr:row>
      <xdr:rowOff>3940175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443FD7A-EBDF-EA79-A62A-CCFEEBDCF016}"/>
            </a:ext>
          </a:extLst>
        </xdr:cNvPr>
        <xdr:cNvGrpSpPr/>
      </xdr:nvGrpSpPr>
      <xdr:grpSpPr>
        <a:xfrm>
          <a:off x="10953751" y="19748500"/>
          <a:ext cx="3975099" cy="3844925"/>
          <a:chOff x="7207250" y="25288875"/>
          <a:chExt cx="6619159" cy="6318250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07250" y="25288875"/>
            <a:ext cx="1619250" cy="6254355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8858249" y="2533650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4028594</xdr:colOff>
      <xdr:row>25</xdr:row>
      <xdr:rowOff>31749</xdr:rowOff>
    </xdr:from>
    <xdr:to>
      <xdr:col>1</xdr:col>
      <xdr:colOff>5651500</xdr:colOff>
      <xdr:row>25</xdr:row>
      <xdr:rowOff>3292242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AEB1BF-2D64-4D7C-BCC8-AACD170B9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235844" y="31257874"/>
          <a:ext cx="1622906" cy="3260493"/>
        </a:xfrm>
        <a:prstGeom prst="rect">
          <a:avLst/>
        </a:prstGeom>
      </xdr:spPr>
    </xdr:pic>
    <xdr:clientData/>
  </xdr:twoCellAnchor>
  <xdr:twoCellAnchor editAs="oneCell">
    <xdr:from>
      <xdr:col>1</xdr:col>
      <xdr:colOff>6132838</xdr:colOff>
      <xdr:row>25</xdr:row>
      <xdr:rowOff>57965</xdr:rowOff>
    </xdr:from>
    <xdr:to>
      <xdr:col>2</xdr:col>
      <xdr:colOff>958118</xdr:colOff>
      <xdr:row>25</xdr:row>
      <xdr:rowOff>3317875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743F583-F4F4-4561-BA81-5D89ADF67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340088" y="31284090"/>
          <a:ext cx="1524530" cy="3259910"/>
        </a:xfrm>
        <a:prstGeom prst="rect">
          <a:avLst/>
        </a:prstGeom>
      </xdr:spPr>
    </xdr:pic>
    <xdr:clientData/>
  </xdr:twoCellAnchor>
  <xdr:twoCellAnchor editAs="oneCell">
    <xdr:from>
      <xdr:col>1</xdr:col>
      <xdr:colOff>5032375</xdr:colOff>
      <xdr:row>27</xdr:row>
      <xdr:rowOff>190500</xdr:rowOff>
    </xdr:from>
    <xdr:to>
      <xdr:col>1</xdr:col>
      <xdr:colOff>5873751</xdr:colOff>
      <xdr:row>27</xdr:row>
      <xdr:rowOff>2383147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314964F-8290-4B9B-89ED-EA348D553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239625" y="39989125"/>
          <a:ext cx="841376" cy="2192647"/>
        </a:xfrm>
        <a:prstGeom prst="rect">
          <a:avLst/>
        </a:prstGeom>
      </xdr:spPr>
    </xdr:pic>
    <xdr:clientData/>
  </xdr:twoCellAnchor>
  <xdr:twoCellAnchor editAs="oneCell">
    <xdr:from>
      <xdr:col>1</xdr:col>
      <xdr:colOff>4810125</xdr:colOff>
      <xdr:row>29</xdr:row>
      <xdr:rowOff>95250</xdr:rowOff>
    </xdr:from>
    <xdr:to>
      <xdr:col>2</xdr:col>
      <xdr:colOff>1256842</xdr:colOff>
      <xdr:row>29</xdr:row>
      <xdr:rowOff>2301874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121B343-92B2-47A1-8F00-5AF8414AE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017375" y="39036625"/>
          <a:ext cx="3145967" cy="2206624"/>
        </a:xfrm>
        <a:prstGeom prst="rect">
          <a:avLst/>
        </a:prstGeom>
      </xdr:spPr>
    </xdr:pic>
    <xdr:clientData/>
  </xdr:twoCellAnchor>
  <xdr:twoCellAnchor editAs="oneCell">
    <xdr:from>
      <xdr:col>1</xdr:col>
      <xdr:colOff>4730750</xdr:colOff>
      <xdr:row>31</xdr:row>
      <xdr:rowOff>95250</xdr:rowOff>
    </xdr:from>
    <xdr:to>
      <xdr:col>2</xdr:col>
      <xdr:colOff>428625</xdr:colOff>
      <xdr:row>31</xdr:row>
      <xdr:rowOff>1897422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3AB5DFE-F515-4225-B462-C8BE8EAFD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938000" y="42497375"/>
          <a:ext cx="2397125" cy="1802172"/>
        </a:xfrm>
        <a:prstGeom prst="rect">
          <a:avLst/>
        </a:prstGeom>
      </xdr:spPr>
    </xdr:pic>
    <xdr:clientData/>
  </xdr:twoCellAnchor>
  <xdr:oneCellAnchor>
    <xdr:from>
      <xdr:col>1</xdr:col>
      <xdr:colOff>4714875</xdr:colOff>
      <xdr:row>33</xdr:row>
      <xdr:rowOff>283255</xdr:rowOff>
    </xdr:from>
    <xdr:ext cx="2936874" cy="166937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4E054D2-B637-4170-BA13-1294484F395F}"/>
            </a:ext>
          </a:extLst>
        </xdr:cNvPr>
        <xdr:cNvSpPr txBox="1"/>
      </xdr:nvSpPr>
      <xdr:spPr>
        <a:xfrm>
          <a:off x="11922125" y="49610055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5127625</xdr:colOff>
      <xdr:row>39</xdr:row>
      <xdr:rowOff>158750</xdr:rowOff>
    </xdr:from>
    <xdr:to>
      <xdr:col>2</xdr:col>
      <xdr:colOff>47625</xdr:colOff>
      <xdr:row>39</xdr:row>
      <xdr:rowOff>1616074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FFBF250-65F7-4F12-9357-600A8C2FD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334875" y="57086500"/>
          <a:ext cx="1619250" cy="1457324"/>
        </a:xfrm>
        <a:prstGeom prst="rect">
          <a:avLst/>
        </a:prstGeom>
      </xdr:spPr>
    </xdr:pic>
    <xdr:clientData/>
  </xdr:twoCellAnchor>
  <xdr:twoCellAnchor editAs="oneCell">
    <xdr:from>
      <xdr:col>1</xdr:col>
      <xdr:colOff>6524626</xdr:colOff>
      <xdr:row>25</xdr:row>
      <xdr:rowOff>1682750</xdr:rowOff>
    </xdr:from>
    <xdr:to>
      <xdr:col>2</xdr:col>
      <xdr:colOff>428626</xdr:colOff>
      <xdr:row>25</xdr:row>
      <xdr:rowOff>2423311</xdr:rowOff>
    </xdr:to>
    <xdr:pic>
      <xdr:nvPicPr>
        <xdr:cNvPr id="14" name="Picture 13" descr="Garment size and color code labels for retail clothing, fabric safe stickers">
          <a:extLst>
            <a:ext uri="{FF2B5EF4-FFF2-40B4-BE49-F238E27FC236}">
              <a16:creationId xmlns:a16="http://schemas.microsoft.com/office/drawing/2014/main" id="{0EF70FD4-A3BD-49DF-8BA8-674ED8145C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3731876" y="32908875"/>
          <a:ext cx="603250" cy="740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5651500</xdr:colOff>
      <xdr:row>17</xdr:row>
      <xdr:rowOff>47625</xdr:rowOff>
    </xdr:from>
    <xdr:to>
      <xdr:col>2</xdr:col>
      <xdr:colOff>666750</xdr:colOff>
      <xdr:row>17</xdr:row>
      <xdr:rowOff>2418953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0642756-8033-4A8E-9932-AF12EC9E27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l="-579" t="-426" r="579" b="49720"/>
        <a:stretch/>
      </xdr:blipFill>
      <xdr:spPr>
        <a:xfrm>
          <a:off x="12858750" y="15684500"/>
          <a:ext cx="1714500" cy="2371328"/>
        </a:xfrm>
        <a:prstGeom prst="rect">
          <a:avLst/>
        </a:prstGeom>
      </xdr:spPr>
    </xdr:pic>
    <xdr:clientData/>
  </xdr:twoCellAnchor>
  <xdr:twoCellAnchor>
    <xdr:from>
      <xdr:col>3</xdr:col>
      <xdr:colOff>6351</xdr:colOff>
      <xdr:row>19</xdr:row>
      <xdr:rowOff>95250</xdr:rowOff>
    </xdr:from>
    <xdr:to>
      <xdr:col>3</xdr:col>
      <xdr:colOff>6351</xdr:colOff>
      <xdr:row>19</xdr:row>
      <xdr:rowOff>3940175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9B06AF9-275A-42DB-B502-FBAFA18A8B4C}"/>
            </a:ext>
          </a:extLst>
        </xdr:cNvPr>
        <xdr:cNvGrpSpPr/>
      </xdr:nvGrpSpPr>
      <xdr:grpSpPr>
        <a:xfrm>
          <a:off x="20612101" y="19748500"/>
          <a:ext cx="0" cy="3844925"/>
          <a:chOff x="7207250" y="25288875"/>
          <a:chExt cx="6619159" cy="6318250"/>
        </a:xfrm>
      </xdr:grpSpPr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85E82393-8180-F098-5068-FFB7350ED05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07250" y="25288875"/>
            <a:ext cx="1619250" cy="6254355"/>
          </a:xfrm>
          <a:prstGeom prst="rect">
            <a:avLst/>
          </a:prstGeom>
        </xdr:spPr>
      </xdr:pic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88C93E8E-2FC1-6D42-E045-F3BC9D5A90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8858249" y="25336500"/>
            <a:ext cx="1587755" cy="6270625"/>
          </a:xfrm>
          <a:prstGeom prst="rect">
            <a:avLst/>
          </a:prstGeom>
        </xdr:spPr>
      </xdr:pic>
      <xdr:pic>
        <xdr:nvPicPr>
          <xdr:cNvPr id="17" name="Picture 16">
            <a:extLst>
              <a:ext uri="{FF2B5EF4-FFF2-40B4-BE49-F238E27FC236}">
                <a16:creationId xmlns:a16="http://schemas.microsoft.com/office/drawing/2014/main" id="{C2A1B994-1318-10E4-444C-8BE02E7BA5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18" name="Picture 17">
            <a:extLst>
              <a:ext uri="{FF2B5EF4-FFF2-40B4-BE49-F238E27FC236}">
                <a16:creationId xmlns:a16="http://schemas.microsoft.com/office/drawing/2014/main" id="{610320C6-8896-59B4-D989-4C0A341AD3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oneCellAnchor>
    <xdr:from>
      <xdr:col>2</xdr:col>
      <xdr:colOff>4028594</xdr:colOff>
      <xdr:row>25</xdr:row>
      <xdr:rowOff>31749</xdr:rowOff>
    </xdr:from>
    <xdr:ext cx="1622906" cy="3260493"/>
    <xdr:pic>
      <xdr:nvPicPr>
        <xdr:cNvPr id="19" name="Picture 18">
          <a:extLst>
            <a:ext uri="{FF2B5EF4-FFF2-40B4-BE49-F238E27FC236}">
              <a16:creationId xmlns:a16="http://schemas.microsoft.com/office/drawing/2014/main" id="{4A1A049A-8664-46B8-820D-D4041419A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235844" y="29019499"/>
          <a:ext cx="1622906" cy="3260493"/>
        </a:xfrm>
        <a:prstGeom prst="rect">
          <a:avLst/>
        </a:prstGeom>
      </xdr:spPr>
    </xdr:pic>
    <xdr:clientData/>
  </xdr:oneCellAnchor>
  <xdr:oneCellAnchor>
    <xdr:from>
      <xdr:col>2</xdr:col>
      <xdr:colOff>5032375</xdr:colOff>
      <xdr:row>27</xdr:row>
      <xdr:rowOff>190500</xdr:rowOff>
    </xdr:from>
    <xdr:ext cx="841376" cy="2192647"/>
    <xdr:pic>
      <xdr:nvPicPr>
        <xdr:cNvPr id="20" name="Picture 19">
          <a:extLst>
            <a:ext uri="{FF2B5EF4-FFF2-40B4-BE49-F238E27FC236}">
              <a16:creationId xmlns:a16="http://schemas.microsoft.com/office/drawing/2014/main" id="{70ACD0A8-13BE-445D-AA60-C8149158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239625" y="33178750"/>
          <a:ext cx="841376" cy="2192647"/>
        </a:xfrm>
        <a:prstGeom prst="rect">
          <a:avLst/>
        </a:prstGeom>
      </xdr:spPr>
    </xdr:pic>
    <xdr:clientData/>
  </xdr:oneCellAnchor>
  <xdr:oneCellAnchor>
    <xdr:from>
      <xdr:col>2</xdr:col>
      <xdr:colOff>4730750</xdr:colOff>
      <xdr:row>31</xdr:row>
      <xdr:rowOff>95250</xdr:rowOff>
    </xdr:from>
    <xdr:ext cx="2397125" cy="1802172"/>
    <xdr:pic>
      <xdr:nvPicPr>
        <xdr:cNvPr id="25" name="Picture 24">
          <a:extLst>
            <a:ext uri="{FF2B5EF4-FFF2-40B4-BE49-F238E27FC236}">
              <a16:creationId xmlns:a16="http://schemas.microsoft.com/office/drawing/2014/main" id="{B0CBF6CC-692E-4089-AB5B-56536F875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938000" y="40259000"/>
          <a:ext cx="2397125" cy="1802172"/>
        </a:xfrm>
        <a:prstGeom prst="rect">
          <a:avLst/>
        </a:prstGeom>
      </xdr:spPr>
    </xdr:pic>
    <xdr:clientData/>
  </xdr:oneCellAnchor>
  <xdr:oneCellAnchor>
    <xdr:from>
      <xdr:col>2</xdr:col>
      <xdr:colOff>5127625</xdr:colOff>
      <xdr:row>39</xdr:row>
      <xdr:rowOff>158750</xdr:rowOff>
    </xdr:from>
    <xdr:ext cx="1619250" cy="1457324"/>
    <xdr:pic>
      <xdr:nvPicPr>
        <xdr:cNvPr id="26" name="Picture 25">
          <a:extLst>
            <a:ext uri="{FF2B5EF4-FFF2-40B4-BE49-F238E27FC236}">
              <a16:creationId xmlns:a16="http://schemas.microsoft.com/office/drawing/2014/main" id="{B1693B45-9FA0-43EA-9527-DD9D9E74F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334875" y="49609375"/>
          <a:ext cx="1619250" cy="1457324"/>
        </a:xfrm>
        <a:prstGeom prst="rect">
          <a:avLst/>
        </a:prstGeom>
      </xdr:spPr>
    </xdr:pic>
    <xdr:clientData/>
  </xdr:oneCellAnchor>
  <xdr:oneCellAnchor>
    <xdr:from>
      <xdr:col>2</xdr:col>
      <xdr:colOff>6524626</xdr:colOff>
      <xdr:row>25</xdr:row>
      <xdr:rowOff>1682750</xdr:rowOff>
    </xdr:from>
    <xdr:ext cx="603250" cy="740561"/>
    <xdr:pic>
      <xdr:nvPicPr>
        <xdr:cNvPr id="27" name="Picture 26" descr="Garment size and color code labels for retail clothing, fabric safe stickers">
          <a:extLst>
            <a:ext uri="{FF2B5EF4-FFF2-40B4-BE49-F238E27FC236}">
              <a16:creationId xmlns:a16="http://schemas.microsoft.com/office/drawing/2014/main" id="{0BA1A9EE-783A-4D19-B00D-94EC44E06A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3731876" y="30670500"/>
          <a:ext cx="603250" cy="740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1698625</xdr:colOff>
      <xdr:row>0</xdr:row>
      <xdr:rowOff>238125</xdr:rowOff>
    </xdr:from>
    <xdr:to>
      <xdr:col>2</xdr:col>
      <xdr:colOff>3556000</xdr:colOff>
      <xdr:row>3</xdr:row>
      <xdr:rowOff>308310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FB7EB6F7-FA9C-4CFF-82D9-DFD8E2E74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605125" y="238125"/>
          <a:ext cx="1857375" cy="18799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1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3/SMS/SINGLE/MEN/H06-ST92M_HERSCHEL%20-%20SS25%20-%20S3_AVIATION%20POCKET%20TEE%20MEN'S_BLACK.XLSX" TargetMode="External"/><Relationship Id="rId2" Type="http://schemas.microsoft.com/office/2019/04/relationships/externalLinkLongPath" Target="H06-ST92M_HERSCHEL%20-%20SS25%20-%20S3_AVIATION%20POCKET%20TEE%20MEN'S_BLACK.XLSX?385C3312" TargetMode="External"/><Relationship Id="rId1" Type="http://schemas.openxmlformats.org/officeDocument/2006/relationships/externalLinkPath" Target="file:///\\385C3312\H06-ST92M_HERSCHEL%20-%20SS25%20-%20S3_AVIATION%20POCKET%20TEE%20MEN'S_BLAC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 refreshError="1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4">
          <cell r="B34" t="str">
            <v>NHÃN HSCO SATIN
CODE: HSC-ML-0002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 (GREY)"/>
      <sheetName val="3. ĐỊNH VỊ HÌNH IN.THÊU"/>
      <sheetName val="2. TRIM CARD "/>
      <sheetName val="L=4%,W=3%"/>
    </sheetNames>
    <sheetDataSet>
      <sheetData sheetId="0">
        <row r="38">
          <cell r="B38" t="str">
            <v>THẺ BÀI + SIZE STICKER</v>
          </cell>
        </row>
        <row r="39">
          <cell r="B39" t="str">
            <v>ĐẠN BẮN TREO THẺ BÀI</v>
          </cell>
        </row>
        <row r="40">
          <cell r="B40" t="str">
            <v>STICKER BARCODE TẠI THẺ BÀI
KÍCH THƯỚC: 20CMX30CM</v>
          </cell>
        </row>
        <row r="41">
          <cell r="B41" t="str">
            <v>STICKER BARCODE TẠI POLY BAG
KÍCH THƯỚC: 35CMX55CM</v>
          </cell>
        </row>
        <row r="42">
          <cell r="B42" t="str">
            <v>STICKER CARTON CHI TIẾT TỪNG CỬA HÀNG</v>
          </cell>
        </row>
        <row r="43">
          <cell r="B43" t="str">
            <v>POLY BAG LỚN</v>
          </cell>
        </row>
        <row r="44">
          <cell r="B44" t="str">
            <v>POLY BAG THÙNG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12"/>
  <sheetViews>
    <sheetView view="pageBreakPreview" topLeftCell="A32" zoomScale="40" zoomScaleNormal="10" zoomScaleSheetLayoutView="40" zoomScalePageLayoutView="25" workbookViewId="0">
      <selection activeCell="N34" sqref="N34:Q35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5.36328125" style="49" customWidth="1"/>
    <col min="4" max="4" width="30" style="49" customWidth="1"/>
    <col min="5" max="5" width="26.36328125" style="49" customWidth="1"/>
    <col min="6" max="6" width="22.5429687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22" style="49" customWidth="1"/>
    <col min="13" max="13" width="20" style="49" customWidth="1"/>
    <col min="14" max="15" width="13.453125" style="49" customWidth="1"/>
    <col min="16" max="16" width="7.453125" style="49" customWidth="1"/>
    <col min="17" max="17" width="25.90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96" t="s">
        <v>73</v>
      </c>
      <c r="O1" s="396" t="s">
        <v>73</v>
      </c>
      <c r="P1" s="397" t="s">
        <v>74</v>
      </c>
      <c r="Q1" s="397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96" t="s">
        <v>75</v>
      </c>
      <c r="O2" s="396" t="s">
        <v>75</v>
      </c>
      <c r="P2" s="398" t="s">
        <v>76</v>
      </c>
      <c r="Q2" s="398"/>
    </row>
    <row r="3" spans="1:17" s="1" customFormat="1" ht="40" customHeight="1">
      <c r="A3" s="53"/>
      <c r="B3" s="53"/>
      <c r="C3" s="53"/>
      <c r="D3" s="53"/>
      <c r="E3" s="251"/>
      <c r="F3" s="53"/>
      <c r="G3" s="53"/>
      <c r="H3" s="53"/>
      <c r="I3" s="53"/>
      <c r="J3" s="53"/>
      <c r="K3" s="53"/>
      <c r="L3" s="55"/>
      <c r="M3" s="55"/>
      <c r="N3" s="396" t="s">
        <v>77</v>
      </c>
      <c r="O3" s="396" t="s">
        <v>77</v>
      </c>
      <c r="P3" s="399" t="s">
        <v>79</v>
      </c>
      <c r="Q3" s="397"/>
    </row>
    <row r="4" spans="1:17" s="2" customFormat="1" ht="44.5" customHeight="1">
      <c r="B4" s="3" t="s">
        <v>259</v>
      </c>
      <c r="G4" s="4"/>
      <c r="H4" s="2" t="str">
        <f>UPPER(G3)</f>
        <v/>
      </c>
    </row>
    <row r="5" spans="1:17" s="2" customFormat="1" ht="63" customHeight="1">
      <c r="B5" s="5" t="s">
        <v>0</v>
      </c>
      <c r="C5" s="5"/>
      <c r="D5" s="3"/>
      <c r="F5" s="6"/>
      <c r="G5" s="382" t="s">
        <v>329</v>
      </c>
      <c r="H5" s="383"/>
      <c r="I5" s="383"/>
      <c r="J5" s="383"/>
      <c r="K5" s="383"/>
      <c r="L5" s="383"/>
      <c r="M5" s="384"/>
    </row>
    <row r="6" spans="1:17" s="7" customFormat="1" ht="61.5" customHeight="1">
      <c r="B6" s="8" t="s">
        <v>43</v>
      </c>
      <c r="C6" s="8"/>
      <c r="D6" s="9" t="s">
        <v>205</v>
      </c>
      <c r="E6" s="11"/>
      <c r="F6" s="8"/>
      <c r="G6" s="385"/>
      <c r="H6" s="386"/>
      <c r="I6" s="386"/>
      <c r="J6" s="386"/>
      <c r="K6" s="386"/>
      <c r="L6" s="386"/>
      <c r="M6" s="387"/>
      <c r="N6" s="10"/>
      <c r="O6" s="10"/>
      <c r="P6" s="10"/>
      <c r="Q6"/>
    </row>
    <row r="7" spans="1:17" s="7" customFormat="1" ht="55.5" customHeight="1">
      <c r="B7" s="8" t="s">
        <v>44</v>
      </c>
      <c r="C7" s="8"/>
      <c r="D7" s="9" t="s">
        <v>327</v>
      </c>
      <c r="E7" s="9"/>
      <c r="F7" s="8"/>
      <c r="G7" s="385"/>
      <c r="H7" s="386"/>
      <c r="I7" s="386"/>
      <c r="J7" s="386"/>
      <c r="K7" s="386"/>
      <c r="L7" s="386"/>
      <c r="M7" s="387"/>
      <c r="N7" s="10"/>
      <c r="O7" s="10"/>
      <c r="P7" s="10"/>
      <c r="Q7" s="10"/>
    </row>
    <row r="8" spans="1:17" s="7" customFormat="1" ht="44" customHeight="1">
      <c r="B8" s="8" t="s">
        <v>45</v>
      </c>
      <c r="C8" s="8"/>
      <c r="D8" s="381" t="s">
        <v>328</v>
      </c>
      <c r="E8" s="381"/>
      <c r="F8" s="381"/>
      <c r="G8" s="388"/>
      <c r="H8" s="389"/>
      <c r="I8" s="389"/>
      <c r="J8" s="389"/>
      <c r="K8" s="389"/>
      <c r="L8" s="389"/>
      <c r="M8" s="390"/>
      <c r="N8" s="10"/>
      <c r="O8" s="10"/>
      <c r="P8" s="10"/>
      <c r="Q8" s="10"/>
    </row>
    <row r="9" spans="1:17" s="12" customFormat="1" ht="38" customHeight="1">
      <c r="B9" s="13" t="s">
        <v>1</v>
      </c>
      <c r="C9" s="13"/>
      <c r="D9" s="153" t="s">
        <v>207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5" customHeight="1">
      <c r="B10" s="17" t="s">
        <v>2</v>
      </c>
      <c r="C10" s="17"/>
      <c r="D10" s="152" t="s">
        <v>184</v>
      </c>
      <c r="E10" s="18"/>
      <c r="F10" s="18"/>
      <c r="G10" s="19"/>
      <c r="H10" s="18"/>
      <c r="I10" s="20"/>
      <c r="J10" s="203" t="s">
        <v>46</v>
      </c>
      <c r="K10" s="20"/>
      <c r="L10" s="204"/>
      <c r="M10" s="20" t="s">
        <v>260</v>
      </c>
      <c r="N10" s="21"/>
      <c r="O10" s="21"/>
      <c r="P10" s="21"/>
      <c r="Q10" s="21"/>
    </row>
    <row r="11" spans="1:17" s="12" customFormat="1" ht="67" customHeight="1">
      <c r="B11" s="20" t="s">
        <v>3</v>
      </c>
      <c r="C11" s="20"/>
      <c r="D11" s="393"/>
      <c r="E11" s="394"/>
      <c r="F11" s="394"/>
      <c r="G11" s="22"/>
      <c r="H11" s="23"/>
      <c r="I11" s="20"/>
      <c r="J11" s="203" t="s">
        <v>4</v>
      </c>
      <c r="K11" s="20"/>
      <c r="L11" s="204"/>
      <c r="M11" s="391" t="s">
        <v>198</v>
      </c>
      <c r="N11" s="391"/>
      <c r="O11" s="391"/>
      <c r="P11" s="391"/>
      <c r="Q11" s="391"/>
    </row>
    <row r="12" spans="1:17" s="12" customFormat="1" ht="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3" t="s">
        <v>40</v>
      </c>
      <c r="M12" s="20" t="s">
        <v>112</v>
      </c>
      <c r="N12" s="20"/>
      <c r="O12" s="26"/>
      <c r="P12" s="26"/>
      <c r="Q12" s="21"/>
    </row>
    <row r="13" spans="1:17" s="12" customFormat="1" ht="36" customHeight="1">
      <c r="B13" s="395"/>
      <c r="C13" s="395"/>
      <c r="D13" s="395"/>
      <c r="E13" s="395"/>
      <c r="F13" s="395"/>
      <c r="G13" s="25"/>
      <c r="H13" s="26"/>
      <c r="I13" s="20"/>
      <c r="J13" s="203" t="s">
        <v>6</v>
      </c>
      <c r="K13" s="20"/>
      <c r="L13" s="204"/>
      <c r="M13" s="20"/>
      <c r="N13" s="26"/>
      <c r="O13" s="21"/>
      <c r="P13" s="21"/>
      <c r="Q13" s="26"/>
    </row>
    <row r="14" spans="1:17" s="12" customFormat="1" ht="4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3" t="s">
        <v>8</v>
      </c>
      <c r="K14" s="20"/>
      <c r="L14" s="204"/>
      <c r="M14" s="21" t="s">
        <v>199</v>
      </c>
      <c r="N14" s="21"/>
      <c r="O14" s="21"/>
      <c r="P14" s="21"/>
      <c r="Q14" s="21"/>
    </row>
    <row r="15" spans="1:17" s="12" customFormat="1" ht="43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8" customFormat="1" ht="67.5" customHeight="1">
      <c r="B17" s="215"/>
      <c r="C17" s="216" t="s">
        <v>72</v>
      </c>
      <c r="D17" s="216" t="s">
        <v>9</v>
      </c>
      <c r="E17" s="217" t="s">
        <v>56</v>
      </c>
      <c r="F17" s="217" t="s">
        <v>182</v>
      </c>
      <c r="G17" s="217" t="s">
        <v>60</v>
      </c>
      <c r="H17" s="217" t="s">
        <v>10</v>
      </c>
      <c r="I17" s="217" t="s">
        <v>57</v>
      </c>
      <c r="J17" s="217" t="s">
        <v>58</v>
      </c>
      <c r="K17" s="217" t="s">
        <v>59</v>
      </c>
      <c r="L17" s="217"/>
      <c r="M17" s="217"/>
      <c r="N17" s="217"/>
      <c r="O17" s="217"/>
      <c r="P17" s="262"/>
      <c r="Q17" s="263" t="s">
        <v>11</v>
      </c>
    </row>
    <row r="18" spans="1:17" s="218" customFormat="1" ht="97.5" customHeight="1">
      <c r="B18" s="219" t="s">
        <v>12</v>
      </c>
      <c r="C18" s="252"/>
      <c r="D18" s="258" t="s">
        <v>330</v>
      </c>
      <c r="E18" s="220"/>
      <c r="F18" s="221"/>
      <c r="G18" s="221">
        <v>1</v>
      </c>
      <c r="I18" s="221"/>
      <c r="J18" s="221"/>
      <c r="K18" s="221"/>
      <c r="L18" s="221"/>
      <c r="M18" s="221"/>
      <c r="N18" s="221"/>
      <c r="O18" s="221"/>
      <c r="P18" s="221"/>
      <c r="Q18" s="222">
        <f>SUM(E18:P18)</f>
        <v>1</v>
      </c>
    </row>
    <row r="19" spans="1:17" s="218" customFormat="1" ht="97.5" customHeight="1">
      <c r="B19" s="219" t="s">
        <v>63</v>
      </c>
      <c r="C19" s="252"/>
      <c r="D19" s="259" t="str">
        <f>+D18</f>
        <v>BLACK OYSTER</v>
      </c>
      <c r="E19" s="220"/>
      <c r="F19" s="221"/>
      <c r="G19" s="221">
        <v>1</v>
      </c>
      <c r="I19" s="221"/>
      <c r="J19" s="221"/>
      <c r="K19" s="221"/>
      <c r="L19" s="223"/>
      <c r="M19" s="223"/>
      <c r="N19" s="223"/>
      <c r="O19" s="223"/>
      <c r="P19" s="223"/>
      <c r="Q19" s="222">
        <f>SUM(E19:P19)</f>
        <v>1</v>
      </c>
    </row>
    <row r="20" spans="1:17" s="228" customFormat="1" ht="91.5" customHeight="1">
      <c r="B20" s="224" t="s">
        <v>13</v>
      </c>
      <c r="C20" s="253"/>
      <c r="D20" s="260" t="str">
        <f>+D19</f>
        <v>BLACK OYSTER</v>
      </c>
      <c r="E20" s="225"/>
      <c r="F20" s="226"/>
      <c r="G20" s="226">
        <f>SUM(G18:G19)</f>
        <v>2</v>
      </c>
      <c r="H20" s="226"/>
      <c r="I20" s="226"/>
      <c r="J20" s="226"/>
      <c r="K20" s="226"/>
      <c r="L20" s="227"/>
      <c r="M20" s="226"/>
      <c r="N20" s="226"/>
      <c r="O20" s="226"/>
      <c r="P20" s="226"/>
      <c r="Q20" s="226">
        <f>SUM(Q18:Q19)</f>
        <v>2</v>
      </c>
    </row>
    <row r="21" spans="1:17" s="218" customFormat="1" ht="67.5" customHeight="1">
      <c r="B21" s="215"/>
      <c r="C21" s="216" t="s">
        <v>72</v>
      </c>
      <c r="D21" s="216" t="s">
        <v>9</v>
      </c>
      <c r="E21" s="217" t="s">
        <v>56</v>
      </c>
      <c r="F21" s="217" t="s">
        <v>182</v>
      </c>
      <c r="G21" s="217" t="s">
        <v>60</v>
      </c>
      <c r="H21" s="217" t="s">
        <v>10</v>
      </c>
      <c r="I21" s="217" t="s">
        <v>57</v>
      </c>
      <c r="J21" s="217" t="s">
        <v>58</v>
      </c>
      <c r="K21" s="217" t="s">
        <v>59</v>
      </c>
      <c r="L21" s="217"/>
      <c r="M21" s="217"/>
      <c r="N21" s="217"/>
      <c r="O21" s="217"/>
      <c r="P21" s="262"/>
      <c r="Q21" s="263" t="s">
        <v>11</v>
      </c>
    </row>
    <row r="22" spans="1:17" s="218" customFormat="1" ht="97.5" customHeight="1">
      <c r="B22" s="219" t="s">
        <v>12</v>
      </c>
      <c r="C22" s="252"/>
      <c r="D22" s="258" t="s">
        <v>331</v>
      </c>
      <c r="E22" s="220"/>
      <c r="F22" s="221"/>
      <c r="G22" s="221">
        <v>1</v>
      </c>
      <c r="I22" s="221"/>
      <c r="J22" s="221"/>
      <c r="K22" s="221"/>
      <c r="L22" s="221"/>
      <c r="M22" s="221"/>
      <c r="N22" s="221"/>
      <c r="O22" s="221"/>
      <c r="P22" s="221"/>
      <c r="Q22" s="222">
        <f>SUM(E22:P22)</f>
        <v>1</v>
      </c>
    </row>
    <row r="23" spans="1:17" s="218" customFormat="1" ht="97.5" customHeight="1">
      <c r="B23" s="219" t="s">
        <v>63</v>
      </c>
      <c r="C23" s="252"/>
      <c r="D23" s="259" t="str">
        <f>+D22</f>
        <v>HEATHER GREY</v>
      </c>
      <c r="E23" s="220"/>
      <c r="F23" s="221"/>
      <c r="G23" s="221">
        <v>1</v>
      </c>
      <c r="I23" s="221"/>
      <c r="J23" s="221"/>
      <c r="K23" s="221"/>
      <c r="L23" s="223"/>
      <c r="M23" s="223"/>
      <c r="N23" s="223"/>
      <c r="O23" s="223"/>
      <c r="P23" s="223"/>
      <c r="Q23" s="222">
        <f>SUM(E23:P23)</f>
        <v>1</v>
      </c>
    </row>
    <row r="24" spans="1:17" s="228" customFormat="1" ht="91.5" customHeight="1">
      <c r="B24" s="224" t="s">
        <v>13</v>
      </c>
      <c r="C24" s="253"/>
      <c r="D24" s="260" t="str">
        <f>+D23</f>
        <v>HEATHER GREY</v>
      </c>
      <c r="E24" s="225"/>
      <c r="F24" s="226"/>
      <c r="G24" s="226">
        <f>SUM(G22:G23)</f>
        <v>2</v>
      </c>
      <c r="H24" s="226"/>
      <c r="I24" s="226"/>
      <c r="J24" s="226"/>
      <c r="K24" s="226"/>
      <c r="L24" s="227"/>
      <c r="M24" s="226"/>
      <c r="N24" s="226"/>
      <c r="O24" s="226"/>
      <c r="P24" s="226"/>
      <c r="Q24" s="226">
        <f>SUM(Q22:Q23)</f>
        <v>2</v>
      </c>
    </row>
    <row r="25" spans="1:17" s="218" customFormat="1" ht="24.5" customHeight="1">
      <c r="B25" s="229"/>
      <c r="C25" s="229"/>
      <c r="D25" s="229"/>
      <c r="E25" s="230"/>
      <c r="F25" s="230"/>
      <c r="G25" s="231"/>
      <c r="H25" s="230"/>
      <c r="I25" s="230"/>
      <c r="J25" s="230"/>
      <c r="K25" s="230"/>
      <c r="L25" s="230"/>
      <c r="M25" s="232"/>
      <c r="N25" s="232"/>
      <c r="O25" s="232"/>
      <c r="P25" s="232"/>
      <c r="Q25" s="233"/>
    </row>
    <row r="26" spans="1:17" s="228" customFormat="1" ht="60" customHeight="1">
      <c r="B26" s="234" t="s">
        <v>121</v>
      </c>
      <c r="C26" s="235"/>
      <c r="D26" s="234"/>
      <c r="E26" s="236"/>
      <c r="F26" s="237">
        <f t="shared" ref="F26:K26" si="0">F20</f>
        <v>0</v>
      </c>
      <c r="G26" s="237">
        <f>G24+G20</f>
        <v>4</v>
      </c>
      <c r="H26" s="237">
        <f t="shared" si="0"/>
        <v>0</v>
      </c>
      <c r="I26" s="237">
        <f t="shared" si="0"/>
        <v>0</v>
      </c>
      <c r="J26" s="237">
        <f t="shared" si="0"/>
        <v>0</v>
      </c>
      <c r="K26" s="237">
        <f t="shared" si="0"/>
        <v>0</v>
      </c>
      <c r="L26" s="237"/>
      <c r="M26" s="237"/>
      <c r="N26" s="237"/>
      <c r="O26" s="237"/>
      <c r="P26" s="237"/>
      <c r="Q26" s="237">
        <f>Q24+Q20</f>
        <v>4</v>
      </c>
    </row>
    <row r="27" spans="1:17" s="105" customFormat="1" ht="20.25" customHeight="1">
      <c r="B27" s="106"/>
      <c r="C27" s="107"/>
      <c r="D27" s="392" t="s">
        <v>185</v>
      </c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2"/>
      <c r="P27" s="392"/>
      <c r="Q27" s="392"/>
    </row>
    <row r="28" spans="1:17" s="1" customFormat="1" ht="47.5" customHeight="1">
      <c r="B28" s="267" t="s">
        <v>14</v>
      </c>
      <c r="C28" s="32"/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2"/>
    </row>
    <row r="29" spans="1:17" s="33" customFormat="1" ht="131.5" customHeight="1">
      <c r="A29" s="406" t="s">
        <v>15</v>
      </c>
      <c r="B29" s="406"/>
      <c r="C29" s="406"/>
      <c r="D29" s="208" t="s">
        <v>16</v>
      </c>
      <c r="E29" s="208" t="s">
        <v>17</v>
      </c>
      <c r="F29" s="208" t="s">
        <v>18</v>
      </c>
      <c r="G29" s="207" t="s">
        <v>19</v>
      </c>
      <c r="H29" s="207" t="s">
        <v>20</v>
      </c>
      <c r="I29" s="207" t="s">
        <v>34</v>
      </c>
      <c r="J29" s="207" t="s">
        <v>181</v>
      </c>
      <c r="K29" s="207" t="s">
        <v>179</v>
      </c>
      <c r="L29" s="207" t="s">
        <v>180</v>
      </c>
      <c r="M29" s="207" t="s">
        <v>36</v>
      </c>
      <c r="N29" s="405" t="s">
        <v>51</v>
      </c>
      <c r="O29" s="405"/>
      <c r="P29" s="405"/>
      <c r="Q29" s="405"/>
    </row>
    <row r="30" spans="1:17" s="43" customFormat="1" ht="60.5" customHeight="1">
      <c r="A30" s="407" t="str">
        <f>$D$18</f>
        <v>BLACK OYSTER</v>
      </c>
      <c r="B30" s="407"/>
      <c r="C30" s="407"/>
      <c r="D30" s="407"/>
      <c r="E30" s="407"/>
      <c r="F30" s="407"/>
      <c r="G30" s="407"/>
      <c r="H30" s="407"/>
      <c r="I30" s="407"/>
      <c r="J30" s="407"/>
      <c r="K30" s="407"/>
      <c r="L30" s="407"/>
      <c r="M30" s="407"/>
      <c r="N30" s="407"/>
      <c r="O30" s="407"/>
      <c r="P30" s="407"/>
      <c r="Q30" s="407"/>
    </row>
    <row r="31" spans="1:17" s="2" customFormat="1" ht="174.5" customHeight="1">
      <c r="A31" s="244">
        <v>1</v>
      </c>
      <c r="B31" s="408" t="s">
        <v>220</v>
      </c>
      <c r="C31" s="408"/>
      <c r="D31" s="245" t="s">
        <v>200</v>
      </c>
      <c r="E31" s="245" t="str">
        <f>$A$30</f>
        <v>BLACK OYSTER</v>
      </c>
      <c r="F31" s="244" t="s">
        <v>10</v>
      </c>
      <c r="G31" s="246">
        <f>$Q$20</f>
        <v>2</v>
      </c>
      <c r="H31" s="247">
        <v>0.8</v>
      </c>
      <c r="I31" s="248">
        <f>H31*G31</f>
        <v>1.6</v>
      </c>
      <c r="J31" s="249">
        <f>(I31*2.97%+(I31/50)*0.5)</f>
        <v>6.3520000000000007E-2</v>
      </c>
      <c r="K31" s="249">
        <v>0</v>
      </c>
      <c r="L31" s="249">
        <v>0</v>
      </c>
      <c r="M31" s="250">
        <f>ROUNDUP(SUM(I31:L31),0)</f>
        <v>2</v>
      </c>
      <c r="N31" s="409" t="s">
        <v>332</v>
      </c>
      <c r="O31" s="410"/>
      <c r="P31" s="410"/>
      <c r="Q31" s="411"/>
    </row>
    <row r="32" spans="1:17" s="2" customFormat="1" ht="174.5" customHeight="1">
      <c r="A32" s="244">
        <v>2</v>
      </c>
      <c r="B32" s="408" t="s">
        <v>221</v>
      </c>
      <c r="C32" s="408"/>
      <c r="D32" s="245" t="s">
        <v>195</v>
      </c>
      <c r="E32" s="245" t="str">
        <f>E31</f>
        <v>BLACK OYSTER</v>
      </c>
      <c r="F32" s="244" t="s">
        <v>10</v>
      </c>
      <c r="G32" s="246">
        <f>$Q$20</f>
        <v>2</v>
      </c>
      <c r="H32" s="247">
        <v>0.02</v>
      </c>
      <c r="I32" s="248">
        <f>H32*G32</f>
        <v>0.04</v>
      </c>
      <c r="J32" s="249">
        <f>(I32*1.6%+(I32/50)*0.5)</f>
        <v>1.0400000000000001E-3</v>
      </c>
      <c r="K32" s="249">
        <v>0</v>
      </c>
      <c r="L32" s="249">
        <v>0</v>
      </c>
      <c r="M32" s="250">
        <f>ROUNDUP(SUM(I32:L32),0)</f>
        <v>1</v>
      </c>
      <c r="N32" s="409" t="s">
        <v>332</v>
      </c>
      <c r="O32" s="410"/>
      <c r="P32" s="410"/>
      <c r="Q32" s="411"/>
    </row>
    <row r="33" spans="1:17" s="43" customFormat="1" ht="60.5" customHeight="1">
      <c r="A33" s="407" t="str">
        <f>$D$22</f>
        <v>HEATHER GREY</v>
      </c>
      <c r="B33" s="407"/>
      <c r="C33" s="407"/>
      <c r="D33" s="407"/>
      <c r="E33" s="407"/>
      <c r="F33" s="407"/>
      <c r="G33" s="407"/>
      <c r="H33" s="407"/>
      <c r="I33" s="407"/>
      <c r="J33" s="407"/>
      <c r="K33" s="407"/>
      <c r="L33" s="407"/>
      <c r="M33" s="407"/>
      <c r="N33" s="407"/>
      <c r="O33" s="407"/>
      <c r="P33" s="407"/>
      <c r="Q33" s="407"/>
    </row>
    <row r="34" spans="1:17" s="2" customFormat="1" ht="174.5" customHeight="1">
      <c r="A34" s="244">
        <v>1</v>
      </c>
      <c r="B34" s="408" t="s">
        <v>220</v>
      </c>
      <c r="C34" s="408"/>
      <c r="D34" s="245" t="s">
        <v>200</v>
      </c>
      <c r="E34" s="245" t="str">
        <f>$A$33</f>
        <v>HEATHER GREY</v>
      </c>
      <c r="F34" s="244" t="s">
        <v>10</v>
      </c>
      <c r="G34" s="246">
        <f>$Q$20</f>
        <v>2</v>
      </c>
      <c r="H34" s="247">
        <v>0.8</v>
      </c>
      <c r="I34" s="248">
        <f>H34*G34</f>
        <v>1.6</v>
      </c>
      <c r="J34" s="249">
        <f>(I34*2.97%+(I34/50)*0.5)</f>
        <v>6.3520000000000007E-2</v>
      </c>
      <c r="K34" s="249">
        <v>0</v>
      </c>
      <c r="L34" s="249">
        <v>0</v>
      </c>
      <c r="M34" s="250">
        <f>ROUNDUP(SUM(I34:L34),0)</f>
        <v>2</v>
      </c>
      <c r="N34" s="409" t="s">
        <v>334</v>
      </c>
      <c r="O34" s="410"/>
      <c r="P34" s="410"/>
      <c r="Q34" s="411"/>
    </row>
    <row r="35" spans="1:17" s="2" customFormat="1" ht="174.5" customHeight="1">
      <c r="A35" s="244">
        <v>2</v>
      </c>
      <c r="B35" s="408" t="s">
        <v>221</v>
      </c>
      <c r="C35" s="408"/>
      <c r="D35" s="245" t="s">
        <v>195</v>
      </c>
      <c r="E35" s="245" t="str">
        <f>E34</f>
        <v>HEATHER GREY</v>
      </c>
      <c r="F35" s="244" t="s">
        <v>10</v>
      </c>
      <c r="G35" s="246">
        <f>$Q$20</f>
        <v>2</v>
      </c>
      <c r="H35" s="247">
        <v>0.02</v>
      </c>
      <c r="I35" s="248">
        <f>H35*G35</f>
        <v>0.04</v>
      </c>
      <c r="J35" s="249">
        <f>(I35*1.6%+(I35/50)*0.5)</f>
        <v>1.0400000000000001E-3</v>
      </c>
      <c r="K35" s="249">
        <v>0</v>
      </c>
      <c r="L35" s="249">
        <v>0</v>
      </c>
      <c r="M35" s="250">
        <f>ROUNDUP(SUM(I35:L35),0)</f>
        <v>1</v>
      </c>
      <c r="N35" s="409" t="s">
        <v>335</v>
      </c>
      <c r="O35" s="410"/>
      <c r="P35" s="410"/>
      <c r="Q35" s="411"/>
    </row>
    <row r="36" spans="1:17" s="34" customFormat="1" ht="37" customHeight="1" thickBot="1">
      <c r="B36" s="75" t="s">
        <v>21</v>
      </c>
      <c r="C36" s="35"/>
      <c r="D36" s="35"/>
      <c r="E36" s="35"/>
      <c r="G36" s="36"/>
      <c r="Q36" s="37"/>
    </row>
    <row r="37" spans="1:17" s="51" customFormat="1" ht="70.5" customHeight="1">
      <c r="A37" s="412" t="s">
        <v>22</v>
      </c>
      <c r="B37" s="413"/>
      <c r="C37" s="413"/>
      <c r="D37" s="413"/>
      <c r="E37" s="414"/>
      <c r="F37" s="254" t="s">
        <v>47</v>
      </c>
      <c r="G37" s="254" t="s">
        <v>23</v>
      </c>
      <c r="H37" s="415" t="s">
        <v>42</v>
      </c>
      <c r="I37" s="416"/>
      <c r="J37" s="256" t="s">
        <v>18</v>
      </c>
      <c r="K37" s="254" t="s">
        <v>48</v>
      </c>
      <c r="L37" s="254" t="s">
        <v>24</v>
      </c>
      <c r="M37" s="255" t="s">
        <v>25</v>
      </c>
      <c r="N37" s="255" t="s">
        <v>26</v>
      </c>
      <c r="O37" s="255" t="s">
        <v>27</v>
      </c>
      <c r="P37" s="417" t="s">
        <v>28</v>
      </c>
      <c r="Q37" s="418"/>
    </row>
    <row r="38" spans="1:17" s="12" customFormat="1" ht="61" customHeight="1">
      <c r="A38" s="209">
        <v>1</v>
      </c>
      <c r="B38" s="401" t="s">
        <v>193</v>
      </c>
      <c r="C38" s="401"/>
      <c r="D38" s="401"/>
      <c r="E38" s="401"/>
      <c r="F38" s="271" t="str">
        <f>$D$18</f>
        <v>BLACK OYSTER</v>
      </c>
      <c r="G38" s="265"/>
      <c r="H38" s="402" t="str">
        <f>F38</f>
        <v>BLACK OYSTER</v>
      </c>
      <c r="I38" s="402" t="e">
        <f>#REF!</f>
        <v>#REF!</v>
      </c>
      <c r="J38" s="205" t="s">
        <v>29</v>
      </c>
      <c r="K38" s="205">
        <f t="shared" ref="K38:K39" si="1">$Q$20</f>
        <v>2</v>
      </c>
      <c r="L38" s="264">
        <v>3.5000000000000003E-2</v>
      </c>
      <c r="M38" s="210">
        <f>ROUNDUP(K38*L38,0)</f>
        <v>1</v>
      </c>
      <c r="N38" s="210"/>
      <c r="O38" s="206">
        <v>1</v>
      </c>
      <c r="P38" s="403"/>
      <c r="Q38" s="404"/>
    </row>
    <row r="39" spans="1:17" s="12" customFormat="1" ht="61" customHeight="1">
      <c r="A39" s="209">
        <v>1</v>
      </c>
      <c r="B39" s="401" t="s">
        <v>193</v>
      </c>
      <c r="C39" s="401"/>
      <c r="D39" s="401"/>
      <c r="E39" s="401"/>
      <c r="F39" s="271" t="str">
        <f>$A$33</f>
        <v>HEATHER GREY</v>
      </c>
      <c r="G39" s="265"/>
      <c r="H39" s="402" t="str">
        <f>F39</f>
        <v>HEATHER GREY</v>
      </c>
      <c r="I39" s="402" t="e">
        <f>#REF!</f>
        <v>#REF!</v>
      </c>
      <c r="J39" s="205" t="s">
        <v>29</v>
      </c>
      <c r="K39" s="205">
        <f t="shared" si="1"/>
        <v>2</v>
      </c>
      <c r="L39" s="264">
        <v>3.5000000000000003E-2</v>
      </c>
      <c r="M39" s="210">
        <f>ROUNDUP(K39*L39,0)</f>
        <v>1</v>
      </c>
      <c r="N39" s="210"/>
      <c r="O39" s="206">
        <v>1</v>
      </c>
      <c r="P39" s="403"/>
      <c r="Q39" s="404"/>
    </row>
    <row r="40" spans="1:17" s="43" customFormat="1" ht="106.5" customHeight="1">
      <c r="A40" s="209">
        <v>2</v>
      </c>
      <c r="B40" s="400" t="s">
        <v>261</v>
      </c>
      <c r="C40" s="401"/>
      <c r="D40" s="401"/>
      <c r="E40" s="401"/>
      <c r="F40" s="271" t="s">
        <v>107</v>
      </c>
      <c r="G40" s="257"/>
      <c r="H40" s="402" t="s">
        <v>242</v>
      </c>
      <c r="I40" s="402" t="e">
        <f>#REF!</f>
        <v>#REF!</v>
      </c>
      <c r="J40" s="205" t="s">
        <v>30</v>
      </c>
      <c r="K40" s="205">
        <f>$Q$26</f>
        <v>4</v>
      </c>
      <c r="L40" s="211">
        <v>1</v>
      </c>
      <c r="M40" s="205">
        <f t="shared" ref="M40" si="2">L40*K40</f>
        <v>4</v>
      </c>
      <c r="N40" s="210"/>
      <c r="O40" s="206">
        <f t="shared" ref="O40" si="3">M40+N40</f>
        <v>4</v>
      </c>
      <c r="P40" s="403"/>
      <c r="Q40" s="404"/>
    </row>
    <row r="41" spans="1:17" s="43" customFormat="1" ht="90" customHeight="1">
      <c r="A41" s="209">
        <v>3</v>
      </c>
      <c r="B41" s="400" t="s">
        <v>201</v>
      </c>
      <c r="C41" s="401"/>
      <c r="D41" s="401"/>
      <c r="E41" s="401"/>
      <c r="F41" s="271" t="s">
        <v>89</v>
      </c>
      <c r="G41" s="257" t="s">
        <v>89</v>
      </c>
      <c r="H41" s="402" t="s">
        <v>242</v>
      </c>
      <c r="I41" s="402" t="e">
        <f>#REF!</f>
        <v>#REF!</v>
      </c>
      <c r="J41" s="205" t="s">
        <v>30</v>
      </c>
      <c r="K41" s="205">
        <f t="shared" ref="K41:K42" si="4">$Q$26</f>
        <v>4</v>
      </c>
      <c r="L41" s="211">
        <v>1</v>
      </c>
      <c r="M41" s="205">
        <f t="shared" ref="M41" si="5">L41*K41</f>
        <v>4</v>
      </c>
      <c r="N41" s="210"/>
      <c r="O41" s="206">
        <f t="shared" ref="O41" si="6">M41+N41</f>
        <v>4</v>
      </c>
      <c r="P41" s="403"/>
      <c r="Q41" s="404"/>
    </row>
    <row r="42" spans="1:17" s="43" customFormat="1" ht="90.5" customHeight="1">
      <c r="A42" s="209">
        <v>4</v>
      </c>
      <c r="B42" s="400" t="s">
        <v>202</v>
      </c>
      <c r="C42" s="401"/>
      <c r="D42" s="401"/>
      <c r="E42" s="401"/>
      <c r="F42" s="271" t="s">
        <v>89</v>
      </c>
      <c r="G42" s="257" t="s">
        <v>89</v>
      </c>
      <c r="H42" s="402" t="s">
        <v>242</v>
      </c>
      <c r="I42" s="402" t="e">
        <f>#REF!</f>
        <v>#REF!</v>
      </c>
      <c r="J42" s="205" t="s">
        <v>30</v>
      </c>
      <c r="K42" s="205">
        <f t="shared" si="4"/>
        <v>4</v>
      </c>
      <c r="L42" s="211">
        <v>1</v>
      </c>
      <c r="M42" s="205">
        <f t="shared" ref="M42" si="7">L42*K42</f>
        <v>4</v>
      </c>
      <c r="N42" s="210"/>
      <c r="O42" s="206">
        <f t="shared" ref="O42" si="8">M42+N42</f>
        <v>4</v>
      </c>
      <c r="P42" s="403"/>
      <c r="Q42" s="404"/>
    </row>
    <row r="43" spans="1:17" s="34" customFormat="1" ht="39" hidden="1" customHeight="1">
      <c r="B43" s="80" t="s">
        <v>65</v>
      </c>
      <c r="C43" s="35"/>
      <c r="D43" s="35"/>
      <c r="E43" s="35"/>
      <c r="G43" s="36"/>
      <c r="Q43" s="37"/>
    </row>
    <row r="44" spans="1:17" s="51" customFormat="1" ht="97" hidden="1" customHeight="1">
      <c r="A44" s="406" t="s">
        <v>22</v>
      </c>
      <c r="B44" s="406"/>
      <c r="C44" s="406"/>
      <c r="D44" s="406"/>
      <c r="E44" s="406"/>
      <c r="F44" s="207" t="s">
        <v>47</v>
      </c>
      <c r="G44" s="207" t="s">
        <v>23</v>
      </c>
      <c r="H44" s="405" t="s">
        <v>42</v>
      </c>
      <c r="I44" s="405"/>
      <c r="J44" s="208" t="s">
        <v>18</v>
      </c>
      <c r="K44" s="207" t="s">
        <v>48</v>
      </c>
      <c r="L44" s="207" t="s">
        <v>24</v>
      </c>
      <c r="M44" s="207" t="s">
        <v>25</v>
      </c>
      <c r="N44" s="207" t="s">
        <v>26</v>
      </c>
      <c r="O44" s="207" t="s">
        <v>27</v>
      </c>
      <c r="P44" s="405" t="s">
        <v>28</v>
      </c>
      <c r="Q44" s="405"/>
    </row>
    <row r="45" spans="1:17" s="240" customFormat="1" ht="95.5" hidden="1" customHeight="1">
      <c r="A45" s="209">
        <v>1</v>
      </c>
      <c r="B45" s="419" t="s">
        <v>208</v>
      </c>
      <c r="C45" s="420"/>
      <c r="D45" s="420"/>
      <c r="E45" s="421"/>
      <c r="F45" s="271" t="s">
        <v>89</v>
      </c>
      <c r="G45" s="239" t="s">
        <v>89</v>
      </c>
      <c r="H45" s="402" t="str">
        <f t="shared" ref="H45:H55" si="9">$D$20</f>
        <v>BLACK OYSTER</v>
      </c>
      <c r="I45" s="402" t="e">
        <f>#REF!</f>
        <v>#REF!</v>
      </c>
      <c r="J45" s="205" t="s">
        <v>30</v>
      </c>
      <c r="K45" s="205">
        <f>$Q$20</f>
        <v>2</v>
      </c>
      <c r="L45" s="211">
        <v>1</v>
      </c>
      <c r="M45" s="205">
        <f>L45*K45</f>
        <v>2</v>
      </c>
      <c r="N45" s="210"/>
      <c r="O45" s="206">
        <v>40</v>
      </c>
      <c r="P45" s="403" t="s">
        <v>243</v>
      </c>
      <c r="Q45" s="404"/>
    </row>
    <row r="46" spans="1:17" s="240" customFormat="1" ht="55" hidden="1" customHeight="1">
      <c r="A46" s="209">
        <v>2</v>
      </c>
      <c r="B46" s="419" t="s">
        <v>209</v>
      </c>
      <c r="C46" s="420"/>
      <c r="D46" s="420"/>
      <c r="E46" s="421"/>
      <c r="F46" s="271" t="s">
        <v>39</v>
      </c>
      <c r="G46" s="271" t="s">
        <v>39</v>
      </c>
      <c r="H46" s="402" t="str">
        <f t="shared" si="9"/>
        <v>BLACK OYSTER</v>
      </c>
      <c r="I46" s="402" t="e">
        <f>#REF!</f>
        <v>#REF!</v>
      </c>
      <c r="J46" s="205" t="s">
        <v>30</v>
      </c>
      <c r="K46" s="205">
        <f t="shared" ref="K46" si="10">$Q$20</f>
        <v>2</v>
      </c>
      <c r="L46" s="211">
        <v>1</v>
      </c>
      <c r="M46" s="205">
        <f t="shared" ref="M46" si="11">L46*K46</f>
        <v>2</v>
      </c>
      <c r="N46" s="210"/>
      <c r="O46" s="206">
        <f t="shared" ref="O46" si="12">N46+M46</f>
        <v>2</v>
      </c>
      <c r="P46" s="422"/>
      <c r="Q46" s="422"/>
    </row>
    <row r="47" spans="1:17" s="240" customFormat="1" ht="94.5" hidden="1" customHeight="1">
      <c r="A47" s="209">
        <v>3</v>
      </c>
      <c r="B47" s="419" t="s">
        <v>210</v>
      </c>
      <c r="C47" s="420"/>
      <c r="D47" s="420"/>
      <c r="E47" s="421"/>
      <c r="F47" s="271" t="s">
        <v>89</v>
      </c>
      <c r="G47" s="271" t="s">
        <v>89</v>
      </c>
      <c r="H47" s="402" t="str">
        <f t="shared" si="9"/>
        <v>BLACK OYSTER</v>
      </c>
      <c r="I47" s="402" t="e">
        <f>#REF!</f>
        <v>#REF!</v>
      </c>
      <c r="J47" s="205" t="s">
        <v>30</v>
      </c>
      <c r="K47" s="205">
        <f t="shared" ref="K47:K48" si="13">$Q$20</f>
        <v>2</v>
      </c>
      <c r="L47" s="211">
        <v>1</v>
      </c>
      <c r="M47" s="205">
        <f t="shared" ref="M47" si="14">L47*K47</f>
        <v>2</v>
      </c>
      <c r="N47" s="210"/>
      <c r="O47" s="206">
        <f t="shared" ref="O47" si="15">N47+M47</f>
        <v>2</v>
      </c>
      <c r="P47" s="422" t="s">
        <v>244</v>
      </c>
      <c r="Q47" s="423"/>
    </row>
    <row r="48" spans="1:17" s="240" customFormat="1" ht="103" hidden="1" customHeight="1">
      <c r="A48" s="209">
        <v>4</v>
      </c>
      <c r="B48" s="419" t="s">
        <v>211</v>
      </c>
      <c r="C48" s="420"/>
      <c r="D48" s="420"/>
      <c r="E48" s="421"/>
      <c r="F48" s="271" t="s">
        <v>89</v>
      </c>
      <c r="G48" s="271" t="s">
        <v>89</v>
      </c>
      <c r="H48" s="402" t="str">
        <f t="shared" si="9"/>
        <v>BLACK OYSTER</v>
      </c>
      <c r="I48" s="402" t="e">
        <f>#REF!</f>
        <v>#REF!</v>
      </c>
      <c r="J48" s="205" t="s">
        <v>30</v>
      </c>
      <c r="K48" s="205">
        <f t="shared" si="13"/>
        <v>2</v>
      </c>
      <c r="L48" s="211">
        <v>1</v>
      </c>
      <c r="M48" s="205">
        <f t="shared" ref="M48" si="16">L48*K48</f>
        <v>2</v>
      </c>
      <c r="N48" s="210"/>
      <c r="O48" s="206">
        <f t="shared" ref="O48" si="17">N48+M48</f>
        <v>2</v>
      </c>
      <c r="P48" s="422" t="s">
        <v>244</v>
      </c>
      <c r="Q48" s="423"/>
    </row>
    <row r="49" spans="1:17" s="12" customFormat="1" ht="98" hidden="1" customHeight="1">
      <c r="A49" s="209">
        <v>5</v>
      </c>
      <c r="B49" s="419" t="s">
        <v>212</v>
      </c>
      <c r="C49" s="420"/>
      <c r="D49" s="420"/>
      <c r="E49" s="421"/>
      <c r="F49" s="271" t="s">
        <v>89</v>
      </c>
      <c r="G49" s="271" t="s">
        <v>89</v>
      </c>
      <c r="H49" s="402" t="str">
        <f t="shared" si="9"/>
        <v>BLACK OYSTER</v>
      </c>
      <c r="I49" s="402" t="e">
        <f>#REF!</f>
        <v>#REF!</v>
      </c>
      <c r="J49" s="205" t="s">
        <v>30</v>
      </c>
      <c r="K49" s="205">
        <f t="shared" ref="K49" si="18">$Q$20</f>
        <v>2</v>
      </c>
      <c r="L49" s="211">
        <f>1/50</f>
        <v>0.02</v>
      </c>
      <c r="M49" s="205">
        <f t="shared" ref="M49" si="19">L49*K49</f>
        <v>0.04</v>
      </c>
      <c r="N49" s="210"/>
      <c r="O49" s="206">
        <f>N49+M49</f>
        <v>0.04</v>
      </c>
      <c r="P49" s="403" t="s">
        <v>245</v>
      </c>
      <c r="Q49" s="404"/>
    </row>
    <row r="50" spans="1:17" s="12" customFormat="1" ht="54" hidden="1" customHeight="1">
      <c r="A50" s="209">
        <v>6</v>
      </c>
      <c r="B50" s="419" t="s">
        <v>213</v>
      </c>
      <c r="C50" s="420"/>
      <c r="D50" s="420"/>
      <c r="E50" s="421"/>
      <c r="F50" s="271" t="s">
        <v>92</v>
      </c>
      <c r="G50" s="271" t="s">
        <v>92</v>
      </c>
      <c r="H50" s="402" t="str">
        <f t="shared" si="9"/>
        <v>BLACK OYSTER</v>
      </c>
      <c r="I50" s="402" t="e">
        <f>#REF!</f>
        <v>#REF!</v>
      </c>
      <c r="J50" s="205" t="s">
        <v>30</v>
      </c>
      <c r="K50" s="205">
        <f t="shared" ref="K50" si="20">$Q$20</f>
        <v>2</v>
      </c>
      <c r="L50" s="211">
        <v>1</v>
      </c>
      <c r="M50" s="205">
        <f t="shared" ref="M50" si="21">L50*K50</f>
        <v>2</v>
      </c>
      <c r="N50" s="210"/>
      <c r="O50" s="206">
        <f t="shared" ref="O50" si="22">N50+M50</f>
        <v>2</v>
      </c>
      <c r="P50" s="403"/>
      <c r="Q50" s="404"/>
    </row>
    <row r="51" spans="1:17" s="12" customFormat="1" ht="48" hidden="1" customHeight="1">
      <c r="A51" s="209">
        <v>7</v>
      </c>
      <c r="B51" s="419" t="s">
        <v>214</v>
      </c>
      <c r="C51" s="420"/>
      <c r="D51" s="420"/>
      <c r="E51" s="421"/>
      <c r="F51" s="271" t="s">
        <v>92</v>
      </c>
      <c r="G51" s="271" t="s">
        <v>92</v>
      </c>
      <c r="H51" s="402" t="str">
        <f t="shared" si="9"/>
        <v>BLACK OYSTER</v>
      </c>
      <c r="I51" s="402" t="e">
        <f>#REF!</f>
        <v>#REF!</v>
      </c>
      <c r="J51" s="205" t="s">
        <v>30</v>
      </c>
      <c r="K51" s="205">
        <f t="shared" ref="K51" si="23">$Q$20</f>
        <v>2</v>
      </c>
      <c r="L51" s="211">
        <f>1/50</f>
        <v>0.02</v>
      </c>
      <c r="M51" s="205">
        <f t="shared" ref="M51" si="24">L51*K51</f>
        <v>0.04</v>
      </c>
      <c r="N51" s="210"/>
      <c r="O51" s="206">
        <f t="shared" ref="O51" si="25">N51+M51</f>
        <v>0.04</v>
      </c>
      <c r="P51" s="422"/>
      <c r="Q51" s="422"/>
    </row>
    <row r="52" spans="1:17" s="12" customFormat="1" ht="50.5" hidden="1" customHeight="1">
      <c r="A52" s="209">
        <v>8</v>
      </c>
      <c r="B52" s="268" t="s">
        <v>215</v>
      </c>
      <c r="C52" s="269"/>
      <c r="D52" s="269"/>
      <c r="E52" s="270"/>
      <c r="F52" s="271" t="s">
        <v>55</v>
      </c>
      <c r="G52" s="271" t="s">
        <v>55</v>
      </c>
      <c r="H52" s="402" t="str">
        <f t="shared" si="9"/>
        <v>BLACK OYSTER</v>
      </c>
      <c r="I52" s="402" t="e">
        <f>#REF!</f>
        <v>#REF!</v>
      </c>
      <c r="J52" s="205" t="s">
        <v>30</v>
      </c>
      <c r="K52" s="205">
        <f t="shared" ref="K52" si="26">$Q$20</f>
        <v>2</v>
      </c>
      <c r="L52" s="211">
        <f>2/50</f>
        <v>0.04</v>
      </c>
      <c r="M52" s="205">
        <f>L52*K52</f>
        <v>0.08</v>
      </c>
      <c r="N52" s="210"/>
      <c r="O52" s="206">
        <f t="shared" ref="O52" si="27">N52+M52</f>
        <v>0.08</v>
      </c>
      <c r="P52" s="422"/>
      <c r="Q52" s="422"/>
    </row>
    <row r="53" spans="1:17" s="12" customFormat="1" ht="53.5" hidden="1" customHeight="1">
      <c r="A53" s="209">
        <v>9</v>
      </c>
      <c r="B53" s="268" t="s">
        <v>216</v>
      </c>
      <c r="C53" s="269"/>
      <c r="D53" s="269"/>
      <c r="E53" s="270"/>
      <c r="F53" s="271" t="s">
        <v>55</v>
      </c>
      <c r="G53" s="271" t="s">
        <v>55</v>
      </c>
      <c r="H53" s="402" t="str">
        <f t="shared" si="9"/>
        <v>BLACK OYSTER</v>
      </c>
      <c r="I53" s="402" t="e">
        <f>#REF!</f>
        <v>#REF!</v>
      </c>
      <c r="J53" s="205" t="s">
        <v>30</v>
      </c>
      <c r="K53" s="205">
        <f t="shared" ref="K53:K55" si="28">$Q$20</f>
        <v>2</v>
      </c>
      <c r="L53" s="211">
        <f>2/40</f>
        <v>0.05</v>
      </c>
      <c r="M53" s="205">
        <f t="shared" ref="M53:M54" si="29">L53*K53</f>
        <v>0.1</v>
      </c>
      <c r="N53" s="205"/>
      <c r="O53" s="206">
        <v>26</v>
      </c>
      <c r="P53" s="422"/>
      <c r="Q53" s="422"/>
    </row>
    <row r="54" spans="1:17" s="12" customFormat="1" ht="48" hidden="1" customHeight="1">
      <c r="A54" s="209">
        <v>10</v>
      </c>
      <c r="B54" s="268" t="s">
        <v>217</v>
      </c>
      <c r="C54" s="269"/>
      <c r="D54" s="269"/>
      <c r="E54" s="270"/>
      <c r="F54" s="271" t="s">
        <v>55</v>
      </c>
      <c r="G54" s="271" t="s">
        <v>55</v>
      </c>
      <c r="H54" s="402" t="str">
        <f t="shared" si="9"/>
        <v>BLACK OYSTER</v>
      </c>
      <c r="I54" s="402" t="e">
        <f>#REF!</f>
        <v>#REF!</v>
      </c>
      <c r="J54" s="205" t="s">
        <v>30</v>
      </c>
      <c r="K54" s="205">
        <f t="shared" si="28"/>
        <v>2</v>
      </c>
      <c r="L54" s="211">
        <f>2/40</f>
        <v>0.05</v>
      </c>
      <c r="M54" s="205">
        <f t="shared" si="29"/>
        <v>0.1</v>
      </c>
      <c r="N54" s="205"/>
      <c r="O54" s="206">
        <v>26</v>
      </c>
      <c r="P54" s="422"/>
      <c r="Q54" s="422"/>
    </row>
    <row r="55" spans="1:17" s="12" customFormat="1" ht="48.5" hidden="1" customHeight="1">
      <c r="A55" s="209">
        <v>11</v>
      </c>
      <c r="B55" s="268" t="s">
        <v>187</v>
      </c>
      <c r="C55" s="269"/>
      <c r="D55" s="269"/>
      <c r="E55" s="270"/>
      <c r="F55" s="271" t="s">
        <v>55</v>
      </c>
      <c r="G55" s="271" t="s">
        <v>55</v>
      </c>
      <c r="H55" s="402" t="str">
        <f t="shared" si="9"/>
        <v>BLACK OYSTER</v>
      </c>
      <c r="I55" s="402" t="e">
        <f>#REF!</f>
        <v>#REF!</v>
      </c>
      <c r="J55" s="205" t="s">
        <v>30</v>
      </c>
      <c r="K55" s="205">
        <f t="shared" si="28"/>
        <v>2</v>
      </c>
      <c r="L55" s="211">
        <f>2/40</f>
        <v>0.05</v>
      </c>
      <c r="M55" s="205">
        <f t="shared" ref="M55" si="30">L55*K55</f>
        <v>0.1</v>
      </c>
      <c r="N55" s="205"/>
      <c r="O55" s="206">
        <v>26</v>
      </c>
      <c r="P55" s="422"/>
      <c r="Q55" s="422"/>
    </row>
    <row r="56" spans="1:17" s="12" customFormat="1" ht="16" hidden="1" customHeight="1">
      <c r="A56" s="88"/>
      <c r="B56" s="8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</row>
    <row r="57" spans="1:17" s="12" customFormat="1" ht="33" customHeight="1">
      <c r="B57" s="266" t="s">
        <v>66</v>
      </c>
      <c r="C57" s="76"/>
      <c r="D57" s="77"/>
      <c r="E57" s="77"/>
      <c r="F57" s="77"/>
      <c r="G57" s="78"/>
      <c r="H57" s="77"/>
      <c r="I57" s="77"/>
      <c r="J57" s="424" t="s">
        <v>31</v>
      </c>
      <c r="K57" s="424"/>
      <c r="L57" s="424"/>
      <c r="M57" s="424"/>
      <c r="N57" s="424"/>
      <c r="O57" s="42"/>
      <c r="P57" s="42"/>
      <c r="Q57" s="43"/>
    </row>
    <row r="58" spans="1:17" s="88" customFormat="1" ht="35.5" customHeight="1">
      <c r="A58" s="88">
        <v>1</v>
      </c>
      <c r="B58" s="238" t="s">
        <v>194</v>
      </c>
      <c r="C58" s="3" t="s">
        <v>333</v>
      </c>
      <c r="D58" s="12"/>
      <c r="E58" s="12"/>
      <c r="F58" s="12"/>
      <c r="G58" s="44"/>
      <c r="H58" s="44"/>
      <c r="I58" s="44"/>
      <c r="J58" s="44"/>
      <c r="K58" s="16"/>
      <c r="L58" s="16"/>
      <c r="M58" s="44"/>
      <c r="N58" s="44"/>
      <c r="O58" s="44"/>
      <c r="P58" s="44"/>
      <c r="Q58" s="44"/>
    </row>
    <row r="59" spans="1:17" s="12" customFormat="1" ht="34.5" customHeight="1">
      <c r="A59" s="88"/>
      <c r="B59" s="433" t="s">
        <v>49</v>
      </c>
      <c r="C59" s="434"/>
      <c r="D59" s="434"/>
      <c r="E59" s="434"/>
      <c r="F59" s="434"/>
      <c r="G59" s="434"/>
      <c r="H59" s="434"/>
      <c r="I59" s="435"/>
      <c r="J59" s="44"/>
      <c r="K59" s="16"/>
      <c r="L59" s="16"/>
      <c r="M59" s="44"/>
      <c r="N59" s="44"/>
      <c r="O59" s="44"/>
      <c r="P59" s="44"/>
      <c r="Q59" s="44"/>
    </row>
    <row r="60" spans="1:17" s="12" customFormat="1" ht="59.25" customHeight="1">
      <c r="A60" s="88"/>
      <c r="B60" s="373" t="s">
        <v>42</v>
      </c>
      <c r="C60" s="374"/>
      <c r="D60" s="375" t="s">
        <v>54</v>
      </c>
      <c r="E60" s="376"/>
      <c r="F60" s="376"/>
      <c r="G60" s="376"/>
      <c r="H60" s="376"/>
      <c r="I60" s="377"/>
      <c r="J60" s="44"/>
      <c r="K60" s="44"/>
      <c r="L60" s="44"/>
      <c r="M60" s="44"/>
      <c r="N60" s="44"/>
      <c r="O60" s="44"/>
      <c r="P60" s="44"/>
      <c r="Q60" s="44"/>
    </row>
    <row r="61" spans="1:17" s="12" customFormat="1" ht="149" customHeight="1">
      <c r="A61" s="88"/>
      <c r="B61" s="352" t="str">
        <f>$D$20</f>
        <v>BLACK OYSTER</v>
      </c>
      <c r="C61" s="352" t="e">
        <f>#REF!</f>
        <v>#REF!</v>
      </c>
      <c r="D61" s="430" t="s">
        <v>336</v>
      </c>
      <c r="E61" s="431"/>
      <c r="F61" s="431"/>
      <c r="G61" s="431"/>
      <c r="H61" s="431"/>
      <c r="I61" s="432"/>
      <c r="J61" s="44"/>
      <c r="K61" s="44"/>
      <c r="L61" s="44"/>
      <c r="M61" s="44"/>
      <c r="N61" s="44"/>
      <c r="O61" s="44"/>
    </row>
    <row r="62" spans="1:17" s="12" customFormat="1" ht="149" customHeight="1">
      <c r="A62" s="88"/>
      <c r="B62" s="352" t="str">
        <f>$D$22</f>
        <v>HEATHER GREY</v>
      </c>
      <c r="C62" s="352" t="e">
        <f>#REF!</f>
        <v>#REF!</v>
      </c>
      <c r="D62" s="430" t="s">
        <v>337</v>
      </c>
      <c r="E62" s="431"/>
      <c r="F62" s="431"/>
      <c r="G62" s="431"/>
      <c r="H62" s="431"/>
      <c r="I62" s="432"/>
      <c r="J62" s="44"/>
      <c r="K62" s="44"/>
      <c r="L62" s="44"/>
      <c r="M62" s="44"/>
      <c r="N62" s="44"/>
      <c r="O62" s="44"/>
    </row>
    <row r="63" spans="1:17" s="12" customFormat="1" ht="27.5"/>
    <row r="64" spans="1:17" s="12" customFormat="1" ht="28">
      <c r="A64" s="88"/>
      <c r="B64" s="436" t="s">
        <v>218</v>
      </c>
      <c r="C64" s="437"/>
      <c r="D64" s="438"/>
      <c r="E64" s="438"/>
      <c r="F64" s="438"/>
      <c r="G64" s="438"/>
      <c r="H64" s="438"/>
      <c r="I64" s="439"/>
      <c r="J64" s="44"/>
      <c r="K64" s="44"/>
      <c r="L64" s="44"/>
    </row>
    <row r="65" spans="1:17" s="12" customFormat="1" ht="40.5" customHeight="1">
      <c r="A65" s="88"/>
      <c r="B65" s="378"/>
      <c r="C65" s="379"/>
      <c r="D65" s="241" t="s">
        <v>182</v>
      </c>
      <c r="E65" s="241" t="s">
        <v>60</v>
      </c>
      <c r="F65" s="241" t="s">
        <v>10</v>
      </c>
      <c r="G65" s="241" t="s">
        <v>57</v>
      </c>
      <c r="H65" s="241" t="s">
        <v>58</v>
      </c>
      <c r="I65" s="241" t="s">
        <v>59</v>
      </c>
      <c r="J65" s="44"/>
    </row>
    <row r="66" spans="1:17" s="12" customFormat="1" ht="77.5" customHeight="1">
      <c r="A66" s="88"/>
      <c r="B66" s="440" t="s">
        <v>192</v>
      </c>
      <c r="C66" s="440"/>
      <c r="D66" s="427" t="s">
        <v>338</v>
      </c>
      <c r="E66" s="428"/>
      <c r="F66" s="428"/>
      <c r="G66" s="428"/>
      <c r="H66" s="428"/>
      <c r="I66" s="429"/>
      <c r="J66" s="44"/>
    </row>
    <row r="67" spans="1:17" s="12" customFormat="1" ht="157" customHeight="1">
      <c r="A67" s="88"/>
      <c r="B67" s="425" t="s">
        <v>339</v>
      </c>
      <c r="C67" s="426"/>
      <c r="D67" s="427" t="s">
        <v>340</v>
      </c>
      <c r="E67" s="428"/>
      <c r="F67" s="428"/>
      <c r="G67" s="428"/>
      <c r="H67" s="428"/>
      <c r="I67" s="429"/>
      <c r="J67" s="44"/>
    </row>
    <row r="68" spans="1:17" s="12" customFormat="1" ht="12.75" customHeight="1">
      <c r="A68" s="88"/>
      <c r="B68" s="88"/>
      <c r="C68" s="88"/>
      <c r="D68" s="88"/>
      <c r="E68" s="88"/>
      <c r="F68" s="88"/>
      <c r="G68" s="88"/>
      <c r="H68" s="88"/>
      <c r="I68" s="88"/>
      <c r="J68" s="44"/>
      <c r="K68" s="44"/>
      <c r="L68" s="44"/>
      <c r="M68" s="44"/>
      <c r="N68" s="44"/>
      <c r="O68" s="44"/>
      <c r="P68" s="44"/>
      <c r="Q68" s="44"/>
    </row>
    <row r="69" spans="1:17" s="88" customFormat="1" ht="42" customHeight="1">
      <c r="A69" s="13">
        <v>2</v>
      </c>
      <c r="B69" s="238" t="s">
        <v>196</v>
      </c>
      <c r="C69" s="357" t="s">
        <v>186</v>
      </c>
      <c r="D69" s="357"/>
      <c r="E69" s="357"/>
      <c r="F69" s="357"/>
      <c r="G69" s="44"/>
      <c r="H69" s="44"/>
      <c r="I69" s="44"/>
      <c r="J69" s="44"/>
      <c r="K69" s="16"/>
      <c r="L69" s="16"/>
      <c r="M69" s="44"/>
      <c r="N69" s="44"/>
      <c r="O69" s="44"/>
      <c r="P69" s="44"/>
      <c r="Q69" s="44"/>
    </row>
    <row r="70" spans="1:17" s="12" customFormat="1" ht="28" hidden="1">
      <c r="A70" s="88"/>
      <c r="B70" s="359" t="s">
        <v>49</v>
      </c>
      <c r="C70" s="360"/>
      <c r="D70" s="360"/>
      <c r="E70" s="360"/>
      <c r="F70" s="360"/>
      <c r="G70" s="360"/>
      <c r="H70" s="360"/>
      <c r="I70" s="363"/>
      <c r="J70" s="44"/>
      <c r="K70" s="16"/>
      <c r="L70" s="16"/>
      <c r="M70" s="44"/>
      <c r="N70" s="44"/>
      <c r="O70" s="44"/>
      <c r="P70" s="44"/>
      <c r="Q70" s="44"/>
    </row>
    <row r="71" spans="1:17" s="12" customFormat="1" ht="63" hidden="1" customHeight="1">
      <c r="A71" s="88"/>
      <c r="B71" s="365" t="s">
        <v>42</v>
      </c>
      <c r="C71" s="366"/>
      <c r="D71" s="367" t="s">
        <v>69</v>
      </c>
      <c r="E71" s="368"/>
      <c r="F71" s="368"/>
      <c r="G71" s="368"/>
      <c r="H71" s="368"/>
      <c r="I71" s="369"/>
      <c r="J71" s="44"/>
      <c r="K71" s="44"/>
      <c r="L71" s="44"/>
      <c r="M71" s="44"/>
      <c r="N71" s="44"/>
      <c r="O71" s="44"/>
      <c r="P71" s="44"/>
      <c r="Q71" s="44"/>
    </row>
    <row r="72" spans="1:17" s="12" customFormat="1" ht="72" hidden="1" customHeight="1">
      <c r="A72" s="88"/>
      <c r="B72" s="364" t="str">
        <f>$D$20</f>
        <v>BLACK OYSTER</v>
      </c>
      <c r="C72" s="364" t="e">
        <f>#REF!</f>
        <v>#REF!</v>
      </c>
      <c r="D72" s="370" t="s">
        <v>178</v>
      </c>
      <c r="E72" s="371"/>
      <c r="F72" s="371"/>
      <c r="G72" s="371"/>
      <c r="H72" s="371"/>
      <c r="I72" s="372"/>
      <c r="J72" s="44"/>
      <c r="K72" s="44"/>
      <c r="L72" s="44"/>
      <c r="M72" s="44"/>
      <c r="N72" s="44"/>
      <c r="O72" s="44"/>
    </row>
    <row r="73" spans="1:17" s="12" customFormat="1" ht="29.15" hidden="1" customHeight="1">
      <c r="A73" s="88"/>
      <c r="B73" s="212"/>
      <c r="C73" s="213"/>
      <c r="D73" s="214"/>
      <c r="E73" s="201"/>
      <c r="F73" s="201"/>
      <c r="G73" s="201"/>
      <c r="H73" s="201"/>
      <c r="I73" s="202"/>
      <c r="J73" s="44"/>
      <c r="K73" s="44"/>
      <c r="L73" s="44"/>
      <c r="M73" s="44"/>
      <c r="N73" s="44"/>
      <c r="O73" s="44"/>
    </row>
    <row r="74" spans="1:17" s="12" customFormat="1" ht="28" hidden="1">
      <c r="A74" s="88"/>
      <c r="B74" s="359" t="s">
        <v>70</v>
      </c>
      <c r="C74" s="360"/>
      <c r="D74" s="361"/>
      <c r="E74" s="361"/>
      <c r="F74" s="361"/>
      <c r="G74" s="361"/>
      <c r="H74" s="361"/>
      <c r="I74" s="362"/>
      <c r="J74" s="44"/>
      <c r="K74" s="44"/>
      <c r="L74" s="44"/>
    </row>
    <row r="75" spans="1:17" s="12" customFormat="1" ht="56.25" hidden="1" customHeight="1">
      <c r="A75" s="88"/>
      <c r="B75" s="378"/>
      <c r="C75" s="379"/>
      <c r="D75" s="241" t="s">
        <v>182</v>
      </c>
      <c r="E75" s="241" t="s">
        <v>60</v>
      </c>
      <c r="F75" s="241" t="s">
        <v>10</v>
      </c>
      <c r="G75" s="241" t="s">
        <v>57</v>
      </c>
      <c r="H75" s="241" t="s">
        <v>58</v>
      </c>
      <c r="I75" s="241" t="s">
        <v>59</v>
      </c>
      <c r="J75" s="44"/>
    </row>
    <row r="76" spans="1:17" s="12" customFormat="1" ht="67.5" hidden="1" customHeight="1">
      <c r="A76" s="88"/>
      <c r="B76" s="380" t="s">
        <v>183</v>
      </c>
      <c r="C76" s="380"/>
      <c r="D76" s="195"/>
      <c r="E76" s="196"/>
      <c r="F76" s="196"/>
      <c r="G76" s="196"/>
      <c r="H76" s="196"/>
      <c r="I76" s="196"/>
      <c r="J76" s="44"/>
    </row>
    <row r="77" spans="1:17" s="12" customFormat="1" ht="27.5" hidden="1">
      <c r="A77" s="88"/>
      <c r="B77" s="88"/>
      <c r="C77" s="88"/>
      <c r="D77" s="88"/>
      <c r="E77" s="88"/>
      <c r="F77" s="88"/>
      <c r="G77" s="88"/>
      <c r="H77" s="88"/>
      <c r="I77" s="88"/>
      <c r="J77" s="44"/>
      <c r="K77" s="44"/>
      <c r="L77" s="44"/>
      <c r="M77" s="44"/>
      <c r="N77" s="44"/>
      <c r="O77" s="44"/>
      <c r="P77" s="44"/>
      <c r="Q77" s="44"/>
    </row>
    <row r="78" spans="1:17" s="88" customFormat="1" ht="48.65" customHeight="1">
      <c r="A78" s="13">
        <v>3</v>
      </c>
      <c r="B78" s="238" t="s">
        <v>197</v>
      </c>
      <c r="C78" s="99" t="s">
        <v>240</v>
      </c>
      <c r="D78" s="15"/>
      <c r="E78" s="15"/>
      <c r="F78" s="15"/>
      <c r="G78" s="44"/>
      <c r="H78" s="44"/>
      <c r="I78" s="44"/>
      <c r="J78" s="44"/>
      <c r="K78" s="16"/>
      <c r="L78" s="16"/>
      <c r="M78" s="44"/>
      <c r="N78" s="44"/>
      <c r="O78" s="44"/>
      <c r="P78" s="44"/>
      <c r="Q78" s="44"/>
    </row>
    <row r="79" spans="1:17" s="12" customFormat="1" ht="50.5" hidden="1" customHeight="1">
      <c r="A79" s="88"/>
      <c r="B79" s="373" t="s">
        <v>42</v>
      </c>
      <c r="C79" s="374"/>
      <c r="D79" s="375" t="s">
        <v>191</v>
      </c>
      <c r="E79" s="376"/>
      <c r="F79" s="376"/>
      <c r="G79" s="376"/>
      <c r="H79" s="376"/>
      <c r="I79" s="377"/>
      <c r="J79" s="44"/>
      <c r="K79" s="44"/>
      <c r="L79" s="44"/>
      <c r="M79" s="44"/>
      <c r="N79" s="44"/>
      <c r="O79" s="44"/>
      <c r="P79" s="44"/>
      <c r="Q79" s="44"/>
    </row>
    <row r="80" spans="1:17" s="12" customFormat="1" ht="108" hidden="1" customHeight="1">
      <c r="A80" s="88"/>
      <c r="B80" s="352" t="str">
        <f>$D$20</f>
        <v>BLACK OYSTER</v>
      </c>
      <c r="C80" s="352" t="e">
        <f>#REF!</f>
        <v>#REF!</v>
      </c>
      <c r="D80" s="353" t="s">
        <v>226</v>
      </c>
      <c r="E80" s="354"/>
      <c r="F80" s="354"/>
      <c r="G80" s="354"/>
      <c r="H80" s="354"/>
      <c r="I80" s="355"/>
      <c r="J80" s="44"/>
    </row>
    <row r="81" spans="1:17" s="12" customFormat="1" ht="108" hidden="1" customHeight="1">
      <c r="A81" s="88"/>
      <c r="B81" s="352" t="s">
        <v>224</v>
      </c>
      <c r="C81" s="352" t="e">
        <f>#REF!</f>
        <v>#REF!</v>
      </c>
      <c r="D81" s="353" t="s">
        <v>227</v>
      </c>
      <c r="E81" s="354"/>
      <c r="F81" s="354"/>
      <c r="G81" s="354"/>
      <c r="H81" s="354"/>
      <c r="I81" s="355"/>
      <c r="J81" s="44"/>
    </row>
    <row r="82" spans="1:17" s="12" customFormat="1" ht="108" hidden="1" customHeight="1">
      <c r="A82" s="88"/>
      <c r="B82" s="352" t="s">
        <v>225</v>
      </c>
      <c r="C82" s="352" t="e">
        <f>#REF!</f>
        <v>#REF!</v>
      </c>
      <c r="D82" s="353" t="s">
        <v>228</v>
      </c>
      <c r="E82" s="354"/>
      <c r="F82" s="354"/>
      <c r="G82" s="354"/>
      <c r="H82" s="354"/>
      <c r="I82" s="355"/>
      <c r="J82" s="44"/>
    </row>
    <row r="83" spans="1:17" s="12" customFormat="1" ht="15" hidden="1" customHeight="1">
      <c r="A83" s="88"/>
      <c r="B83" s="88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</row>
    <row r="84" spans="1:17" s="12" customFormat="1" ht="29.25" customHeight="1">
      <c r="B84" s="358" t="s">
        <v>78</v>
      </c>
      <c r="C84" s="358"/>
      <c r="D84" s="358"/>
      <c r="E84" s="358"/>
      <c r="G84" s="44"/>
      <c r="M84"/>
      <c r="N84" s="43"/>
      <c r="O84" s="42"/>
      <c r="P84" s="42"/>
      <c r="Q84" s="43"/>
    </row>
    <row r="85" spans="1:17" s="12" customFormat="1" ht="35.25" customHeight="1">
      <c r="A85" s="88">
        <v>1</v>
      </c>
      <c r="B85" s="94" t="s">
        <v>188</v>
      </c>
      <c r="C85" s="88"/>
      <c r="D85" s="88"/>
      <c r="G85" s="44"/>
      <c r="N85" s="43"/>
      <c r="O85" s="42"/>
      <c r="P85" s="42"/>
      <c r="Q85" s="43"/>
    </row>
    <row r="86" spans="1:17" s="12" customFormat="1" ht="35.25" customHeight="1">
      <c r="A86" s="88">
        <v>2</v>
      </c>
      <c r="B86" s="94" t="s">
        <v>189</v>
      </c>
      <c r="C86" s="88"/>
      <c r="D86" s="88"/>
      <c r="G86" s="44"/>
      <c r="N86" s="43"/>
      <c r="O86" s="42"/>
      <c r="P86" s="42"/>
      <c r="Q86" s="43"/>
    </row>
    <row r="87" spans="1:17" s="12" customFormat="1" ht="35.25" customHeight="1">
      <c r="A87" s="88">
        <v>3</v>
      </c>
      <c r="B87" s="94" t="s">
        <v>190</v>
      </c>
      <c r="C87" s="88"/>
      <c r="D87" s="88"/>
      <c r="G87" s="44"/>
      <c r="N87" s="43"/>
      <c r="O87" s="42"/>
      <c r="P87" s="42"/>
      <c r="Q87" s="43"/>
    </row>
    <row r="88" spans="1:17" s="15" customFormat="1" ht="52.5" customHeight="1">
      <c r="A88" s="13"/>
      <c r="B88" s="242" t="s">
        <v>61</v>
      </c>
      <c r="C88" s="243" t="s">
        <v>182</v>
      </c>
      <c r="D88" s="243" t="s">
        <v>60</v>
      </c>
      <c r="E88" s="243" t="s">
        <v>10</v>
      </c>
      <c r="F88" s="243" t="s">
        <v>57</v>
      </c>
      <c r="G88" s="243" t="s">
        <v>58</v>
      </c>
      <c r="H88" s="243" t="s">
        <v>59</v>
      </c>
      <c r="I88" s="243" t="s">
        <v>11</v>
      </c>
      <c r="M88" s="47"/>
      <c r="N88"/>
      <c r="O88" s="48"/>
      <c r="P88" s="47"/>
    </row>
    <row r="89" spans="1:17" s="15" customFormat="1" ht="52.5" customHeight="1">
      <c r="A89" s="13"/>
      <c r="B89" s="242" t="s">
        <v>62</v>
      </c>
      <c r="C89" s="206">
        <f>F26</f>
        <v>0</v>
      </c>
      <c r="D89" s="206">
        <f t="shared" ref="D89:H89" si="31">G26</f>
        <v>4</v>
      </c>
      <c r="E89" s="206">
        <f t="shared" si="31"/>
        <v>0</v>
      </c>
      <c r="F89" s="206">
        <f t="shared" si="31"/>
        <v>0</v>
      </c>
      <c r="G89" s="206">
        <f t="shared" si="31"/>
        <v>0</v>
      </c>
      <c r="H89" s="206">
        <f t="shared" si="31"/>
        <v>0</v>
      </c>
      <c r="I89" s="206">
        <f>SUM(C89:H89)</f>
        <v>4</v>
      </c>
      <c r="M89" s="47"/>
      <c r="N89" s="48"/>
      <c r="O89" s="48"/>
      <c r="P89" s="47"/>
    </row>
    <row r="90" spans="1:17" s="95" customFormat="1" ht="240.5" customHeight="1">
      <c r="A90" s="356" t="s">
        <v>206</v>
      </c>
      <c r="B90" s="356"/>
      <c r="C90" s="356"/>
      <c r="D90" s="356"/>
      <c r="E90" s="356"/>
      <c r="F90" s="356"/>
      <c r="G90" s="356"/>
      <c r="H90" s="356"/>
      <c r="I90" s="356"/>
      <c r="J90" s="356"/>
      <c r="K90" s="356"/>
      <c r="L90" s="356"/>
      <c r="M90" s="356"/>
      <c r="N90" s="356"/>
      <c r="O90" s="356"/>
      <c r="P90" s="356"/>
      <c r="Q90" s="356"/>
    </row>
    <row r="91" spans="1:17" s="95" customFormat="1" ht="133" customHeight="1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  <row r="106" spans="7:7" s="95" customFormat="1" ht="27.5">
      <c r="G106" s="96"/>
    </row>
    <row r="107" spans="7:7" s="95" customFormat="1" ht="27.5">
      <c r="G107" s="96"/>
    </row>
    <row r="108" spans="7:7" s="95" customFormat="1" ht="27.5">
      <c r="G108" s="96"/>
    </row>
    <row r="109" spans="7:7" s="95" customFormat="1" ht="27.5">
      <c r="G109" s="96"/>
    </row>
    <row r="110" spans="7:7" s="95" customFormat="1" ht="27.5">
      <c r="G110" s="96"/>
    </row>
    <row r="111" spans="7:7" s="95" customFormat="1" ht="27.5">
      <c r="G111" s="96"/>
    </row>
    <row r="112" spans="7:7" s="95" customFormat="1" ht="27.5">
      <c r="G112" s="96"/>
    </row>
  </sheetData>
  <autoFilter ref="A37:R58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07">
    <mergeCell ref="B67:C67"/>
    <mergeCell ref="D67:I67"/>
    <mergeCell ref="B61:C61"/>
    <mergeCell ref="D61:I61"/>
    <mergeCell ref="B62:C62"/>
    <mergeCell ref="D62:I62"/>
    <mergeCell ref="B59:I59"/>
    <mergeCell ref="B60:C60"/>
    <mergeCell ref="D60:I60"/>
    <mergeCell ref="B64:I64"/>
    <mergeCell ref="B65:C65"/>
    <mergeCell ref="B66:C66"/>
    <mergeCell ref="D66:I66"/>
    <mergeCell ref="B51:E51"/>
    <mergeCell ref="H52:I52"/>
    <mergeCell ref="P52:Q52"/>
    <mergeCell ref="H55:I55"/>
    <mergeCell ref="P55:Q55"/>
    <mergeCell ref="H54:I54"/>
    <mergeCell ref="P54:Q54"/>
    <mergeCell ref="J57:N57"/>
    <mergeCell ref="P53:Q53"/>
    <mergeCell ref="P51:Q51"/>
    <mergeCell ref="H53:I53"/>
    <mergeCell ref="H51:I51"/>
    <mergeCell ref="P49:Q49"/>
    <mergeCell ref="B50:E50"/>
    <mergeCell ref="H44:I44"/>
    <mergeCell ref="H50:I50"/>
    <mergeCell ref="P50:Q50"/>
    <mergeCell ref="P46:Q46"/>
    <mergeCell ref="B48:E48"/>
    <mergeCell ref="H48:I48"/>
    <mergeCell ref="P48:Q48"/>
    <mergeCell ref="A44:E44"/>
    <mergeCell ref="P44:Q44"/>
    <mergeCell ref="B47:E47"/>
    <mergeCell ref="H47:I47"/>
    <mergeCell ref="B49:E49"/>
    <mergeCell ref="H49:I49"/>
    <mergeCell ref="P47:Q47"/>
    <mergeCell ref="B45:E45"/>
    <mergeCell ref="H45:I45"/>
    <mergeCell ref="B42:E42"/>
    <mergeCell ref="H42:I42"/>
    <mergeCell ref="P42:Q42"/>
    <mergeCell ref="B41:E41"/>
    <mergeCell ref="H41:I41"/>
    <mergeCell ref="P41:Q41"/>
    <mergeCell ref="P45:Q45"/>
    <mergeCell ref="B46:E46"/>
    <mergeCell ref="H46:I46"/>
    <mergeCell ref="B40:E40"/>
    <mergeCell ref="H40:I40"/>
    <mergeCell ref="P40:Q40"/>
    <mergeCell ref="N29:Q29"/>
    <mergeCell ref="A29:C29"/>
    <mergeCell ref="A30:Q30"/>
    <mergeCell ref="B31:C31"/>
    <mergeCell ref="N31:Q31"/>
    <mergeCell ref="B32:C32"/>
    <mergeCell ref="N32:Q32"/>
    <mergeCell ref="A37:E37"/>
    <mergeCell ref="H37:I37"/>
    <mergeCell ref="P37:Q37"/>
    <mergeCell ref="B38:E38"/>
    <mergeCell ref="H38:I38"/>
    <mergeCell ref="P38:Q38"/>
    <mergeCell ref="A33:Q33"/>
    <mergeCell ref="B34:C34"/>
    <mergeCell ref="N34:Q34"/>
    <mergeCell ref="B35:C35"/>
    <mergeCell ref="N35:Q35"/>
    <mergeCell ref="B39:E39"/>
    <mergeCell ref="H39:I39"/>
    <mergeCell ref="P39:Q39"/>
    <mergeCell ref="D8:F8"/>
    <mergeCell ref="G5:M8"/>
    <mergeCell ref="M11:Q11"/>
    <mergeCell ref="D27:Q28"/>
    <mergeCell ref="D11:F11"/>
    <mergeCell ref="B13:F13"/>
    <mergeCell ref="N1:O1"/>
    <mergeCell ref="P1:Q1"/>
    <mergeCell ref="N2:O2"/>
    <mergeCell ref="P2:Q2"/>
    <mergeCell ref="N3:O3"/>
    <mergeCell ref="P3:Q3"/>
    <mergeCell ref="B81:C81"/>
    <mergeCell ref="D81:I81"/>
    <mergeCell ref="B82:C82"/>
    <mergeCell ref="A90:Q90"/>
    <mergeCell ref="C69:F69"/>
    <mergeCell ref="B84:E84"/>
    <mergeCell ref="B74:I74"/>
    <mergeCell ref="B70:I70"/>
    <mergeCell ref="B72:C72"/>
    <mergeCell ref="B71:C71"/>
    <mergeCell ref="D71:I71"/>
    <mergeCell ref="D72:I72"/>
    <mergeCell ref="B79:C79"/>
    <mergeCell ref="D79:I79"/>
    <mergeCell ref="B80:C80"/>
    <mergeCell ref="D80:I80"/>
    <mergeCell ref="B75:C75"/>
    <mergeCell ref="B76:C76"/>
    <mergeCell ref="D82:I82"/>
  </mergeCells>
  <printOptions horizontalCentered="1"/>
  <pageMargins left="0.25" right="0" top="0.61388888888888904" bottom="0.75" header="0" footer="0"/>
  <pageSetup paperSize="9" scale="29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35" max="16" man="1"/>
    <brk id="56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96" t="s">
        <v>73</v>
      </c>
      <c r="N1" s="396" t="s">
        <v>73</v>
      </c>
      <c r="O1" s="397" t="s">
        <v>74</v>
      </c>
      <c r="P1" s="397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96" t="s">
        <v>75</v>
      </c>
      <c r="N2" s="396" t="s">
        <v>75</v>
      </c>
      <c r="O2" s="398" t="s">
        <v>76</v>
      </c>
      <c r="P2" s="398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96" t="s">
        <v>77</v>
      </c>
      <c r="N3" s="396" t="s">
        <v>77</v>
      </c>
      <c r="O3" s="399" t="s">
        <v>79</v>
      </c>
      <c r="P3" s="397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520" t="s">
        <v>139</v>
      </c>
      <c r="H5" s="521"/>
      <c r="I5" s="521"/>
      <c r="J5" s="521"/>
      <c r="K5" s="521"/>
      <c r="L5" s="522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523"/>
      <c r="H6" s="524"/>
      <c r="I6" s="524"/>
      <c r="J6" s="524"/>
      <c r="K6" s="524"/>
      <c r="L6" s="525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523"/>
      <c r="H7" s="524"/>
      <c r="I7" s="524"/>
      <c r="J7" s="524"/>
      <c r="K7" s="524"/>
      <c r="L7" s="525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81" t="s">
        <v>142</v>
      </c>
      <c r="E8" s="381"/>
      <c r="F8" s="381"/>
      <c r="G8" s="526"/>
      <c r="H8" s="527"/>
      <c r="I8" s="527"/>
      <c r="J8" s="527"/>
      <c r="K8" s="527"/>
      <c r="L8" s="528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93">
        <v>44964</v>
      </c>
      <c r="E11" s="394"/>
      <c r="F11" s="394"/>
      <c r="G11" s="22"/>
      <c r="H11" s="23"/>
      <c r="I11" s="20"/>
      <c r="J11" s="20" t="s">
        <v>4</v>
      </c>
      <c r="K11" s="20"/>
      <c r="L11" s="529" t="s">
        <v>128</v>
      </c>
      <c r="M11" s="529"/>
      <c r="N11" s="529"/>
      <c r="O11" s="529"/>
      <c r="P11" s="529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95"/>
      <c r="C13" s="395"/>
      <c r="D13" s="395"/>
      <c r="E13" s="395"/>
      <c r="F13" s="395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512" t="s">
        <v>147</v>
      </c>
      <c r="E28" s="512"/>
      <c r="F28" s="512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512" t="str">
        <f>+D28</f>
        <v>WASHED BURGUNDY</v>
      </c>
      <c r="E29" s="512"/>
      <c r="F29" s="512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513" t="str">
        <f>+D29</f>
        <v>WASHED BURGUNDY</v>
      </c>
      <c r="E30" s="513"/>
      <c r="F30" s="513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92" t="s">
        <v>130</v>
      </c>
      <c r="E43" s="392"/>
      <c r="F43" s="392"/>
      <c r="G43" s="392"/>
      <c r="H43" s="392"/>
      <c r="I43" s="392"/>
      <c r="J43" s="392"/>
      <c r="K43" s="392"/>
      <c r="L43" s="392"/>
      <c r="M43" s="392"/>
      <c r="N43" s="392"/>
      <c r="O43" s="392"/>
      <c r="P43" s="392"/>
    </row>
    <row r="44" spans="1:16" s="1" customFormat="1" ht="59.15" customHeight="1" thickBot="1">
      <c r="B44" s="75" t="s">
        <v>14</v>
      </c>
      <c r="C44" s="32"/>
      <c r="D44" s="514"/>
      <c r="E44" s="514"/>
      <c r="F44" s="514"/>
      <c r="G44" s="514"/>
      <c r="H44" s="514"/>
      <c r="I44" s="514"/>
      <c r="J44" s="514"/>
      <c r="K44" s="514"/>
      <c r="L44" s="514"/>
      <c r="M44" s="514"/>
      <c r="N44" s="514"/>
      <c r="O44" s="514"/>
      <c r="P44" s="514"/>
    </row>
    <row r="45" spans="1:16" s="33" customFormat="1" ht="100.5" thickBot="1">
      <c r="A45" s="515" t="s">
        <v>15</v>
      </c>
      <c r="B45" s="516"/>
      <c r="C45" s="516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517" t="s">
        <v>51</v>
      </c>
      <c r="N45" s="518"/>
      <c r="O45" s="518"/>
      <c r="P45" s="519"/>
    </row>
    <row r="46" spans="1:16" s="43" customFormat="1" ht="45.75" hidden="1" customHeight="1">
      <c r="A46" s="509" t="str">
        <f>D18</f>
        <v>BLACK</v>
      </c>
      <c r="B46" s="510"/>
      <c r="C46" s="510"/>
      <c r="D46" s="510"/>
      <c r="E46" s="510"/>
      <c r="F46" s="510"/>
      <c r="G46" s="510"/>
      <c r="H46" s="510"/>
      <c r="I46" s="510"/>
      <c r="J46" s="510"/>
      <c r="K46" s="510"/>
      <c r="L46" s="510"/>
      <c r="M46" s="510"/>
      <c r="N46" s="510"/>
      <c r="O46" s="510"/>
      <c r="P46" s="511"/>
    </row>
    <row r="47" spans="1:16" s="139" customFormat="1" ht="120" hidden="1" customHeight="1">
      <c r="A47" s="115">
        <v>1</v>
      </c>
      <c r="B47" s="504" t="str">
        <f>$L$11</f>
        <v>100% DRY COTTON FLEECE 410GSM</v>
      </c>
      <c r="C47" s="504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505"/>
      <c r="N47" s="506"/>
      <c r="O47" s="506"/>
      <c r="P47" s="507"/>
    </row>
    <row r="48" spans="1:16" s="139" customFormat="1" ht="89.25" hidden="1" customHeight="1">
      <c r="A48" s="144">
        <v>2</v>
      </c>
      <c r="B48" s="504" t="s">
        <v>149</v>
      </c>
      <c r="C48" s="504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505"/>
      <c r="N48" s="506"/>
      <c r="O48" s="506"/>
      <c r="P48" s="507"/>
    </row>
    <row r="49" spans="1:16" s="139" customFormat="1" ht="129" hidden="1" customHeight="1">
      <c r="A49" s="115">
        <v>3</v>
      </c>
      <c r="B49" s="508" t="s">
        <v>126</v>
      </c>
      <c r="C49" s="508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505"/>
      <c r="N49" s="506"/>
      <c r="O49" s="506"/>
      <c r="P49" s="507"/>
    </row>
    <row r="50" spans="1:16" s="43" customFormat="1" ht="51.75" customHeight="1">
      <c r="A50" s="501" t="str">
        <f>D23</f>
        <v>GREY HEATHER</v>
      </c>
      <c r="B50" s="502"/>
      <c r="C50" s="502"/>
      <c r="D50" s="502"/>
      <c r="E50" s="502"/>
      <c r="F50" s="502"/>
      <c r="G50" s="502"/>
      <c r="H50" s="502"/>
      <c r="I50" s="502"/>
      <c r="J50" s="502"/>
      <c r="K50" s="502"/>
      <c r="L50" s="502"/>
      <c r="M50" s="502"/>
      <c r="N50" s="502"/>
      <c r="O50" s="502"/>
      <c r="P50" s="503"/>
    </row>
    <row r="51" spans="1:16" s="139" customFormat="1" ht="186.75" customHeight="1">
      <c r="A51" s="115">
        <v>1</v>
      </c>
      <c r="B51" s="504" t="str">
        <f>$L$11</f>
        <v>100% DRY COTTON FLEECE 410GSM</v>
      </c>
      <c r="C51" s="504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505" t="s">
        <v>177</v>
      </c>
      <c r="N51" s="506"/>
      <c r="O51" s="506"/>
      <c r="P51" s="507"/>
    </row>
    <row r="52" spans="1:16" s="139" customFormat="1" ht="186.75" customHeight="1">
      <c r="A52" s="144">
        <v>2</v>
      </c>
      <c r="B52" s="504" t="s">
        <v>149</v>
      </c>
      <c r="C52" s="504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505" t="s">
        <v>168</v>
      </c>
      <c r="N52" s="506"/>
      <c r="O52" s="506"/>
      <c r="P52" s="507"/>
    </row>
    <row r="53" spans="1:16" s="139" customFormat="1" ht="186.75" customHeight="1">
      <c r="A53" s="115">
        <v>3</v>
      </c>
      <c r="B53" s="508" t="s">
        <v>126</v>
      </c>
      <c r="C53" s="508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505" t="s">
        <v>169</v>
      </c>
      <c r="N53" s="506"/>
      <c r="O53" s="506"/>
      <c r="P53" s="507"/>
    </row>
    <row r="54" spans="1:16" s="43" customFormat="1" ht="51.75" hidden="1" customHeight="1">
      <c r="A54" s="501" t="str">
        <f>D28</f>
        <v>WASHED BURGUNDY</v>
      </c>
      <c r="B54" s="502"/>
      <c r="C54" s="502"/>
      <c r="D54" s="502"/>
      <c r="E54" s="502"/>
      <c r="F54" s="502"/>
      <c r="G54" s="502"/>
      <c r="H54" s="502"/>
      <c r="I54" s="502"/>
      <c r="J54" s="502"/>
      <c r="K54" s="502"/>
      <c r="L54" s="502"/>
      <c r="M54" s="502"/>
      <c r="N54" s="502"/>
      <c r="O54" s="502"/>
      <c r="P54" s="503"/>
    </row>
    <row r="55" spans="1:16" s="139" customFormat="1" ht="96.75" hidden="1" customHeight="1">
      <c r="A55" s="115">
        <v>1</v>
      </c>
      <c r="B55" s="504" t="str">
        <f>$L$11</f>
        <v>100% DRY COTTON FLEECE 410GSM</v>
      </c>
      <c r="C55" s="504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505"/>
      <c r="N55" s="506"/>
      <c r="O55" s="506"/>
      <c r="P55" s="507"/>
    </row>
    <row r="56" spans="1:16" s="139" customFormat="1" ht="70.5" hidden="1" customHeight="1">
      <c r="A56" s="144">
        <v>2</v>
      </c>
      <c r="B56" s="504" t="s">
        <v>149</v>
      </c>
      <c r="C56" s="504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505"/>
      <c r="N56" s="506"/>
      <c r="O56" s="506"/>
      <c r="P56" s="507"/>
    </row>
    <row r="57" spans="1:16" s="139" customFormat="1" ht="125.25" hidden="1" customHeight="1">
      <c r="A57" s="115">
        <v>3</v>
      </c>
      <c r="B57" s="508" t="s">
        <v>126</v>
      </c>
      <c r="C57" s="508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505"/>
      <c r="N57" s="506"/>
      <c r="O57" s="506"/>
      <c r="P57" s="507"/>
    </row>
    <row r="58" spans="1:16" s="43" customFormat="1" ht="51.75" hidden="1" customHeight="1">
      <c r="A58" s="501" t="str">
        <f>D33</f>
        <v>LIME</v>
      </c>
      <c r="B58" s="502"/>
      <c r="C58" s="502"/>
      <c r="D58" s="502"/>
      <c r="E58" s="502"/>
      <c r="F58" s="502"/>
      <c r="G58" s="502"/>
      <c r="H58" s="502"/>
      <c r="I58" s="502"/>
      <c r="J58" s="502"/>
      <c r="K58" s="502"/>
      <c r="L58" s="502"/>
      <c r="M58" s="502"/>
      <c r="N58" s="502"/>
      <c r="O58" s="502"/>
      <c r="P58" s="503"/>
    </row>
    <row r="59" spans="1:16" s="139" customFormat="1" ht="96.75" hidden="1" customHeight="1">
      <c r="A59" s="115">
        <v>1</v>
      </c>
      <c r="B59" s="504" t="str">
        <f>$L$11</f>
        <v>100% DRY COTTON FLEECE 410GSM</v>
      </c>
      <c r="C59" s="504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505"/>
      <c r="N59" s="506"/>
      <c r="O59" s="506"/>
      <c r="P59" s="507"/>
    </row>
    <row r="60" spans="1:16" s="139" customFormat="1" ht="70.5" hidden="1" customHeight="1">
      <c r="A60" s="144">
        <v>2</v>
      </c>
      <c r="B60" s="504" t="s">
        <v>149</v>
      </c>
      <c r="C60" s="504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505"/>
      <c r="N60" s="506"/>
      <c r="O60" s="506"/>
      <c r="P60" s="507"/>
    </row>
    <row r="61" spans="1:16" s="139" customFormat="1" ht="125.25" hidden="1" customHeight="1">
      <c r="A61" s="115">
        <v>3</v>
      </c>
      <c r="B61" s="508" t="s">
        <v>126</v>
      </c>
      <c r="C61" s="508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505"/>
      <c r="N61" s="506"/>
      <c r="O61" s="506"/>
      <c r="P61" s="507"/>
    </row>
    <row r="62" spans="1:16" s="43" customFormat="1" ht="21.75" customHeight="1">
      <c r="A62" s="501"/>
      <c r="B62" s="502"/>
      <c r="C62" s="502"/>
      <c r="D62" s="502"/>
      <c r="E62" s="502"/>
      <c r="F62" s="502"/>
      <c r="G62" s="502"/>
      <c r="H62" s="502"/>
      <c r="I62" s="502"/>
      <c r="J62" s="502"/>
      <c r="K62" s="502"/>
      <c r="L62" s="502"/>
      <c r="M62" s="502"/>
      <c r="N62" s="502"/>
      <c r="O62" s="502"/>
      <c r="P62" s="503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412" t="s">
        <v>22</v>
      </c>
      <c r="B64" s="491"/>
      <c r="C64" s="491"/>
      <c r="D64" s="491"/>
      <c r="E64" s="492"/>
      <c r="F64" s="72" t="s">
        <v>47</v>
      </c>
      <c r="G64" s="72" t="s">
        <v>23</v>
      </c>
      <c r="H64" s="493" t="s">
        <v>42</v>
      </c>
      <c r="I64" s="494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79" t="s">
        <v>41</v>
      </c>
      <c r="C65" s="479"/>
      <c r="D65" s="479"/>
      <c r="E65" s="479"/>
      <c r="F65" s="82" t="str">
        <f>H65</f>
        <v>BLACK</v>
      </c>
      <c r="G65" s="112"/>
      <c r="H65" s="483" t="str">
        <f>$D$18</f>
        <v>BLACK</v>
      </c>
      <c r="I65" s="482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79" t="s">
        <v>41</v>
      </c>
      <c r="C66" s="479"/>
      <c r="D66" s="479"/>
      <c r="E66" s="479"/>
      <c r="F66" s="82" t="str">
        <f t="shared" ref="F66:F68" si="18">H66</f>
        <v>GREY HEATHER</v>
      </c>
      <c r="G66" s="112" t="s">
        <v>176</v>
      </c>
      <c r="H66" s="483" t="str">
        <f>$D$23</f>
        <v>GREY HEATHER</v>
      </c>
      <c r="I66" s="482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79" t="s">
        <v>41</v>
      </c>
      <c r="C67" s="479"/>
      <c r="D67" s="479"/>
      <c r="E67" s="479"/>
      <c r="F67" s="82" t="str">
        <f t="shared" si="18"/>
        <v>WASHED BURGUNDY</v>
      </c>
      <c r="G67" s="112"/>
      <c r="H67" s="483" t="str">
        <f>$D$28</f>
        <v>WASHED BURGUNDY</v>
      </c>
      <c r="I67" s="482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79" t="s">
        <v>41</v>
      </c>
      <c r="C68" s="479"/>
      <c r="D68" s="479"/>
      <c r="E68" s="479"/>
      <c r="F68" s="82" t="str">
        <f t="shared" si="18"/>
        <v>LIME</v>
      </c>
      <c r="G68" s="112"/>
      <c r="H68" s="483" t="str">
        <f>$D$33</f>
        <v>LIME</v>
      </c>
      <c r="I68" s="482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79" t="s">
        <v>123</v>
      </c>
      <c r="C69" s="479"/>
      <c r="D69" s="479"/>
      <c r="E69" s="479"/>
      <c r="F69" s="485" t="s">
        <v>39</v>
      </c>
      <c r="G69" s="488" t="s">
        <v>131</v>
      </c>
      <c r="H69" s="499" t="str">
        <f t="shared" ref="H69" si="19">$D$18</f>
        <v>BLACK</v>
      </c>
      <c r="I69" s="500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79" t="s">
        <v>123</v>
      </c>
      <c r="C70" s="479"/>
      <c r="D70" s="479"/>
      <c r="E70" s="479"/>
      <c r="F70" s="497" t="s">
        <v>39</v>
      </c>
      <c r="G70" s="498" t="s">
        <v>131</v>
      </c>
      <c r="H70" s="402" t="str">
        <f t="shared" ref="H70" si="21">$D$23</f>
        <v>GREY HEATHER</v>
      </c>
      <c r="I70" s="402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79" t="s">
        <v>123</v>
      </c>
      <c r="C71" s="479"/>
      <c r="D71" s="479"/>
      <c r="E71" s="479"/>
      <c r="F71" s="486" t="s">
        <v>39</v>
      </c>
      <c r="G71" s="489" t="s">
        <v>131</v>
      </c>
      <c r="H71" s="495" t="str">
        <f t="shared" ref="H71" si="23">$D$28</f>
        <v>WASHED BURGUNDY</v>
      </c>
      <c r="I71" s="496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79" t="s">
        <v>123</v>
      </c>
      <c r="C72" s="479"/>
      <c r="D72" s="479"/>
      <c r="E72" s="479"/>
      <c r="F72" s="487" t="s">
        <v>39</v>
      </c>
      <c r="G72" s="490" t="s">
        <v>131</v>
      </c>
      <c r="H72" s="483" t="str">
        <f t="shared" ref="H72" si="25">$D$33</f>
        <v>LIME</v>
      </c>
      <c r="I72" s="482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78" t="s">
        <v>151</v>
      </c>
      <c r="C73" s="479"/>
      <c r="D73" s="479"/>
      <c r="E73" s="479"/>
      <c r="F73" s="485" t="s">
        <v>107</v>
      </c>
      <c r="G73" s="488" t="s">
        <v>152</v>
      </c>
      <c r="H73" s="499" t="str">
        <f t="shared" ref="H73" si="27">$D$18</f>
        <v>BLACK</v>
      </c>
      <c r="I73" s="500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78" t="s">
        <v>151</v>
      </c>
      <c r="C74" s="479"/>
      <c r="D74" s="479"/>
      <c r="E74" s="479"/>
      <c r="F74" s="497"/>
      <c r="G74" s="498"/>
      <c r="H74" s="402" t="str">
        <f t="shared" ref="H74" si="30">$D$23</f>
        <v>GREY HEATHER</v>
      </c>
      <c r="I74" s="402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78" t="s">
        <v>151</v>
      </c>
      <c r="C75" s="479"/>
      <c r="D75" s="479"/>
      <c r="E75" s="479"/>
      <c r="F75" s="486"/>
      <c r="G75" s="489"/>
      <c r="H75" s="495" t="str">
        <f t="shared" ref="H75" si="32">$D$28</f>
        <v>WASHED BURGUNDY</v>
      </c>
      <c r="I75" s="496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78" t="s">
        <v>151</v>
      </c>
      <c r="C76" s="479"/>
      <c r="D76" s="479"/>
      <c r="E76" s="479"/>
      <c r="F76" s="487"/>
      <c r="G76" s="490"/>
      <c r="H76" s="483" t="str">
        <f t="shared" ref="H76" si="34">$D$33</f>
        <v>LIME</v>
      </c>
      <c r="I76" s="482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78" t="s">
        <v>85</v>
      </c>
      <c r="C77" s="479"/>
      <c r="D77" s="479"/>
      <c r="E77" s="479"/>
      <c r="F77" s="485" t="s">
        <v>107</v>
      </c>
      <c r="G77" s="488" t="s">
        <v>86</v>
      </c>
      <c r="H77" s="499" t="str">
        <f t="shared" ref="H77" si="36">$D$18</f>
        <v>BLACK</v>
      </c>
      <c r="I77" s="500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78" t="s">
        <v>85</v>
      </c>
      <c r="C78" s="479"/>
      <c r="D78" s="479"/>
      <c r="E78" s="479"/>
      <c r="F78" s="497"/>
      <c r="G78" s="498"/>
      <c r="H78" s="402" t="str">
        <f t="shared" ref="H78" si="38">$D$23</f>
        <v>GREY HEATHER</v>
      </c>
      <c r="I78" s="402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78" t="s">
        <v>85</v>
      </c>
      <c r="C79" s="479"/>
      <c r="D79" s="479"/>
      <c r="E79" s="479"/>
      <c r="F79" s="486"/>
      <c r="G79" s="489"/>
      <c r="H79" s="495" t="str">
        <f t="shared" ref="H79" si="40">$D$28</f>
        <v>WASHED BURGUNDY</v>
      </c>
      <c r="I79" s="496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78" t="s">
        <v>85</v>
      </c>
      <c r="C80" s="479"/>
      <c r="D80" s="479"/>
      <c r="E80" s="479"/>
      <c r="F80" s="487"/>
      <c r="G80" s="490"/>
      <c r="H80" s="483" t="str">
        <f t="shared" ref="H80" si="42">$D$33</f>
        <v>LIME</v>
      </c>
      <c r="I80" s="482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78" t="s">
        <v>114</v>
      </c>
      <c r="C81" s="479"/>
      <c r="D81" s="479"/>
      <c r="E81" s="479"/>
      <c r="F81" s="485" t="s">
        <v>89</v>
      </c>
      <c r="G81" s="488"/>
      <c r="H81" s="499" t="str">
        <f t="shared" ref="H81" si="44">$D$18</f>
        <v>BLACK</v>
      </c>
      <c r="I81" s="500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78" t="s">
        <v>114</v>
      </c>
      <c r="C82" s="479"/>
      <c r="D82" s="479"/>
      <c r="E82" s="479"/>
      <c r="F82" s="497"/>
      <c r="G82" s="498"/>
      <c r="H82" s="402" t="str">
        <f t="shared" ref="H82" si="46">$D$23</f>
        <v>GREY HEATHER</v>
      </c>
      <c r="I82" s="402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78" t="s">
        <v>114</v>
      </c>
      <c r="C83" s="479"/>
      <c r="D83" s="479"/>
      <c r="E83" s="479"/>
      <c r="F83" s="486"/>
      <c r="G83" s="489"/>
      <c r="H83" s="495" t="str">
        <f t="shared" ref="H83" si="48">$D$28</f>
        <v>WASHED BURGUNDY</v>
      </c>
      <c r="I83" s="496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78" t="s">
        <v>114</v>
      </c>
      <c r="C84" s="479"/>
      <c r="D84" s="479"/>
      <c r="E84" s="479"/>
      <c r="F84" s="487"/>
      <c r="G84" s="490"/>
      <c r="H84" s="483" t="str">
        <f t="shared" ref="H84" si="50">$D$33</f>
        <v>LIME</v>
      </c>
      <c r="I84" s="482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79" t="s">
        <v>87</v>
      </c>
      <c r="C85" s="479"/>
      <c r="D85" s="479"/>
      <c r="E85" s="479"/>
      <c r="F85" s="485" t="s">
        <v>108</v>
      </c>
      <c r="G85" s="488" t="s">
        <v>88</v>
      </c>
      <c r="H85" s="499" t="str">
        <f t="shared" ref="H85" si="52">$D$18</f>
        <v>BLACK</v>
      </c>
      <c r="I85" s="500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79" t="s">
        <v>87</v>
      </c>
      <c r="C86" s="479"/>
      <c r="D86" s="479"/>
      <c r="E86" s="479"/>
      <c r="F86" s="497"/>
      <c r="G86" s="498"/>
      <c r="H86" s="402" t="str">
        <f t="shared" ref="H86" si="55">$D$23</f>
        <v>GREY HEATHER</v>
      </c>
      <c r="I86" s="402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79" t="s">
        <v>87</v>
      </c>
      <c r="C87" s="479"/>
      <c r="D87" s="479"/>
      <c r="E87" s="479"/>
      <c r="F87" s="486"/>
      <c r="G87" s="489"/>
      <c r="H87" s="495" t="str">
        <f t="shared" ref="H87" si="57">$D$28</f>
        <v>WASHED BURGUNDY</v>
      </c>
      <c r="I87" s="496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79" t="s">
        <v>87</v>
      </c>
      <c r="C88" s="479"/>
      <c r="D88" s="479"/>
      <c r="E88" s="479"/>
      <c r="F88" s="487"/>
      <c r="G88" s="490"/>
      <c r="H88" s="483" t="str">
        <f t="shared" ref="H88" si="59">$D$33</f>
        <v>LIME</v>
      </c>
      <c r="I88" s="482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412" t="s">
        <v>22</v>
      </c>
      <c r="B90" s="491"/>
      <c r="C90" s="491"/>
      <c r="D90" s="491"/>
      <c r="E90" s="492"/>
      <c r="F90" s="72" t="s">
        <v>47</v>
      </c>
      <c r="G90" s="72" t="s">
        <v>23</v>
      </c>
      <c r="H90" s="493" t="s">
        <v>42</v>
      </c>
      <c r="I90" s="494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78" t="s">
        <v>132</v>
      </c>
      <c r="C91" s="479"/>
      <c r="D91" s="479"/>
      <c r="E91" s="479"/>
      <c r="F91" s="485" t="s">
        <v>89</v>
      </c>
      <c r="G91" s="488" t="s">
        <v>118</v>
      </c>
      <c r="H91" s="483" t="str">
        <f t="shared" ref="H91" si="61">$D$18</f>
        <v>BLACK</v>
      </c>
      <c r="I91" s="482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78" t="s">
        <v>132</v>
      </c>
      <c r="C92" s="479"/>
      <c r="D92" s="479"/>
      <c r="E92" s="479"/>
      <c r="F92" s="486"/>
      <c r="G92" s="489"/>
      <c r="H92" s="483" t="str">
        <f t="shared" ref="H92" si="66">$D$23</f>
        <v>GREY HEATHER</v>
      </c>
      <c r="I92" s="482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78" t="s">
        <v>132</v>
      </c>
      <c r="C93" s="479"/>
      <c r="D93" s="479"/>
      <c r="E93" s="479"/>
      <c r="F93" s="486"/>
      <c r="G93" s="489"/>
      <c r="H93" s="483" t="str">
        <f t="shared" ref="H93" si="68">$D$28</f>
        <v>WASHED BURGUNDY</v>
      </c>
      <c r="I93" s="482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78" t="s">
        <v>132</v>
      </c>
      <c r="C94" s="479"/>
      <c r="D94" s="479"/>
      <c r="E94" s="479"/>
      <c r="F94" s="487"/>
      <c r="G94" s="490"/>
      <c r="H94" s="483" t="str">
        <f t="shared" ref="H94" si="70">$D$33</f>
        <v>LIME</v>
      </c>
      <c r="I94" s="482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55" t="s">
        <v>133</v>
      </c>
      <c r="C95" s="484"/>
      <c r="D95" s="484"/>
      <c r="E95" s="456"/>
      <c r="F95" s="485" t="s">
        <v>89</v>
      </c>
      <c r="G95" s="488" t="s">
        <v>118</v>
      </c>
      <c r="H95" s="483" t="str">
        <f t="shared" ref="H95:H123" si="72">$D$18</f>
        <v>BLACK</v>
      </c>
      <c r="I95" s="482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55" t="s">
        <v>133</v>
      </c>
      <c r="C96" s="484"/>
      <c r="D96" s="484"/>
      <c r="E96" s="456"/>
      <c r="F96" s="486"/>
      <c r="G96" s="489"/>
      <c r="H96" s="483" t="str">
        <f t="shared" ref="H96:H124" si="73">$D$23</f>
        <v>GREY HEATHER</v>
      </c>
      <c r="I96" s="482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55" t="s">
        <v>133</v>
      </c>
      <c r="C97" s="484"/>
      <c r="D97" s="484"/>
      <c r="E97" s="456"/>
      <c r="F97" s="486"/>
      <c r="G97" s="489"/>
      <c r="H97" s="483" t="str">
        <f t="shared" ref="H97:H121" si="74">$D$28</f>
        <v>WASHED BURGUNDY</v>
      </c>
      <c r="I97" s="482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55" t="s">
        <v>133</v>
      </c>
      <c r="C98" s="484"/>
      <c r="D98" s="484"/>
      <c r="E98" s="456"/>
      <c r="F98" s="487"/>
      <c r="G98" s="490"/>
      <c r="H98" s="483" t="str">
        <f t="shared" ref="H98:H122" si="76">$D$33</f>
        <v>LIME</v>
      </c>
      <c r="I98" s="482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55" t="s">
        <v>153</v>
      </c>
      <c r="C99" s="484"/>
      <c r="D99" s="484"/>
      <c r="E99" s="456"/>
      <c r="F99" s="485" t="s">
        <v>91</v>
      </c>
      <c r="G99" s="488" t="s">
        <v>174</v>
      </c>
      <c r="H99" s="483" t="str">
        <f t="shared" si="72"/>
        <v>BLACK</v>
      </c>
      <c r="I99" s="482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55" t="s">
        <v>153</v>
      </c>
      <c r="C100" s="484"/>
      <c r="D100" s="484"/>
      <c r="E100" s="456"/>
      <c r="F100" s="486"/>
      <c r="G100" s="489"/>
      <c r="H100" s="483" t="str">
        <f t="shared" si="73"/>
        <v>GREY HEATHER</v>
      </c>
      <c r="I100" s="482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55" t="s">
        <v>153</v>
      </c>
      <c r="C101" s="484"/>
      <c r="D101" s="484"/>
      <c r="E101" s="456"/>
      <c r="F101" s="486"/>
      <c r="G101" s="489"/>
      <c r="H101" s="483" t="str">
        <f t="shared" si="74"/>
        <v>WASHED BURGUNDY</v>
      </c>
      <c r="I101" s="482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55" t="s">
        <v>153</v>
      </c>
      <c r="C102" s="484"/>
      <c r="D102" s="484"/>
      <c r="E102" s="456"/>
      <c r="F102" s="487"/>
      <c r="G102" s="490"/>
      <c r="H102" s="483" t="str">
        <f t="shared" si="76"/>
        <v>LIME</v>
      </c>
      <c r="I102" s="482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55" t="s">
        <v>116</v>
      </c>
      <c r="C103" s="484"/>
      <c r="D103" s="484"/>
      <c r="E103" s="456"/>
      <c r="F103" s="82" t="s">
        <v>92</v>
      </c>
      <c r="G103" s="82"/>
      <c r="H103" s="483" t="str">
        <f t="shared" si="72"/>
        <v>BLACK</v>
      </c>
      <c r="I103" s="482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55" t="s">
        <v>116</v>
      </c>
      <c r="C104" s="484"/>
      <c r="D104" s="484"/>
      <c r="E104" s="456"/>
      <c r="F104" s="82" t="s">
        <v>92</v>
      </c>
      <c r="G104" s="82"/>
      <c r="H104" s="483" t="str">
        <f t="shared" si="73"/>
        <v>GREY HEATHER</v>
      </c>
      <c r="I104" s="482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55" t="s">
        <v>116</v>
      </c>
      <c r="C105" s="484"/>
      <c r="D105" s="484"/>
      <c r="E105" s="456"/>
      <c r="F105" s="82" t="s">
        <v>92</v>
      </c>
      <c r="G105" s="82"/>
      <c r="H105" s="483" t="str">
        <f t="shared" si="74"/>
        <v>WASHED BURGUNDY</v>
      </c>
      <c r="I105" s="482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55" t="s">
        <v>116</v>
      </c>
      <c r="C106" s="484"/>
      <c r="D106" s="484"/>
      <c r="E106" s="456"/>
      <c r="F106" s="82" t="s">
        <v>92</v>
      </c>
      <c r="G106" s="82"/>
      <c r="H106" s="483" t="str">
        <f t="shared" si="76"/>
        <v>LIME</v>
      </c>
      <c r="I106" s="482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78" t="s">
        <v>93</v>
      </c>
      <c r="C107" s="479"/>
      <c r="D107" s="479"/>
      <c r="E107" s="479"/>
      <c r="F107" s="82" t="s">
        <v>55</v>
      </c>
      <c r="G107" s="82"/>
      <c r="H107" s="483" t="str">
        <f t="shared" si="72"/>
        <v>BLACK</v>
      </c>
      <c r="I107" s="482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78" t="s">
        <v>93</v>
      </c>
      <c r="C108" s="479"/>
      <c r="D108" s="479"/>
      <c r="E108" s="479"/>
      <c r="F108" s="82" t="s">
        <v>55</v>
      </c>
      <c r="G108" s="82"/>
      <c r="H108" s="483" t="str">
        <f t="shared" si="73"/>
        <v>GREY HEATHER</v>
      </c>
      <c r="I108" s="482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78" t="s">
        <v>93</v>
      </c>
      <c r="C109" s="479"/>
      <c r="D109" s="479"/>
      <c r="E109" s="479"/>
      <c r="F109" s="82" t="s">
        <v>55</v>
      </c>
      <c r="G109" s="82"/>
      <c r="H109" s="483" t="str">
        <f t="shared" si="74"/>
        <v>WASHED BURGUNDY</v>
      </c>
      <c r="I109" s="482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78" t="s">
        <v>93</v>
      </c>
      <c r="C110" s="479"/>
      <c r="D110" s="479"/>
      <c r="E110" s="479"/>
      <c r="F110" s="82" t="s">
        <v>55</v>
      </c>
      <c r="G110" s="82"/>
      <c r="H110" s="483" t="str">
        <f t="shared" si="76"/>
        <v>LIME</v>
      </c>
      <c r="I110" s="482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78" t="s">
        <v>94</v>
      </c>
      <c r="C111" s="479"/>
      <c r="D111" s="479"/>
      <c r="E111" s="479"/>
      <c r="F111" s="82" t="s">
        <v>55</v>
      </c>
      <c r="G111" s="82"/>
      <c r="H111" s="483" t="str">
        <f t="shared" si="72"/>
        <v>BLACK</v>
      </c>
      <c r="I111" s="482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78" t="s">
        <v>94</v>
      </c>
      <c r="C112" s="479"/>
      <c r="D112" s="479"/>
      <c r="E112" s="479"/>
      <c r="F112" s="82" t="s">
        <v>55</v>
      </c>
      <c r="G112" s="82"/>
      <c r="H112" s="483" t="str">
        <f t="shared" si="73"/>
        <v>GREY HEATHER</v>
      </c>
      <c r="I112" s="482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78" t="s">
        <v>94</v>
      </c>
      <c r="C113" s="479"/>
      <c r="D113" s="479"/>
      <c r="E113" s="479"/>
      <c r="F113" s="82" t="s">
        <v>55</v>
      </c>
      <c r="G113" s="82"/>
      <c r="H113" s="483" t="str">
        <f t="shared" si="74"/>
        <v>WASHED BURGUNDY</v>
      </c>
      <c r="I113" s="482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78" t="s">
        <v>94</v>
      </c>
      <c r="C114" s="479"/>
      <c r="D114" s="479"/>
      <c r="E114" s="479"/>
      <c r="F114" s="82" t="s">
        <v>55</v>
      </c>
      <c r="G114" s="82"/>
      <c r="H114" s="483" t="str">
        <f t="shared" si="76"/>
        <v>LIME</v>
      </c>
      <c r="I114" s="482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78" t="s">
        <v>95</v>
      </c>
      <c r="C115" s="479"/>
      <c r="D115" s="479"/>
      <c r="E115" s="479"/>
      <c r="F115" s="82" t="s">
        <v>92</v>
      </c>
      <c r="G115" s="82"/>
      <c r="H115" s="483" t="str">
        <f t="shared" si="72"/>
        <v>BLACK</v>
      </c>
      <c r="I115" s="482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78" t="s">
        <v>95</v>
      </c>
      <c r="C116" s="479"/>
      <c r="D116" s="479"/>
      <c r="E116" s="479"/>
      <c r="F116" s="82" t="s">
        <v>92</v>
      </c>
      <c r="G116" s="82"/>
      <c r="H116" s="483" t="str">
        <f t="shared" si="73"/>
        <v>GREY HEATHER</v>
      </c>
      <c r="I116" s="482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78" t="s">
        <v>95</v>
      </c>
      <c r="C117" s="479"/>
      <c r="D117" s="479"/>
      <c r="E117" s="479"/>
      <c r="F117" s="82" t="s">
        <v>92</v>
      </c>
      <c r="G117" s="82"/>
      <c r="H117" s="483" t="str">
        <f t="shared" si="74"/>
        <v>WASHED BURGUNDY</v>
      </c>
      <c r="I117" s="482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78" t="s">
        <v>95</v>
      </c>
      <c r="C118" s="479"/>
      <c r="D118" s="479"/>
      <c r="E118" s="479"/>
      <c r="F118" s="82" t="s">
        <v>92</v>
      </c>
      <c r="G118" s="82"/>
      <c r="H118" s="483" t="str">
        <f t="shared" si="76"/>
        <v>LIME</v>
      </c>
      <c r="I118" s="482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55" t="s">
        <v>96</v>
      </c>
      <c r="C119" s="484"/>
      <c r="D119" s="484"/>
      <c r="E119" s="456"/>
      <c r="F119" s="82" t="s">
        <v>38</v>
      </c>
      <c r="G119" s="82"/>
      <c r="H119" s="483" t="str">
        <f t="shared" si="72"/>
        <v>BLACK</v>
      </c>
      <c r="I119" s="482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78" t="s">
        <v>96</v>
      </c>
      <c r="C120" s="479"/>
      <c r="D120" s="479"/>
      <c r="E120" s="479"/>
      <c r="F120" s="82" t="s">
        <v>38</v>
      </c>
      <c r="G120" s="82"/>
      <c r="H120" s="483" t="str">
        <f t="shared" si="73"/>
        <v>GREY HEATHER</v>
      </c>
      <c r="I120" s="482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78" t="s">
        <v>96</v>
      </c>
      <c r="C121" s="479"/>
      <c r="D121" s="479"/>
      <c r="E121" s="479"/>
      <c r="F121" s="82" t="s">
        <v>38</v>
      </c>
      <c r="G121" s="82"/>
      <c r="H121" s="483" t="str">
        <f t="shared" si="74"/>
        <v>WASHED BURGUNDY</v>
      </c>
      <c r="I121" s="482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78" t="s">
        <v>96</v>
      </c>
      <c r="C122" s="479"/>
      <c r="D122" s="479"/>
      <c r="E122" s="479"/>
      <c r="F122" s="82" t="s">
        <v>38</v>
      </c>
      <c r="G122" s="82"/>
      <c r="H122" s="483" t="str">
        <f t="shared" si="76"/>
        <v>LIME</v>
      </c>
      <c r="I122" s="482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78" t="s">
        <v>97</v>
      </c>
      <c r="C123" s="479"/>
      <c r="D123" s="479"/>
      <c r="E123" s="479"/>
      <c r="F123" s="82" t="s">
        <v>92</v>
      </c>
      <c r="G123" s="82"/>
      <c r="H123" s="483" t="str">
        <f t="shared" si="72"/>
        <v>BLACK</v>
      </c>
      <c r="I123" s="482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55" t="s">
        <v>97</v>
      </c>
      <c r="C124" s="484"/>
      <c r="D124" s="484"/>
      <c r="E124" s="456"/>
      <c r="F124" s="82" t="s">
        <v>92</v>
      </c>
      <c r="G124" s="82"/>
      <c r="H124" s="483" t="str">
        <f t="shared" si="73"/>
        <v>GREY HEATHER</v>
      </c>
      <c r="I124" s="482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55" t="s">
        <v>97</v>
      </c>
      <c r="C125" s="484"/>
      <c r="D125" s="484"/>
      <c r="E125" s="456"/>
      <c r="F125" s="82" t="s">
        <v>92</v>
      </c>
      <c r="G125" s="82"/>
      <c r="H125" s="483" t="str">
        <f>$D$28</f>
        <v>WASHED BURGUNDY</v>
      </c>
      <c r="I125" s="482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55" t="s">
        <v>97</v>
      </c>
      <c r="C126" s="484"/>
      <c r="D126" s="484"/>
      <c r="E126" s="456"/>
      <c r="F126" s="82" t="s">
        <v>92</v>
      </c>
      <c r="G126" s="82"/>
      <c r="H126" s="483" t="str">
        <f>$D$33</f>
        <v>LIME</v>
      </c>
      <c r="I126" s="482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78" t="s">
        <v>110</v>
      </c>
      <c r="C127" s="479"/>
      <c r="D127" s="479"/>
      <c r="E127" s="479"/>
      <c r="F127" s="480" t="s">
        <v>111</v>
      </c>
      <c r="G127" s="82"/>
      <c r="H127" s="481" t="s">
        <v>134</v>
      </c>
      <c r="I127" s="482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78" t="s">
        <v>110</v>
      </c>
      <c r="C128" s="479"/>
      <c r="D128" s="479"/>
      <c r="E128" s="479"/>
      <c r="F128" s="480"/>
      <c r="G128" s="82"/>
      <c r="H128" s="481" t="s">
        <v>135</v>
      </c>
      <c r="I128" s="482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78" t="s">
        <v>110</v>
      </c>
      <c r="C129" s="479"/>
      <c r="D129" s="479"/>
      <c r="E129" s="479"/>
      <c r="F129" s="480"/>
      <c r="G129" s="82"/>
      <c r="H129" s="481" t="s">
        <v>136</v>
      </c>
      <c r="I129" s="482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78" t="s">
        <v>110</v>
      </c>
      <c r="C130" s="479"/>
      <c r="D130" s="479"/>
      <c r="E130" s="479"/>
      <c r="F130" s="480"/>
      <c r="G130" s="82"/>
      <c r="H130" s="481">
        <v>41</v>
      </c>
      <c r="I130" s="482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78" t="s">
        <v>110</v>
      </c>
      <c r="C131" s="479"/>
      <c r="D131" s="479"/>
      <c r="E131" s="479"/>
      <c r="F131" s="480"/>
      <c r="G131" s="82"/>
      <c r="H131" s="483">
        <v>42</v>
      </c>
      <c r="I131" s="482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58" t="s">
        <v>31</v>
      </c>
      <c r="K133" s="358"/>
      <c r="L133" s="358"/>
      <c r="M133" s="358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64" t="s">
        <v>49</v>
      </c>
      <c r="C135" s="465"/>
      <c r="D135" s="465"/>
      <c r="E135" s="465"/>
      <c r="F135" s="465"/>
      <c r="G135" s="465"/>
      <c r="H135" s="465"/>
      <c r="I135" s="471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72" t="s">
        <v>99</v>
      </c>
      <c r="E136" s="472"/>
      <c r="F136" s="472" t="s">
        <v>54</v>
      </c>
      <c r="G136" s="472"/>
      <c r="H136" s="472"/>
      <c r="I136" s="472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73" t="s">
        <v>122</v>
      </c>
      <c r="D137" s="475" t="s">
        <v>124</v>
      </c>
      <c r="E137" s="476"/>
      <c r="F137" s="477" t="s">
        <v>137</v>
      </c>
      <c r="G137" s="477"/>
      <c r="H137" s="477"/>
      <c r="I137" s="477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74"/>
      <c r="D138" s="441" t="s">
        <v>125</v>
      </c>
      <c r="E138" s="443"/>
      <c r="F138" s="477" t="s">
        <v>138</v>
      </c>
      <c r="G138" s="477"/>
      <c r="H138" s="477"/>
      <c r="I138" s="477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64"/>
      <c r="C140" s="465"/>
      <c r="D140" s="361"/>
      <c r="E140" s="361"/>
      <c r="F140" s="361"/>
      <c r="G140" s="361"/>
      <c r="H140" s="361"/>
      <c r="I140" s="362"/>
      <c r="J140" s="44"/>
      <c r="K140" s="44"/>
    </row>
    <row r="141" spans="1:16" s="12" customFormat="1" ht="28" hidden="1">
      <c r="A141" s="88"/>
      <c r="B141" s="455"/>
      <c r="C141" s="456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66" t="s">
        <v>119</v>
      </c>
      <c r="C142" s="466"/>
      <c r="D142" s="100"/>
      <c r="E142" s="100">
        <v>2.2000000000000002</v>
      </c>
      <c r="F142" s="467">
        <v>3</v>
      </c>
      <c r="G142" s="468"/>
      <c r="H142" s="468"/>
      <c r="I142" s="469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70" t="s">
        <v>155</v>
      </c>
      <c r="D144" s="470"/>
      <c r="E144" s="470"/>
      <c r="F144" s="470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64" t="s">
        <v>49</v>
      </c>
      <c r="C145" s="465"/>
      <c r="D145" s="465"/>
      <c r="E145" s="465"/>
      <c r="F145" s="465"/>
      <c r="G145" s="465"/>
      <c r="H145" s="465"/>
      <c r="I145" s="471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67" t="s">
        <v>69</v>
      </c>
      <c r="F146" s="368"/>
      <c r="G146" s="368"/>
      <c r="H146" s="368"/>
      <c r="I146" s="369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70" t="s">
        <v>161</v>
      </c>
      <c r="F147" s="371"/>
      <c r="G147" s="371"/>
      <c r="H147" s="371"/>
      <c r="I147" s="372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70" t="s">
        <v>171</v>
      </c>
      <c r="F148" s="371"/>
      <c r="G148" s="371"/>
      <c r="H148" s="371"/>
      <c r="I148" s="372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70" t="s">
        <v>161</v>
      </c>
      <c r="F149" s="371"/>
      <c r="G149" s="371"/>
      <c r="H149" s="371"/>
      <c r="I149" s="372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70" t="s">
        <v>161</v>
      </c>
      <c r="F150" s="371"/>
      <c r="G150" s="371"/>
      <c r="H150" s="371"/>
      <c r="I150" s="372"/>
      <c r="J150" s="44"/>
      <c r="K150" s="44"/>
      <c r="L150" s="44"/>
      <c r="M150" s="44"/>
      <c r="N150" s="44"/>
    </row>
    <row r="151" spans="1:16" s="12" customFormat="1" ht="28">
      <c r="A151" s="88"/>
      <c r="B151" s="464" t="s">
        <v>70</v>
      </c>
      <c r="C151" s="465"/>
      <c r="D151" s="361"/>
      <c r="E151" s="361"/>
      <c r="F151" s="361"/>
      <c r="G151" s="361"/>
      <c r="H151" s="361"/>
      <c r="I151" s="362"/>
      <c r="J151" s="44"/>
      <c r="K151" s="44"/>
    </row>
    <row r="152" spans="1:16" s="12" customFormat="1" ht="56.25" customHeight="1">
      <c r="A152" s="88"/>
      <c r="B152" s="455"/>
      <c r="C152" s="456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57" t="s">
        <v>162</v>
      </c>
      <c r="C153" s="458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59" t="s">
        <v>163</v>
      </c>
      <c r="C154" s="460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61" t="s">
        <v>71</v>
      </c>
      <c r="D157" s="462"/>
      <c r="E157" s="462"/>
      <c r="F157" s="462"/>
      <c r="G157" s="462"/>
      <c r="H157" s="462"/>
      <c r="I157" s="463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41" t="s">
        <v>164</v>
      </c>
      <c r="D158" s="442"/>
      <c r="E158" s="442"/>
      <c r="F158" s="442"/>
      <c r="G158" s="442"/>
      <c r="H158" s="442"/>
      <c r="I158" s="443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41" t="s">
        <v>165</v>
      </c>
      <c r="D159" s="442"/>
      <c r="E159" s="442"/>
      <c r="F159" s="442"/>
      <c r="G159" s="442"/>
      <c r="H159" s="442"/>
      <c r="I159" s="443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44" t="s">
        <v>164</v>
      </c>
      <c r="D160" s="445"/>
      <c r="E160" s="445"/>
      <c r="F160" s="445"/>
      <c r="G160" s="445"/>
      <c r="H160" s="445"/>
      <c r="I160" s="446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47"/>
      <c r="D161" s="448"/>
      <c r="E161" s="448"/>
      <c r="F161" s="448"/>
      <c r="G161" s="448"/>
      <c r="H161" s="448"/>
      <c r="I161" s="449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50"/>
      <c r="D162" s="451"/>
      <c r="E162" s="451"/>
      <c r="F162" s="451"/>
      <c r="G162" s="451"/>
      <c r="H162" s="451"/>
      <c r="I162" s="452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58" t="s">
        <v>78</v>
      </c>
      <c r="C164" s="358"/>
      <c r="D164" s="358"/>
      <c r="E164" s="358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53"/>
      <c r="B170" s="454"/>
      <c r="C170" s="454"/>
      <c r="D170" s="454"/>
      <c r="E170" s="454"/>
      <c r="F170" s="454"/>
      <c r="G170" s="454"/>
      <c r="H170" s="454"/>
      <c r="I170" s="454"/>
      <c r="J170" s="454"/>
      <c r="K170" s="454"/>
      <c r="L170" s="454"/>
      <c r="M170" s="454"/>
      <c r="N170" s="454"/>
      <c r="O170" s="454"/>
      <c r="P170" s="454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H06-ST113W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FACULTY 2-TONE TEE WOMEN'S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BLACK OYSTER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59" t="str">
        <f>'1. CUTTING DOCKET'!M11</f>
        <v>SINGLE JERSEY 20'S 100% COTTON 190GSM- SOFT HAND FEEL</v>
      </c>
      <c r="C7" s="560"/>
      <c r="D7" s="560"/>
      <c r="E7" s="561"/>
    </row>
    <row r="8" spans="1:12" s="62" customFormat="1" ht="409.6" customHeight="1">
      <c r="A8" s="64" t="e">
        <f>'1. CUTTING DOCKET'!#REF!</f>
        <v>#REF!</v>
      </c>
      <c r="B8" s="562"/>
      <c r="C8" s="563"/>
      <c r="D8" s="564"/>
      <c r="E8" s="565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66" t="e">
        <f>'1. CUTTING DOCKET'!#REF!</f>
        <v>#REF!</v>
      </c>
      <c r="C13" s="560"/>
      <c r="D13" s="567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62"/>
      <c r="C14" s="563"/>
      <c r="D14" s="564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68" t="e">
        <f>'1. CUTTING DOCKET'!#REF!</f>
        <v>#REF!</v>
      </c>
      <c r="C17" s="569"/>
      <c r="D17" s="570"/>
      <c r="E17" s="571"/>
    </row>
    <row r="18" spans="1:5" s="62" customFormat="1" ht="90" customHeight="1">
      <c r="A18" s="61" t="e">
        <f>'1. CUTTING DOCKET'!#REF!</f>
        <v>#REF!</v>
      </c>
      <c r="B18" s="544" t="e">
        <f>'1. CUTTING DOCKET'!#REF!</f>
        <v>#REF!</v>
      </c>
      <c r="C18" s="539"/>
      <c r="D18" s="539"/>
      <c r="E18" s="545"/>
    </row>
    <row r="19" spans="1:5" s="62" customFormat="1" ht="409.6" customHeight="1">
      <c r="A19" s="166" t="s">
        <v>166</v>
      </c>
      <c r="B19" s="541"/>
      <c r="C19" s="542"/>
      <c r="D19" s="543"/>
      <c r="E19" s="543"/>
    </row>
    <row r="20" spans="1:5" s="62" customFormat="1" ht="79.5" customHeight="1">
      <c r="A20" s="61" t="e">
        <f>'1. CUTTING DOCKET'!#REF!</f>
        <v>#REF!</v>
      </c>
      <c r="B20" s="544" t="e">
        <f>'1. CUTTING DOCKET'!#REF!</f>
        <v>#REF!</v>
      </c>
      <c r="C20" s="539"/>
      <c r="D20" s="539"/>
      <c r="E20" s="545"/>
    </row>
    <row r="21" spans="1:5" s="62" customFormat="1" ht="346.5" customHeight="1">
      <c r="A21" s="64" t="s">
        <v>117</v>
      </c>
      <c r="B21" s="546"/>
      <c r="C21" s="547"/>
      <c r="D21" s="548"/>
      <c r="E21" s="549"/>
    </row>
    <row r="22" spans="1:5" s="62" customFormat="1" ht="35">
      <c r="A22" s="61">
        <f>'1. CUTTING DOCKET'!B44</f>
        <v>0</v>
      </c>
      <c r="B22" s="538" t="str">
        <f>'1. CUTTING DOCKET'!F44</f>
        <v>MÀU PHỤ LIỆU</v>
      </c>
      <c r="C22" s="539"/>
      <c r="D22" s="540"/>
      <c r="E22" s="101"/>
    </row>
    <row r="23" spans="1:5" s="62" customFormat="1" ht="299.25" customHeight="1">
      <c r="A23" s="66" t="s">
        <v>100</v>
      </c>
      <c r="B23" s="550"/>
      <c r="C23" s="551"/>
      <c r="D23" s="552"/>
      <c r="E23" s="552"/>
    </row>
    <row r="24" spans="1:5" s="62" customFormat="1" ht="101.5" customHeight="1">
      <c r="A24" s="61" t="str">
        <f>'1. CUTTING DOCKET'!B43</f>
        <v>PHẦN C : PHỤ LIỆU ĐÓNG GÓI</v>
      </c>
      <c r="B24" s="538">
        <f>'1. CUTTING DOCKET'!F43</f>
        <v>0</v>
      </c>
      <c r="C24" s="539"/>
      <c r="D24" s="540"/>
      <c r="E24" s="101"/>
    </row>
    <row r="25" spans="1:5" s="62" customFormat="1" ht="362.25" customHeight="1">
      <c r="A25" s="66" t="s">
        <v>172</v>
      </c>
      <c r="B25" s="553" t="s">
        <v>173</v>
      </c>
      <c r="C25" s="554"/>
      <c r="D25" s="555"/>
      <c r="E25" s="113"/>
    </row>
    <row r="26" spans="1:5" s="62" customFormat="1" ht="109.5" customHeight="1">
      <c r="A26" s="61" t="s">
        <v>101</v>
      </c>
      <c r="B26" s="538" t="e">
        <f>'1. CUTTING DOCKET'!#REF!</f>
        <v>#REF!</v>
      </c>
      <c r="C26" s="539"/>
      <c r="D26" s="540"/>
      <c r="E26" s="102"/>
    </row>
    <row r="27" spans="1:5" s="62" customFormat="1" ht="282" customHeight="1">
      <c r="A27" s="66" t="s">
        <v>102</v>
      </c>
      <c r="B27" s="556" t="s">
        <v>167</v>
      </c>
      <c r="C27" s="557"/>
      <c r="D27" s="558"/>
      <c r="E27" s="558"/>
    </row>
    <row r="28" spans="1:5" s="62" customFormat="1" ht="93.65" customHeight="1">
      <c r="A28" s="61" t="e">
        <f>'1. CUTTING DOCKET'!#REF!</f>
        <v>#REF!</v>
      </c>
      <c r="B28" s="538" t="e">
        <f>'1. CUTTING DOCKET'!#REF!</f>
        <v>#REF!</v>
      </c>
      <c r="C28" s="539"/>
      <c r="D28" s="540"/>
      <c r="E28" s="102"/>
    </row>
    <row r="29" spans="1:5" s="62" customFormat="1" ht="273" customHeight="1">
      <c r="A29" s="64" t="s">
        <v>103</v>
      </c>
      <c r="B29" s="530"/>
      <c r="C29" s="531"/>
      <c r="D29" s="532"/>
      <c r="E29" s="532"/>
    </row>
    <row r="30" spans="1:5" s="62" customFormat="1" ht="95.25" customHeight="1">
      <c r="A30" s="61" t="str">
        <f>'1. CUTTING DOCKET'!B51</f>
        <v>POLY BAG THÙNG</v>
      </c>
      <c r="B30" s="538" t="str">
        <f>'1. CUTTING DOCKET'!F51</f>
        <v>CLEAR</v>
      </c>
      <c r="C30" s="539"/>
      <c r="D30" s="540"/>
      <c r="E30" s="102"/>
    </row>
    <row r="31" spans="1:5" s="62" customFormat="1" ht="324.75" customHeight="1">
      <c r="A31" s="64"/>
      <c r="B31" s="530"/>
      <c r="C31" s="531"/>
      <c r="D31" s="532"/>
      <c r="E31" s="532"/>
    </row>
    <row r="32" spans="1:5" s="62" customFormat="1" ht="119.5" customHeight="1">
      <c r="A32" s="61" t="s">
        <v>105</v>
      </c>
      <c r="B32" s="538" t="e">
        <f>'1. CUTTING DOCKET'!#REF!</f>
        <v>#REF!</v>
      </c>
      <c r="C32" s="539"/>
      <c r="D32" s="540"/>
      <c r="E32" s="102"/>
    </row>
    <row r="33" spans="1:9" s="62" customFormat="1" ht="287.25" customHeight="1">
      <c r="A33" s="64" t="s">
        <v>106</v>
      </c>
      <c r="B33" s="530"/>
      <c r="C33" s="531"/>
      <c r="D33" s="532"/>
      <c r="E33" s="532"/>
    </row>
    <row r="34" spans="1:9" s="62" customFormat="1" ht="71.5" customHeight="1">
      <c r="A34" s="61" t="s">
        <v>96</v>
      </c>
      <c r="B34" s="538" t="s">
        <v>38</v>
      </c>
      <c r="C34" s="539"/>
      <c r="D34" s="540"/>
      <c r="E34" s="102"/>
    </row>
    <row r="35" spans="1:9" s="62" customFormat="1" ht="87" customHeight="1">
      <c r="A35" s="64" t="s">
        <v>104</v>
      </c>
      <c r="B35" s="530"/>
      <c r="C35" s="531"/>
      <c r="D35" s="532"/>
      <c r="E35" s="532"/>
    </row>
    <row r="36" spans="1:9" s="62" customFormat="1" ht="63.65" customHeight="1">
      <c r="A36" s="61" t="s">
        <v>97</v>
      </c>
      <c r="B36" s="538" t="s">
        <v>92</v>
      </c>
      <c r="C36" s="539"/>
      <c r="D36" s="540"/>
      <c r="E36" s="102"/>
    </row>
    <row r="37" spans="1:9" s="62" customFormat="1" ht="97.5" customHeight="1">
      <c r="A37" s="64" t="s">
        <v>104</v>
      </c>
      <c r="B37" s="530"/>
      <c r="C37" s="531"/>
      <c r="D37" s="532"/>
      <c r="E37" s="532"/>
    </row>
    <row r="38" spans="1:9" s="62" customFormat="1" ht="97.5" customHeight="1">
      <c r="A38" s="98" t="e">
        <f>'1. CUTTING DOCKET'!#REF!</f>
        <v>#REF!</v>
      </c>
      <c r="B38" s="533" t="e">
        <f>'1. CUTTING DOCKET'!#REF!</f>
        <v>#REF!</v>
      </c>
      <c r="C38" s="534"/>
      <c r="D38" s="535"/>
      <c r="E38" s="103"/>
    </row>
    <row r="39" spans="1:9" s="62" customFormat="1" ht="221.5" customHeight="1">
      <c r="A39" s="64"/>
      <c r="B39" s="536"/>
      <c r="C39" s="537"/>
      <c r="D39" s="536"/>
      <c r="E39" s="536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C46"/>
  <sheetViews>
    <sheetView view="pageBreakPreview" topLeftCell="A10" zoomScale="40" zoomScaleNormal="40" zoomScaleSheetLayoutView="40" zoomScalePageLayoutView="25" workbookViewId="0">
      <selection activeCell="E10" sqref="E10"/>
    </sheetView>
  </sheetViews>
  <sheetFormatPr defaultColWidth="9.1796875" defaultRowHeight="20"/>
  <cols>
    <col min="1" max="1" width="103.1796875" style="67" customWidth="1"/>
    <col min="2" max="3" width="96" style="67" customWidth="1"/>
    <col min="4" max="8" width="9.1796875" style="68"/>
    <col min="9" max="9" width="9.1796875" style="68" customWidth="1"/>
    <col min="10" max="16384" width="9.1796875" style="68"/>
  </cols>
  <sheetData>
    <row r="1" spans="1:3" s="58" customFormat="1" ht="67.5" customHeight="1">
      <c r="A1" s="56"/>
      <c r="B1" s="56"/>
      <c r="C1" s="56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DOCKET'!$D$7</f>
        <v>H06-ST113W</v>
      </c>
      <c r="C3" s="59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DOCKET'!$D$8</f>
        <v>FACULTY 2-TONE TEE WOMEN'S</v>
      </c>
      <c r="C4" s="59"/>
    </row>
    <row r="5" spans="1:3" s="58" customFormat="1" ht="76" customHeight="1">
      <c r="A5" s="199"/>
      <c r="B5" s="159" t="str">
        <f>'1. CUTTING DOCKET'!$D$18</f>
        <v>BLACK OYSTER</v>
      </c>
      <c r="C5" s="159" t="str">
        <f>'1. CUTTING DOCKET'!D$22</f>
        <v>HEATHER GREY</v>
      </c>
    </row>
    <row r="6" spans="1:3" s="62" customFormat="1" ht="69.75" customHeight="1">
      <c r="A6" s="161" t="s">
        <v>32</v>
      </c>
      <c r="B6" s="161" t="str">
        <f>$B$5</f>
        <v>BLACK OYSTER</v>
      </c>
      <c r="C6" s="161" t="str">
        <f>$C$5</f>
        <v>HEATHER GREY</v>
      </c>
    </row>
    <row r="7" spans="1:3" s="62" customFormat="1" ht="93" customHeight="1">
      <c r="A7" s="200" t="s">
        <v>33</v>
      </c>
      <c r="B7" s="559" t="str">
        <f>'1. CUTTING DOCKET'!$M$11</f>
        <v>SINGLE JERSEY 20'S 100% COTTON 190GSM- SOFT HAND FEEL</v>
      </c>
      <c r="C7" s="560"/>
    </row>
    <row r="8" spans="1:3" s="62" customFormat="1" ht="230.5" customHeight="1">
      <c r="A8" s="162" t="s">
        <v>32</v>
      </c>
      <c r="B8" s="275"/>
      <c r="C8" s="275"/>
    </row>
    <row r="9" spans="1:3" s="62" customFormat="1" ht="79.5" customHeight="1">
      <c r="A9" s="161" t="str">
        <f>'1. CUTTING DOCKET'!$B$32</f>
        <v>100% COTTON 1x1RIB_ 260GSM</v>
      </c>
      <c r="B9" s="161" t="str">
        <f>$B$5</f>
        <v>BLACK OYSTER</v>
      </c>
      <c r="C9" s="161" t="str">
        <f>$C$5</f>
        <v>HEATHER GREY</v>
      </c>
    </row>
    <row r="10" spans="1:3" s="62" customFormat="1" ht="230.5" customHeight="1">
      <c r="A10" s="162" t="s">
        <v>195</v>
      </c>
      <c r="B10" s="275"/>
      <c r="C10" s="275"/>
    </row>
    <row r="11" spans="1:3" s="62" customFormat="1" ht="132" hidden="1" customHeight="1">
      <c r="A11" s="161" t="e">
        <f>'[11]1. CUTTING DOCKET'!#REF!</f>
        <v>#REF!</v>
      </c>
      <c r="B11" s="161"/>
      <c r="C11" s="161"/>
    </row>
    <row r="12" spans="1:3" s="62" customFormat="1" ht="409.6" hidden="1" customHeight="1">
      <c r="A12" s="162" t="e">
        <f>'[11]1. CUTTING DOCKET'!#REF!</f>
        <v>#REF!</v>
      </c>
      <c r="B12" s="162"/>
      <c r="C12" s="162"/>
    </row>
    <row r="13" spans="1:3" s="62" customFormat="1" ht="135" hidden="1" customHeight="1">
      <c r="A13" s="161" t="e">
        <f>'[11]1. CUTTING DOCKET'!#REF!</f>
        <v>#REF!</v>
      </c>
      <c r="B13" s="161"/>
      <c r="C13" s="161"/>
    </row>
    <row r="14" spans="1:3" s="62" customFormat="1" ht="66.5" hidden="1" customHeight="1">
      <c r="A14" s="162" t="e">
        <f>'[11]1. CUTTING DOCKET'!#REF!</f>
        <v>#REF!</v>
      </c>
      <c r="B14" s="162"/>
      <c r="C14" s="162"/>
    </row>
    <row r="15" spans="1:3" s="62" customFormat="1" ht="74.25" customHeight="1">
      <c r="A15" s="161" t="str">
        <f>'[11]1. CUTTING DOCKET'!B31</f>
        <v>CHỈ 40/2 MAY CHÍNH</v>
      </c>
      <c r="B15" s="165" t="str">
        <f>B5</f>
        <v>BLACK OYSTER</v>
      </c>
      <c r="C15" s="165" t="str">
        <f>C5</f>
        <v>HEATHER GREY</v>
      </c>
    </row>
    <row r="16" spans="1:3" s="62" customFormat="1" ht="56.5" customHeight="1">
      <c r="A16" s="261"/>
      <c r="B16" s="276"/>
      <c r="C16" s="276"/>
    </row>
    <row r="17" spans="1:3" s="62" customFormat="1" ht="143" customHeight="1">
      <c r="A17" s="272" t="str">
        <f>'1. CUTTING DOCKET'!B40</f>
        <v>NHÃN DỆT BẰNG VẢI 38MM*71MM 
(NHÃN CHÍNH-PHÂN THEO TỪNG SIZE)
CODE: HSC-ML-0075(WOMENS)</v>
      </c>
      <c r="B17" s="544" t="str">
        <f>'1. CUTTING DOCKET'!F40</f>
        <v>NỀN ĐEN CHỮ TRẮNG</v>
      </c>
      <c r="C17" s="539"/>
    </row>
    <row r="18" spans="1:3" s="62" customFormat="1" ht="194" customHeight="1">
      <c r="A18" s="273" t="s">
        <v>203</v>
      </c>
      <c r="B18" s="576"/>
      <c r="C18" s="577"/>
    </row>
    <row r="19" spans="1:3" s="62" customFormat="1" ht="122" customHeight="1">
      <c r="A19" s="272" t="str">
        <f>'1. CUTTING DOCKET'!$B$41</f>
        <v>NHÃN THÀNH PHẦN 100% COTTON
KÍCH THƯỚC: 82.2 *20 MM
CODE: CC-041</v>
      </c>
      <c r="B19" s="544" t="s">
        <v>241</v>
      </c>
      <c r="C19" s="539" t="s">
        <v>241</v>
      </c>
    </row>
    <row r="20" spans="1:3" s="62" customFormat="1" ht="323" customHeight="1">
      <c r="A20" s="572" t="s">
        <v>219</v>
      </c>
      <c r="B20" s="576"/>
      <c r="C20" s="577"/>
    </row>
    <row r="21" spans="1:3" s="62" customFormat="1" ht="136.5" hidden="1" customHeight="1">
      <c r="A21" s="573"/>
      <c r="B21" s="544"/>
      <c r="C21" s="539"/>
    </row>
    <row r="22" spans="1:3" s="62" customFormat="1" ht="92" customHeight="1">
      <c r="A22" s="272" t="str">
        <f>'[11]1. CUTTING DOCKET'!$B$34</f>
        <v>NHÃN HSCO SATIN
CODE: HSC-ML-0002</v>
      </c>
      <c r="B22" s="544" t="s">
        <v>241</v>
      </c>
      <c r="C22" s="539" t="s">
        <v>241</v>
      </c>
    </row>
    <row r="23" spans="1:3" s="62" customFormat="1" ht="209.5" customHeight="1">
      <c r="A23" s="273" t="s">
        <v>204</v>
      </c>
      <c r="B23" s="576"/>
      <c r="C23" s="577"/>
    </row>
    <row r="24" spans="1:3" s="62" customFormat="1" ht="53" customHeight="1">
      <c r="A24" s="574" t="str">
        <f>'[12]1. CUTTING DOCKET'!B38</f>
        <v>THẺ BÀI + SIZE STICKER</v>
      </c>
      <c r="B24" s="274" t="s">
        <v>89</v>
      </c>
      <c r="C24" s="274" t="s">
        <v>89</v>
      </c>
    </row>
    <row r="25" spans="1:3" s="62" customFormat="1" ht="58" customHeight="1">
      <c r="A25" s="575"/>
      <c r="B25" s="161" t="s">
        <v>246</v>
      </c>
      <c r="C25" s="161" t="s">
        <v>246</v>
      </c>
    </row>
    <row r="26" spans="1:3" s="62" customFormat="1" ht="262" customHeight="1">
      <c r="A26" s="277" t="s">
        <v>247</v>
      </c>
      <c r="B26" s="278"/>
      <c r="C26" s="278"/>
    </row>
    <row r="27" spans="1:3" s="62" customFormat="1" ht="52" customHeight="1">
      <c r="A27" s="272" t="str">
        <f>'[12]1. CUTTING DOCKET'!B39</f>
        <v>ĐẠN BẮN TREO THẺ BÀI</v>
      </c>
      <c r="B27" s="274" t="s">
        <v>39</v>
      </c>
      <c r="C27" s="274" t="s">
        <v>39</v>
      </c>
    </row>
    <row r="28" spans="1:3" s="62" customFormat="1" ht="202.5" customHeight="1">
      <c r="A28" s="277" t="s">
        <v>248</v>
      </c>
      <c r="B28" s="279"/>
      <c r="C28" s="279"/>
    </row>
    <row r="29" spans="1:3" s="62" customFormat="1" ht="90" customHeight="1">
      <c r="A29" s="272" t="str">
        <f>'[12]1. CUTTING DOCKET'!B40</f>
        <v>STICKER BARCODE TẠI THẺ BÀI
KÍCH THƯỚC: 20CMX30CM</v>
      </c>
      <c r="B29" s="274" t="s">
        <v>89</v>
      </c>
      <c r="C29" s="274" t="s">
        <v>89</v>
      </c>
    </row>
    <row r="30" spans="1:3" s="62" customFormat="1" ht="185.5" customHeight="1">
      <c r="A30" s="277" t="s">
        <v>249</v>
      </c>
      <c r="B30" s="279"/>
      <c r="C30" s="279"/>
    </row>
    <row r="31" spans="1:3" s="62" customFormat="1" ht="88" customHeight="1">
      <c r="A31" s="272" t="str">
        <f>'[12]1. CUTTING DOCKET'!B41</f>
        <v>STICKER BARCODE TẠI POLY BAG
KÍCH THƯỚC: 35CMX55CM</v>
      </c>
      <c r="B31" s="274" t="str">
        <f>B29</f>
        <v>NỀN TRẮNG CHỮ ĐEN</v>
      </c>
      <c r="C31" s="274" t="str">
        <f>C29</f>
        <v>NỀN TRẮNG CHỮ ĐEN</v>
      </c>
    </row>
    <row r="32" spans="1:3" s="62" customFormat="1" ht="169" customHeight="1">
      <c r="A32" s="277" t="s">
        <v>250</v>
      </c>
      <c r="B32" s="279"/>
      <c r="C32" s="279"/>
    </row>
    <row r="33" spans="1:3" s="62" customFormat="1" ht="80" customHeight="1">
      <c r="A33" s="272" t="str">
        <f>'[12]1. CUTTING DOCKET'!B42</f>
        <v>STICKER CARTON CHI TIẾT TỪNG CỬA HÀNG</v>
      </c>
      <c r="B33" s="274" t="str">
        <f>B31</f>
        <v>NỀN TRẮNG CHỮ ĐEN</v>
      </c>
      <c r="C33" s="274" t="str">
        <f>C31</f>
        <v>NỀN TRẮNG CHỮ ĐEN</v>
      </c>
    </row>
    <row r="34" spans="1:3" s="62" customFormat="1" ht="173.5" customHeight="1">
      <c r="A34" s="277" t="s">
        <v>251</v>
      </c>
      <c r="B34" s="279"/>
      <c r="C34" s="279"/>
    </row>
    <row r="35" spans="1:3" s="62" customFormat="1" ht="51" customHeight="1">
      <c r="A35" s="272" t="str">
        <f>'[12]1. CUTTING DOCKET'!B43</f>
        <v>POLY BAG LỚN</v>
      </c>
      <c r="B35" s="274" t="s">
        <v>92</v>
      </c>
      <c r="C35" s="274" t="s">
        <v>92</v>
      </c>
    </row>
    <row r="36" spans="1:3" s="62" customFormat="1" ht="96" customHeight="1">
      <c r="A36" s="277" t="s">
        <v>252</v>
      </c>
      <c r="B36" s="279"/>
      <c r="C36" s="279"/>
    </row>
    <row r="37" spans="1:3" s="62" customFormat="1" ht="35">
      <c r="A37" s="272" t="str">
        <f>'[12]1. CUTTING DOCKET'!B44</f>
        <v>POLY BAG THÙNG</v>
      </c>
      <c r="B37" s="274" t="s">
        <v>92</v>
      </c>
      <c r="C37" s="274" t="s">
        <v>92</v>
      </c>
    </row>
    <row r="38" spans="1:3" s="62" customFormat="1" ht="72.5" customHeight="1">
      <c r="A38" s="277" t="s">
        <v>253</v>
      </c>
      <c r="B38" s="279"/>
      <c r="C38" s="279"/>
    </row>
    <row r="39" spans="1:3" s="62" customFormat="1" ht="54" customHeight="1">
      <c r="A39" s="272" t="s">
        <v>215</v>
      </c>
      <c r="B39" s="274" t="s">
        <v>92</v>
      </c>
      <c r="C39" s="274" t="s">
        <v>92</v>
      </c>
    </row>
    <row r="40" spans="1:3" s="62" customFormat="1" ht="167.5" customHeight="1">
      <c r="A40" s="277" t="s">
        <v>254</v>
      </c>
      <c r="B40" s="278"/>
      <c r="C40" s="278"/>
    </row>
    <row r="41" spans="1:3" s="62" customFormat="1" ht="55" customHeight="1">
      <c r="A41" s="272" t="s">
        <v>216</v>
      </c>
      <c r="B41" s="274" t="s">
        <v>92</v>
      </c>
      <c r="C41" s="274" t="s">
        <v>92</v>
      </c>
    </row>
    <row r="42" spans="1:3" s="62" customFormat="1" ht="104.5" customHeight="1">
      <c r="A42" s="277" t="s">
        <v>254</v>
      </c>
      <c r="B42" s="278"/>
      <c r="C42" s="278"/>
    </row>
    <row r="43" spans="1:3" s="62" customFormat="1" ht="51.5" customHeight="1">
      <c r="A43" s="272" t="s">
        <v>217</v>
      </c>
      <c r="B43" s="274" t="s">
        <v>55</v>
      </c>
      <c r="C43" s="274" t="s">
        <v>55</v>
      </c>
    </row>
    <row r="44" spans="1:3" s="62" customFormat="1" ht="104.5" customHeight="1">
      <c r="A44" s="277" t="s">
        <v>255</v>
      </c>
      <c r="B44" s="278"/>
      <c r="C44" s="278"/>
    </row>
    <row r="45" spans="1:3" s="62" customFormat="1" ht="46" customHeight="1">
      <c r="A45" s="272" t="s">
        <v>187</v>
      </c>
      <c r="B45" s="274" t="str">
        <f>B43</f>
        <v>NATURAL</v>
      </c>
      <c r="C45" s="274" t="str">
        <f>C43</f>
        <v>NATURAL</v>
      </c>
    </row>
    <row r="46" spans="1:3" s="62" customFormat="1" ht="104.5" customHeight="1">
      <c r="A46" s="277" t="s">
        <v>253</v>
      </c>
      <c r="B46" s="279"/>
      <c r="C46" s="279"/>
    </row>
  </sheetData>
  <mergeCells count="10">
    <mergeCell ref="A20:A21"/>
    <mergeCell ref="A24:A25"/>
    <mergeCell ref="B7:C7"/>
    <mergeCell ref="B17:C17"/>
    <mergeCell ref="B18:C18"/>
    <mergeCell ref="B19:C19"/>
    <mergeCell ref="B20:C20"/>
    <mergeCell ref="B21:C21"/>
    <mergeCell ref="B22:C22"/>
    <mergeCell ref="B23:C23"/>
  </mergeCells>
  <printOptions horizontalCentered="1"/>
  <pageMargins left="0.25" right="0" top="0.60416666666666696" bottom="0.75" header="0" footer="0"/>
  <pageSetup paperSize="9" scale="33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32" max="1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C4156-D421-4013-97BC-362E8FE2B68C}">
  <sheetPr>
    <pageSetUpPr fitToPage="1"/>
  </sheetPr>
  <dimension ref="A1:O41"/>
  <sheetViews>
    <sheetView tabSelected="1" view="pageBreakPreview" zoomScale="40" zoomScaleNormal="40" zoomScaleSheetLayoutView="40" workbookViewId="0">
      <selection activeCell="D4" sqref="D4"/>
    </sheetView>
  </sheetViews>
  <sheetFormatPr defaultColWidth="7.54296875" defaultRowHeight="27.5"/>
  <cols>
    <col min="1" max="1" width="13.453125" style="280" customWidth="1"/>
    <col min="2" max="2" width="30.54296875" style="280" customWidth="1"/>
    <col min="3" max="3" width="38.26953125" style="280" bestFit="1" customWidth="1"/>
    <col min="4" max="4" width="109.7265625" style="280" bestFit="1" customWidth="1"/>
    <col min="5" max="5" width="35" style="351" customWidth="1"/>
    <col min="6" max="6" width="35" style="351" hidden="1" customWidth="1"/>
    <col min="7" max="7" width="27" style="351" customWidth="1"/>
    <col min="8" max="8" width="27" style="351" hidden="1" customWidth="1"/>
    <col min="9" max="9" width="26.453125" style="351" customWidth="1"/>
    <col min="10" max="10" width="26.81640625" style="351" customWidth="1"/>
    <col min="11" max="11" width="24.54296875" style="351" customWidth="1"/>
    <col min="12" max="12" width="28.1796875" style="351" customWidth="1"/>
    <col min="13" max="13" width="27.453125" style="351" customWidth="1"/>
    <col min="14" max="14" width="68" style="280" customWidth="1"/>
    <col min="15" max="15" width="152.453125" style="280" customWidth="1"/>
    <col min="16" max="16384" width="7.54296875" style="280"/>
  </cols>
  <sheetData>
    <row r="1" spans="1:13" ht="36" customHeight="1">
      <c r="A1" s="578" t="s">
        <v>262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80"/>
    </row>
    <row r="2" spans="1:13" ht="36" customHeight="1">
      <c r="A2" s="578" t="s">
        <v>263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80"/>
    </row>
    <row r="3" spans="1:13" s="288" customFormat="1" ht="51" customHeight="1">
      <c r="A3" s="281"/>
      <c r="B3" s="282" t="s">
        <v>264</v>
      </c>
      <c r="C3" s="283"/>
      <c r="D3" s="284" t="s">
        <v>265</v>
      </c>
      <c r="E3" s="285"/>
      <c r="F3" s="285"/>
      <c r="G3" s="285"/>
      <c r="H3" s="285"/>
      <c r="I3" s="285" t="s">
        <v>266</v>
      </c>
      <c r="J3" s="285" t="s">
        <v>60</v>
      </c>
      <c r="K3" s="286"/>
      <c r="L3" s="287" t="s">
        <v>267</v>
      </c>
      <c r="M3" s="286"/>
    </row>
    <row r="4" spans="1:13" s="288" customFormat="1" ht="33" customHeight="1">
      <c r="A4" s="289"/>
      <c r="B4" s="290" t="s">
        <v>268</v>
      </c>
      <c r="C4" s="283"/>
      <c r="D4" s="291"/>
      <c r="E4" s="292"/>
      <c r="F4" s="292"/>
      <c r="G4" s="292"/>
      <c r="H4" s="292"/>
      <c r="I4" s="292" t="s">
        <v>269</v>
      </c>
      <c r="J4" s="292" t="s">
        <v>270</v>
      </c>
      <c r="K4" s="292"/>
      <c r="L4" s="292" t="s">
        <v>271</v>
      </c>
      <c r="M4" s="293"/>
    </row>
    <row r="5" spans="1:13" s="288" customFormat="1">
      <c r="A5" s="294"/>
      <c r="B5" s="295" t="s">
        <v>272</v>
      </c>
      <c r="C5" s="283"/>
      <c r="D5" s="296" t="s">
        <v>229</v>
      </c>
      <c r="E5" s="297"/>
      <c r="F5" s="297"/>
      <c r="G5" s="297"/>
      <c r="H5" s="297"/>
      <c r="I5" s="297" t="s">
        <v>273</v>
      </c>
      <c r="J5" s="297" t="s">
        <v>274</v>
      </c>
      <c r="K5" s="298"/>
      <c r="L5" s="297" t="s">
        <v>275</v>
      </c>
      <c r="M5" s="299"/>
    </row>
    <row r="6" spans="1:13" ht="72.75" customHeight="1">
      <c r="A6" s="300"/>
      <c r="B6" s="300"/>
      <c r="C6" s="300"/>
      <c r="D6" s="300"/>
      <c r="E6" s="581" t="s">
        <v>256</v>
      </c>
      <c r="F6" s="582"/>
      <c r="G6" s="582"/>
      <c r="H6" s="582"/>
      <c r="I6" s="582"/>
      <c r="J6" s="582"/>
      <c r="K6" s="582"/>
      <c r="L6" s="582"/>
      <c r="M6" s="582"/>
    </row>
    <row r="7" spans="1:13" s="309" customFormat="1" ht="71.25" customHeight="1">
      <c r="A7" s="301" t="s">
        <v>276</v>
      </c>
      <c r="B7" s="302" t="s">
        <v>277</v>
      </c>
      <c r="C7" s="303" t="s">
        <v>278</v>
      </c>
      <c r="D7" s="304" t="s">
        <v>278</v>
      </c>
      <c r="E7" s="305" t="s">
        <v>279</v>
      </c>
      <c r="F7" s="305" t="s">
        <v>280</v>
      </c>
      <c r="G7" s="305" t="s">
        <v>182</v>
      </c>
      <c r="H7" s="306" t="s">
        <v>281</v>
      </c>
      <c r="I7" s="307" t="s">
        <v>282</v>
      </c>
      <c r="J7" s="308" t="s">
        <v>10</v>
      </c>
      <c r="K7" s="306" t="s">
        <v>57</v>
      </c>
      <c r="L7" s="306" t="s">
        <v>58</v>
      </c>
      <c r="M7" s="306" t="s">
        <v>283</v>
      </c>
    </row>
    <row r="8" spans="1:13" ht="63" customHeight="1">
      <c r="A8" s="310" t="s">
        <v>284</v>
      </c>
      <c r="B8" s="311" t="s">
        <v>285</v>
      </c>
      <c r="C8" s="312"/>
      <c r="D8" s="310" t="s">
        <v>286</v>
      </c>
      <c r="E8" s="313" t="s">
        <v>222</v>
      </c>
      <c r="F8" s="314" t="s">
        <v>222</v>
      </c>
      <c r="G8" s="315">
        <f>I8-M8</f>
        <v>7.5</v>
      </c>
      <c r="H8" s="314" t="s">
        <v>287</v>
      </c>
      <c r="I8" s="316">
        <v>7.75</v>
      </c>
      <c r="J8" s="315">
        <f>I8+M8</f>
        <v>8</v>
      </c>
      <c r="K8" s="315">
        <f t="shared" ref="K8:K23" si="0">J8+M8</f>
        <v>8.25</v>
      </c>
      <c r="L8" s="317">
        <f t="shared" ref="L8:L23" si="1">K8+M8</f>
        <v>8.5</v>
      </c>
      <c r="M8" s="317">
        <v>0.25</v>
      </c>
    </row>
    <row r="9" spans="1:13" ht="63" customHeight="1">
      <c r="A9" s="310" t="s">
        <v>288</v>
      </c>
      <c r="B9" s="311" t="s">
        <v>230</v>
      </c>
      <c r="C9" s="312"/>
      <c r="D9" s="310" t="s">
        <v>289</v>
      </c>
      <c r="E9" s="313" t="s">
        <v>223</v>
      </c>
      <c r="F9" s="318">
        <v>0.25</v>
      </c>
      <c r="G9" s="315">
        <f>I9-M9</f>
        <v>4</v>
      </c>
      <c r="H9" s="319">
        <v>4</v>
      </c>
      <c r="I9" s="320">
        <v>4.125</v>
      </c>
      <c r="J9" s="315">
        <f>I9+M9</f>
        <v>4.25</v>
      </c>
      <c r="K9" s="315">
        <f t="shared" si="0"/>
        <v>4.375</v>
      </c>
      <c r="L9" s="317">
        <f t="shared" si="1"/>
        <v>4.5</v>
      </c>
      <c r="M9" s="317">
        <v>0.125</v>
      </c>
    </row>
    <row r="10" spans="1:13" ht="63" customHeight="1">
      <c r="A10" s="310" t="s">
        <v>290</v>
      </c>
      <c r="B10" s="311" t="s">
        <v>231</v>
      </c>
      <c r="C10" s="312"/>
      <c r="D10" s="310" t="s">
        <v>291</v>
      </c>
      <c r="E10" s="313" t="s">
        <v>223</v>
      </c>
      <c r="F10" s="314" t="s">
        <v>223</v>
      </c>
      <c r="G10" s="315">
        <f>I10-M10</f>
        <v>1.25</v>
      </c>
      <c r="H10" s="314" t="s">
        <v>292</v>
      </c>
      <c r="I10" s="316" t="s">
        <v>292</v>
      </c>
      <c r="J10" s="315">
        <f>I10+M10</f>
        <v>1.25</v>
      </c>
      <c r="K10" s="315">
        <f t="shared" si="0"/>
        <v>1.25</v>
      </c>
      <c r="L10" s="317">
        <f t="shared" si="1"/>
        <v>1.25</v>
      </c>
      <c r="M10" s="317">
        <v>0</v>
      </c>
    </row>
    <row r="11" spans="1:13" ht="63" customHeight="1">
      <c r="A11" s="310" t="s">
        <v>293</v>
      </c>
      <c r="B11" s="311" t="s">
        <v>232</v>
      </c>
      <c r="C11" s="312"/>
      <c r="D11" s="310" t="s">
        <v>294</v>
      </c>
      <c r="E11" s="313" t="s">
        <v>223</v>
      </c>
      <c r="F11" s="314" t="s">
        <v>223</v>
      </c>
      <c r="G11" s="315">
        <v>0.875</v>
      </c>
      <c r="H11" s="314" t="s">
        <v>295</v>
      </c>
      <c r="I11" s="316" t="s">
        <v>295</v>
      </c>
      <c r="J11" s="315">
        <v>0.875</v>
      </c>
      <c r="K11" s="315">
        <f t="shared" si="0"/>
        <v>0.875</v>
      </c>
      <c r="L11" s="317">
        <f t="shared" si="1"/>
        <v>0.875</v>
      </c>
      <c r="M11" s="317">
        <v>0</v>
      </c>
    </row>
    <row r="12" spans="1:13" ht="57" customHeight="1">
      <c r="A12" s="310" t="s">
        <v>296</v>
      </c>
      <c r="B12" s="311" t="s">
        <v>233</v>
      </c>
      <c r="C12" s="312"/>
      <c r="D12" s="310" t="s">
        <v>297</v>
      </c>
      <c r="E12" s="313" t="s">
        <v>298</v>
      </c>
      <c r="F12" s="314" t="s">
        <v>298</v>
      </c>
      <c r="G12" s="315">
        <f>I12-M12</f>
        <v>17.5</v>
      </c>
      <c r="H12" s="314" t="s">
        <v>257</v>
      </c>
      <c r="I12" s="316">
        <v>18</v>
      </c>
      <c r="J12" s="315">
        <f>I12+M12</f>
        <v>18.5</v>
      </c>
      <c r="K12" s="315">
        <f t="shared" si="0"/>
        <v>19</v>
      </c>
      <c r="L12" s="317">
        <f t="shared" si="1"/>
        <v>19.5</v>
      </c>
      <c r="M12" s="317">
        <v>0.5</v>
      </c>
    </row>
    <row r="13" spans="1:13" ht="63" customHeight="1">
      <c r="A13" s="310" t="s">
        <v>299</v>
      </c>
      <c r="B13" s="311" t="s">
        <v>234</v>
      </c>
      <c r="C13" s="312"/>
      <c r="D13" s="310" t="s">
        <v>300</v>
      </c>
      <c r="E13" s="313" t="s">
        <v>298</v>
      </c>
      <c r="F13" s="314" t="s">
        <v>298</v>
      </c>
      <c r="G13" s="315">
        <f>I13-M13</f>
        <v>16</v>
      </c>
      <c r="H13" s="319">
        <v>16</v>
      </c>
      <c r="I13" s="320">
        <v>16.5</v>
      </c>
      <c r="J13" s="315">
        <f>I13+M13</f>
        <v>17</v>
      </c>
      <c r="K13" s="315">
        <f t="shared" si="0"/>
        <v>17.5</v>
      </c>
      <c r="L13" s="317">
        <f t="shared" si="1"/>
        <v>18</v>
      </c>
      <c r="M13" s="317">
        <v>0.5</v>
      </c>
    </row>
    <row r="14" spans="1:13" ht="63" customHeight="1">
      <c r="A14" s="310" t="s">
        <v>301</v>
      </c>
      <c r="B14" s="311" t="s">
        <v>235</v>
      </c>
      <c r="C14" s="312"/>
      <c r="D14" s="310" t="s">
        <v>302</v>
      </c>
      <c r="E14" s="313" t="s">
        <v>298</v>
      </c>
      <c r="F14" s="314" t="s">
        <v>298</v>
      </c>
      <c r="G14" s="315">
        <f>I14-M14</f>
        <v>16.5</v>
      </c>
      <c r="H14" s="314" t="s">
        <v>303</v>
      </c>
      <c r="I14" s="316">
        <v>17</v>
      </c>
      <c r="J14" s="315">
        <f>I14+M14</f>
        <v>17.5</v>
      </c>
      <c r="K14" s="315">
        <f t="shared" si="0"/>
        <v>18</v>
      </c>
      <c r="L14" s="317">
        <f t="shared" si="1"/>
        <v>18.5</v>
      </c>
      <c r="M14" s="317">
        <v>0.5</v>
      </c>
    </row>
    <row r="15" spans="1:13" ht="63" customHeight="1">
      <c r="A15" s="310" t="s">
        <v>304</v>
      </c>
      <c r="B15" s="311" t="s">
        <v>236</v>
      </c>
      <c r="C15" s="312"/>
      <c r="D15" s="310" t="s">
        <v>305</v>
      </c>
      <c r="E15" s="313" t="s">
        <v>222</v>
      </c>
      <c r="F15" s="318">
        <v>0.375</v>
      </c>
      <c r="G15" s="315">
        <f>I15-M15</f>
        <v>9.125</v>
      </c>
      <c r="H15" s="319">
        <v>9</v>
      </c>
      <c r="I15" s="320">
        <v>9.375</v>
      </c>
      <c r="J15" s="315">
        <f>I15+M15</f>
        <v>9.625</v>
      </c>
      <c r="K15" s="315">
        <f t="shared" si="0"/>
        <v>9.875</v>
      </c>
      <c r="L15" s="317">
        <f t="shared" si="1"/>
        <v>10.125</v>
      </c>
      <c r="M15" s="317">
        <v>0.25</v>
      </c>
    </row>
    <row r="16" spans="1:13" ht="63" customHeight="1">
      <c r="A16" s="310" t="s">
        <v>306</v>
      </c>
      <c r="B16" s="311" t="s">
        <v>237</v>
      </c>
      <c r="C16" s="312"/>
      <c r="D16" s="310" t="s">
        <v>307</v>
      </c>
      <c r="E16" s="313" t="s">
        <v>308</v>
      </c>
      <c r="F16" s="318">
        <v>0.125</v>
      </c>
      <c r="G16" s="315">
        <f>I16-M16</f>
        <v>1</v>
      </c>
      <c r="H16" s="319">
        <v>1</v>
      </c>
      <c r="I16" s="320">
        <v>1</v>
      </c>
      <c r="J16" s="315">
        <f>I16+M16</f>
        <v>1</v>
      </c>
      <c r="K16" s="315">
        <f t="shared" si="0"/>
        <v>1</v>
      </c>
      <c r="L16" s="317">
        <f t="shared" si="1"/>
        <v>1</v>
      </c>
      <c r="M16" s="317">
        <v>0</v>
      </c>
    </row>
    <row r="17" spans="1:15" ht="63" customHeight="1">
      <c r="A17" s="310" t="s">
        <v>57</v>
      </c>
      <c r="B17" s="311" t="s">
        <v>309</v>
      </c>
      <c r="C17" s="312"/>
      <c r="D17" s="310" t="s">
        <v>310</v>
      </c>
      <c r="E17" s="313" t="s">
        <v>308</v>
      </c>
      <c r="F17" s="318">
        <v>0.125</v>
      </c>
      <c r="G17" s="315">
        <v>0.375</v>
      </c>
      <c r="H17" s="314" t="s">
        <v>298</v>
      </c>
      <c r="I17" s="316" t="s">
        <v>298</v>
      </c>
      <c r="J17" s="315">
        <v>0.375</v>
      </c>
      <c r="K17" s="315">
        <f t="shared" si="0"/>
        <v>0.375</v>
      </c>
      <c r="L17" s="317">
        <f t="shared" si="1"/>
        <v>0.375</v>
      </c>
      <c r="M17" s="317">
        <v>0</v>
      </c>
    </row>
    <row r="18" spans="1:15" ht="63" customHeight="1">
      <c r="A18" s="310" t="s">
        <v>10</v>
      </c>
      <c r="B18" s="311" t="s">
        <v>311</v>
      </c>
      <c r="C18" s="312"/>
      <c r="D18" s="310" t="s">
        <v>312</v>
      </c>
      <c r="E18" s="321">
        <v>1</v>
      </c>
      <c r="F18" s="319">
        <v>1</v>
      </c>
      <c r="G18" s="315">
        <f t="shared" ref="G18:G23" si="2">I18-M18</f>
        <v>36.125</v>
      </c>
      <c r="H18" s="319">
        <v>37</v>
      </c>
      <c r="I18" s="320">
        <v>38.125</v>
      </c>
      <c r="J18" s="315">
        <f t="shared" ref="J18:J23" si="3">I18+M18</f>
        <v>40.125</v>
      </c>
      <c r="K18" s="315">
        <f t="shared" si="0"/>
        <v>42.125</v>
      </c>
      <c r="L18" s="317">
        <f t="shared" si="1"/>
        <v>44.125</v>
      </c>
      <c r="M18" s="317">
        <v>2</v>
      </c>
    </row>
    <row r="19" spans="1:15" ht="67.5" customHeight="1">
      <c r="A19" s="310" t="s">
        <v>313</v>
      </c>
      <c r="B19" s="311" t="s">
        <v>238</v>
      </c>
      <c r="C19" s="312"/>
      <c r="D19" s="310" t="s">
        <v>314</v>
      </c>
      <c r="E19" s="321">
        <v>1</v>
      </c>
      <c r="F19" s="319">
        <v>1</v>
      </c>
      <c r="G19" s="315">
        <f t="shared" si="2"/>
        <v>36.625</v>
      </c>
      <c r="H19" s="314" t="s">
        <v>315</v>
      </c>
      <c r="I19" s="316">
        <v>38.625</v>
      </c>
      <c r="J19" s="315">
        <f t="shared" si="3"/>
        <v>40.625</v>
      </c>
      <c r="K19" s="315">
        <f t="shared" si="0"/>
        <v>42.625</v>
      </c>
      <c r="L19" s="317">
        <f t="shared" si="1"/>
        <v>44.625</v>
      </c>
      <c r="M19" s="317">
        <v>2</v>
      </c>
    </row>
    <row r="20" spans="1:15" ht="62.25" customHeight="1">
      <c r="A20" s="310" t="s">
        <v>316</v>
      </c>
      <c r="B20" s="311" t="s">
        <v>317</v>
      </c>
      <c r="C20" s="312"/>
      <c r="D20" s="310" t="s">
        <v>318</v>
      </c>
      <c r="E20" s="313" t="s">
        <v>298</v>
      </c>
      <c r="F20" s="318">
        <v>0.5</v>
      </c>
      <c r="G20" s="315">
        <f t="shared" si="2"/>
        <v>24.5</v>
      </c>
      <c r="H20" s="319">
        <v>24</v>
      </c>
      <c r="I20" s="320">
        <v>25</v>
      </c>
      <c r="J20" s="315">
        <f t="shared" si="3"/>
        <v>25.5</v>
      </c>
      <c r="K20" s="315">
        <f t="shared" si="0"/>
        <v>26</v>
      </c>
      <c r="L20" s="317">
        <f t="shared" si="1"/>
        <v>26.5</v>
      </c>
      <c r="M20" s="317">
        <v>0.5</v>
      </c>
    </row>
    <row r="21" spans="1:15" ht="54" customHeight="1">
      <c r="A21" s="310" t="s">
        <v>319</v>
      </c>
      <c r="B21" s="311" t="s">
        <v>239</v>
      </c>
      <c r="C21" s="312"/>
      <c r="D21" s="310" t="s">
        <v>320</v>
      </c>
      <c r="E21" s="313" t="s">
        <v>298</v>
      </c>
      <c r="F21" s="318">
        <v>0.5</v>
      </c>
      <c r="G21" s="315">
        <f t="shared" si="2"/>
        <v>16.625</v>
      </c>
      <c r="H21" s="314" t="s">
        <v>303</v>
      </c>
      <c r="I21" s="316">
        <v>17.125</v>
      </c>
      <c r="J21" s="315">
        <f t="shared" si="3"/>
        <v>17.625</v>
      </c>
      <c r="K21" s="315">
        <f t="shared" si="0"/>
        <v>18.125</v>
      </c>
      <c r="L21" s="317">
        <f t="shared" si="1"/>
        <v>18.625</v>
      </c>
      <c r="M21" s="317">
        <v>0.5</v>
      </c>
    </row>
    <row r="22" spans="1:15" ht="49.5" customHeight="1">
      <c r="A22" s="310" t="s">
        <v>60</v>
      </c>
      <c r="B22" s="311" t="s">
        <v>321</v>
      </c>
      <c r="C22" s="312"/>
      <c r="D22" s="310" t="s">
        <v>322</v>
      </c>
      <c r="E22" s="313" t="s">
        <v>298</v>
      </c>
      <c r="F22" s="318">
        <v>0.5</v>
      </c>
      <c r="G22" s="315">
        <f t="shared" si="2"/>
        <v>15</v>
      </c>
      <c r="H22" s="319">
        <v>15</v>
      </c>
      <c r="I22" s="320">
        <v>15.5</v>
      </c>
      <c r="J22" s="315">
        <f t="shared" si="3"/>
        <v>16</v>
      </c>
      <c r="K22" s="315">
        <f t="shared" si="0"/>
        <v>16.5</v>
      </c>
      <c r="L22" s="317">
        <f t="shared" si="1"/>
        <v>17</v>
      </c>
      <c r="M22" s="317">
        <v>0.5</v>
      </c>
    </row>
    <row r="23" spans="1:15" ht="71.25" customHeight="1">
      <c r="A23" s="310" t="s">
        <v>323</v>
      </c>
      <c r="B23" s="311" t="s">
        <v>324</v>
      </c>
      <c r="C23" s="312"/>
      <c r="D23" s="310" t="s">
        <v>325</v>
      </c>
      <c r="E23" s="313" t="s">
        <v>298</v>
      </c>
      <c r="F23" s="322">
        <v>0.5</v>
      </c>
      <c r="G23" s="323">
        <f t="shared" si="2"/>
        <v>13.5</v>
      </c>
      <c r="H23" s="324" t="s">
        <v>326</v>
      </c>
      <c r="I23" s="325">
        <v>14</v>
      </c>
      <c r="J23" s="323">
        <f t="shared" si="3"/>
        <v>14.5</v>
      </c>
      <c r="K23" s="323">
        <f t="shared" si="0"/>
        <v>15</v>
      </c>
      <c r="L23" s="326">
        <f t="shared" si="1"/>
        <v>15.5</v>
      </c>
      <c r="M23" s="317">
        <v>0.5</v>
      </c>
    </row>
    <row r="24" spans="1:15" s="330" customFormat="1" ht="51.75" hidden="1" customHeight="1">
      <c r="A24" s="327"/>
      <c r="B24" s="328"/>
      <c r="C24" s="328"/>
      <c r="D24" s="328"/>
      <c r="E24" s="329"/>
      <c r="F24" s="583" t="s">
        <v>258</v>
      </c>
      <c r="G24" s="583"/>
      <c r="H24" s="583"/>
      <c r="I24" s="583"/>
      <c r="J24" s="583"/>
      <c r="K24" s="583"/>
      <c r="L24" s="583"/>
      <c r="M24" s="329"/>
    </row>
    <row r="25" spans="1:15" s="330" customFormat="1" ht="31.5" customHeight="1">
      <c r="A25" s="331"/>
      <c r="B25" s="332"/>
      <c r="C25" s="332"/>
      <c r="D25" s="333"/>
      <c r="E25" s="334"/>
      <c r="F25" s="334"/>
      <c r="G25" s="334"/>
      <c r="H25" s="334"/>
      <c r="I25" s="334"/>
      <c r="J25" s="334"/>
      <c r="K25" s="334"/>
      <c r="L25" s="334"/>
      <c r="M25" s="334"/>
    </row>
    <row r="26" spans="1:15" s="330" customFormat="1" ht="63.65" hidden="1" customHeight="1">
      <c r="A26" s="335"/>
      <c r="B26" s="336"/>
      <c r="C26" s="336"/>
      <c r="D26" s="336"/>
      <c r="E26" s="334"/>
      <c r="F26" s="334"/>
      <c r="G26" s="334"/>
      <c r="H26" s="334"/>
      <c r="I26" s="334"/>
      <c r="J26" s="334"/>
      <c r="K26" s="334"/>
      <c r="L26" s="334"/>
      <c r="M26" s="334"/>
      <c r="N26" s="336"/>
    </row>
    <row r="27" spans="1:15" s="330" customFormat="1" ht="20.149999999999999" hidden="1" customHeight="1">
      <c r="A27" s="335"/>
      <c r="B27" s="336"/>
      <c r="C27" s="336"/>
      <c r="E27" s="334"/>
      <c r="F27" s="334"/>
      <c r="G27" s="334"/>
      <c r="H27" s="334"/>
      <c r="I27" s="334"/>
      <c r="J27" s="334"/>
      <c r="K27" s="334"/>
      <c r="L27" s="334"/>
      <c r="M27" s="334"/>
    </row>
    <row r="28" spans="1:15" s="330" customFormat="1" ht="63.65" hidden="1" customHeight="1">
      <c r="A28" s="335"/>
      <c r="B28" s="336"/>
      <c r="C28" s="336"/>
      <c r="E28" s="334"/>
      <c r="F28" s="334"/>
      <c r="G28" s="334"/>
      <c r="H28" s="334"/>
      <c r="I28" s="334"/>
      <c r="J28" s="334"/>
      <c r="K28" s="334"/>
      <c r="L28" s="334"/>
      <c r="M28" s="334"/>
    </row>
    <row r="29" spans="1:15" s="330" customFormat="1" ht="31.5" customHeight="1">
      <c r="A29" s="337"/>
      <c r="B29" s="338"/>
      <c r="C29" s="338"/>
      <c r="D29" s="338"/>
      <c r="E29" s="339"/>
      <c r="F29" s="339"/>
      <c r="G29" s="339"/>
      <c r="H29" s="339"/>
      <c r="I29" s="339"/>
      <c r="J29" s="339"/>
      <c r="K29" s="339"/>
      <c r="L29" s="339"/>
      <c r="M29" s="339"/>
      <c r="N29" s="338"/>
      <c r="O29" s="338"/>
    </row>
    <row r="30" spans="1:15" s="330" customFormat="1" ht="29.5">
      <c r="A30" s="340"/>
      <c r="B30" s="341"/>
      <c r="C30" s="342"/>
      <c r="D30" s="341"/>
      <c r="E30" s="343"/>
      <c r="F30" s="343"/>
      <c r="G30" s="343"/>
      <c r="H30" s="343"/>
      <c r="I30" s="343"/>
      <c r="J30" s="343"/>
      <c r="K30" s="343"/>
      <c r="L30" s="343"/>
      <c r="M30" s="343"/>
      <c r="N30" s="341"/>
      <c r="O30" s="341"/>
    </row>
    <row r="31" spans="1:15" s="330" customFormat="1" ht="31.5" customHeight="1">
      <c r="A31" s="338"/>
      <c r="B31" s="338"/>
      <c r="C31" s="338"/>
      <c r="D31" s="338"/>
      <c r="E31" s="339"/>
      <c r="F31" s="339"/>
      <c r="G31" s="339"/>
      <c r="H31" s="339"/>
      <c r="I31" s="339"/>
      <c r="J31" s="339"/>
      <c r="K31" s="339"/>
      <c r="L31" s="339"/>
      <c r="M31" s="339"/>
      <c r="N31" s="338"/>
      <c r="O31" s="338"/>
    </row>
    <row r="32" spans="1:15" s="330" customFormat="1" ht="31.5" customHeight="1">
      <c r="A32" s="344"/>
      <c r="B32" s="341"/>
      <c r="C32" s="341"/>
      <c r="D32" s="341"/>
      <c r="E32" s="343"/>
      <c r="F32" s="343"/>
      <c r="G32" s="343"/>
      <c r="H32" s="343"/>
      <c r="I32" s="343"/>
      <c r="J32" s="343"/>
      <c r="K32" s="343"/>
      <c r="L32" s="343"/>
      <c r="M32" s="343"/>
      <c r="N32" s="341"/>
      <c r="O32" s="336"/>
    </row>
    <row r="33" spans="1:14" s="347" customFormat="1" ht="35.25" customHeight="1">
      <c r="A33" s="345"/>
      <c r="B33" s="346"/>
      <c r="E33" s="348"/>
      <c r="F33" s="348"/>
      <c r="G33" s="348"/>
      <c r="H33" s="348"/>
      <c r="I33" s="348"/>
      <c r="J33" s="348"/>
      <c r="K33" s="348"/>
      <c r="L33" s="348"/>
      <c r="M33" s="348"/>
    </row>
    <row r="34" spans="1:14" s="347" customFormat="1" ht="36.75" customHeight="1">
      <c r="A34" s="345"/>
      <c r="B34" s="346"/>
      <c r="E34" s="348"/>
      <c r="F34" s="348"/>
      <c r="G34" s="348"/>
      <c r="H34" s="348"/>
      <c r="I34" s="348"/>
      <c r="J34" s="348"/>
      <c r="K34" s="348"/>
      <c r="L34" s="348"/>
      <c r="M34" s="348"/>
    </row>
    <row r="35" spans="1:14" s="330" customFormat="1" ht="31.5" customHeight="1">
      <c r="A35" s="349"/>
      <c r="B35" s="336"/>
      <c r="C35" s="336"/>
      <c r="D35" s="336"/>
      <c r="E35" s="334"/>
      <c r="F35" s="334"/>
      <c r="G35" s="334"/>
      <c r="H35" s="334"/>
      <c r="I35" s="334"/>
      <c r="J35" s="334"/>
      <c r="K35" s="334"/>
      <c r="L35" s="334"/>
      <c r="M35" s="334"/>
      <c r="N35" s="336"/>
    </row>
    <row r="36" spans="1:14" s="330" customFormat="1" ht="51.75" customHeight="1">
      <c r="A36" s="342"/>
      <c r="C36" s="336"/>
      <c r="D36" s="350"/>
      <c r="E36" s="334"/>
      <c r="F36" s="334"/>
      <c r="G36" s="334"/>
      <c r="H36" s="334"/>
      <c r="I36" s="334"/>
      <c r="J36" s="334"/>
      <c r="K36" s="334"/>
      <c r="L36" s="334"/>
      <c r="M36" s="334"/>
    </row>
    <row r="37" spans="1:14" s="330" customFormat="1" ht="202" customHeight="1">
      <c r="E37" s="334"/>
      <c r="F37" s="334"/>
      <c r="G37" s="334"/>
      <c r="H37" s="334"/>
      <c r="I37" s="334"/>
      <c r="J37" s="334"/>
      <c r="K37" s="334"/>
      <c r="L37" s="334"/>
      <c r="M37" s="334"/>
    </row>
    <row r="38" spans="1:14" s="330" customFormat="1" ht="203.15" customHeight="1">
      <c r="E38" s="334"/>
      <c r="F38" s="334"/>
      <c r="G38" s="334"/>
      <c r="H38" s="334"/>
      <c r="I38" s="334"/>
      <c r="J38" s="334"/>
      <c r="K38" s="334"/>
      <c r="L38" s="334"/>
      <c r="M38" s="334"/>
    </row>
    <row r="39" spans="1:14" s="330" customFormat="1" ht="203.15" customHeight="1">
      <c r="E39" s="334"/>
      <c r="F39" s="334"/>
      <c r="G39" s="334"/>
      <c r="H39" s="334"/>
      <c r="I39" s="334"/>
      <c r="J39" s="334"/>
      <c r="K39" s="334"/>
      <c r="L39" s="334"/>
      <c r="M39" s="334"/>
    </row>
    <row r="40" spans="1:14" s="330" customFormat="1" ht="203.15" customHeight="1">
      <c r="E40" s="334"/>
      <c r="F40" s="334"/>
      <c r="G40" s="334"/>
      <c r="H40" s="334"/>
      <c r="I40" s="334"/>
      <c r="J40" s="334"/>
      <c r="K40" s="334"/>
      <c r="L40" s="334"/>
      <c r="M40" s="334"/>
    </row>
    <row r="41" spans="1:14" ht="201" customHeight="1"/>
  </sheetData>
  <mergeCells count="4">
    <mergeCell ref="A1:M1"/>
    <mergeCell ref="A2:M2"/>
    <mergeCell ref="E6:M6"/>
    <mergeCell ref="F24:L24"/>
  </mergeCells>
  <pageMargins left="0.25" right="0.25" top="0.75" bottom="0.75" header="0.3" footer="0.3"/>
  <pageSetup paperSize="9" scale="3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5FD891-E05B-4F9D-9136-26F8B024DB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052988-C744-4879-80DD-5FCF517A98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1. CUTTING DOCKET</vt:lpstr>
      <vt:lpstr>GREY</vt:lpstr>
      <vt:lpstr>2. TRIM CARD (GREY)</vt:lpstr>
      <vt:lpstr>3. ĐỊNH VỊ HÌNH IN.THÊU</vt:lpstr>
      <vt:lpstr>2. TRIM CARD </vt:lpstr>
      <vt:lpstr>L=4%,W=3%</vt:lpstr>
      <vt:lpstr>'1. CUTTING DOCKET'!Print_Area</vt:lpstr>
      <vt:lpstr>'2. TRIM CARD '!Print_Area</vt:lpstr>
      <vt:lpstr>'2. TRIM CARD (GREY)'!Print_Area</vt:lpstr>
      <vt:lpstr>GREY!Print_Area</vt:lpstr>
      <vt:lpstr>'1. CUTTING DOCKET'!Print_Titles</vt:lpstr>
      <vt:lpstr>'2. TRIM CARD 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2024-06-25T09:01:19Z</cp:lastPrinted>
  <dcterms:created xsi:type="dcterms:W3CDTF">2016-05-06T01:47:29Z</dcterms:created>
  <dcterms:modified xsi:type="dcterms:W3CDTF">2024-06-25T09:01:20Z</dcterms:modified>
</cp:coreProperties>
</file>