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WOMEN/"/>
    </mc:Choice>
  </mc:AlternateContent>
  <xr:revisionPtr revIDLastSave="220" documentId="13_ncr:1_{0AE43CCD-BB14-404B-B093-8008C5E43F90}" xr6:coauthVersionLast="47" xr6:coauthVersionMax="47" xr10:uidLastSave="{A48B2CD3-0D13-4718-95D8-9FE62138364B}"/>
  <bookViews>
    <workbookView xWindow="-110" yWindow="-110" windowWidth="19420" windowHeight="10300" tabRatio="753" activeTab="4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ADD CO RUT-04-06-2024" sheetId="2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 localSheetId="4">'[1]Raw material movement'!#REF!</definedName>
    <definedName name="____SCM40">'[1]Raw material movement'!#REF!</definedName>
    <definedName name="___SCM40" localSheetId="4">'[2]Raw material movement'!#REF!</definedName>
    <definedName name="___SCM40">'[2]Raw material movement'!#REF!</definedName>
    <definedName name="__SCM40" localSheetId="4">'[3]Raw material movement'!#REF!</definedName>
    <definedName name="__SCM40">'[3]Raw material movement'!#REF!</definedName>
    <definedName name="_2DATA_DATA2_L" localSheetId="4">'[4]#REF'!#REF!</definedName>
    <definedName name="_2DATA_DATA2_L">'[4]#REF'!#REF!</definedName>
    <definedName name="_DATA_DATA2_L" localSheetId="4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0" hidden="1">'1. CUTTING DOCKET'!$A$37:$R$72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DOCKET'!$A$1:$Q$103</definedName>
    <definedName name="_xlnm.Print_Area" localSheetId="4">'2. TRIM CARD '!$A$1:$C$26</definedName>
    <definedName name="_xlnm.Print_Area" localSheetId="2">'2. TRIM CARD (GREY)'!$A$1:$E$39</definedName>
    <definedName name="_xlnm.Print_Area" localSheetId="5">'ADD CO RUT-04-06-2024'!$A$1:$L$26</definedName>
    <definedName name="_xlnm.Print_Area" localSheetId="1">GREY!$A$1:$P$169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21" l="1"/>
  <c r="C5" i="21"/>
  <c r="C6" i="21" s="1"/>
  <c r="C48" i="21"/>
  <c r="C34" i="21"/>
  <c r="C36" i="21" s="1"/>
  <c r="C25" i="21"/>
  <c r="C23" i="21"/>
  <c r="C21" i="21"/>
  <c r="C4" i="21"/>
  <c r="C3" i="21"/>
  <c r="C2" i="21"/>
  <c r="I42" i="1"/>
  <c r="I43" i="1"/>
  <c r="I44" i="1"/>
  <c r="F40" i="1"/>
  <c r="H40" i="1" s="1"/>
  <c r="L40" i="1"/>
  <c r="I40" i="1"/>
  <c r="L39" i="1"/>
  <c r="I39" i="1"/>
  <c r="A33" i="1"/>
  <c r="E34" i="1" s="1"/>
  <c r="E32" i="1"/>
  <c r="E31" i="1"/>
  <c r="A30" i="1"/>
  <c r="F39" i="1" l="1"/>
  <c r="H39" i="1" s="1"/>
  <c r="J24" i="1" l="1"/>
  <c r="I24" i="1"/>
  <c r="H24" i="1"/>
  <c r="G24" i="1"/>
  <c r="F24" i="1"/>
  <c r="Q23" i="1"/>
  <c r="D23" i="1"/>
  <c r="D24" i="1" s="1"/>
  <c r="Q22" i="1"/>
  <c r="Q24" i="1" s="1"/>
  <c r="J4" i="27" l="1"/>
  <c r="H8" i="27"/>
  <c r="J8" i="27"/>
  <c r="K8" i="27" s="1"/>
  <c r="L8" i="27" s="1"/>
  <c r="H9" i="27"/>
  <c r="J9" i="27"/>
  <c r="K9" i="27"/>
  <c r="L9" i="27"/>
  <c r="H10" i="27"/>
  <c r="J10" i="27"/>
  <c r="K10" i="27"/>
  <c r="L10" i="27"/>
  <c r="H16" i="27"/>
  <c r="J16" i="27"/>
  <c r="K16" i="27"/>
  <c r="L16" i="27"/>
  <c r="H17" i="27"/>
  <c r="J17" i="27"/>
  <c r="K17" i="27"/>
  <c r="L17" i="27"/>
  <c r="H18" i="27"/>
  <c r="J18" i="27"/>
  <c r="K18" i="27"/>
  <c r="L18" i="27"/>
  <c r="H19" i="27"/>
  <c r="J19" i="27"/>
  <c r="K19" i="27"/>
  <c r="L19" i="27"/>
  <c r="H20" i="27"/>
  <c r="J20" i="27"/>
  <c r="K20" i="27"/>
  <c r="L20" i="27"/>
  <c r="H22" i="27"/>
  <c r="J22" i="27"/>
  <c r="K22" i="27"/>
  <c r="L22" i="27"/>
  <c r="H23" i="27"/>
  <c r="J23" i="27"/>
  <c r="K23" i="27"/>
  <c r="L23" i="27"/>
  <c r="H24" i="27"/>
  <c r="J24" i="27"/>
  <c r="K24" i="27"/>
  <c r="L24" i="27"/>
  <c r="H25" i="27"/>
  <c r="J25" i="27"/>
  <c r="K25" i="27"/>
  <c r="L25" i="27"/>
  <c r="I20" i="1" l="1"/>
  <c r="J20" i="1"/>
  <c r="F20" i="1"/>
  <c r="F26" i="1" s="1"/>
  <c r="A19" i="21"/>
  <c r="G41" i="1"/>
  <c r="B6" i="21"/>
  <c r="B9" i="21" s="1"/>
  <c r="L69" i="1"/>
  <c r="M69" i="1" s="1"/>
  <c r="I69" i="1"/>
  <c r="L67" i="1"/>
  <c r="M67" i="1" s="1"/>
  <c r="I67" i="1"/>
  <c r="L65" i="1"/>
  <c r="M65" i="1" s="1"/>
  <c r="I65" i="1"/>
  <c r="L63" i="1"/>
  <c r="M63" i="1" s="1"/>
  <c r="O63" i="1" s="1"/>
  <c r="I63" i="1"/>
  <c r="L61" i="1"/>
  <c r="M61" i="1" s="1"/>
  <c r="O61" i="1" s="1"/>
  <c r="I61" i="1"/>
  <c r="I59" i="1"/>
  <c r="L57" i="1"/>
  <c r="M57" i="1" s="1"/>
  <c r="O57" i="1" s="1"/>
  <c r="I57" i="1"/>
  <c r="I55" i="1"/>
  <c r="I53" i="1"/>
  <c r="I51" i="1"/>
  <c r="I49" i="1"/>
  <c r="H49" i="1"/>
  <c r="H51" i="1" s="1"/>
  <c r="H53" i="1" s="1"/>
  <c r="H55" i="1" s="1"/>
  <c r="H57" i="1" s="1"/>
  <c r="H59" i="1" s="1"/>
  <c r="H61" i="1" s="1"/>
  <c r="H63" i="1" s="1"/>
  <c r="H65" i="1" s="1"/>
  <c r="H67" i="1" s="1"/>
  <c r="H69" i="1" s="1"/>
  <c r="A21" i="21"/>
  <c r="A9" i="21"/>
  <c r="B7" i="21"/>
  <c r="B4" i="21"/>
  <c r="B3" i="21"/>
  <c r="B48" i="21"/>
  <c r="A40" i="21"/>
  <c r="A38" i="21"/>
  <c r="A36" i="21"/>
  <c r="B34" i="21"/>
  <c r="B36" i="21" s="1"/>
  <c r="A34" i="21"/>
  <c r="A32" i="21"/>
  <c r="A30" i="21"/>
  <c r="A27" i="21"/>
  <c r="B25" i="21"/>
  <c r="B23" i="21"/>
  <c r="A23" i="21"/>
  <c r="B21" i="21"/>
  <c r="A15" i="21"/>
  <c r="A14" i="21"/>
  <c r="A13" i="21"/>
  <c r="A12" i="21"/>
  <c r="A11" i="21"/>
  <c r="A4" i="21"/>
  <c r="A3" i="21"/>
  <c r="B2" i="21"/>
  <c r="A2" i="21"/>
  <c r="L66" i="1"/>
  <c r="I66" i="1"/>
  <c r="L68" i="1"/>
  <c r="I68" i="1"/>
  <c r="F38" i="1"/>
  <c r="H38" i="1" s="1"/>
  <c r="L38" i="1"/>
  <c r="L64" i="1"/>
  <c r="L62" i="1"/>
  <c r="L56" i="1"/>
  <c r="C75" i="1"/>
  <c r="I41" i="1"/>
  <c r="I38" i="1"/>
  <c r="I52" i="1"/>
  <c r="C94" i="1"/>
  <c r="I64" i="1"/>
  <c r="I62" i="1"/>
  <c r="I54" i="1"/>
  <c r="I60" i="1"/>
  <c r="I48" i="1"/>
  <c r="I56" i="1"/>
  <c r="I58" i="1"/>
  <c r="I50" i="1"/>
  <c r="G20" i="1"/>
  <c r="H20" i="1"/>
  <c r="H26" i="1" s="1"/>
  <c r="H4" i="1"/>
  <c r="H101" i="1"/>
  <c r="L60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86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D19" i="1"/>
  <c r="D20" i="1" s="1"/>
  <c r="Q18" i="1"/>
  <c r="Q19" i="1"/>
  <c r="M59" i="1"/>
  <c r="O59" i="1" s="1"/>
  <c r="M55" i="1"/>
  <c r="O55" i="1" s="1"/>
  <c r="M51" i="1"/>
  <c r="O51" i="1" s="1"/>
  <c r="M53" i="1"/>
  <c r="O53" i="1" s="1"/>
  <c r="M49" i="1"/>
  <c r="O49" i="1" s="1"/>
  <c r="B15" i="17"/>
  <c r="B17" i="21" l="1"/>
  <c r="B15" i="21"/>
  <c r="G26" i="1"/>
  <c r="D101" i="1" s="1"/>
  <c r="J26" i="1"/>
  <c r="G101" i="1" s="1"/>
  <c r="I26" i="1"/>
  <c r="F101" i="1" s="1"/>
  <c r="E101" i="1"/>
  <c r="H60" i="1"/>
  <c r="H56" i="1"/>
  <c r="H52" i="1"/>
  <c r="H50" i="1"/>
  <c r="H66" i="1"/>
  <c r="B94" i="1"/>
  <c r="H48" i="1"/>
  <c r="H64" i="1"/>
  <c r="B75" i="1"/>
  <c r="H62" i="1"/>
  <c r="B86" i="1"/>
  <c r="H68" i="1"/>
  <c r="H58" i="1"/>
  <c r="B5" i="17"/>
  <c r="H54" i="1"/>
  <c r="Q20" i="1"/>
  <c r="C101" i="1"/>
  <c r="K39" i="1" l="1"/>
  <c r="M39" i="1" s="1"/>
  <c r="K40" i="1"/>
  <c r="M40" i="1" s="1"/>
  <c r="G32" i="1"/>
  <c r="I32" i="1" s="1"/>
  <c r="J32" i="1" s="1"/>
  <c r="G31" i="1"/>
  <c r="I31" i="1" s="1"/>
  <c r="Q26" i="1"/>
  <c r="I101" i="1"/>
  <c r="K50" i="1"/>
  <c r="M50" i="1" s="1"/>
  <c r="O50" i="1" s="1"/>
  <c r="K68" i="1"/>
  <c r="M68" i="1" s="1"/>
  <c r="K54" i="1"/>
  <c r="M54" i="1" s="1"/>
  <c r="O54" i="1" s="1"/>
  <c r="K56" i="1"/>
  <c r="M56" i="1" s="1"/>
  <c r="O56" i="1" s="1"/>
  <c r="K38" i="1"/>
  <c r="M38" i="1" s="1"/>
  <c r="K66" i="1"/>
  <c r="M66" i="1" s="1"/>
  <c r="K60" i="1"/>
  <c r="M60" i="1" s="1"/>
  <c r="O60" i="1" s="1"/>
  <c r="G35" i="1"/>
  <c r="I35" i="1" s="1"/>
  <c r="J35" i="1" s="1"/>
  <c r="K64" i="1"/>
  <c r="M64" i="1" s="1"/>
  <c r="G34" i="1"/>
  <c r="I34" i="1" s="1"/>
  <c r="J34" i="1" s="1"/>
  <c r="M34" i="1" s="1"/>
  <c r="K52" i="1"/>
  <c r="M52" i="1" s="1"/>
  <c r="O52" i="1" s="1"/>
  <c r="K48" i="1"/>
  <c r="M48" i="1" s="1"/>
  <c r="O48" i="1" s="1"/>
  <c r="K58" i="1"/>
  <c r="M58" i="1" s="1"/>
  <c r="O58" i="1" s="1"/>
  <c r="K62" i="1"/>
  <c r="M62" i="1" s="1"/>
  <c r="O62" i="1" s="1"/>
  <c r="K43" i="1" l="1"/>
  <c r="M43" i="1" s="1"/>
  <c r="O43" i="1" s="1"/>
  <c r="K42" i="1"/>
  <c r="M42" i="1" s="1"/>
  <c r="O42" i="1" s="1"/>
  <c r="K44" i="1"/>
  <c r="M44" i="1" s="1"/>
  <c r="O44" i="1" s="1"/>
  <c r="K41" i="1"/>
  <c r="M41" i="1" s="1"/>
  <c r="O41" i="1" s="1"/>
  <c r="J31" i="1"/>
  <c r="M31" i="1" s="1"/>
</calcChain>
</file>

<file path=xl/sharedStrings.xml><?xml version="1.0" encoding="utf-8"?>
<sst xmlns="http://schemas.openxmlformats.org/spreadsheetml/2006/main" count="954" uniqueCount="361">
  <si>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</si>
  <si>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</si>
  <si>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</si>
  <si>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</si>
  <si>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</si>
  <si>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</si>
  <si>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</si>
  <si>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</si>
  <si>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</si>
  <si>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</si>
  <si>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</si>
  <si>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</si>
  <si>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</si>
  <si>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</si>
  <si>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</si>
  <si>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</si>
  <si>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</si>
  <si>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</si>
  <si>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</si>
  <si>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</si>
  <si>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</si>
  <si>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</si>
  <si>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</si>
  <si>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</si>
  <si>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</si>
  <si>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</si>
  <si>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</si>
  <si>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</si>
  <si>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</si>
  <si>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</si>
  <si>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</si>
  <si>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</si>
  <si>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</si>
  <si>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</si>
  <si>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</si>
  <si>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</si>
  <si>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</si>
  <si>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</si>
  <si>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</si>
  <si>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</si>
  <si>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</si>
  <si>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</si>
  <si>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</si>
  <si>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</si>
  <si>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</si>
  <si>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</si>
  <si>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</si>
  <si>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</si>
  <si>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</si>
  <si>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</si>
  <si>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</si>
  <si>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</si>
  <si>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</si>
  <si>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</si>
  <si>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</si>
  <si>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</si>
  <si>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</si>
  <si>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</si>
  <si>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</si>
  <si>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</si>
  <si>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</si>
  <si>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</si>
  <si>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</si>
  <si>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</si>
  <si>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</si>
  <si>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</si>
  <si>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</si>
  <si>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</si>
  <si>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</si>
  <si>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</si>
  <si>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</si>
  <si>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</si>
  <si>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</si>
  <si>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</si>
  <si>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</si>
  <si>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</si>
  <si>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</si>
  <si>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</si>
  <si>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</si>
  <si>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</si>
  <si>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</si>
  <si>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</si>
  <si>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</si>
  <si>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</si>
  <si>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</si>
  <si>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</si>
  <si>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</si>
  <si>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</si>
  <si>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</si>
  <si>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</si>
  <si>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</si>
  <si>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</si>
  <si>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</si>
  <si>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</si>
  <si>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</si>
  <si>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</si>
  <si>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</si>
  <si>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</si>
  <si>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</si>
  <si>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</si>
  <si>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</si>
  <si>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</si>
  <si>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</si>
  <si>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</si>
  <si>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</si>
  <si>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</si>
  <si>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</si>
  <si>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</si>
  <si>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</si>
  <si>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</si>
  <si>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</si>
  <si>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</si>
  <si>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</si>
  <si>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</si>
  <si>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</si>
  <si>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</si>
  <si>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</si>
  <si>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</si>
  <si>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</si>
  <si>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</si>
  <si>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</si>
  <si>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</si>
  <si>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</si>
  <si>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</si>
  <si>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</si>
  <si>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</si>
  <si>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</si>
  <si>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</si>
  <si>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</si>
  <si>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</si>
  <si>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</si>
  <si>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</si>
  <si>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</si>
  <si>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</si>
  <si>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</si>
  <si>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</si>
  <si>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</si>
  <si>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</si>
  <si>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</si>
  <si>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</si>
  <si>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</si>
  <si>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</si>
  <si>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</si>
  <si>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</si>
  <si>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</si>
  <si>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</si>
  <si>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</si>
  <si>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</si>
  <si>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</si>
  <si>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</si>
  <si>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</si>
  <si>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</si>
  <si>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</si>
  <si>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</si>
  <si>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</si>
  <si>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</si>
  <si>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</si>
  <si>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</si>
  <si>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</si>
  <si>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</si>
  <si>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</si>
  <si>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</si>
  <si>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</si>
  <si>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</si>
  <si>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</si>
  <si>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</si>
  <si>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</si>
  <si>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</si>
  <si>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</si>
  <si>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</si>
  <si>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</si>
  <si>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</si>
  <si>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</si>
  <si>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</si>
  <si>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</si>
  <si>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</si>
  <si>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</si>
  <si>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</si>
  <si>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</si>
  <si>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</si>
  <si>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</si>
  <si>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</si>
  <si>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</si>
  <si>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</si>
  <si>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</si>
  <si>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</si>
  <si>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</si>
  <si>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</si>
  <si>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</si>
  <si>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</si>
  <si>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</si>
  <si>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</si>
  <si>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</si>
  <si>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</si>
  <si>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</si>
  <si>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</si>
  <si>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</si>
  <si>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</si>
  <si>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</si>
  <si>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</si>
  <si>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DUYỆT CHẤT LƯỢNG, HIỆU ỨNG, HANFEEL SAU WASH NHƯ ÁO MẪU MÃ B15-TS2366 DỰ KIẾN DUYỆT NGÀY 6/10/2023</t>
  </si>
  <si>
    <t>SINGLE JERSEY 20'S 100% COTTON 190GSM- SOFT HAND FEEL</t>
  </si>
  <si>
    <t>HERSCHEL</t>
  </si>
  <si>
    <t>100% COTTON 1x1RIB
(20'S/1 CM) _ 260GSM</t>
  </si>
  <si>
    <t>VẢI CHÍNH, VIỀN CỔ</t>
  </si>
  <si>
    <t>NHÃN THÀNH PHẦN 100% COTTON
KÍCH THƯỚC: 82.2 *20 MM
CODE: CC-041</t>
  </si>
  <si>
    <t>NHÃN HSCO SATIN
CODE: HSC-ML-0002</t>
  </si>
  <si>
    <t>KHÔNG WASH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</si>
  <si>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</si>
  <si>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</si>
  <si>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</si>
  <si>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</si>
  <si>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</si>
  <si>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</si>
  <si>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</si>
  <si>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</si>
  <si>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</si>
  <si>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</si>
  <si>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</si>
  <si>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</si>
  <si>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</si>
  <si>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</si>
  <si>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</si>
  <si>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</si>
  <si>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</si>
  <si>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</si>
  <si>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>THÔNG TIN ĐỊNH VỊ HÌNH IN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</si>
  <si>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</si>
  <si>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</si>
  <si>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</si>
  <si>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</si>
  <si>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</si>
  <si>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</si>
  <si>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</si>
  <si>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</si>
  <si>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</si>
  <si>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CHỈ MAY CHÍNH+VẮT SỔ</t>
  </si>
  <si>
    <t>NHÃN DỆT BẰNG VẢI 38MM*71MM 
(NHÃN CHÍNH-PHÂN THEO TỪNG SIZE)
CODE: HSC-ML-0075(WOMENS)</t>
  </si>
  <si>
    <t>BLACK BEAUTY</t>
  </si>
  <si>
    <t>5CM x 5CM</t>
  </si>
  <si>
    <t>DÀI THÂN TRƯỚC TỪ ĐỈNH VAI</t>
  </si>
  <si>
    <t>XUÔI VAI</t>
  </si>
  <si>
    <t>RỘNG VAI</t>
  </si>
  <si>
    <t>NGANG TRƯỚC - CÁCH ĐỈNH VAI 5"</t>
  </si>
  <si>
    <t>BẮP TAY DƯỚI NÁCH 1"</t>
  </si>
  <si>
    <t>RỘNG CỬA TAY</t>
  </si>
  <si>
    <t>TO BẢN BO TAY</t>
  </si>
  <si>
    <t>MER: LÀI/ TIÊN - 204</t>
  </si>
  <si>
    <t>DUYỆT MÀU SẮC + CHẤT LƯỢNG HÌNH IN THEO ÁO MẪU SMS MÃ H06-ST46W MÀU BLACK BEAUTY</t>
  </si>
  <si>
    <r>
      <t xml:space="preserve">ĐỊNH VỊ HÌNH IN THÂN TRƯỚC: </t>
    </r>
    <r>
      <rPr>
        <sz val="22"/>
        <rFont val="Muli"/>
      </rPr>
      <t xml:space="preserve">TỪ ĐỈNH VAI THÂN TRƯỚC TRÁI ĐẾN ĐỈNH HÌNH IN </t>
    </r>
  </si>
  <si>
    <t>5.5"</t>
  </si>
  <si>
    <t>2.5"</t>
  </si>
  <si>
    <r>
      <t>ĐỊNH VỊ HÌNH IN THÂN TRƯỚC:</t>
    </r>
    <r>
      <rPr>
        <sz val="22"/>
        <rFont val="Muli"/>
      </rPr>
      <t xml:space="preserve"> TỪ GIỮA TRƯỚC ĐẾN CẠNH HÌNH IN</t>
    </r>
  </si>
  <si>
    <t>Herschel Supply Co.</t>
  </si>
  <si>
    <t>Style Name:</t>
  </si>
  <si>
    <t>Ivy Crest Ringer Tee</t>
  </si>
  <si>
    <t>Base Size:</t>
  </si>
  <si>
    <t>Last Updated:</t>
  </si>
  <si>
    <t>Style Number:</t>
  </si>
  <si>
    <t>Category:</t>
  </si>
  <si>
    <t>Women's Apparel</t>
  </si>
  <si>
    <t>Status:</t>
  </si>
  <si>
    <t>new</t>
  </si>
  <si>
    <t>Season:</t>
  </si>
  <si>
    <t>2025 S1</t>
  </si>
  <si>
    <t>Developer:</t>
  </si>
  <si>
    <t>BJ Kang</t>
  </si>
  <si>
    <t>Code</t>
  </si>
  <si>
    <t>Point of Measure</t>
  </si>
  <si>
    <t>Description</t>
  </si>
  <si>
    <t>Tol</t>
  </si>
  <si>
    <t>Base Size</t>
  </si>
  <si>
    <t>FRLHSP</t>
  </si>
  <si>
    <t>Front Length from HSP</t>
  </si>
  <si>
    <t>Above Hip</t>
  </si>
  <si>
    <t>NKWHSPE</t>
  </si>
  <si>
    <t>Neck Width HSP Edge to Edge</t>
  </si>
  <si>
    <t>Binding ed to ed</t>
  </si>
  <si>
    <t>NKFDHSP</t>
  </si>
  <si>
    <t>Front Neck Drop from HSP</t>
  </si>
  <si>
    <t>To binding ed</t>
  </si>
  <si>
    <t>NKBDHSP</t>
  </si>
  <si>
    <t>Back Neck Drop from HSP</t>
  </si>
  <si>
    <t>to binding ed</t>
  </si>
  <si>
    <t xml:space="preserve"> 3/4</t>
  </si>
  <si>
    <t>NKTRHT</t>
  </si>
  <si>
    <t>Neck Trim Height</t>
  </si>
  <si>
    <t xml:space="preserve"> 5/8</t>
  </si>
  <si>
    <t>NKEX</t>
  </si>
  <si>
    <t>Minimum Neck Extended</t>
  </si>
  <si>
    <t/>
  </si>
  <si>
    <t>24</t>
  </si>
  <si>
    <t>SHSEAMF</t>
  </si>
  <si>
    <t>Shoulder Seam Forward (for Ref)</t>
  </si>
  <si>
    <t xml:space="preserve"> 3/8</t>
  </si>
  <si>
    <t>SHSLOPE</t>
  </si>
  <si>
    <t>Shoulder Slope (for Ref)</t>
  </si>
  <si>
    <t>1 1/4</t>
  </si>
  <si>
    <t>SHWDSET</t>
  </si>
  <si>
    <t>Shoulder Width - Set in</t>
  </si>
  <si>
    <t>XFRTHPS5</t>
  </si>
  <si>
    <t>Across Front (5" from HPS)</t>
  </si>
  <si>
    <t>Upper Front Chest  Width AH to AH</t>
  </si>
  <si>
    <t>12 3/4</t>
  </si>
  <si>
    <t>13 3/4</t>
  </si>
  <si>
    <t>XBKHPS5</t>
  </si>
  <si>
    <t>Across Back (5" from HPS)</t>
  </si>
  <si>
    <t>Upper Back Chest width AH to AH</t>
  </si>
  <si>
    <t>CHCC</t>
  </si>
  <si>
    <t>Chest Circumference 1 inch Below Armhole</t>
  </si>
  <si>
    <t>HMCCST</t>
  </si>
  <si>
    <t>Hem Circumference - Straight</t>
  </si>
  <si>
    <t>HMHT</t>
  </si>
  <si>
    <t>Hem Height</t>
  </si>
  <si>
    <t>Total Fold Hem Height with 1/8" DNTS</t>
  </si>
  <si>
    <t>AHDHSP</t>
  </si>
  <si>
    <t>Armhole Drop from HSP</t>
  </si>
  <si>
    <t>8 1/4</t>
  </si>
  <si>
    <t>SLLCBSS</t>
  </si>
  <si>
    <t>CB Sleeve Length - Short Sleeve</t>
  </si>
  <si>
    <t>SLBICC</t>
  </si>
  <si>
    <t>Bicep Circumference 1 inch from underarm</t>
  </si>
  <si>
    <t>11 3/4</t>
  </si>
  <si>
    <t>SLHMCCS</t>
  </si>
  <si>
    <t>Sleeve Hem Circumference - Short Sleeve</t>
  </si>
  <si>
    <t>10 1/4</t>
  </si>
  <si>
    <t>CFHTSH</t>
  </si>
  <si>
    <t>Cuff Height - Sleeve Hem</t>
  </si>
  <si>
    <r>
      <rPr>
        <b/>
        <u/>
        <sz val="28"/>
        <color theme="1"/>
        <rFont val="Muli"/>
      </rPr>
      <t xml:space="preserve">GHI CHÚ:
</t>
    </r>
    <r>
      <rPr>
        <b/>
        <sz val="28"/>
        <color theme="1"/>
        <rFont val="Muli"/>
      </rPr>
      <t>- ĐIỀU CHỈNH THÔNG SỐ MỚI
- MẬT ĐỘ MŨI CHỈ (SPI) = 13 MŨI TRÊN 1 INCH
- ỦI TRÁNH CẤN BÓNG
- NHÃN CỔ Ở VỊ TRÍ CHÍNH GIỮA CỔ (TRÁNH MAY LỆCH SANG MỘT BÊN)</t>
    </r>
  </si>
  <si>
    <t>THÔNG SỐ ĐÃ ADD CO RÚT (L= 4% W= 3%)</t>
  </si>
  <si>
    <t>Graded Measurement</t>
  </si>
  <si>
    <t>HẠ CỔ TRƯỚC TỪ ĐỈNH VAI ĐẾN MÉP VIỀN</t>
  </si>
  <si>
    <t>HẠ CỔ SAU TỪ ĐỈNH VAI ĐẾN MÉP VIỀN</t>
  </si>
  <si>
    <t>4 layers</t>
  </si>
  <si>
    <t>TO BẢN BO CỔ - 4LỚP</t>
  </si>
  <si>
    <t>0</t>
  </si>
  <si>
    <t>RỘNG CỐ NHỎ NHẤT</t>
  </si>
  <si>
    <t>NGANG SAU - CÁCH ĐỈNH VAI 5"</t>
  </si>
  <si>
    <t>VÒNG NGỰC DƯỚI NÁCH 1"</t>
  </si>
  <si>
    <t>VÒNG LAI - ĐO THẲNG</t>
  </si>
  <si>
    <t>TO BẢN LAI ÁO</t>
  </si>
  <si>
    <t>HẠ NÁCH TỪ ĐỈNH VAI</t>
  </si>
  <si>
    <t>DÀI TAY GIỮA SAU - TAY NGẮN</t>
  </si>
  <si>
    <t>H06  SS25  S2604</t>
  </si>
  <si>
    <t>H06-ST117W</t>
  </si>
  <si>
    <t>RINGER CLASSIC TEE WOMEN'S</t>
  </si>
  <si>
    <t>TÁC NGHIỆP MAY MẪU PHOTOSHOOT: THAM KHẢO CÁCH MAY THEO ÁO MẪU PHOTO MÃ H06-ST46W CHUYỂN KÈM TÁC NGHIỆP</t>
  </si>
  <si>
    <t>S4</t>
  </si>
  <si>
    <t>HSSS23P0198001T00K - 0815/10</t>
  </si>
  <si>
    <t>HSSS23P0198002T00K - 0815/10</t>
  </si>
  <si>
    <t>BLACK IRIS</t>
  </si>
  <si>
    <t>HSSS25P0215009T00K - L0703/10</t>
  </si>
  <si>
    <t>HSSS25S0369012T00K - L1107/3</t>
  </si>
  <si>
    <t>CHỈ 40/2 MAY RIB</t>
  </si>
  <si>
    <t>NHÃN TRANG TRÍ</t>
  </si>
  <si>
    <t>ALL COLORS</t>
  </si>
  <si>
    <t>DARKEST NAVY</t>
  </si>
  <si>
    <t>GẮN CÁCH SƯỜN TRÁI THÂN TRƯỚC 4 CM VÀ CÁCH LAI ÁO 3 CM</t>
  </si>
  <si>
    <t>BO CỔ, LAI TAY</t>
  </si>
  <si>
    <t>RỘNG CỔ - MÉP ĐẾN MÉP</t>
  </si>
  <si>
    <t>CHỒM VAI (THAM KHẢO)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</si>
</sst>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#\ ?/8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sz val="10"/>
      <color rgb="FF000000"/>
      <name val="Times New Roman"/>
      <family val="1"/>
    </font>
    <font>
      <b/>
      <sz val="35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20"/>
      <color theme="1"/>
      <name val="Muli"/>
    </font>
    <font>
      <sz val="15"/>
      <name val="Muli"/>
    </font>
    <font>
      <sz val="14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343434"/>
      <name val="Calibri"/>
      <family val="2"/>
      <scheme val="minor"/>
    </font>
    <font>
      <sz val="12"/>
      <color rgb="FF343434"/>
      <name val="SegoeUI-Semibold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343434"/>
      <name val="SegoeUI-Semibold"/>
      <family val="2"/>
    </font>
    <font>
      <b/>
      <sz val="12"/>
      <color rgb="FF242424"/>
      <name val="Calibri"/>
      <family val="2"/>
      <scheme val="minor"/>
    </font>
    <font>
      <b/>
      <sz val="9"/>
      <color rgb="FF242424"/>
      <name val="SegoeUI"/>
      <family val="2"/>
    </font>
    <font>
      <sz val="12"/>
      <color theme="1"/>
      <name val="SegoeUI-Semibold"/>
      <family val="2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F1F1"/>
      </patternFill>
    </fill>
    <fill>
      <patternFill patternType="solid">
        <fgColor rgb="FFD9D9D9"/>
      </patternFill>
    </fill>
    <fill>
      <patternFill patternType="solid">
        <fgColor rgb="FFF8F9FB"/>
      </patternFill>
    </fill>
    <fill>
      <patternFill patternType="solid">
        <fgColor rgb="FFFFFFFF"/>
      </patternFill>
    </fill>
    <fill>
      <patternFill patternType="solid">
        <fgColor rgb="FFFCFDFD"/>
      </patternFill>
    </fill>
  </fills>
  <borders count="6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C6C6C6"/>
      </right>
      <top style="thin">
        <color indexed="64"/>
      </top>
      <bottom/>
      <diagonal/>
    </border>
    <border>
      <left style="thin">
        <color indexed="64"/>
      </left>
      <right style="thin">
        <color rgb="FFC6C6C6"/>
      </right>
      <top/>
      <bottom style="thin">
        <color indexed="64"/>
      </bottom>
      <diagonal/>
    </border>
    <border>
      <left style="thin">
        <color rgb="FFC6C6C6"/>
      </left>
      <right style="thin">
        <color rgb="FFC6C6C6"/>
      </right>
      <top/>
      <bottom style="thin">
        <color indexed="64"/>
      </bottom>
      <diagonal/>
    </border>
    <border>
      <left style="thin">
        <color rgb="FFC6C6C6"/>
      </left>
      <right style="thin">
        <color rgb="FFC6C6C6"/>
      </right>
      <top style="thin">
        <color rgb="FFC6C6C6"/>
      </top>
      <bottom/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0" fillId="0" borderId="0"/>
    <xf numFmtId="0" fontId="100" fillId="0" borderId="0"/>
  </cellStyleXfs>
  <cellXfs count="561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8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2" fillId="0" borderId="42" xfId="1" applyNumberFormat="1" applyFont="1" applyBorder="1" applyAlignment="1">
      <alignment horizontal="center" vertical="center" wrapText="1"/>
    </xf>
    <xf numFmtId="0" fontId="86" fillId="2" borderId="0" xfId="0" applyFont="1" applyFill="1" applyAlignment="1">
      <alignment vertical="center"/>
    </xf>
    <xf numFmtId="0" fontId="93" fillId="2" borderId="0" xfId="0" applyFont="1" applyFill="1" applyAlignment="1">
      <alignment vertical="center"/>
    </xf>
    <xf numFmtId="1" fontId="94" fillId="0" borderId="42" xfId="1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1" fontId="95" fillId="0" borderId="42" xfId="1" applyNumberFormat="1" applyFont="1" applyBorder="1" applyAlignment="1">
      <alignment horizontal="center" vertical="center" wrapText="1"/>
    </xf>
    <xf numFmtId="0" fontId="38" fillId="3" borderId="43" xfId="0" applyFont="1" applyFill="1" applyBorder="1" applyAlignment="1">
      <alignment vertical="center"/>
    </xf>
    <xf numFmtId="0" fontId="38" fillId="3" borderId="40" xfId="0" applyFont="1" applyFill="1" applyBorder="1" applyAlignment="1">
      <alignment vertical="center"/>
    </xf>
    <xf numFmtId="0" fontId="38" fillId="3" borderId="41" xfId="0" applyFont="1" applyFill="1" applyBorder="1" applyAlignment="1">
      <alignment vertical="center"/>
    </xf>
    <xf numFmtId="0" fontId="40" fillId="0" borderId="42" xfId="2" applyFont="1" applyBorder="1" applyAlignment="1">
      <alignment vertical="center" wrapText="1"/>
    </xf>
    <xf numFmtId="1" fontId="96" fillId="2" borderId="0" xfId="0" applyNumberFormat="1" applyFont="1" applyFill="1" applyAlignment="1">
      <alignment horizontal="left" vertical="center"/>
    </xf>
    <xf numFmtId="0" fontId="97" fillId="2" borderId="0" xfId="0" applyFont="1" applyFill="1" applyAlignment="1">
      <alignment vertical="center"/>
    </xf>
    <xf numFmtId="0" fontId="22" fillId="2" borderId="0" xfId="0" applyFont="1" applyFill="1" applyAlignment="1">
      <alignment vertical="center" wrapText="1"/>
    </xf>
    <xf numFmtId="0" fontId="97" fillId="2" borderId="0" xfId="0" applyFont="1" applyFill="1" applyAlignment="1">
      <alignment horizontal="center" vertical="center"/>
    </xf>
    <xf numFmtId="0" fontId="96" fillId="2" borderId="0" xfId="0" applyFont="1" applyFill="1" applyAlignment="1">
      <alignment vertical="center"/>
    </xf>
    <xf numFmtId="12" fontId="89" fillId="0" borderId="0" xfId="0" applyNumberFormat="1" applyFont="1" applyAlignment="1">
      <alignment vertical="center" wrapText="1"/>
    </xf>
    <xf numFmtId="3" fontId="24" fillId="0" borderId="42" xfId="0" applyNumberFormat="1" applyFont="1" applyBorder="1" applyAlignment="1">
      <alignment horizontal="center" vertical="center"/>
    </xf>
    <xf numFmtId="1" fontId="51" fillId="0" borderId="42" xfId="120" applyNumberFormat="1" applyFont="1" applyBorder="1" applyAlignment="1">
      <alignment horizontal="center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8" xfId="2" applyNumberFormat="1" applyFont="1" applyFill="1" applyBorder="1" applyAlignment="1">
      <alignment horizontal="center" vertical="center" wrapText="1"/>
    </xf>
    <xf numFmtId="0" fontId="27" fillId="2" borderId="0" xfId="0" quotePrefix="1" applyFont="1" applyFill="1" applyAlignment="1">
      <alignment horizontal="left" vertical="center"/>
    </xf>
    <xf numFmtId="1" fontId="27" fillId="2" borderId="0" xfId="0" applyNumberFormat="1" applyFont="1" applyFill="1" applyAlignment="1">
      <alignment horizontal="center" vertical="center"/>
    </xf>
    <xf numFmtId="0" fontId="101" fillId="0" borderId="0" xfId="0" applyFont="1"/>
    <xf numFmtId="0" fontId="101" fillId="0" borderId="0" xfId="0" applyFont="1" applyAlignment="1">
      <alignment horizontal="left"/>
    </xf>
    <xf numFmtId="0" fontId="102" fillId="49" borderId="63" xfId="0" applyFont="1" applyFill="1" applyBorder="1" applyAlignment="1">
      <alignment horizontal="left"/>
    </xf>
    <xf numFmtId="0" fontId="102" fillId="49" borderId="42" xfId="0" applyFont="1" applyFill="1" applyBorder="1" applyAlignment="1">
      <alignment horizontal="left"/>
    </xf>
    <xf numFmtId="0" fontId="102" fillId="49" borderId="42" xfId="0" applyFont="1" applyFill="1" applyBorder="1" applyAlignment="1">
      <alignment horizontal="left" wrapText="1"/>
    </xf>
    <xf numFmtId="0" fontId="103" fillId="49" borderId="64" xfId="0" applyFont="1" applyFill="1" applyBorder="1" applyAlignment="1">
      <alignment horizontal="left"/>
    </xf>
    <xf numFmtId="0" fontId="103" fillId="49" borderId="65" xfId="0" applyFont="1" applyFill="1" applyBorder="1" applyAlignment="1">
      <alignment horizontal="left"/>
    </xf>
    <xf numFmtId="0" fontId="103" fillId="0" borderId="65" xfId="0" applyFont="1" applyBorder="1" applyAlignment="1">
      <alignment horizontal="left"/>
    </xf>
    <xf numFmtId="0" fontId="104" fillId="0" borderId="45" xfId="0" applyFont="1" applyBorder="1" applyAlignment="1">
      <alignment vertical="center"/>
    </xf>
    <xf numFmtId="0" fontId="105" fillId="0" borderId="43" xfId="0" applyFont="1" applyBorder="1"/>
    <xf numFmtId="0" fontId="105" fillId="0" borderId="40" xfId="0" applyFont="1" applyBorder="1"/>
    <xf numFmtId="0" fontId="105" fillId="0" borderId="41" xfId="0" applyFont="1" applyBorder="1"/>
    <xf numFmtId="0" fontId="105" fillId="0" borderId="49" xfId="0" applyFont="1" applyBorder="1" applyAlignment="1">
      <alignment horizontal="left"/>
    </xf>
    <xf numFmtId="0" fontId="105" fillId="0" borderId="0" xfId="0" applyFont="1" applyAlignment="1">
      <alignment horizontal="left"/>
    </xf>
    <xf numFmtId="0" fontId="105" fillId="0" borderId="37" xfId="0" applyFont="1" applyBorder="1"/>
    <xf numFmtId="0" fontId="106" fillId="50" borderId="66" xfId="0" applyFont="1" applyFill="1" applyBorder="1" applyAlignment="1">
      <alignment horizontal="left"/>
    </xf>
    <xf numFmtId="0" fontId="107" fillId="51" borderId="42" xfId="0" applyFont="1" applyFill="1" applyBorder="1" applyAlignment="1">
      <alignment horizontal="left"/>
    </xf>
    <xf numFmtId="12" fontId="107" fillId="52" borderId="42" xfId="0" applyNumberFormat="1" applyFont="1" applyFill="1" applyBorder="1" applyAlignment="1">
      <alignment horizontal="left"/>
    </xf>
    <xf numFmtId="177" fontId="108" fillId="3" borderId="42" xfId="0" applyNumberFormat="1" applyFont="1" applyFill="1" applyBorder="1" applyAlignment="1">
      <alignment horizontal="left"/>
    </xf>
    <xf numFmtId="177" fontId="108" fillId="0" borderId="42" xfId="0" applyNumberFormat="1" applyFont="1" applyBorder="1" applyAlignment="1">
      <alignment horizontal="left"/>
    </xf>
    <xf numFmtId="12" fontId="107" fillId="53" borderId="42" xfId="0" applyNumberFormat="1" applyFont="1" applyFill="1" applyBorder="1" applyAlignment="1">
      <alignment horizontal="left"/>
    </xf>
    <xf numFmtId="12" fontId="108" fillId="53" borderId="42" xfId="0" applyNumberFormat="1" applyFont="1" applyFill="1" applyBorder="1" applyAlignment="1">
      <alignment horizontal="left"/>
    </xf>
    <xf numFmtId="12" fontId="108" fillId="0" borderId="42" xfId="0" applyNumberFormat="1" applyFont="1" applyBorder="1" applyAlignment="1">
      <alignment horizontal="left"/>
    </xf>
    <xf numFmtId="0" fontId="107" fillId="51" borderId="42" xfId="0" applyFont="1" applyFill="1" applyBorder="1" applyAlignment="1">
      <alignment horizontal="left" wrapText="1"/>
    </xf>
    <xf numFmtId="12" fontId="108" fillId="52" borderId="42" xfId="0" applyNumberFormat="1" applyFont="1" applyFill="1" applyBorder="1" applyAlignment="1">
      <alignment horizontal="left"/>
    </xf>
    <xf numFmtId="0" fontId="107" fillId="47" borderId="42" xfId="0" applyFont="1" applyFill="1" applyBorder="1" applyAlignment="1">
      <alignment horizontal="left"/>
    </xf>
    <xf numFmtId="0" fontId="107" fillId="51" borderId="42" xfId="0" quotePrefix="1" applyFont="1" applyFill="1" applyBorder="1" applyAlignment="1">
      <alignment horizontal="left"/>
    </xf>
    <xf numFmtId="12" fontId="105" fillId="52" borderId="42" xfId="0" applyNumberFormat="1" applyFont="1" applyFill="1" applyBorder="1" applyAlignment="1">
      <alignment horizontal="left"/>
    </xf>
    <xf numFmtId="12" fontId="105" fillId="53" borderId="42" xfId="0" applyNumberFormat="1" applyFont="1" applyFill="1" applyBorder="1" applyAlignment="1">
      <alignment horizontal="left"/>
    </xf>
    <xf numFmtId="0" fontId="105" fillId="49" borderId="42" xfId="0" applyFont="1" applyFill="1" applyBorder="1" applyAlignment="1">
      <alignment horizontal="left"/>
    </xf>
    <xf numFmtId="0" fontId="109" fillId="49" borderId="65" xfId="0" applyFont="1" applyFill="1" applyBorder="1" applyAlignment="1">
      <alignment horizontal="left"/>
    </xf>
    <xf numFmtId="0" fontId="107" fillId="51" borderId="42" xfId="0" applyFont="1" applyFill="1" applyBorder="1" applyAlignment="1">
      <alignment horizontal="left" vertical="center"/>
    </xf>
    <xf numFmtId="0" fontId="107" fillId="51" borderId="42" xfId="0" applyFont="1" applyFill="1" applyBorder="1" applyAlignment="1">
      <alignment horizontal="left" vertical="center" wrapText="1"/>
    </xf>
    <xf numFmtId="12" fontId="107" fillId="53" borderId="42" xfId="0" applyNumberFormat="1" applyFont="1" applyFill="1" applyBorder="1" applyAlignment="1">
      <alignment horizontal="left" vertical="center"/>
    </xf>
    <xf numFmtId="12" fontId="105" fillId="53" borderId="42" xfId="0" applyNumberFormat="1" applyFont="1" applyFill="1" applyBorder="1" applyAlignment="1">
      <alignment horizontal="left" vertical="center"/>
    </xf>
    <xf numFmtId="12" fontId="108" fillId="53" borderId="42" xfId="0" applyNumberFormat="1" applyFont="1" applyFill="1" applyBorder="1" applyAlignment="1">
      <alignment horizontal="left" vertical="center"/>
    </xf>
    <xf numFmtId="12" fontId="108" fillId="0" borderId="42" xfId="0" applyNumberFormat="1" applyFont="1" applyBorder="1" applyAlignment="1">
      <alignment horizontal="left" vertical="center"/>
    </xf>
    <xf numFmtId="0" fontId="101" fillId="0" borderId="0" xfId="0" applyFont="1" applyAlignment="1">
      <alignment vertical="center"/>
    </xf>
    <xf numFmtId="12" fontId="107" fillId="52" borderId="42" xfId="0" applyNumberFormat="1" applyFont="1" applyFill="1" applyBorder="1" applyAlignment="1">
      <alignment horizontal="left" vertical="center"/>
    </xf>
    <xf numFmtId="12" fontId="105" fillId="52" borderId="42" xfId="0" applyNumberFormat="1" applyFont="1" applyFill="1" applyBorder="1" applyAlignment="1">
      <alignment horizontal="left" vertical="center"/>
    </xf>
    <xf numFmtId="12" fontId="108" fillId="52" borderId="42" xfId="0" applyNumberFormat="1" applyFont="1" applyFill="1" applyBorder="1" applyAlignment="1">
      <alignment horizontal="left" vertical="center"/>
    </xf>
    <xf numFmtId="0" fontId="107" fillId="51" borderId="42" xfId="0" quotePrefix="1" applyFont="1" applyFill="1" applyBorder="1" applyAlignment="1">
      <alignment horizontal="left" vertical="center"/>
    </xf>
    <xf numFmtId="0" fontId="107" fillId="51" borderId="42" xfId="0" quotePrefix="1" applyFont="1" applyFill="1" applyBorder="1" applyAlignment="1">
      <alignment horizontal="left" vertical="center" wrapText="1"/>
    </xf>
    <xf numFmtId="12" fontId="107" fillId="53" borderId="42" xfId="0" applyNumberFormat="1" applyFont="1" applyFill="1" applyBorder="1" applyAlignment="1">
      <alignment horizontal="left" vertical="center" wrapText="1"/>
    </xf>
    <xf numFmtId="12" fontId="105" fillId="53" borderId="42" xfId="0" applyNumberFormat="1" applyFont="1" applyFill="1" applyBorder="1" applyAlignment="1">
      <alignment horizontal="left" vertical="center" wrapText="1"/>
    </xf>
    <xf numFmtId="12" fontId="108" fillId="53" borderId="42" xfId="0" applyNumberFormat="1" applyFont="1" applyFill="1" applyBorder="1" applyAlignment="1">
      <alignment horizontal="left" vertical="center" wrapText="1"/>
    </xf>
    <xf numFmtId="12" fontId="108" fillId="0" borderId="42" xfId="0" applyNumberFormat="1" applyFont="1" applyBorder="1" applyAlignment="1">
      <alignment horizontal="left" vertical="center" wrapText="1"/>
    </xf>
    <xf numFmtId="0" fontId="101" fillId="0" borderId="0" xfId="0" applyFont="1" applyAlignment="1">
      <alignment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86" fillId="2" borderId="0" xfId="0" applyFont="1" applyFill="1" applyAlignment="1">
      <alignment horizontal="left" vertical="center"/>
    </xf>
    <xf numFmtId="0" fontId="38" fillId="3" borderId="43" xfId="0" applyFont="1" applyFill="1" applyBorder="1" applyAlignment="1">
      <alignment horizontal="left" vertical="center" wrapText="1"/>
    </xf>
    <xf numFmtId="0" fontId="38" fillId="3" borderId="40" xfId="0" applyFont="1" applyFill="1" applyBorder="1" applyAlignment="1">
      <alignment horizontal="left" vertical="center" wrapText="1"/>
    </xf>
    <xf numFmtId="0" fontId="38" fillId="3" borderId="41" xfId="0" applyFont="1" applyFill="1" applyBorder="1" applyAlignment="1">
      <alignment horizontal="left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7" fillId="0" borderId="43" xfId="0" applyNumberFormat="1" applyFont="1" applyBorder="1" applyAlignment="1">
      <alignment horizontal="center" vertical="center" wrapText="1"/>
    </xf>
    <xf numFmtId="1" fontId="87" fillId="0" borderId="40" xfId="0" applyNumberFormat="1" applyFont="1" applyBorder="1" applyAlignment="1">
      <alignment horizontal="center" vertical="center" wrapText="1"/>
    </xf>
    <xf numFmtId="1" fontId="87" fillId="0" borderId="41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91" fillId="0" borderId="23" xfId="0" applyFont="1" applyBorder="1" applyAlignment="1">
      <alignment horizontal="center" vertical="center" wrapText="1"/>
    </xf>
    <xf numFmtId="0" fontId="91" fillId="0" borderId="24" xfId="0" applyFont="1" applyBorder="1" applyAlignment="1">
      <alignment horizontal="center" vertical="center" wrapText="1"/>
    </xf>
    <xf numFmtId="0" fontId="91" fillId="0" borderId="25" xfId="0" applyFont="1" applyBorder="1" applyAlignment="1">
      <alignment horizontal="center" vertical="center" wrapText="1"/>
    </xf>
    <xf numFmtId="0" fontId="91" fillId="0" borderId="26" xfId="0" applyFont="1" applyBorder="1" applyAlignment="1">
      <alignment horizontal="center" vertical="center" wrapText="1"/>
    </xf>
    <xf numFmtId="0" fontId="91" fillId="0" borderId="0" xfId="0" applyFont="1" applyAlignment="1">
      <alignment horizontal="center" vertical="center" wrapText="1"/>
    </xf>
    <xf numFmtId="0" fontId="91" fillId="0" borderId="27" xfId="0" applyFont="1" applyBorder="1" applyAlignment="1">
      <alignment horizontal="center" vertical="center" wrapText="1"/>
    </xf>
    <xf numFmtId="0" fontId="91" fillId="0" borderId="31" xfId="0" applyFont="1" applyBorder="1" applyAlignment="1">
      <alignment horizontal="center" vertical="center" wrapText="1"/>
    </xf>
    <xf numFmtId="0" fontId="91" fillId="0" borderId="28" xfId="0" applyFont="1" applyBorder="1" applyAlignment="1">
      <alignment horizontal="center" vertical="center" wrapText="1"/>
    </xf>
    <xf numFmtId="0" fontId="91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0" fontId="89" fillId="2" borderId="42" xfId="0" applyFont="1" applyFill="1" applyBorder="1" applyAlignment="1">
      <alignment horizontal="center" vertical="center"/>
    </xf>
    <xf numFmtId="0" fontId="40" fillId="2" borderId="43" xfId="0" quotePrefix="1" applyFont="1" applyFill="1" applyBorder="1" applyAlignment="1">
      <alignment horizontal="center" vertical="center" wrapText="1"/>
    </xf>
    <xf numFmtId="0" fontId="40" fillId="2" borderId="40" xfId="0" quotePrefix="1" applyFont="1" applyFill="1" applyBorder="1" applyAlignment="1">
      <alignment horizontal="center" vertical="center" wrapText="1"/>
    </xf>
    <xf numFmtId="0" fontId="40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7" fillId="0" borderId="42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wrapText="1"/>
    </xf>
    <xf numFmtId="12" fontId="89" fillId="0" borderId="43" xfId="0" applyNumberFormat="1" applyFont="1" applyBorder="1" applyAlignment="1">
      <alignment horizontal="center" vertical="center" wrapText="1"/>
    </xf>
    <xf numFmtId="12" fontId="89" fillId="0" borderId="40" xfId="0" applyNumberFormat="1" applyFont="1" applyBorder="1" applyAlignment="1">
      <alignment horizontal="center" vertical="center" wrapText="1"/>
    </xf>
    <xf numFmtId="12" fontId="89" fillId="0" borderId="41" xfId="0" applyNumberFormat="1" applyFont="1" applyBorder="1" applyAlignment="1">
      <alignment horizontal="center" vertical="center" wrapText="1"/>
    </xf>
    <xf numFmtId="0" fontId="98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2" fontId="42" fillId="0" borderId="43" xfId="0" quotePrefix="1" applyNumberFormat="1" applyFont="1" applyBorder="1" applyAlignment="1">
      <alignment horizontal="center" vertical="center" wrapText="1"/>
    </xf>
    <xf numFmtId="12" fontId="42" fillId="0" borderId="40" xfId="0" quotePrefix="1" applyNumberFormat="1" applyFont="1" applyBorder="1" applyAlignment="1">
      <alignment horizontal="center" vertical="center" wrapText="1"/>
    </xf>
    <xf numFmtId="12" fontId="42" fillId="0" borderId="41" xfId="0" quotePrefix="1" applyNumberFormat="1" applyFont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0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0" xfId="2" quotePrefix="1" applyFont="1" applyBorder="1" applyAlignment="1">
      <alignment horizontal="center" vertical="center" wrapText="1"/>
    </xf>
    <xf numFmtId="14" fontId="105" fillId="0" borderId="29" xfId="0" applyNumberFormat="1" applyFont="1" applyBorder="1" applyAlignment="1">
      <alignment horizontal="center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rmal 9" xfId="129" xr:uid="{4FB8FE7A-A742-47C3-8426-38E2D6C253F6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5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png"/><Relationship Id="rId13" Type="http://schemas.openxmlformats.org/officeDocument/2006/relationships/image" Target="../media/image33.png"/><Relationship Id="rId3" Type="http://schemas.openxmlformats.org/officeDocument/2006/relationships/image" Target="../media/image23.png"/><Relationship Id="rId7" Type="http://schemas.openxmlformats.org/officeDocument/2006/relationships/image" Target="../media/image27.png"/><Relationship Id="rId12" Type="http://schemas.openxmlformats.org/officeDocument/2006/relationships/image" Target="../media/image32.png"/><Relationship Id="rId2" Type="http://schemas.openxmlformats.org/officeDocument/2006/relationships/image" Target="../media/image22.png"/><Relationship Id="rId1" Type="http://schemas.openxmlformats.org/officeDocument/2006/relationships/image" Target="../media/image21.png"/><Relationship Id="rId6" Type="http://schemas.openxmlformats.org/officeDocument/2006/relationships/image" Target="../media/image26.png"/><Relationship Id="rId11" Type="http://schemas.openxmlformats.org/officeDocument/2006/relationships/image" Target="../media/image31.png"/><Relationship Id="rId5" Type="http://schemas.openxmlformats.org/officeDocument/2006/relationships/image" Target="../media/image25.png"/><Relationship Id="rId10" Type="http://schemas.openxmlformats.org/officeDocument/2006/relationships/image" Target="../media/image30.png"/><Relationship Id="rId4" Type="http://schemas.openxmlformats.org/officeDocument/2006/relationships/image" Target="../media/image24.png"/><Relationship Id="rId9" Type="http://schemas.openxmlformats.org/officeDocument/2006/relationships/image" Target="../media/image29.png"/><Relationship Id="rId14" Type="http://schemas.openxmlformats.org/officeDocument/2006/relationships/image" Target="../media/image3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507999</xdr:colOff>
      <xdr:row>4</xdr:row>
      <xdr:rowOff>492124</xdr:rowOff>
    </xdr:from>
    <xdr:to>
      <xdr:col>16</xdr:col>
      <xdr:colOff>783921</xdr:colOff>
      <xdr:row>7</xdr:row>
      <xdr:rowOff>730249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6D45BA-07C9-A10F-B0BE-DEB8F9DB4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88124" y="2619374"/>
          <a:ext cx="2673047" cy="2428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1621663</xdr:colOff>
      <xdr:row>28</xdr:row>
      <xdr:rowOff>111125</xdr:rowOff>
    </xdr:from>
    <xdr:to>
      <xdr:col>1</xdr:col>
      <xdr:colOff>3912082</xdr:colOff>
      <xdr:row>28</xdr:row>
      <xdr:rowOff>4206875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10A739D-E35B-4A4E-B5D0-FDB71BBDC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8913" y="4708207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63500</xdr:rowOff>
    </xdr:from>
    <xdr:to>
      <xdr:col>2</xdr:col>
      <xdr:colOff>2180152</xdr:colOff>
      <xdr:row>28</xdr:row>
      <xdr:rowOff>4277464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EAB654-2372-4D26-9201-71A5F99B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80723" y="4703445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1968499</xdr:rowOff>
    </xdr:from>
    <xdr:to>
      <xdr:col>2</xdr:col>
      <xdr:colOff>777875</xdr:colOff>
      <xdr:row>28</xdr:row>
      <xdr:rowOff>2746374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6A9A8735-B647-46B6-9799-84C3405C1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3944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5143499</xdr:colOff>
      <xdr:row>30</xdr:row>
      <xdr:rowOff>79375</xdr:rowOff>
    </xdr:from>
    <xdr:to>
      <xdr:col>1</xdr:col>
      <xdr:colOff>6585360</xdr:colOff>
      <xdr:row>31</xdr:row>
      <xdr:rowOff>8104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5B3157-B6A2-443C-9A12-4A5FAE9BF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50749" y="45005625"/>
          <a:ext cx="1441861" cy="1293979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32</xdr:row>
      <xdr:rowOff>95251</xdr:rowOff>
    </xdr:from>
    <xdr:to>
      <xdr:col>1</xdr:col>
      <xdr:colOff>7400467</xdr:colOff>
      <xdr:row>32</xdr:row>
      <xdr:rowOff>2222501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FB291F5-FDE2-43C5-B394-B022088A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61750" y="47529751"/>
          <a:ext cx="3145967" cy="2127250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34</xdr:row>
      <xdr:rowOff>63500</xdr:rowOff>
    </xdr:from>
    <xdr:to>
      <xdr:col>2</xdr:col>
      <xdr:colOff>191241</xdr:colOff>
      <xdr:row>34</xdr:row>
      <xdr:rowOff>2770551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CF6C266-BB85-40A9-A9D8-1F91344E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36</xdr:row>
      <xdr:rowOff>76880</xdr:rowOff>
    </xdr:from>
    <xdr:ext cx="4048125" cy="205037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9FD30FE-20A5-49A3-BF06-CF7FF94BFDEF}"/>
            </a:ext>
          </a:extLst>
        </xdr:cNvPr>
        <xdr:cNvSpPr txBox="1"/>
      </xdr:nvSpPr>
      <xdr:spPr>
        <a:xfrm>
          <a:off x="10890249" y="547980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4540250</xdr:colOff>
      <xdr:row>42</xdr:row>
      <xdr:rowOff>47625</xdr:rowOff>
    </xdr:from>
    <xdr:to>
      <xdr:col>1</xdr:col>
      <xdr:colOff>7150042</xdr:colOff>
      <xdr:row>42</xdr:row>
      <xdr:rowOff>1428840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E85CDD4-DF20-4F76-BDFF-8BA420DB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47500" y="60674250"/>
          <a:ext cx="2609792" cy="1381215"/>
        </a:xfrm>
        <a:prstGeom prst="rect">
          <a:avLst/>
        </a:prstGeom>
      </xdr:spPr>
    </xdr:pic>
    <xdr:clientData/>
  </xdr:twoCellAnchor>
  <xdr:twoCellAnchor>
    <xdr:from>
      <xdr:col>1</xdr:col>
      <xdr:colOff>3032125</xdr:colOff>
      <xdr:row>21</xdr:row>
      <xdr:rowOff>63500</xdr:rowOff>
    </xdr:from>
    <xdr:to>
      <xdr:col>2</xdr:col>
      <xdr:colOff>2809875</xdr:colOff>
      <xdr:row>21</xdr:row>
      <xdr:rowOff>5064125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7DA75FF5-8C52-80C9-B126-770C34AC7FD4}"/>
            </a:ext>
          </a:extLst>
        </xdr:cNvPr>
        <xdr:cNvGrpSpPr/>
      </xdr:nvGrpSpPr>
      <xdr:grpSpPr>
        <a:xfrm>
          <a:off x="10239375" y="26622375"/>
          <a:ext cx="7318375" cy="5000625"/>
          <a:chOff x="7207250" y="25955625"/>
          <a:chExt cx="6619159" cy="631825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7207250" y="2595562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8858249" y="2600325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0525124" y="2601912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12176125" y="2601912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6083300</xdr:colOff>
      <xdr:row>19</xdr:row>
      <xdr:rowOff>47625</xdr:rowOff>
    </xdr:from>
    <xdr:to>
      <xdr:col>2</xdr:col>
      <xdr:colOff>1623408</xdr:colOff>
      <xdr:row>19</xdr:row>
      <xdr:rowOff>4420940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8B6940-6782-4176-A114-5D574D2D95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b="47882"/>
        <a:stretch/>
      </xdr:blipFill>
      <xdr:spPr>
        <a:xfrm>
          <a:off x="13290550" y="20224750"/>
          <a:ext cx="3080733" cy="4373315"/>
        </a:xfrm>
        <a:prstGeom prst="rect">
          <a:avLst/>
        </a:prstGeom>
      </xdr:spPr>
    </xdr:pic>
    <xdr:clientData/>
  </xdr:twoCellAnchor>
  <xdr:oneCellAnchor>
    <xdr:from>
      <xdr:col>1</xdr:col>
      <xdr:colOff>4762502</xdr:colOff>
      <xdr:row>23</xdr:row>
      <xdr:rowOff>95250</xdr:rowOff>
    </xdr:from>
    <xdr:ext cx="4794252" cy="2349500"/>
    <xdr:pic>
      <xdr:nvPicPr>
        <xdr:cNvPr id="3" name="Picture 2">
          <a:extLst>
            <a:ext uri="{FF2B5EF4-FFF2-40B4-BE49-F238E27FC236}">
              <a16:creationId xmlns:a16="http://schemas.microsoft.com/office/drawing/2014/main" id="{D1FDFA96-AF9A-4A43-8764-2E79EC64E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16200000">
          <a:off x="13192128" y="31940499"/>
          <a:ext cx="2349500" cy="4794252"/>
        </a:xfrm>
        <a:prstGeom prst="rect">
          <a:avLst/>
        </a:prstGeom>
      </xdr:spPr>
    </xdr:pic>
    <xdr:clientData/>
  </xdr:oneCellAnchor>
  <xdr:oneCellAnchor>
    <xdr:from>
      <xdr:col>2</xdr:col>
      <xdr:colOff>1621663</xdr:colOff>
      <xdr:row>28</xdr:row>
      <xdr:rowOff>111125</xdr:rowOff>
    </xdr:from>
    <xdr:ext cx="2290419" cy="4095750"/>
    <xdr:pic>
      <xdr:nvPicPr>
        <xdr:cNvPr id="5" name="Picture 4">
          <a:extLst>
            <a:ext uri="{FF2B5EF4-FFF2-40B4-BE49-F238E27FC236}">
              <a16:creationId xmlns:a16="http://schemas.microsoft.com/office/drawing/2014/main" id="{F4B1201C-2DDB-4E11-AE7E-092CC2D98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8913" y="38782625"/>
          <a:ext cx="2290419" cy="4095750"/>
        </a:xfrm>
        <a:prstGeom prst="rect">
          <a:avLst/>
        </a:prstGeom>
      </xdr:spPr>
    </xdr:pic>
    <xdr:clientData/>
  </xdr:oneCellAnchor>
  <xdr:oneCellAnchor>
    <xdr:from>
      <xdr:col>2</xdr:col>
      <xdr:colOff>5143499</xdr:colOff>
      <xdr:row>30</xdr:row>
      <xdr:rowOff>79375</xdr:rowOff>
    </xdr:from>
    <xdr:ext cx="1441861" cy="1293979"/>
    <xdr:pic>
      <xdr:nvPicPr>
        <xdr:cNvPr id="7" name="Picture 6">
          <a:extLst>
            <a:ext uri="{FF2B5EF4-FFF2-40B4-BE49-F238E27FC236}">
              <a16:creationId xmlns:a16="http://schemas.microsoft.com/office/drawing/2014/main" id="{9CC490AB-9728-4FA4-BCA8-622D33D30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50749" y="43767375"/>
          <a:ext cx="1441861" cy="1293979"/>
        </a:xfrm>
        <a:prstGeom prst="rect">
          <a:avLst/>
        </a:prstGeom>
      </xdr:spPr>
    </xdr:pic>
    <xdr:clientData/>
  </xdr:oneCellAnchor>
  <xdr:oneCellAnchor>
    <xdr:from>
      <xdr:col>2</xdr:col>
      <xdr:colOff>4254500</xdr:colOff>
      <xdr:row>32</xdr:row>
      <xdr:rowOff>95251</xdr:rowOff>
    </xdr:from>
    <xdr:ext cx="3145967" cy="2127250"/>
    <xdr:pic>
      <xdr:nvPicPr>
        <xdr:cNvPr id="8" name="Picture 7">
          <a:extLst>
            <a:ext uri="{FF2B5EF4-FFF2-40B4-BE49-F238E27FC236}">
              <a16:creationId xmlns:a16="http://schemas.microsoft.com/office/drawing/2014/main" id="{4D0D667C-4627-4CC6-9DCA-201BF37F0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61750" y="46291501"/>
          <a:ext cx="3145967" cy="2127250"/>
        </a:xfrm>
        <a:prstGeom prst="rect">
          <a:avLst/>
        </a:prstGeom>
      </xdr:spPr>
    </xdr:pic>
    <xdr:clientData/>
  </xdr:oneCellAnchor>
  <xdr:oneCellAnchor>
    <xdr:from>
      <xdr:col>2</xdr:col>
      <xdr:colOff>3730625</xdr:colOff>
      <xdr:row>34</xdr:row>
      <xdr:rowOff>63500</xdr:rowOff>
    </xdr:from>
    <xdr:ext cx="4001241" cy="2707051"/>
    <xdr:pic>
      <xdr:nvPicPr>
        <xdr:cNvPr id="10" name="Picture 9">
          <a:extLst>
            <a:ext uri="{FF2B5EF4-FFF2-40B4-BE49-F238E27FC236}">
              <a16:creationId xmlns:a16="http://schemas.microsoft.com/office/drawing/2014/main" id="{663F1615-5410-471E-B53C-595F4C1C4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937875" y="49720500"/>
          <a:ext cx="4001241" cy="2707051"/>
        </a:xfrm>
        <a:prstGeom prst="rect">
          <a:avLst/>
        </a:prstGeom>
      </xdr:spPr>
    </xdr:pic>
    <xdr:clientData/>
  </xdr:oneCellAnchor>
  <xdr:oneCellAnchor>
    <xdr:from>
      <xdr:col>2</xdr:col>
      <xdr:colOff>3682999</xdr:colOff>
      <xdr:row>36</xdr:row>
      <xdr:rowOff>76880</xdr:rowOff>
    </xdr:from>
    <xdr:ext cx="4048125" cy="205037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D1379D8-5885-43E5-813C-C9A2AA8DC14C}"/>
            </a:ext>
          </a:extLst>
        </xdr:cNvPr>
        <xdr:cNvSpPr txBox="1"/>
      </xdr:nvSpPr>
      <xdr:spPr>
        <a:xfrm>
          <a:off x="10890249" y="5355975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oneCellAnchor>
    <xdr:from>
      <xdr:col>2</xdr:col>
      <xdr:colOff>4540250</xdr:colOff>
      <xdr:row>42</xdr:row>
      <xdr:rowOff>47625</xdr:rowOff>
    </xdr:from>
    <xdr:ext cx="2609792" cy="1381215"/>
    <xdr:pic>
      <xdr:nvPicPr>
        <xdr:cNvPr id="20" name="Picture 19">
          <a:extLst>
            <a:ext uri="{FF2B5EF4-FFF2-40B4-BE49-F238E27FC236}">
              <a16:creationId xmlns:a16="http://schemas.microsoft.com/office/drawing/2014/main" id="{242CDC6B-7358-4761-AB9B-8C9FA08C5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47500" y="59483625"/>
          <a:ext cx="2609792" cy="1381215"/>
        </a:xfrm>
        <a:prstGeom prst="rect">
          <a:avLst/>
        </a:prstGeom>
      </xdr:spPr>
    </xdr:pic>
    <xdr:clientData/>
  </xdr:oneCellAnchor>
  <xdr:twoCellAnchor editAs="oneCell">
    <xdr:from>
      <xdr:col>1</xdr:col>
      <xdr:colOff>5603875</xdr:colOff>
      <xdr:row>25</xdr:row>
      <xdr:rowOff>111126</xdr:rowOff>
    </xdr:from>
    <xdr:to>
      <xdr:col>2</xdr:col>
      <xdr:colOff>841375</xdr:colOff>
      <xdr:row>25</xdr:row>
      <xdr:rowOff>2466792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BA279DA-6372-4A28-A701-CCA8FE7157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22309" t="2568" r="24524" b="40810"/>
        <a:stretch/>
      </xdr:blipFill>
      <xdr:spPr>
        <a:xfrm>
          <a:off x="12811125" y="37369751"/>
          <a:ext cx="2778125" cy="2355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3">
          <cell r="F33" t="str">
            <v>NỀN TRẮNG CHỮ ĐEN</v>
          </cell>
        </row>
        <row r="34">
          <cell r="B34" t="str">
            <v>NHÃN HSCO SATIN
CODE: HSC-ML-0002</v>
          </cell>
        </row>
        <row r="35">
          <cell r="F35" t="str">
            <v>NỀN TRẮNG CHỮ ĐEN</v>
          </cell>
        </row>
        <row r="43">
          <cell r="B43" t="str">
            <v>ĐẠN BẮN TREO THẺ BÀI</v>
          </cell>
        </row>
        <row r="44">
          <cell r="B44" t="str">
            <v>STICKER BARCODE TẠI THẺ BÀI
KÍCH THƯỚC: 20CMX30CM</v>
          </cell>
        </row>
        <row r="45">
          <cell r="B45" t="str">
            <v>STICKER BARCODE TẠI POLY BAG
KÍCH THƯỚC: 35CMX55CM</v>
          </cell>
        </row>
        <row r="46">
          <cell r="B46" t="str">
            <v>STICKER CARTON CHI TIẾT TỪNG CỬA HÀNG</v>
          </cell>
        </row>
        <row r="47">
          <cell r="B47" t="str">
            <v>POLY BAG LỚN</v>
          </cell>
        </row>
        <row r="48">
          <cell r="B4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25"/>
  <sheetViews>
    <sheetView view="pageBreakPreview" topLeftCell="A29" zoomScale="40" zoomScaleNormal="10" zoomScaleSheetLayoutView="40" zoomScalePageLayoutView="25" workbookViewId="0">
      <selection activeCell="D32" sqref="D32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1.36328125" style="49" customWidth="1"/>
    <col min="5" max="5" width="26.0898437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2.7265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55" t="s">
        <v>73</v>
      </c>
      <c r="O1" s="355" t="s">
        <v>73</v>
      </c>
      <c r="P1" s="356" t="s">
        <v>74</v>
      </c>
      <c r="Q1" s="356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55" t="s">
        <v>75</v>
      </c>
      <c r="O2" s="355" t="s">
        <v>75</v>
      </c>
      <c r="P2" s="357" t="s">
        <v>76</v>
      </c>
      <c r="Q2" s="357"/>
    </row>
    <row r="3" spans="1:17" s="1" customFormat="1" ht="40" customHeight="1">
      <c r="A3" s="53"/>
      <c r="B3" s="53"/>
      <c r="C3" s="53"/>
      <c r="D3" s="53"/>
      <c r="E3" s="247"/>
      <c r="F3" s="53"/>
      <c r="G3" s="53"/>
      <c r="H3" s="53"/>
      <c r="I3" s="53"/>
      <c r="J3" s="53"/>
      <c r="K3" s="53"/>
      <c r="L3" s="55"/>
      <c r="M3" s="55"/>
      <c r="N3" s="355" t="s">
        <v>77</v>
      </c>
      <c r="O3" s="355" t="s">
        <v>77</v>
      </c>
      <c r="P3" s="358" t="s">
        <v>79</v>
      </c>
      <c r="Q3" s="356"/>
    </row>
    <row r="4" spans="1:17" s="2" customFormat="1" ht="48" customHeight="1" thickBot="1">
      <c r="B4" s="3" t="s">
        <v>247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360" t="s">
        <v>346</v>
      </c>
      <c r="H5" s="361"/>
      <c r="I5" s="361"/>
      <c r="J5" s="361"/>
      <c r="K5" s="361"/>
      <c r="L5" s="361"/>
      <c r="M5" s="362"/>
    </row>
    <row r="6" spans="1:17" s="7" customFormat="1" ht="58" customHeight="1">
      <c r="B6" s="8" t="s">
        <v>43</v>
      </c>
      <c r="C6" s="8"/>
      <c r="D6" s="9" t="s">
        <v>343</v>
      </c>
      <c r="E6" s="11"/>
      <c r="F6" s="8"/>
      <c r="G6" s="363"/>
      <c r="H6" s="364"/>
      <c r="I6" s="364"/>
      <c r="J6" s="364"/>
      <c r="K6" s="364"/>
      <c r="L6" s="364"/>
      <c r="M6" s="365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344</v>
      </c>
      <c r="E7" s="9"/>
      <c r="F7" s="8"/>
      <c r="G7" s="363"/>
      <c r="H7" s="364"/>
      <c r="I7" s="364"/>
      <c r="J7" s="364"/>
      <c r="K7" s="364"/>
      <c r="L7" s="364"/>
      <c r="M7" s="365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59" t="s">
        <v>345</v>
      </c>
      <c r="E8" s="359"/>
      <c r="F8" s="359"/>
      <c r="G8" s="366"/>
      <c r="H8" s="367"/>
      <c r="I8" s="367"/>
      <c r="J8" s="367"/>
      <c r="K8" s="367"/>
      <c r="L8" s="367"/>
      <c r="M8" s="368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210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347</v>
      </c>
      <c r="N10" s="21"/>
      <c r="O10" s="21"/>
      <c r="P10" s="21"/>
      <c r="Q10" s="21"/>
    </row>
    <row r="11" spans="1:17" s="12" customFormat="1" ht="91" customHeight="1">
      <c r="B11" s="20" t="s">
        <v>3</v>
      </c>
      <c r="C11" s="20"/>
      <c r="D11" s="336">
        <v>45468</v>
      </c>
      <c r="E11" s="337"/>
      <c r="F11" s="337"/>
      <c r="G11" s="22"/>
      <c r="H11" s="23"/>
      <c r="I11" s="20"/>
      <c r="J11" s="204" t="s">
        <v>4</v>
      </c>
      <c r="K11" s="20"/>
      <c r="L11" s="205"/>
      <c r="M11" s="369" t="s">
        <v>201</v>
      </c>
      <c r="N11" s="369"/>
      <c r="O11" s="369"/>
      <c r="P11" s="369"/>
      <c r="Q11" s="369"/>
    </row>
    <row r="12" spans="1:17" s="12" customFormat="1" ht="42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38.5" customHeight="1">
      <c r="B13" s="338"/>
      <c r="C13" s="338"/>
      <c r="D13" s="338"/>
      <c r="E13" s="338"/>
      <c r="F13" s="338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202</v>
      </c>
      <c r="N14" s="21"/>
      <c r="O14" s="21"/>
      <c r="P14" s="21"/>
      <c r="Q14" s="21"/>
    </row>
    <row r="15" spans="1:17" s="12" customFormat="1" ht="41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9" s="219" customFormat="1" ht="62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58"/>
      <c r="Q17" s="259" t="s">
        <v>11</v>
      </c>
    </row>
    <row r="18" spans="1:19" s="219" customFormat="1" ht="83" customHeight="1">
      <c r="B18" s="220" t="s">
        <v>12</v>
      </c>
      <c r="C18" s="248"/>
      <c r="D18" s="254" t="s">
        <v>238</v>
      </c>
      <c r="E18" s="221"/>
      <c r="F18" s="222">
        <v>0</v>
      </c>
      <c r="G18" s="222">
        <v>1</v>
      </c>
      <c r="H18" s="222">
        <v>0</v>
      </c>
      <c r="I18" s="222">
        <v>0</v>
      </c>
      <c r="J18" s="222">
        <v>0</v>
      </c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9" s="219" customFormat="1" ht="83" customHeight="1">
      <c r="B19" s="220" t="s">
        <v>63</v>
      </c>
      <c r="C19" s="248"/>
      <c r="D19" s="255" t="str">
        <f>+D18</f>
        <v>BLACK BEAUTY</v>
      </c>
      <c r="E19" s="221"/>
      <c r="F19" s="222">
        <v>0</v>
      </c>
      <c r="G19" s="222">
        <v>1</v>
      </c>
      <c r="H19" s="222">
        <v>0</v>
      </c>
      <c r="I19" s="222">
        <v>0</v>
      </c>
      <c r="J19" s="222">
        <v>0</v>
      </c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9" s="229" customFormat="1" ht="83" customHeight="1">
      <c r="B20" s="225" t="s">
        <v>13</v>
      </c>
      <c r="C20" s="249"/>
      <c r="D20" s="256" t="str">
        <f>+D19</f>
        <v>BLACK BEAUTY</v>
      </c>
      <c r="E20" s="226"/>
      <c r="F20" s="227">
        <f>SUM(F18:F19)</f>
        <v>0</v>
      </c>
      <c r="G20" s="227">
        <f t="shared" ref="G20:J20" si="0">SUM(G18:G19)</f>
        <v>2</v>
      </c>
      <c r="H20" s="227">
        <f t="shared" si="0"/>
        <v>0</v>
      </c>
      <c r="I20" s="227">
        <f t="shared" si="0"/>
        <v>0</v>
      </c>
      <c r="J20" s="227">
        <f t="shared" si="0"/>
        <v>0</v>
      </c>
      <c r="K20" s="227"/>
      <c r="L20" s="228"/>
      <c r="M20" s="227"/>
      <c r="N20" s="227"/>
      <c r="O20" s="227"/>
      <c r="P20" s="227"/>
      <c r="Q20" s="227">
        <f>SUM(Q18:Q19)</f>
        <v>2</v>
      </c>
    </row>
    <row r="21" spans="1:19" s="219" customFormat="1" ht="62.5" customHeight="1">
      <c r="B21" s="216"/>
      <c r="C21" s="217" t="s">
        <v>72</v>
      </c>
      <c r="D21" s="217" t="s">
        <v>9</v>
      </c>
      <c r="E21" s="218" t="s">
        <v>56</v>
      </c>
      <c r="F21" s="218" t="s">
        <v>182</v>
      </c>
      <c r="G21" s="218" t="s">
        <v>60</v>
      </c>
      <c r="H21" s="218" t="s">
        <v>10</v>
      </c>
      <c r="I21" s="218" t="s">
        <v>57</v>
      </c>
      <c r="J21" s="218" t="s">
        <v>58</v>
      </c>
      <c r="K21" s="218" t="s">
        <v>59</v>
      </c>
      <c r="L21" s="218"/>
      <c r="M21" s="218"/>
      <c r="N21" s="218"/>
      <c r="O21" s="218"/>
      <c r="P21" s="258"/>
      <c r="Q21" s="259" t="s">
        <v>11</v>
      </c>
    </row>
    <row r="22" spans="1:19" s="219" customFormat="1" ht="83" customHeight="1">
      <c r="B22" s="220" t="s">
        <v>12</v>
      </c>
      <c r="C22" s="248"/>
      <c r="D22" s="254" t="s">
        <v>38</v>
      </c>
      <c r="E22" s="221"/>
      <c r="F22" s="222">
        <v>0</v>
      </c>
      <c r="G22" s="222">
        <v>1</v>
      </c>
      <c r="H22" s="222">
        <v>0</v>
      </c>
      <c r="I22" s="222">
        <v>0</v>
      </c>
      <c r="J22" s="222">
        <v>0</v>
      </c>
      <c r="K22" s="222"/>
      <c r="L22" s="222"/>
      <c r="M22" s="222"/>
      <c r="N22" s="222"/>
      <c r="O22" s="222"/>
      <c r="P22" s="222"/>
      <c r="Q22" s="223">
        <f>SUM(E22:P22)</f>
        <v>1</v>
      </c>
    </row>
    <row r="23" spans="1:19" s="219" customFormat="1" ht="83" customHeight="1">
      <c r="B23" s="220" t="s">
        <v>63</v>
      </c>
      <c r="C23" s="248"/>
      <c r="D23" s="255" t="str">
        <f>+D22</f>
        <v>WHITE</v>
      </c>
      <c r="E23" s="221"/>
      <c r="F23" s="222">
        <v>0</v>
      </c>
      <c r="G23" s="222">
        <v>1</v>
      </c>
      <c r="H23" s="222">
        <v>0</v>
      </c>
      <c r="I23" s="222">
        <v>0</v>
      </c>
      <c r="J23" s="222">
        <v>0</v>
      </c>
      <c r="K23" s="222"/>
      <c r="L23" s="224"/>
      <c r="M23" s="224"/>
      <c r="N23" s="224"/>
      <c r="O23" s="224"/>
      <c r="P23" s="224"/>
      <c r="Q23" s="223">
        <f>SUM(E23:P23)</f>
        <v>1</v>
      </c>
    </row>
    <row r="24" spans="1:19" s="229" customFormat="1" ht="83" customHeight="1">
      <c r="B24" s="225" t="s">
        <v>13</v>
      </c>
      <c r="C24" s="249"/>
      <c r="D24" s="256" t="str">
        <f>+D23</f>
        <v>WHITE</v>
      </c>
      <c r="E24" s="226"/>
      <c r="F24" s="227">
        <f>SUM(F22:F23)</f>
        <v>0</v>
      </c>
      <c r="G24" s="227">
        <f t="shared" ref="G24:J24" si="1">SUM(G22:G23)</f>
        <v>2</v>
      </c>
      <c r="H24" s="227">
        <f t="shared" si="1"/>
        <v>0</v>
      </c>
      <c r="I24" s="227">
        <f t="shared" si="1"/>
        <v>0</v>
      </c>
      <c r="J24" s="227">
        <f t="shared" si="1"/>
        <v>0</v>
      </c>
      <c r="K24" s="227"/>
      <c r="L24" s="228"/>
      <c r="M24" s="227"/>
      <c r="N24" s="227"/>
      <c r="O24" s="227"/>
      <c r="P24" s="227"/>
      <c r="Q24" s="227">
        <f>SUM(Q22:Q23)</f>
        <v>2</v>
      </c>
    </row>
    <row r="25" spans="1:19" s="229" customFormat="1" ht="28" customHeight="1"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</row>
    <row r="26" spans="1:19" s="229" customFormat="1" ht="79" customHeight="1">
      <c r="B26" s="230" t="s">
        <v>121</v>
      </c>
      <c r="C26" s="231"/>
      <c r="D26" s="230"/>
      <c r="E26" s="232"/>
      <c r="F26" s="233">
        <f>F20</f>
        <v>0</v>
      </c>
      <c r="G26" s="233">
        <f>G24+G20</f>
        <v>4</v>
      </c>
      <c r="H26" s="233">
        <f t="shared" ref="H26:J26" si="2">H20</f>
        <v>0</v>
      </c>
      <c r="I26" s="233">
        <f t="shared" si="2"/>
        <v>0</v>
      </c>
      <c r="J26" s="233">
        <f t="shared" si="2"/>
        <v>0</v>
      </c>
      <c r="K26" s="233"/>
      <c r="L26" s="233"/>
      <c r="M26" s="233"/>
      <c r="N26" s="233"/>
      <c r="O26" s="233"/>
      <c r="P26" s="233"/>
      <c r="Q26" s="233">
        <f>Q24+Q20</f>
        <v>4</v>
      </c>
      <c r="R26" s="233"/>
      <c r="S26" s="233"/>
    </row>
    <row r="27" spans="1:19" s="105" customFormat="1" ht="20.25" customHeight="1">
      <c r="B27" s="106"/>
      <c r="C27" s="107"/>
      <c r="D27" s="335" t="s">
        <v>185</v>
      </c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</row>
    <row r="28" spans="1:19" s="1" customFormat="1" ht="59.15" customHeight="1">
      <c r="B28" s="263" t="s">
        <v>14</v>
      </c>
      <c r="C28" s="32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</row>
    <row r="29" spans="1:19" s="33" customFormat="1" ht="150.5" customHeight="1">
      <c r="A29" s="371" t="s">
        <v>15</v>
      </c>
      <c r="B29" s="371"/>
      <c r="C29" s="371"/>
      <c r="D29" s="209" t="s">
        <v>16</v>
      </c>
      <c r="E29" s="209" t="s">
        <v>17</v>
      </c>
      <c r="F29" s="209" t="s">
        <v>18</v>
      </c>
      <c r="G29" s="208" t="s">
        <v>19</v>
      </c>
      <c r="H29" s="208" t="s">
        <v>20</v>
      </c>
      <c r="I29" s="208" t="s">
        <v>34</v>
      </c>
      <c r="J29" s="208" t="s">
        <v>181</v>
      </c>
      <c r="K29" s="208" t="s">
        <v>179</v>
      </c>
      <c r="L29" s="208" t="s">
        <v>180</v>
      </c>
      <c r="M29" s="208" t="s">
        <v>36</v>
      </c>
      <c r="N29" s="370" t="s">
        <v>51</v>
      </c>
      <c r="O29" s="370"/>
      <c r="P29" s="370"/>
      <c r="Q29" s="370"/>
    </row>
    <row r="30" spans="1:19" s="43" customFormat="1" ht="74.5" customHeight="1">
      <c r="A30" s="348" t="str">
        <f>$D$18</f>
        <v>BLACK BEAUTY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</row>
    <row r="31" spans="1:19" s="2" customFormat="1" ht="137" customHeight="1">
      <c r="A31" s="240">
        <v>1</v>
      </c>
      <c r="B31" s="349" t="s">
        <v>201</v>
      </c>
      <c r="C31" s="349"/>
      <c r="D31" s="241" t="s">
        <v>113</v>
      </c>
      <c r="E31" s="241" t="str">
        <f>$D$18</f>
        <v>BLACK BEAUTY</v>
      </c>
      <c r="F31" s="240" t="s">
        <v>10</v>
      </c>
      <c r="G31" s="242">
        <f>$Q$20</f>
        <v>2</v>
      </c>
      <c r="H31" s="243">
        <v>0.7</v>
      </c>
      <c r="I31" s="244">
        <f>H31*G31</f>
        <v>1.4</v>
      </c>
      <c r="J31" s="245">
        <f>(I31*1.5%+(I31/50)*0.5)</f>
        <v>3.4999999999999996E-2</v>
      </c>
      <c r="K31" s="245">
        <v>2</v>
      </c>
      <c r="L31" s="245">
        <v>0</v>
      </c>
      <c r="M31" s="246">
        <f>ROUNDUP(SUM(I31:L31),0)</f>
        <v>4</v>
      </c>
      <c r="N31" s="350" t="s">
        <v>348</v>
      </c>
      <c r="O31" s="351"/>
      <c r="P31" s="351"/>
      <c r="Q31" s="352"/>
    </row>
    <row r="32" spans="1:19" s="2" customFormat="1" ht="137" customHeight="1">
      <c r="A32" s="240">
        <v>2</v>
      </c>
      <c r="B32" s="349" t="s">
        <v>203</v>
      </c>
      <c r="C32" s="349"/>
      <c r="D32" s="241" t="s">
        <v>358</v>
      </c>
      <c r="E32" s="241" t="str">
        <f>$D$18</f>
        <v>BLACK BEAUTY</v>
      </c>
      <c r="F32" s="240" t="s">
        <v>10</v>
      </c>
      <c r="G32" s="242">
        <f>$Q$20</f>
        <v>2</v>
      </c>
      <c r="H32" s="243">
        <v>7.0000000000000007E-2</v>
      </c>
      <c r="I32" s="244">
        <f>H32*G32</f>
        <v>0.14000000000000001</v>
      </c>
      <c r="J32" s="245">
        <f>(I32*3.8%+(I32/50)*0.5)</f>
        <v>6.7200000000000003E-3</v>
      </c>
      <c r="K32" s="245">
        <v>0</v>
      </c>
      <c r="L32" s="245">
        <v>0</v>
      </c>
      <c r="M32" s="280">
        <v>2</v>
      </c>
      <c r="N32" s="350" t="s">
        <v>349</v>
      </c>
      <c r="O32" s="351"/>
      <c r="P32" s="351"/>
      <c r="Q32" s="352"/>
    </row>
    <row r="33" spans="1:17" s="43" customFormat="1" ht="74.5" customHeight="1">
      <c r="A33" s="348" t="str">
        <f>$D$22</f>
        <v>WHITE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</row>
    <row r="34" spans="1:17" s="2" customFormat="1" ht="137" customHeight="1">
      <c r="A34" s="240">
        <v>1</v>
      </c>
      <c r="B34" s="349" t="s">
        <v>201</v>
      </c>
      <c r="C34" s="349"/>
      <c r="D34" s="241" t="s">
        <v>204</v>
      </c>
      <c r="E34" s="241" t="str">
        <f>A33</f>
        <v>WHITE</v>
      </c>
      <c r="F34" s="240" t="s">
        <v>10</v>
      </c>
      <c r="G34" s="242">
        <f>$Q$20</f>
        <v>2</v>
      </c>
      <c r="H34" s="243">
        <v>0.7</v>
      </c>
      <c r="I34" s="244">
        <f>H34*G34</f>
        <v>1.4</v>
      </c>
      <c r="J34" s="245">
        <f>(I34*1.5%+(I34/50)*0.5)</f>
        <v>3.4999999999999996E-2</v>
      </c>
      <c r="K34" s="245">
        <v>2</v>
      </c>
      <c r="L34" s="245">
        <v>0</v>
      </c>
      <c r="M34" s="246">
        <f>ROUNDUP(SUM(I34:L34),0)</f>
        <v>4</v>
      </c>
      <c r="N34" s="350" t="s">
        <v>351</v>
      </c>
      <c r="O34" s="351"/>
      <c r="P34" s="351"/>
      <c r="Q34" s="352"/>
    </row>
    <row r="35" spans="1:17" s="2" customFormat="1" ht="137" customHeight="1">
      <c r="A35" s="240">
        <v>2</v>
      </c>
      <c r="B35" s="349" t="s">
        <v>203</v>
      </c>
      <c r="C35" s="349"/>
      <c r="D35" s="241" t="s">
        <v>197</v>
      </c>
      <c r="E35" s="241" t="s">
        <v>350</v>
      </c>
      <c r="F35" s="240" t="s">
        <v>10</v>
      </c>
      <c r="G35" s="242">
        <f>$Q$20</f>
        <v>2</v>
      </c>
      <c r="H35" s="243">
        <v>7.0000000000000007E-2</v>
      </c>
      <c r="I35" s="244">
        <f>H35*G35</f>
        <v>0.14000000000000001</v>
      </c>
      <c r="J35" s="245">
        <f>(I35*3.8%+(I35/50)*0.5)</f>
        <v>6.7200000000000003E-3</v>
      </c>
      <c r="K35" s="245">
        <v>0</v>
      </c>
      <c r="L35" s="245">
        <v>0</v>
      </c>
      <c r="M35" s="280">
        <v>2</v>
      </c>
      <c r="N35" s="350" t="s">
        <v>352</v>
      </c>
      <c r="O35" s="351"/>
      <c r="P35" s="351"/>
      <c r="Q35" s="352"/>
    </row>
    <row r="36" spans="1:17" s="34" customFormat="1" ht="53.5" customHeight="1" thickBot="1">
      <c r="B36" s="262" t="s">
        <v>21</v>
      </c>
      <c r="C36" s="35"/>
      <c r="D36" s="35"/>
      <c r="E36" s="35"/>
      <c r="G36" s="36"/>
      <c r="Q36" s="37"/>
    </row>
    <row r="37" spans="1:17" s="51" customFormat="1" ht="70.5" customHeight="1">
      <c r="A37" s="420" t="s">
        <v>22</v>
      </c>
      <c r="B37" s="421"/>
      <c r="C37" s="421"/>
      <c r="D37" s="421"/>
      <c r="E37" s="422"/>
      <c r="F37" s="250" t="s">
        <v>47</v>
      </c>
      <c r="G37" s="250" t="s">
        <v>23</v>
      </c>
      <c r="H37" s="423" t="s">
        <v>42</v>
      </c>
      <c r="I37" s="424"/>
      <c r="J37" s="252" t="s">
        <v>18</v>
      </c>
      <c r="K37" s="250" t="s">
        <v>48</v>
      </c>
      <c r="L37" s="250" t="s">
        <v>24</v>
      </c>
      <c r="M37" s="251" t="s">
        <v>25</v>
      </c>
      <c r="N37" s="251" t="s">
        <v>26</v>
      </c>
      <c r="O37" s="251" t="s">
        <v>27</v>
      </c>
      <c r="P37" s="418" t="s">
        <v>28</v>
      </c>
      <c r="Q37" s="419"/>
    </row>
    <row r="38" spans="1:17" s="12" customFormat="1" ht="91.5" customHeight="1">
      <c r="A38" s="210">
        <v>1</v>
      </c>
      <c r="B38" s="354" t="s">
        <v>195</v>
      </c>
      <c r="C38" s="354"/>
      <c r="D38" s="354"/>
      <c r="E38" s="354"/>
      <c r="F38" s="201" t="str">
        <f>$D$18</f>
        <v>BLACK BEAUTY</v>
      </c>
      <c r="G38" s="261">
        <v>1500</v>
      </c>
      <c r="H38" s="346" t="str">
        <f>F38</f>
        <v>BLACK BEAUTY</v>
      </c>
      <c r="I38" s="346" t="e">
        <f>#REF!</f>
        <v>#REF!</v>
      </c>
      <c r="J38" s="206" t="s">
        <v>29</v>
      </c>
      <c r="K38" s="206">
        <f t="shared" ref="K38:K40" si="3">$Q$20</f>
        <v>2</v>
      </c>
      <c r="L38" s="260">
        <f>135/5000</f>
        <v>2.7E-2</v>
      </c>
      <c r="M38" s="211">
        <f>ROUNDUP(K38*L38,0)</f>
        <v>1</v>
      </c>
      <c r="N38" s="211"/>
      <c r="O38" s="207">
        <v>1</v>
      </c>
      <c r="P38" s="339"/>
      <c r="Q38" s="340"/>
    </row>
    <row r="39" spans="1:17" s="12" customFormat="1" ht="91.5" customHeight="1">
      <c r="A39" s="210">
        <v>2</v>
      </c>
      <c r="B39" s="354" t="s">
        <v>195</v>
      </c>
      <c r="C39" s="354"/>
      <c r="D39" s="354"/>
      <c r="E39" s="354"/>
      <c r="F39" s="201" t="str">
        <f>$A$33</f>
        <v>WHITE</v>
      </c>
      <c r="G39" s="261"/>
      <c r="H39" s="346" t="str">
        <f>F39</f>
        <v>WHITE</v>
      </c>
      <c r="I39" s="346" t="e">
        <f>#REF!</f>
        <v>#REF!</v>
      </c>
      <c r="J39" s="206" t="s">
        <v>29</v>
      </c>
      <c r="K39" s="206">
        <f t="shared" si="3"/>
        <v>2</v>
      </c>
      <c r="L39" s="260">
        <f>135/5000</f>
        <v>2.7E-2</v>
      </c>
      <c r="M39" s="211">
        <f>ROUNDUP(K39*L39,0)</f>
        <v>1</v>
      </c>
      <c r="N39" s="211"/>
      <c r="O39" s="207">
        <v>1</v>
      </c>
      <c r="P39" s="339"/>
      <c r="Q39" s="340"/>
    </row>
    <row r="40" spans="1:17" s="12" customFormat="1" ht="91.5" customHeight="1">
      <c r="A40" s="210">
        <v>3</v>
      </c>
      <c r="B40" s="354" t="s">
        <v>353</v>
      </c>
      <c r="C40" s="354"/>
      <c r="D40" s="354"/>
      <c r="E40" s="354"/>
      <c r="F40" s="201" t="str">
        <f>E35</f>
        <v>BLACK IRIS</v>
      </c>
      <c r="G40" s="261"/>
      <c r="H40" s="346" t="str">
        <f>F40</f>
        <v>BLACK IRIS</v>
      </c>
      <c r="I40" s="346" t="e">
        <f>#REF!</f>
        <v>#REF!</v>
      </c>
      <c r="J40" s="206" t="s">
        <v>29</v>
      </c>
      <c r="K40" s="206">
        <f t="shared" si="3"/>
        <v>2</v>
      </c>
      <c r="L40" s="260">
        <f>135/5000</f>
        <v>2.7E-2</v>
      </c>
      <c r="M40" s="211">
        <f>ROUNDUP(K40*L40,0)</f>
        <v>1</v>
      </c>
      <c r="N40" s="211"/>
      <c r="O40" s="207">
        <v>1</v>
      </c>
      <c r="P40" s="339"/>
      <c r="Q40" s="340"/>
    </row>
    <row r="41" spans="1:17" s="43" customFormat="1" ht="135.5" customHeight="1">
      <c r="A41" s="210">
        <v>4</v>
      </c>
      <c r="B41" s="353" t="s">
        <v>237</v>
      </c>
      <c r="C41" s="354"/>
      <c r="D41" s="354"/>
      <c r="E41" s="354"/>
      <c r="F41" s="201" t="s">
        <v>107</v>
      </c>
      <c r="G41" s="281" t="str">
        <f>F41</f>
        <v>NỀN ĐEN CHỮ TRẮNG</v>
      </c>
      <c r="H41" s="346" t="s">
        <v>355</v>
      </c>
      <c r="I41" s="346" t="e">
        <f>#REF!</f>
        <v>#REF!</v>
      </c>
      <c r="J41" s="206" t="s">
        <v>30</v>
      </c>
      <c r="K41" s="206">
        <f>$Q$26</f>
        <v>4</v>
      </c>
      <c r="L41" s="212">
        <v>1</v>
      </c>
      <c r="M41" s="206">
        <f t="shared" ref="M41" si="4">L41*K41</f>
        <v>4</v>
      </c>
      <c r="N41" s="211"/>
      <c r="O41" s="207">
        <f t="shared" ref="O41" si="5">M41+N41</f>
        <v>4</v>
      </c>
      <c r="P41" s="339"/>
      <c r="Q41" s="340"/>
    </row>
    <row r="42" spans="1:17" s="43" customFormat="1" ht="116.5" customHeight="1">
      <c r="A42" s="210">
        <v>5</v>
      </c>
      <c r="B42" s="353" t="s">
        <v>205</v>
      </c>
      <c r="C42" s="354"/>
      <c r="D42" s="354"/>
      <c r="E42" s="354"/>
      <c r="F42" s="201" t="s">
        <v>89</v>
      </c>
      <c r="G42" s="253" t="s">
        <v>89</v>
      </c>
      <c r="H42" s="346" t="s">
        <v>355</v>
      </c>
      <c r="I42" s="346" t="e">
        <f>#REF!</f>
        <v>#REF!</v>
      </c>
      <c r="J42" s="206" t="s">
        <v>30</v>
      </c>
      <c r="K42" s="206">
        <f t="shared" ref="K42:K44" si="6">$Q$26</f>
        <v>4</v>
      </c>
      <c r="L42" s="212">
        <v>1</v>
      </c>
      <c r="M42" s="206">
        <f t="shared" ref="M42" si="7">L42*K42</f>
        <v>4</v>
      </c>
      <c r="N42" s="211"/>
      <c r="O42" s="207">
        <f t="shared" ref="O42" si="8">M42+N42</f>
        <v>4</v>
      </c>
      <c r="P42" s="339"/>
      <c r="Q42" s="340"/>
    </row>
    <row r="43" spans="1:17" s="43" customFormat="1" ht="98" customHeight="1">
      <c r="A43" s="210">
        <v>6</v>
      </c>
      <c r="B43" s="353" t="s">
        <v>206</v>
      </c>
      <c r="C43" s="354"/>
      <c r="D43" s="354"/>
      <c r="E43" s="354"/>
      <c r="F43" s="201" t="s">
        <v>89</v>
      </c>
      <c r="G43" s="253" t="s">
        <v>89</v>
      </c>
      <c r="H43" s="346" t="s">
        <v>355</v>
      </c>
      <c r="I43" s="346" t="e">
        <f>#REF!</f>
        <v>#REF!</v>
      </c>
      <c r="J43" s="206" t="s">
        <v>30</v>
      </c>
      <c r="K43" s="206">
        <f t="shared" si="6"/>
        <v>4</v>
      </c>
      <c r="L43" s="212">
        <v>1</v>
      </c>
      <c r="M43" s="206">
        <f t="shared" ref="M43" si="9">L43*K43</f>
        <v>4</v>
      </c>
      <c r="N43" s="211"/>
      <c r="O43" s="207">
        <f t="shared" ref="O43" si="10">M43+N43</f>
        <v>4</v>
      </c>
      <c r="P43" s="339"/>
      <c r="Q43" s="340"/>
    </row>
    <row r="44" spans="1:17" s="43" customFormat="1" ht="105.5" customHeight="1">
      <c r="A44" s="210">
        <v>7</v>
      </c>
      <c r="B44" s="353" t="s">
        <v>354</v>
      </c>
      <c r="C44" s="354"/>
      <c r="D44" s="354"/>
      <c r="E44" s="354"/>
      <c r="F44" s="201" t="s">
        <v>89</v>
      </c>
      <c r="G44" s="253" t="s">
        <v>89</v>
      </c>
      <c r="H44" s="346" t="s">
        <v>355</v>
      </c>
      <c r="I44" s="346" t="e">
        <f>#REF!</f>
        <v>#REF!</v>
      </c>
      <c r="J44" s="206" t="s">
        <v>30</v>
      </c>
      <c r="K44" s="206">
        <f t="shared" si="6"/>
        <v>4</v>
      </c>
      <c r="L44" s="212">
        <v>1</v>
      </c>
      <c r="M44" s="206">
        <f t="shared" ref="M44" si="11">L44*K44</f>
        <v>4</v>
      </c>
      <c r="N44" s="211"/>
      <c r="O44" s="207">
        <f t="shared" ref="O44" si="12">M44+N44</f>
        <v>4</v>
      </c>
      <c r="P44" s="339"/>
      <c r="Q44" s="340"/>
    </row>
    <row r="45" spans="1:17" s="43" customFormat="1" ht="25.5" customHeight="1">
      <c r="A45" s="376"/>
      <c r="B45" s="376"/>
      <c r="C45" s="376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</row>
    <row r="46" spans="1:17" s="34" customFormat="1" ht="39" hidden="1" customHeight="1">
      <c r="B46" s="80" t="s">
        <v>65</v>
      </c>
      <c r="C46" s="35"/>
      <c r="D46" s="35"/>
      <c r="E46" s="35"/>
      <c r="G46" s="36"/>
      <c r="Q46" s="37"/>
    </row>
    <row r="47" spans="1:17" s="51" customFormat="1" ht="97" hidden="1" customHeight="1">
      <c r="A47" s="371" t="s">
        <v>22</v>
      </c>
      <c r="B47" s="371"/>
      <c r="C47" s="371"/>
      <c r="D47" s="371"/>
      <c r="E47" s="371"/>
      <c r="F47" s="208" t="s">
        <v>47</v>
      </c>
      <c r="G47" s="208" t="s">
        <v>23</v>
      </c>
      <c r="H47" s="370" t="s">
        <v>42</v>
      </c>
      <c r="I47" s="370"/>
      <c r="J47" s="209" t="s">
        <v>18</v>
      </c>
      <c r="K47" s="208" t="s">
        <v>48</v>
      </c>
      <c r="L47" s="208" t="s">
        <v>24</v>
      </c>
      <c r="M47" s="208" t="s">
        <v>25</v>
      </c>
      <c r="N47" s="208" t="s">
        <v>26</v>
      </c>
      <c r="O47" s="208" t="s">
        <v>27</v>
      </c>
      <c r="P47" s="370" t="s">
        <v>28</v>
      </c>
      <c r="Q47" s="370"/>
    </row>
    <row r="48" spans="1:17" s="236" customFormat="1" ht="91.5" hidden="1" customHeight="1">
      <c r="A48" s="235">
        <v>1</v>
      </c>
      <c r="B48" s="343" t="s">
        <v>211</v>
      </c>
      <c r="C48" s="344"/>
      <c r="D48" s="344"/>
      <c r="E48" s="345"/>
      <c r="F48" s="264" t="s">
        <v>89</v>
      </c>
      <c r="G48" s="269" t="s">
        <v>89</v>
      </c>
      <c r="H48" s="346" t="str">
        <f t="shared" ref="H48:H68" si="13">$D$20</f>
        <v>BLACK BEAUTY</v>
      </c>
      <c r="I48" s="346" t="e">
        <f>#REF!</f>
        <v>#REF!</v>
      </c>
      <c r="J48" s="206" t="s">
        <v>30</v>
      </c>
      <c r="K48" s="206">
        <f>$Q$20</f>
        <v>2</v>
      </c>
      <c r="L48" s="212">
        <v>2</v>
      </c>
      <c r="M48" s="206">
        <f>L48*K48</f>
        <v>4</v>
      </c>
      <c r="N48" s="211"/>
      <c r="O48" s="207">
        <f>M48</f>
        <v>4</v>
      </c>
      <c r="P48" s="339" t="s">
        <v>221</v>
      </c>
      <c r="Q48" s="340"/>
    </row>
    <row r="49" spans="1:17" s="236" customFormat="1" ht="88" hidden="1" customHeight="1">
      <c r="A49" s="235">
        <v>1</v>
      </c>
      <c r="B49" s="343" t="s">
        <v>211</v>
      </c>
      <c r="C49" s="344"/>
      <c r="D49" s="344"/>
      <c r="E49" s="345"/>
      <c r="F49" s="264" t="s">
        <v>89</v>
      </c>
      <c r="G49" s="269" t="s">
        <v>89</v>
      </c>
      <c r="H49" s="346" t="e">
        <f>#REF!</f>
        <v>#REF!</v>
      </c>
      <c r="I49" s="346" t="e">
        <f>#REF!</f>
        <v>#REF!</v>
      </c>
      <c r="J49" s="206" t="s">
        <v>30</v>
      </c>
      <c r="K49" s="206">
        <v>48</v>
      </c>
      <c r="L49" s="212">
        <v>2</v>
      </c>
      <c r="M49" s="206">
        <f>L49*K49</f>
        <v>96</v>
      </c>
      <c r="N49" s="211"/>
      <c r="O49" s="207">
        <f>M49</f>
        <v>96</v>
      </c>
      <c r="P49" s="339" t="s">
        <v>221</v>
      </c>
      <c r="Q49" s="340"/>
    </row>
    <row r="50" spans="1:17" s="236" customFormat="1" ht="47.5" hidden="1" customHeight="1">
      <c r="A50" s="235">
        <v>2</v>
      </c>
      <c r="B50" s="343" t="s">
        <v>212</v>
      </c>
      <c r="C50" s="344"/>
      <c r="D50" s="344"/>
      <c r="E50" s="345"/>
      <c r="F50" s="264" t="s">
        <v>39</v>
      </c>
      <c r="G50" s="264" t="s">
        <v>39</v>
      </c>
      <c r="H50" s="346" t="str">
        <f t="shared" si="13"/>
        <v>BLACK BEAUTY</v>
      </c>
      <c r="I50" s="346" t="e">
        <f>#REF!</f>
        <v>#REF!</v>
      </c>
      <c r="J50" s="206" t="s">
        <v>30</v>
      </c>
      <c r="K50" s="206">
        <f t="shared" ref="K50" si="14">$Q$20</f>
        <v>2</v>
      </c>
      <c r="L50" s="212">
        <v>1</v>
      </c>
      <c r="M50" s="206">
        <f t="shared" ref="M50" si="15">L50*K50</f>
        <v>2</v>
      </c>
      <c r="N50" s="211"/>
      <c r="O50" s="207">
        <f t="shared" ref="O50" si="16">N50+M50</f>
        <v>2</v>
      </c>
      <c r="P50" s="347" t="s">
        <v>222</v>
      </c>
      <c r="Q50" s="347"/>
    </row>
    <row r="51" spans="1:17" s="236" customFormat="1" ht="47.5" hidden="1" customHeight="1">
      <c r="A51" s="235">
        <v>2</v>
      </c>
      <c r="B51" s="343" t="s">
        <v>212</v>
      </c>
      <c r="C51" s="344"/>
      <c r="D51" s="344"/>
      <c r="E51" s="345"/>
      <c r="F51" s="264" t="s">
        <v>39</v>
      </c>
      <c r="G51" s="264" t="s">
        <v>39</v>
      </c>
      <c r="H51" s="346" t="e">
        <f>H49</f>
        <v>#REF!</v>
      </c>
      <c r="I51" s="346" t="e">
        <f>#REF!</f>
        <v>#REF!</v>
      </c>
      <c r="J51" s="206" t="s">
        <v>30</v>
      </c>
      <c r="K51" s="206">
        <v>48</v>
      </c>
      <c r="L51" s="212">
        <v>1</v>
      </c>
      <c r="M51" s="206">
        <f t="shared" ref="M51" si="17">L51*K51</f>
        <v>48</v>
      </c>
      <c r="N51" s="211"/>
      <c r="O51" s="207">
        <f t="shared" ref="O51" si="18">N51+M51</f>
        <v>48</v>
      </c>
      <c r="P51" s="347" t="s">
        <v>222</v>
      </c>
      <c r="Q51" s="347"/>
    </row>
    <row r="52" spans="1:17" s="236" customFormat="1" ht="94.5" hidden="1" customHeight="1">
      <c r="A52" s="235">
        <v>3</v>
      </c>
      <c r="B52" s="343" t="s">
        <v>213</v>
      </c>
      <c r="C52" s="344"/>
      <c r="D52" s="344"/>
      <c r="E52" s="345"/>
      <c r="F52" s="264" t="s">
        <v>89</v>
      </c>
      <c r="G52" s="264" t="s">
        <v>89</v>
      </c>
      <c r="H52" s="346" t="str">
        <f t="shared" si="13"/>
        <v>BLACK BEAUTY</v>
      </c>
      <c r="I52" s="346" t="e">
        <f>#REF!</f>
        <v>#REF!</v>
      </c>
      <c r="J52" s="206" t="s">
        <v>30</v>
      </c>
      <c r="K52" s="206">
        <f t="shared" ref="K52:K54" si="19">$Q$20</f>
        <v>2</v>
      </c>
      <c r="L52" s="212">
        <v>1</v>
      </c>
      <c r="M52" s="206">
        <f t="shared" ref="M52" si="20">L52*K52</f>
        <v>2</v>
      </c>
      <c r="N52" s="211"/>
      <c r="O52" s="207">
        <f t="shared" ref="O52" si="21">N52+M52</f>
        <v>2</v>
      </c>
      <c r="P52" s="347" t="s">
        <v>223</v>
      </c>
      <c r="Q52" s="372"/>
    </row>
    <row r="53" spans="1:17" s="236" customFormat="1" ht="94.5" hidden="1" customHeight="1">
      <c r="A53" s="235">
        <v>3</v>
      </c>
      <c r="B53" s="343" t="s">
        <v>213</v>
      </c>
      <c r="C53" s="344"/>
      <c r="D53" s="344"/>
      <c r="E53" s="345"/>
      <c r="F53" s="264" t="s">
        <v>89</v>
      </c>
      <c r="G53" s="264" t="s">
        <v>89</v>
      </c>
      <c r="H53" s="346" t="e">
        <f>H51</f>
        <v>#REF!</v>
      </c>
      <c r="I53" s="346" t="e">
        <f>#REF!</f>
        <v>#REF!</v>
      </c>
      <c r="J53" s="206" t="s">
        <v>30</v>
      </c>
      <c r="K53" s="206">
        <v>48</v>
      </c>
      <c r="L53" s="212">
        <v>1</v>
      </c>
      <c r="M53" s="206">
        <f t="shared" ref="M53" si="22">L53*K53</f>
        <v>48</v>
      </c>
      <c r="N53" s="211"/>
      <c r="O53" s="207">
        <f t="shared" ref="O53" si="23">N53+M53</f>
        <v>48</v>
      </c>
      <c r="P53" s="347" t="s">
        <v>223</v>
      </c>
      <c r="Q53" s="372"/>
    </row>
    <row r="54" spans="1:17" s="236" customFormat="1" ht="95.5" hidden="1" customHeight="1">
      <c r="A54" s="235">
        <v>4</v>
      </c>
      <c r="B54" s="343" t="s">
        <v>214</v>
      </c>
      <c r="C54" s="344"/>
      <c r="D54" s="344"/>
      <c r="E54" s="345"/>
      <c r="F54" s="264" t="s">
        <v>89</v>
      </c>
      <c r="G54" s="264" t="s">
        <v>89</v>
      </c>
      <c r="H54" s="346" t="str">
        <f t="shared" si="13"/>
        <v>BLACK BEAUTY</v>
      </c>
      <c r="I54" s="346" t="e">
        <f>#REF!</f>
        <v>#REF!</v>
      </c>
      <c r="J54" s="206" t="s">
        <v>30</v>
      </c>
      <c r="K54" s="206">
        <f t="shared" si="19"/>
        <v>2</v>
      </c>
      <c r="L54" s="212">
        <v>1</v>
      </c>
      <c r="M54" s="206">
        <f t="shared" ref="M54" si="24">L54*K54</f>
        <v>2</v>
      </c>
      <c r="N54" s="211"/>
      <c r="O54" s="207">
        <f t="shared" ref="O54" si="25">N54+M54</f>
        <v>2</v>
      </c>
      <c r="P54" s="347" t="s">
        <v>223</v>
      </c>
      <c r="Q54" s="372"/>
    </row>
    <row r="55" spans="1:17" s="236" customFormat="1" ht="93" hidden="1" customHeight="1">
      <c r="A55" s="235">
        <v>4</v>
      </c>
      <c r="B55" s="343" t="s">
        <v>214</v>
      </c>
      <c r="C55" s="344"/>
      <c r="D55" s="344"/>
      <c r="E55" s="345"/>
      <c r="F55" s="264" t="s">
        <v>89</v>
      </c>
      <c r="G55" s="264" t="s">
        <v>89</v>
      </c>
      <c r="H55" s="346" t="e">
        <f>H53</f>
        <v>#REF!</v>
      </c>
      <c r="I55" s="346" t="e">
        <f>#REF!</f>
        <v>#REF!</v>
      </c>
      <c r="J55" s="206" t="s">
        <v>30</v>
      </c>
      <c r="K55" s="206">
        <v>48</v>
      </c>
      <c r="L55" s="212">
        <v>1</v>
      </c>
      <c r="M55" s="206">
        <f t="shared" ref="M55" si="26">L55*K55</f>
        <v>48</v>
      </c>
      <c r="N55" s="211"/>
      <c r="O55" s="207">
        <f t="shared" ref="O55" si="27">N55+M55</f>
        <v>48</v>
      </c>
      <c r="P55" s="347" t="s">
        <v>223</v>
      </c>
      <c r="Q55" s="372"/>
    </row>
    <row r="56" spans="1:17" s="12" customFormat="1" ht="93" hidden="1" customHeight="1">
      <c r="A56" s="235">
        <v>5</v>
      </c>
      <c r="B56" s="343" t="s">
        <v>215</v>
      </c>
      <c r="C56" s="344"/>
      <c r="D56" s="344"/>
      <c r="E56" s="345"/>
      <c r="F56" s="264" t="s">
        <v>89</v>
      </c>
      <c r="G56" s="264" t="s">
        <v>89</v>
      </c>
      <c r="H56" s="346" t="str">
        <f t="shared" si="13"/>
        <v>BLACK BEAUTY</v>
      </c>
      <c r="I56" s="346" t="e">
        <f>#REF!</f>
        <v>#REF!</v>
      </c>
      <c r="J56" s="206" t="s">
        <v>30</v>
      </c>
      <c r="K56" s="206">
        <f t="shared" ref="K56" si="28">$Q$20</f>
        <v>2</v>
      </c>
      <c r="L56" s="212">
        <f>1/50</f>
        <v>0.02</v>
      </c>
      <c r="M56" s="206">
        <f t="shared" ref="M56" si="29">L56*K56</f>
        <v>0.04</v>
      </c>
      <c r="N56" s="211"/>
      <c r="O56" s="207">
        <f>N56+M56</f>
        <v>0.04</v>
      </c>
      <c r="P56" s="339" t="s">
        <v>224</v>
      </c>
      <c r="Q56" s="340"/>
    </row>
    <row r="57" spans="1:17" s="12" customFormat="1" ht="95.5" hidden="1" customHeight="1">
      <c r="A57" s="235">
        <v>5</v>
      </c>
      <c r="B57" s="343" t="s">
        <v>215</v>
      </c>
      <c r="C57" s="344"/>
      <c r="D57" s="344"/>
      <c r="E57" s="345"/>
      <c r="F57" s="264" t="s">
        <v>89</v>
      </c>
      <c r="G57" s="264" t="s">
        <v>89</v>
      </c>
      <c r="H57" s="346" t="e">
        <f>H55</f>
        <v>#REF!</v>
      </c>
      <c r="I57" s="346" t="e">
        <f>#REF!</f>
        <v>#REF!</v>
      </c>
      <c r="J57" s="206" t="s">
        <v>30</v>
      </c>
      <c r="K57" s="206">
        <v>48</v>
      </c>
      <c r="L57" s="212">
        <f>1/50</f>
        <v>0.02</v>
      </c>
      <c r="M57" s="206">
        <f t="shared" ref="M57" si="30">L57*K57</f>
        <v>0.96</v>
      </c>
      <c r="N57" s="211"/>
      <c r="O57" s="207">
        <f>N57+M57</f>
        <v>0.96</v>
      </c>
      <c r="P57" s="339" t="s">
        <v>224</v>
      </c>
      <c r="Q57" s="340"/>
    </row>
    <row r="58" spans="1:17" s="12" customFormat="1" ht="54" hidden="1" customHeight="1">
      <c r="A58" s="235">
        <v>6</v>
      </c>
      <c r="B58" s="343" t="s">
        <v>216</v>
      </c>
      <c r="C58" s="344"/>
      <c r="D58" s="344"/>
      <c r="E58" s="345"/>
      <c r="F58" s="264" t="s">
        <v>92</v>
      </c>
      <c r="G58" s="264" t="s">
        <v>92</v>
      </c>
      <c r="H58" s="346" t="str">
        <f t="shared" si="13"/>
        <v>BLACK BEAUTY</v>
      </c>
      <c r="I58" s="346" t="e">
        <f>#REF!</f>
        <v>#REF!</v>
      </c>
      <c r="J58" s="206" t="s">
        <v>30</v>
      </c>
      <c r="K58" s="206">
        <f t="shared" ref="K58" si="31">$Q$20</f>
        <v>2</v>
      </c>
      <c r="L58" s="212">
        <v>1</v>
      </c>
      <c r="M58" s="206">
        <f t="shared" ref="M58" si="32">L58*K58</f>
        <v>2</v>
      </c>
      <c r="N58" s="211"/>
      <c r="O58" s="207">
        <f t="shared" ref="O58" si="33">N58+M58</f>
        <v>2</v>
      </c>
      <c r="P58" s="339" t="s">
        <v>225</v>
      </c>
      <c r="Q58" s="340"/>
    </row>
    <row r="59" spans="1:17" s="12" customFormat="1" ht="54" hidden="1" customHeight="1">
      <c r="A59" s="235">
        <v>6</v>
      </c>
      <c r="B59" s="343" t="s">
        <v>216</v>
      </c>
      <c r="C59" s="344"/>
      <c r="D59" s="344"/>
      <c r="E59" s="345"/>
      <c r="F59" s="264" t="s">
        <v>92</v>
      </c>
      <c r="G59" s="264" t="s">
        <v>92</v>
      </c>
      <c r="H59" s="346" t="e">
        <f>H57</f>
        <v>#REF!</v>
      </c>
      <c r="I59" s="346" t="e">
        <f>#REF!</f>
        <v>#REF!</v>
      </c>
      <c r="J59" s="206" t="s">
        <v>30</v>
      </c>
      <c r="K59" s="206">
        <v>48</v>
      </c>
      <c r="L59" s="212">
        <v>1</v>
      </c>
      <c r="M59" s="206">
        <f t="shared" ref="M59" si="34">L59*K59</f>
        <v>48</v>
      </c>
      <c r="N59" s="211"/>
      <c r="O59" s="207">
        <f t="shared" ref="O59" si="35">N59+M59</f>
        <v>48</v>
      </c>
      <c r="P59" s="339" t="s">
        <v>225</v>
      </c>
      <c r="Q59" s="340"/>
    </row>
    <row r="60" spans="1:17" s="12" customFormat="1" ht="43" hidden="1" customHeight="1">
      <c r="A60" s="235">
        <v>7</v>
      </c>
      <c r="B60" s="343" t="s">
        <v>217</v>
      </c>
      <c r="C60" s="344"/>
      <c r="D60" s="344"/>
      <c r="E60" s="345"/>
      <c r="F60" s="264" t="s">
        <v>92</v>
      </c>
      <c r="G60" s="264" t="s">
        <v>92</v>
      </c>
      <c r="H60" s="346" t="str">
        <f t="shared" si="13"/>
        <v>BLACK BEAUTY</v>
      </c>
      <c r="I60" s="346" t="e">
        <f>#REF!</f>
        <v>#REF!</v>
      </c>
      <c r="J60" s="206" t="s">
        <v>30</v>
      </c>
      <c r="K60" s="206">
        <f t="shared" ref="K60" si="36">$Q$20</f>
        <v>2</v>
      </c>
      <c r="L60" s="212">
        <f>1/50</f>
        <v>0.02</v>
      </c>
      <c r="M60" s="206">
        <f t="shared" ref="M60" si="37">L60*K60</f>
        <v>0.04</v>
      </c>
      <c r="N60" s="211"/>
      <c r="O60" s="207">
        <f t="shared" ref="O60" si="38">N60+M60</f>
        <v>0.04</v>
      </c>
      <c r="P60" s="347"/>
      <c r="Q60" s="347"/>
    </row>
    <row r="61" spans="1:17" s="12" customFormat="1" ht="45.5" hidden="1" customHeight="1">
      <c r="A61" s="235">
        <v>7</v>
      </c>
      <c r="B61" s="343" t="s">
        <v>217</v>
      </c>
      <c r="C61" s="344"/>
      <c r="D61" s="344"/>
      <c r="E61" s="345"/>
      <c r="F61" s="264" t="s">
        <v>92</v>
      </c>
      <c r="G61" s="264" t="s">
        <v>92</v>
      </c>
      <c r="H61" s="346" t="e">
        <f>H59</f>
        <v>#REF!</v>
      </c>
      <c r="I61" s="346" t="e">
        <f>#REF!</f>
        <v>#REF!</v>
      </c>
      <c r="J61" s="206" t="s">
        <v>30</v>
      </c>
      <c r="K61" s="206">
        <v>48</v>
      </c>
      <c r="L61" s="212">
        <f>1/50</f>
        <v>0.02</v>
      </c>
      <c r="M61" s="206">
        <f t="shared" ref="M61" si="39">L61*K61</f>
        <v>0.96</v>
      </c>
      <c r="N61" s="211"/>
      <c r="O61" s="207">
        <f t="shared" ref="O61" si="40">N61+M61</f>
        <v>0.96</v>
      </c>
      <c r="P61" s="347"/>
      <c r="Q61" s="347"/>
    </row>
    <row r="62" spans="1:17" s="12" customFormat="1" ht="50.5" hidden="1" customHeight="1">
      <c r="A62" s="235">
        <v>8</v>
      </c>
      <c r="B62" s="270" t="s">
        <v>218</v>
      </c>
      <c r="C62" s="271"/>
      <c r="D62" s="271"/>
      <c r="E62" s="272"/>
      <c r="F62" s="264" t="s">
        <v>55</v>
      </c>
      <c r="G62" s="264" t="s">
        <v>55</v>
      </c>
      <c r="H62" s="346" t="str">
        <f t="shared" si="13"/>
        <v>BLACK BEAUTY</v>
      </c>
      <c r="I62" s="346" t="e">
        <f>#REF!</f>
        <v>#REF!</v>
      </c>
      <c r="J62" s="206" t="s">
        <v>30</v>
      </c>
      <c r="K62" s="206">
        <f t="shared" ref="K62" si="41">$Q$20</f>
        <v>2</v>
      </c>
      <c r="L62" s="212">
        <f>2/50</f>
        <v>0.04</v>
      </c>
      <c r="M62" s="206">
        <f>L62*K62</f>
        <v>0.08</v>
      </c>
      <c r="N62" s="211"/>
      <c r="O62" s="207">
        <f t="shared" ref="O62" si="42">N62+M62</f>
        <v>0.08</v>
      </c>
      <c r="P62" s="347"/>
      <c r="Q62" s="347"/>
    </row>
    <row r="63" spans="1:17" s="12" customFormat="1" ht="50.5" hidden="1" customHeight="1">
      <c r="A63" s="235">
        <v>8</v>
      </c>
      <c r="B63" s="270" t="s">
        <v>218</v>
      </c>
      <c r="C63" s="271"/>
      <c r="D63" s="271"/>
      <c r="E63" s="272"/>
      <c r="F63" s="264" t="s">
        <v>55</v>
      </c>
      <c r="G63" s="264" t="s">
        <v>55</v>
      </c>
      <c r="H63" s="346" t="e">
        <f>H61</f>
        <v>#REF!</v>
      </c>
      <c r="I63" s="346" t="e">
        <f>#REF!</f>
        <v>#REF!</v>
      </c>
      <c r="J63" s="206" t="s">
        <v>30</v>
      </c>
      <c r="K63" s="206">
        <v>48</v>
      </c>
      <c r="L63" s="212">
        <f>2/50</f>
        <v>0.04</v>
      </c>
      <c r="M63" s="206">
        <f>L63*K63</f>
        <v>1.92</v>
      </c>
      <c r="N63" s="211"/>
      <c r="O63" s="207">
        <f t="shared" ref="O63" si="43">N63+M63</f>
        <v>1.92</v>
      </c>
      <c r="P63" s="347"/>
      <c r="Q63" s="347"/>
    </row>
    <row r="64" spans="1:17" s="12" customFormat="1" ht="53.5" hidden="1" customHeight="1">
      <c r="A64" s="235">
        <v>9</v>
      </c>
      <c r="B64" s="270" t="s">
        <v>219</v>
      </c>
      <c r="C64" s="271"/>
      <c r="D64" s="271"/>
      <c r="E64" s="272"/>
      <c r="F64" s="264" t="s">
        <v>55</v>
      </c>
      <c r="G64" s="264" t="s">
        <v>55</v>
      </c>
      <c r="H64" s="346" t="str">
        <f t="shared" si="13"/>
        <v>BLACK BEAUTY</v>
      </c>
      <c r="I64" s="346" t="e">
        <f>#REF!</f>
        <v>#REF!</v>
      </c>
      <c r="J64" s="206" t="s">
        <v>30</v>
      </c>
      <c r="K64" s="206">
        <f t="shared" ref="K64:K68" si="44">$Q$20</f>
        <v>2</v>
      </c>
      <c r="L64" s="212">
        <f t="shared" ref="L64:L69" si="45">2/40</f>
        <v>0.05</v>
      </c>
      <c r="M64" s="206">
        <f t="shared" ref="M64:M66" si="46">L64*K64</f>
        <v>0.1</v>
      </c>
      <c r="N64" s="206"/>
      <c r="O64" s="207">
        <v>26</v>
      </c>
      <c r="P64" s="347"/>
      <c r="Q64" s="347"/>
    </row>
    <row r="65" spans="1:17" s="12" customFormat="1" ht="53.5" hidden="1" customHeight="1">
      <c r="A65" s="235">
        <v>9</v>
      </c>
      <c r="B65" s="270" t="s">
        <v>219</v>
      </c>
      <c r="C65" s="271"/>
      <c r="D65" s="271"/>
      <c r="E65" s="272"/>
      <c r="F65" s="264" t="s">
        <v>55</v>
      </c>
      <c r="G65" s="264" t="s">
        <v>55</v>
      </c>
      <c r="H65" s="346" t="e">
        <f>H63</f>
        <v>#REF!</v>
      </c>
      <c r="I65" s="346" t="e">
        <f>#REF!</f>
        <v>#REF!</v>
      </c>
      <c r="J65" s="206" t="s">
        <v>30</v>
      </c>
      <c r="K65" s="206">
        <v>48</v>
      </c>
      <c r="L65" s="212">
        <f t="shared" si="45"/>
        <v>0.05</v>
      </c>
      <c r="M65" s="206">
        <f t="shared" ref="M65" si="47">L65*K65</f>
        <v>2.4000000000000004</v>
      </c>
      <c r="N65" s="206"/>
      <c r="O65" s="207">
        <v>26</v>
      </c>
      <c r="P65" s="347"/>
      <c r="Q65" s="347"/>
    </row>
    <row r="66" spans="1:17" s="12" customFormat="1" ht="48" hidden="1" customHeight="1">
      <c r="A66" s="235">
        <v>10</v>
      </c>
      <c r="B66" s="270" t="s">
        <v>220</v>
      </c>
      <c r="C66" s="271"/>
      <c r="D66" s="271"/>
      <c r="E66" s="272"/>
      <c r="F66" s="264" t="s">
        <v>55</v>
      </c>
      <c r="G66" s="264" t="s">
        <v>55</v>
      </c>
      <c r="H66" s="346" t="str">
        <f t="shared" si="13"/>
        <v>BLACK BEAUTY</v>
      </c>
      <c r="I66" s="346" t="e">
        <f>#REF!</f>
        <v>#REF!</v>
      </c>
      <c r="J66" s="206" t="s">
        <v>30</v>
      </c>
      <c r="K66" s="206">
        <f t="shared" si="44"/>
        <v>2</v>
      </c>
      <c r="L66" s="212">
        <f t="shared" si="45"/>
        <v>0.05</v>
      </c>
      <c r="M66" s="206">
        <f t="shared" si="46"/>
        <v>0.1</v>
      </c>
      <c r="N66" s="206"/>
      <c r="O66" s="207">
        <v>26</v>
      </c>
      <c r="P66" s="347"/>
      <c r="Q66" s="347"/>
    </row>
    <row r="67" spans="1:17" s="12" customFormat="1" ht="48" hidden="1" customHeight="1">
      <c r="A67" s="235">
        <v>10</v>
      </c>
      <c r="B67" s="270" t="s">
        <v>220</v>
      </c>
      <c r="C67" s="271"/>
      <c r="D67" s="271"/>
      <c r="E67" s="272"/>
      <c r="F67" s="264" t="s">
        <v>55</v>
      </c>
      <c r="G67" s="264" t="s">
        <v>55</v>
      </c>
      <c r="H67" s="346" t="e">
        <f>H65</f>
        <v>#REF!</v>
      </c>
      <c r="I67" s="346" t="e">
        <f>#REF!</f>
        <v>#REF!</v>
      </c>
      <c r="J67" s="206" t="s">
        <v>30</v>
      </c>
      <c r="K67" s="206">
        <v>48</v>
      </c>
      <c r="L67" s="212">
        <f t="shared" si="45"/>
        <v>0.05</v>
      </c>
      <c r="M67" s="206">
        <f t="shared" ref="M67" si="48">L67*K67</f>
        <v>2.4000000000000004</v>
      </c>
      <c r="N67" s="206"/>
      <c r="O67" s="207">
        <v>26</v>
      </c>
      <c r="P67" s="347"/>
      <c r="Q67" s="347"/>
    </row>
    <row r="68" spans="1:17" s="12" customFormat="1" ht="48.5" hidden="1" customHeight="1">
      <c r="A68" s="235">
        <v>11</v>
      </c>
      <c r="B68" s="270" t="s">
        <v>187</v>
      </c>
      <c r="C68" s="271"/>
      <c r="D68" s="271"/>
      <c r="E68" s="272"/>
      <c r="F68" s="264" t="s">
        <v>55</v>
      </c>
      <c r="G68" s="264" t="s">
        <v>55</v>
      </c>
      <c r="H68" s="346" t="str">
        <f t="shared" si="13"/>
        <v>BLACK BEAUTY</v>
      </c>
      <c r="I68" s="346" t="e">
        <f>#REF!</f>
        <v>#REF!</v>
      </c>
      <c r="J68" s="206" t="s">
        <v>30</v>
      </c>
      <c r="K68" s="206">
        <f t="shared" si="44"/>
        <v>2</v>
      </c>
      <c r="L68" s="212">
        <f t="shared" si="45"/>
        <v>0.05</v>
      </c>
      <c r="M68" s="206">
        <f t="shared" ref="M68" si="49">L68*K68</f>
        <v>0.1</v>
      </c>
      <c r="N68" s="206"/>
      <c r="O68" s="207">
        <v>26</v>
      </c>
      <c r="P68" s="347"/>
      <c r="Q68" s="347"/>
    </row>
    <row r="69" spans="1:17" s="12" customFormat="1" ht="48.5" hidden="1" customHeight="1">
      <c r="A69" s="235">
        <v>11</v>
      </c>
      <c r="B69" s="270" t="s">
        <v>187</v>
      </c>
      <c r="C69" s="271"/>
      <c r="D69" s="271"/>
      <c r="E69" s="272"/>
      <c r="F69" s="264" t="s">
        <v>55</v>
      </c>
      <c r="G69" s="264" t="s">
        <v>55</v>
      </c>
      <c r="H69" s="346" t="e">
        <f>H67</f>
        <v>#REF!</v>
      </c>
      <c r="I69" s="346" t="e">
        <f>#REF!</f>
        <v>#REF!</v>
      </c>
      <c r="J69" s="206" t="s">
        <v>30</v>
      </c>
      <c r="K69" s="206">
        <v>48</v>
      </c>
      <c r="L69" s="212">
        <f t="shared" si="45"/>
        <v>0.05</v>
      </c>
      <c r="M69" s="206">
        <f t="shared" ref="M69" si="50">L69*K69</f>
        <v>2.4000000000000004</v>
      </c>
      <c r="N69" s="206"/>
      <c r="O69" s="207">
        <v>26</v>
      </c>
      <c r="P69" s="347"/>
      <c r="Q69" s="347"/>
    </row>
    <row r="70" spans="1:17" s="12" customFormat="1" ht="16" customHeight="1">
      <c r="A70" s="88"/>
      <c r="B70" s="8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</row>
    <row r="71" spans="1:17" s="12" customFormat="1" ht="33" customHeight="1">
      <c r="B71" s="262" t="s">
        <v>66</v>
      </c>
      <c r="C71" s="76"/>
      <c r="D71" s="77"/>
      <c r="E71" s="77"/>
      <c r="F71" s="77"/>
      <c r="G71" s="78"/>
      <c r="H71" s="77"/>
      <c r="I71" s="77"/>
      <c r="J71" s="342" t="s">
        <v>31</v>
      </c>
      <c r="K71" s="342"/>
      <c r="L71" s="342"/>
      <c r="M71" s="342"/>
      <c r="N71" s="342"/>
      <c r="O71" s="42"/>
      <c r="P71" s="42"/>
      <c r="Q71" s="43"/>
    </row>
    <row r="72" spans="1:17" s="88" customFormat="1" ht="35.5" customHeight="1">
      <c r="A72" s="88">
        <v>1</v>
      </c>
      <c r="B72" s="234" t="s">
        <v>196</v>
      </c>
      <c r="C72" s="3" t="s">
        <v>154</v>
      </c>
      <c r="D72" s="12"/>
      <c r="E72" s="12"/>
      <c r="F72" s="12"/>
      <c r="G72" s="44"/>
      <c r="H72" s="44"/>
      <c r="I72" s="44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34.5" hidden="1" customHeight="1">
      <c r="A73" s="88"/>
      <c r="B73" s="380" t="s">
        <v>49</v>
      </c>
      <c r="C73" s="381"/>
      <c r="D73" s="381"/>
      <c r="E73" s="381"/>
      <c r="F73" s="381"/>
      <c r="G73" s="381"/>
      <c r="H73" s="381"/>
      <c r="I73" s="382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59.25" hidden="1" customHeight="1">
      <c r="A74" s="88"/>
      <c r="B74" s="383" t="s">
        <v>42</v>
      </c>
      <c r="C74" s="384"/>
      <c r="D74" s="385" t="s">
        <v>54</v>
      </c>
      <c r="E74" s="386"/>
      <c r="F74" s="386"/>
      <c r="G74" s="386"/>
      <c r="H74" s="386"/>
      <c r="I74" s="387"/>
      <c r="J74" s="44"/>
      <c r="K74" s="44"/>
      <c r="L74" s="44"/>
      <c r="M74" s="44"/>
      <c r="N74" s="44"/>
      <c r="O74" s="44"/>
      <c r="P74" s="44"/>
      <c r="Q74" s="44"/>
    </row>
    <row r="75" spans="1:17" s="12" customFormat="1" ht="102.5" hidden="1" customHeight="1">
      <c r="A75" s="88"/>
      <c r="B75" s="375" t="str">
        <f>$D$20</f>
        <v>BLACK BEAUTY</v>
      </c>
      <c r="C75" s="375" t="e">
        <f>#REF!</f>
        <v>#REF!</v>
      </c>
      <c r="D75" s="377" t="s">
        <v>248</v>
      </c>
      <c r="E75" s="378"/>
      <c r="F75" s="378"/>
      <c r="G75" s="378"/>
      <c r="H75" s="378"/>
      <c r="I75" s="379"/>
      <c r="J75" s="44"/>
      <c r="K75" s="44"/>
      <c r="L75" s="44"/>
      <c r="M75" s="44"/>
      <c r="N75" s="44"/>
      <c r="O75" s="44"/>
    </row>
    <row r="76" spans="1:17" s="12" customFormat="1" ht="27.5" hidden="1"/>
    <row r="77" spans="1:17" s="12" customFormat="1" ht="28" hidden="1">
      <c r="A77" s="88"/>
      <c r="B77" s="388" t="s">
        <v>226</v>
      </c>
      <c r="C77" s="389"/>
      <c r="D77" s="390"/>
      <c r="E77" s="390"/>
      <c r="F77" s="390"/>
      <c r="G77" s="390"/>
      <c r="H77" s="390"/>
      <c r="I77" s="391"/>
      <c r="J77" s="44"/>
      <c r="K77" s="44"/>
      <c r="L77" s="44"/>
    </row>
    <row r="78" spans="1:17" s="12" customFormat="1" ht="40.5" hidden="1" customHeight="1">
      <c r="A78" s="88"/>
      <c r="B78" s="373"/>
      <c r="C78" s="374"/>
      <c r="D78" s="237" t="s">
        <v>182</v>
      </c>
      <c r="E78" s="237" t="s">
        <v>60</v>
      </c>
      <c r="F78" s="237" t="s">
        <v>10</v>
      </c>
      <c r="G78" s="237" t="s">
        <v>57</v>
      </c>
      <c r="H78" s="237" t="s">
        <v>58</v>
      </c>
      <c r="I78" s="237" t="s">
        <v>59</v>
      </c>
      <c r="J78" s="44"/>
    </row>
    <row r="79" spans="1:17" s="278" customFormat="1" ht="76.5" hidden="1" customHeight="1">
      <c r="A79" s="274"/>
      <c r="B79" s="392" t="s">
        <v>194</v>
      </c>
      <c r="C79" s="393"/>
      <c r="D79" s="394" t="s">
        <v>239</v>
      </c>
      <c r="E79" s="395"/>
      <c r="F79" s="395"/>
      <c r="G79" s="395"/>
      <c r="H79" s="395"/>
      <c r="I79" s="396"/>
      <c r="J79" s="279"/>
      <c r="K79" s="275"/>
      <c r="L79" s="276"/>
      <c r="M79" s="275"/>
      <c r="N79" s="277"/>
      <c r="O79" s="277"/>
      <c r="P79" s="275"/>
    </row>
    <row r="80" spans="1:17" s="278" customFormat="1" ht="174.5" hidden="1" customHeight="1">
      <c r="A80" s="274"/>
      <c r="B80" s="392" t="s">
        <v>249</v>
      </c>
      <c r="C80" s="393"/>
      <c r="D80" s="394" t="s">
        <v>250</v>
      </c>
      <c r="E80" s="395"/>
      <c r="F80" s="395"/>
      <c r="G80" s="395"/>
      <c r="H80" s="395"/>
      <c r="I80" s="396"/>
      <c r="J80" s="279"/>
      <c r="K80" s="275"/>
      <c r="L80" s="276"/>
      <c r="M80" s="275"/>
      <c r="N80" s="277"/>
      <c r="O80" s="277"/>
      <c r="P80" s="275"/>
    </row>
    <row r="81" spans="1:17" s="278" customFormat="1" ht="174.5" hidden="1" customHeight="1">
      <c r="A81" s="274"/>
      <c r="B81" s="392" t="s">
        <v>252</v>
      </c>
      <c r="C81" s="393"/>
      <c r="D81" s="394" t="s">
        <v>251</v>
      </c>
      <c r="E81" s="395"/>
      <c r="F81" s="395"/>
      <c r="G81" s="395"/>
      <c r="H81" s="395"/>
      <c r="I81" s="396"/>
      <c r="J81" s="279"/>
      <c r="K81" s="275"/>
      <c r="L81" s="276"/>
      <c r="M81" s="275"/>
      <c r="N81" s="277"/>
      <c r="O81" s="277"/>
      <c r="P81" s="275"/>
    </row>
    <row r="82" spans="1:17" s="12" customFormat="1" ht="12.75" customHeight="1">
      <c r="A82" s="88"/>
      <c r="B82" s="88"/>
      <c r="C82" s="88"/>
      <c r="D82" s="88"/>
      <c r="E82" s="88"/>
      <c r="F82" s="88"/>
      <c r="G82" s="88"/>
      <c r="H82" s="88"/>
      <c r="I82" s="88"/>
      <c r="J82" s="44"/>
      <c r="K82" s="44"/>
      <c r="L82" s="44"/>
      <c r="M82" s="44"/>
      <c r="N82" s="44"/>
      <c r="O82" s="44"/>
      <c r="P82" s="44"/>
      <c r="Q82" s="44"/>
    </row>
    <row r="83" spans="1:17" s="88" customFormat="1" ht="42" customHeight="1">
      <c r="A83" s="13">
        <v>2</v>
      </c>
      <c r="B83" s="234" t="s">
        <v>198</v>
      </c>
      <c r="C83" s="398" t="s">
        <v>186</v>
      </c>
      <c r="D83" s="398"/>
      <c r="E83" s="398"/>
      <c r="F83" s="398"/>
      <c r="G83" s="44"/>
      <c r="H83" s="44"/>
      <c r="I83" s="44"/>
      <c r="J83" s="44"/>
      <c r="K83" s="16"/>
      <c r="L83" s="16"/>
      <c r="M83" s="44"/>
      <c r="N83" s="44"/>
      <c r="O83" s="44"/>
      <c r="P83" s="44"/>
      <c r="Q83" s="44"/>
    </row>
    <row r="84" spans="1:17" s="12" customFormat="1" ht="28" hidden="1">
      <c r="A84" s="88"/>
      <c r="B84" s="400" t="s">
        <v>49</v>
      </c>
      <c r="C84" s="401"/>
      <c r="D84" s="401"/>
      <c r="E84" s="401"/>
      <c r="F84" s="401"/>
      <c r="G84" s="401"/>
      <c r="H84" s="401"/>
      <c r="I84" s="404"/>
      <c r="J84" s="44"/>
      <c r="K84" s="16"/>
      <c r="L84" s="16"/>
      <c r="M84" s="44"/>
      <c r="N84" s="44"/>
      <c r="O84" s="44"/>
      <c r="P84" s="44"/>
      <c r="Q84" s="44"/>
    </row>
    <row r="85" spans="1:17" s="12" customFormat="1" ht="63" hidden="1" customHeight="1">
      <c r="A85" s="88"/>
      <c r="B85" s="406" t="s">
        <v>42</v>
      </c>
      <c r="C85" s="407"/>
      <c r="D85" s="408" t="s">
        <v>69</v>
      </c>
      <c r="E85" s="409"/>
      <c r="F85" s="409"/>
      <c r="G85" s="409"/>
      <c r="H85" s="409"/>
      <c r="I85" s="410"/>
      <c r="J85" s="44"/>
      <c r="K85" s="44"/>
      <c r="L85" s="44"/>
      <c r="M85" s="44"/>
      <c r="N85" s="44"/>
      <c r="O85" s="44"/>
      <c r="P85" s="44"/>
      <c r="Q85" s="44"/>
    </row>
    <row r="86" spans="1:17" s="12" customFormat="1" ht="72" hidden="1" customHeight="1">
      <c r="A86" s="88"/>
      <c r="B86" s="405" t="str">
        <f>$D$20</f>
        <v>BLACK BEAUTY</v>
      </c>
      <c r="C86" s="405" t="e">
        <f>#REF!</f>
        <v>#REF!</v>
      </c>
      <c r="D86" s="411" t="s">
        <v>178</v>
      </c>
      <c r="E86" s="412"/>
      <c r="F86" s="412"/>
      <c r="G86" s="412"/>
      <c r="H86" s="412"/>
      <c r="I86" s="413"/>
      <c r="J86" s="44"/>
      <c r="K86" s="44"/>
      <c r="L86" s="44"/>
      <c r="M86" s="44"/>
      <c r="N86" s="44"/>
      <c r="O86" s="44"/>
    </row>
    <row r="87" spans="1:17" s="12" customFormat="1" ht="29.15" hidden="1" customHeight="1">
      <c r="A87" s="88"/>
      <c r="B87" s="213"/>
      <c r="C87" s="214"/>
      <c r="D87" s="215"/>
      <c r="E87" s="202"/>
      <c r="F87" s="202"/>
      <c r="G87" s="202"/>
      <c r="H87" s="202"/>
      <c r="I87" s="203"/>
      <c r="J87" s="44"/>
      <c r="K87" s="44"/>
      <c r="L87" s="44"/>
      <c r="M87" s="44"/>
      <c r="N87" s="44"/>
      <c r="O87" s="44"/>
    </row>
    <row r="88" spans="1:17" s="12" customFormat="1" ht="28" hidden="1">
      <c r="A88" s="88"/>
      <c r="B88" s="400" t="s">
        <v>70</v>
      </c>
      <c r="C88" s="401"/>
      <c r="D88" s="402"/>
      <c r="E88" s="402"/>
      <c r="F88" s="402"/>
      <c r="G88" s="402"/>
      <c r="H88" s="402"/>
      <c r="I88" s="403"/>
      <c r="J88" s="44"/>
      <c r="K88" s="44"/>
      <c r="L88" s="44"/>
    </row>
    <row r="89" spans="1:17" s="12" customFormat="1" ht="56.25" hidden="1" customHeight="1">
      <c r="A89" s="88"/>
      <c r="B89" s="373"/>
      <c r="C89" s="374"/>
      <c r="D89" s="237" t="s">
        <v>182</v>
      </c>
      <c r="E89" s="237" t="s">
        <v>60</v>
      </c>
      <c r="F89" s="237" t="s">
        <v>10</v>
      </c>
      <c r="G89" s="237" t="s">
        <v>57</v>
      </c>
      <c r="H89" s="237" t="s">
        <v>58</v>
      </c>
      <c r="I89" s="237" t="s">
        <v>59</v>
      </c>
      <c r="J89" s="44"/>
    </row>
    <row r="90" spans="1:17" s="12" customFormat="1" ht="67.5" hidden="1" customHeight="1">
      <c r="A90" s="88"/>
      <c r="B90" s="417" t="s">
        <v>183</v>
      </c>
      <c r="C90" s="417"/>
      <c r="D90" s="195"/>
      <c r="E90" s="196"/>
      <c r="F90" s="196"/>
      <c r="G90" s="196"/>
      <c r="H90" s="196"/>
      <c r="I90" s="196"/>
      <c r="J90" s="44"/>
    </row>
    <row r="91" spans="1:17" s="12" customFormat="1" ht="27.5" hidden="1">
      <c r="A91" s="88"/>
      <c r="B91" s="88"/>
      <c r="C91" s="88"/>
      <c r="D91" s="88"/>
      <c r="E91" s="88"/>
      <c r="F91" s="88"/>
      <c r="G91" s="88"/>
      <c r="H91" s="88"/>
      <c r="I91" s="88"/>
      <c r="J91" s="44"/>
      <c r="K91" s="44"/>
      <c r="L91" s="44"/>
      <c r="M91" s="44"/>
      <c r="N91" s="44"/>
      <c r="O91" s="44"/>
      <c r="P91" s="44"/>
      <c r="Q91" s="44"/>
    </row>
    <row r="92" spans="1:17" s="88" customFormat="1" ht="48.65" customHeight="1">
      <c r="A92" s="13">
        <v>3</v>
      </c>
      <c r="B92" s="234" t="s">
        <v>199</v>
      </c>
      <c r="C92" s="99" t="s">
        <v>207</v>
      </c>
      <c r="D92" s="15"/>
      <c r="E92" s="15"/>
      <c r="F92" s="15"/>
      <c r="G92" s="44"/>
      <c r="H92" s="44"/>
      <c r="I92" s="44"/>
      <c r="J92" s="44"/>
      <c r="K92" s="16"/>
      <c r="L92" s="16"/>
      <c r="M92" s="44"/>
      <c r="N92" s="44"/>
      <c r="O92" s="44"/>
      <c r="P92" s="44"/>
      <c r="Q92" s="44"/>
    </row>
    <row r="93" spans="1:17" s="12" customFormat="1" ht="36.65" hidden="1" customHeight="1">
      <c r="A93" s="88"/>
      <c r="B93" s="383" t="s">
        <v>42</v>
      </c>
      <c r="C93" s="384"/>
      <c r="D93" s="385" t="s">
        <v>193</v>
      </c>
      <c r="E93" s="386"/>
      <c r="F93" s="386"/>
      <c r="G93" s="386"/>
      <c r="H93" s="386"/>
      <c r="I93" s="387"/>
      <c r="J93" s="44"/>
      <c r="K93" s="44"/>
      <c r="L93" s="44"/>
      <c r="M93" s="44"/>
      <c r="N93" s="44"/>
      <c r="O93" s="44"/>
      <c r="P93" s="44"/>
      <c r="Q93" s="44"/>
    </row>
    <row r="94" spans="1:17" s="12" customFormat="1" ht="182" hidden="1" customHeight="1">
      <c r="A94" s="88"/>
      <c r="B94" s="375" t="str">
        <f>$D$20</f>
        <v>BLACK BEAUTY</v>
      </c>
      <c r="C94" s="375" t="e">
        <f>#REF!</f>
        <v>#REF!</v>
      </c>
      <c r="D94" s="414" t="s">
        <v>200</v>
      </c>
      <c r="E94" s="415"/>
      <c r="F94" s="415"/>
      <c r="G94" s="415"/>
      <c r="H94" s="415"/>
      <c r="I94" s="416"/>
      <c r="J94" s="44"/>
    </row>
    <row r="95" spans="1:17" s="12" customFormat="1" ht="27.5" hidden="1">
      <c r="A95" s="88"/>
      <c r="B95" s="88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</row>
    <row r="96" spans="1:17" s="12" customFormat="1" ht="29.25" customHeight="1">
      <c r="B96" s="399" t="s">
        <v>78</v>
      </c>
      <c r="C96" s="399"/>
      <c r="D96" s="399"/>
      <c r="E96" s="399"/>
      <c r="G96" s="44"/>
      <c r="N96" s="43"/>
      <c r="O96" s="42"/>
      <c r="P96" s="42"/>
      <c r="Q96" s="43"/>
    </row>
    <row r="97" spans="1:17" s="12" customFormat="1" ht="35.25" customHeight="1">
      <c r="A97" s="88">
        <v>1</v>
      </c>
      <c r="B97" s="94" t="s">
        <v>190</v>
      </c>
      <c r="C97" s="88"/>
      <c r="D97" s="88"/>
      <c r="G97" s="44"/>
      <c r="N97" s="43"/>
      <c r="O97" s="42"/>
      <c r="P97" s="42"/>
      <c r="Q97" s="43"/>
    </row>
    <row r="98" spans="1:17" s="12" customFormat="1" ht="35.25" customHeight="1">
      <c r="A98" s="88">
        <v>2</v>
      </c>
      <c r="B98" s="94" t="s">
        <v>191</v>
      </c>
      <c r="C98" s="88"/>
      <c r="D98" s="88"/>
      <c r="G98" s="44"/>
      <c r="N98" s="43"/>
      <c r="O98" s="42"/>
      <c r="P98" s="42"/>
      <c r="Q98" s="43"/>
    </row>
    <row r="99" spans="1:17" s="12" customFormat="1" ht="35.25" customHeight="1">
      <c r="A99" s="88">
        <v>3</v>
      </c>
      <c r="B99" s="94" t="s">
        <v>192</v>
      </c>
      <c r="C99" s="88"/>
      <c r="D99" s="88"/>
      <c r="G99" s="44"/>
      <c r="N99" s="43"/>
      <c r="O99" s="42"/>
      <c r="P99" s="42"/>
      <c r="Q99" s="43"/>
    </row>
    <row r="100" spans="1:17" s="15" customFormat="1" ht="45" customHeight="1">
      <c r="A100" s="13"/>
      <c r="B100" s="238" t="s">
        <v>61</v>
      </c>
      <c r="C100" s="239" t="s">
        <v>182</v>
      </c>
      <c r="D100" s="239" t="s">
        <v>60</v>
      </c>
      <c r="E100" s="239" t="s">
        <v>10</v>
      </c>
      <c r="F100" s="239" t="s">
        <v>57</v>
      </c>
      <c r="G100" s="239" t="s">
        <v>58</v>
      </c>
      <c r="H100" s="239" t="s">
        <v>59</v>
      </c>
      <c r="I100" s="239" t="s">
        <v>11</v>
      </c>
      <c r="M100" s="47"/>
      <c r="N100" s="48"/>
      <c r="O100" s="48"/>
      <c r="P100" s="47"/>
    </row>
    <row r="101" spans="1:17" s="15" customFormat="1" ht="45" customHeight="1">
      <c r="A101" s="13"/>
      <c r="B101" s="238" t="s">
        <v>62</v>
      </c>
      <c r="C101" s="207">
        <f>F26</f>
        <v>0</v>
      </c>
      <c r="D101" s="207">
        <f t="shared" ref="D101:H101" si="51">G26</f>
        <v>4</v>
      </c>
      <c r="E101" s="207">
        <f t="shared" si="51"/>
        <v>0</v>
      </c>
      <c r="F101" s="207">
        <f t="shared" si="51"/>
        <v>0</v>
      </c>
      <c r="G101" s="207">
        <f t="shared" si="51"/>
        <v>0</v>
      </c>
      <c r="H101" s="207">
        <f t="shared" si="51"/>
        <v>0</v>
      </c>
      <c r="I101" s="207">
        <f>SUM(C101:H101)</f>
        <v>4</v>
      </c>
      <c r="M101" s="47"/>
      <c r="N101" s="48"/>
      <c r="O101" s="48"/>
      <c r="P101" s="47"/>
    </row>
    <row r="102" spans="1:17" s="15" customFormat="1" ht="45" customHeight="1">
      <c r="A102" s="13"/>
      <c r="B102" s="284"/>
      <c r="C102" s="285"/>
      <c r="D102" s="285"/>
      <c r="E102" s="285"/>
      <c r="F102" s="285"/>
      <c r="G102" s="285"/>
      <c r="H102" s="285"/>
      <c r="I102" s="285"/>
      <c r="M102" s="47"/>
      <c r="N102" s="48"/>
      <c r="O102" s="48"/>
      <c r="P102" s="47"/>
    </row>
    <row r="103" spans="1:17" s="95" customFormat="1" ht="240.5" customHeight="1">
      <c r="A103" s="397" t="s">
        <v>328</v>
      </c>
      <c r="B103" s="397"/>
      <c r="C103" s="397"/>
      <c r="D103" s="397"/>
      <c r="E103" s="397"/>
      <c r="F103" s="397"/>
      <c r="G103" s="397"/>
      <c r="H103" s="397"/>
      <c r="I103" s="397"/>
      <c r="J103" s="397"/>
      <c r="K103" s="397"/>
      <c r="L103" s="397"/>
      <c r="M103" s="397"/>
      <c r="N103" s="397"/>
      <c r="O103" s="397"/>
      <c r="P103" s="397"/>
      <c r="Q103" s="397"/>
    </row>
    <row r="104" spans="1:17" s="95" customFormat="1" ht="133" customHeight="1">
      <c r="G104" s="96"/>
    </row>
    <row r="105" spans="1:17" s="95" customFormat="1" ht="27.5">
      <c r="G105" s="96"/>
    </row>
    <row r="106" spans="1:17" s="95" customFormat="1" ht="27.5">
      <c r="G106" s="96"/>
    </row>
    <row r="107" spans="1:17" s="95" customFormat="1" ht="27.5">
      <c r="G107" s="96"/>
    </row>
    <row r="108" spans="1:17" s="95" customFormat="1" ht="27.5">
      <c r="G108" s="96"/>
    </row>
    <row r="109" spans="1:17" s="95" customFormat="1" ht="27.5">
      <c r="G109" s="96"/>
    </row>
    <row r="110" spans="1:17" s="95" customFormat="1" ht="27.5">
      <c r="G110" s="96"/>
    </row>
    <row r="111" spans="1:17" s="95" customFormat="1" ht="27.5">
      <c r="G111" s="96"/>
    </row>
    <row r="112" spans="1:17" s="95" customFormat="1" ht="27.5">
      <c r="G112" s="96"/>
    </row>
    <row r="113" spans="7:7" s="95" customFormat="1" ht="27.5">
      <c r="G113" s="96"/>
    </row>
    <row r="114" spans="7:7" s="95" customFormat="1" ht="27.5">
      <c r="G114" s="96"/>
    </row>
    <row r="115" spans="7:7" s="95" customFormat="1" ht="27.5">
      <c r="G115" s="96"/>
    </row>
    <row r="116" spans="7:7" s="95" customFormat="1" ht="27.5">
      <c r="G116" s="96"/>
    </row>
    <row r="117" spans="7:7" s="95" customFormat="1" ht="27.5">
      <c r="G117" s="96"/>
    </row>
    <row r="118" spans="7:7" s="95" customFormat="1" ht="27.5">
      <c r="G118" s="96"/>
    </row>
    <row r="119" spans="7:7" s="95" customFormat="1" ht="27.5">
      <c r="G119" s="96"/>
    </row>
    <row r="120" spans="7:7" s="95" customFormat="1" ht="27.5">
      <c r="G120" s="96"/>
    </row>
    <row r="121" spans="7:7" s="95" customFormat="1" ht="27.5">
      <c r="G121" s="96"/>
    </row>
    <row r="122" spans="7:7" s="95" customFormat="1" ht="27.5">
      <c r="G122" s="96"/>
    </row>
    <row r="123" spans="7:7" s="95" customFormat="1" ht="27.5">
      <c r="G123" s="96"/>
    </row>
    <row r="124" spans="7:7" s="95" customFormat="1" ht="27.5">
      <c r="G124" s="96"/>
    </row>
    <row r="125" spans="7:7" s="95" customFormat="1" ht="27.5">
      <c r="G125" s="96"/>
    </row>
  </sheetData>
  <autoFilter ref="A37:R72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40">
    <mergeCell ref="A30:Q30"/>
    <mergeCell ref="B31:C31"/>
    <mergeCell ref="N31:Q31"/>
    <mergeCell ref="B32:C32"/>
    <mergeCell ref="N32:Q32"/>
    <mergeCell ref="B39:E39"/>
    <mergeCell ref="H39:I39"/>
    <mergeCell ref="P39:Q39"/>
    <mergeCell ref="B40:E40"/>
    <mergeCell ref="H40:I40"/>
    <mergeCell ref="P40:Q40"/>
    <mergeCell ref="P37:Q37"/>
    <mergeCell ref="A37:E37"/>
    <mergeCell ref="H37:I37"/>
    <mergeCell ref="B80:C80"/>
    <mergeCell ref="D79:I79"/>
    <mergeCell ref="D80:I80"/>
    <mergeCell ref="A103:Q103"/>
    <mergeCell ref="C83:F83"/>
    <mergeCell ref="B96:E96"/>
    <mergeCell ref="B88:I88"/>
    <mergeCell ref="B84:I84"/>
    <mergeCell ref="B86:C86"/>
    <mergeCell ref="B85:C85"/>
    <mergeCell ref="D85:I85"/>
    <mergeCell ref="D86:I86"/>
    <mergeCell ref="B93:C93"/>
    <mergeCell ref="D93:I93"/>
    <mergeCell ref="B94:C94"/>
    <mergeCell ref="D94:I94"/>
    <mergeCell ref="B89:C89"/>
    <mergeCell ref="B90:C90"/>
    <mergeCell ref="B79:C79"/>
    <mergeCell ref="B81:C81"/>
    <mergeCell ref="D81:I81"/>
    <mergeCell ref="P52:Q52"/>
    <mergeCell ref="B77:I77"/>
    <mergeCell ref="P64:Q64"/>
    <mergeCell ref="H56:I56"/>
    <mergeCell ref="H38:I38"/>
    <mergeCell ref="P38:Q38"/>
    <mergeCell ref="B41:E41"/>
    <mergeCell ref="H41:I41"/>
    <mergeCell ref="P41:Q41"/>
    <mergeCell ref="P56:Q56"/>
    <mergeCell ref="B58:E58"/>
    <mergeCell ref="H47:I47"/>
    <mergeCell ref="H58:I58"/>
    <mergeCell ref="P58:Q58"/>
    <mergeCell ref="P50:Q50"/>
    <mergeCell ref="B54:E54"/>
    <mergeCell ref="H54:I54"/>
    <mergeCell ref="B49:E49"/>
    <mergeCell ref="H49:I49"/>
    <mergeCell ref="H64:I64"/>
    <mergeCell ref="B42:E42"/>
    <mergeCell ref="H59:I59"/>
    <mergeCell ref="P59:Q59"/>
    <mergeCell ref="B61:E61"/>
    <mergeCell ref="H61:I61"/>
    <mergeCell ref="P61:Q61"/>
    <mergeCell ref="B78:C78"/>
    <mergeCell ref="B38:E38"/>
    <mergeCell ref="B75:C75"/>
    <mergeCell ref="B59:E59"/>
    <mergeCell ref="P48:Q48"/>
    <mergeCell ref="B50:E50"/>
    <mergeCell ref="H50:I50"/>
    <mergeCell ref="A45:Q45"/>
    <mergeCell ref="H69:I69"/>
    <mergeCell ref="P69:Q69"/>
    <mergeCell ref="D75:I75"/>
    <mergeCell ref="H53:I53"/>
    <mergeCell ref="P53:Q53"/>
    <mergeCell ref="B55:E55"/>
    <mergeCell ref="H55:I55"/>
    <mergeCell ref="P55:Q55"/>
    <mergeCell ref="B73:I73"/>
    <mergeCell ref="B74:C74"/>
    <mergeCell ref="D74:I74"/>
    <mergeCell ref="B60:E60"/>
    <mergeCell ref="H62:I62"/>
    <mergeCell ref="P62:Q62"/>
    <mergeCell ref="N29:Q29"/>
    <mergeCell ref="A29:C29"/>
    <mergeCell ref="B44:E44"/>
    <mergeCell ref="H44:I44"/>
    <mergeCell ref="P44:Q44"/>
    <mergeCell ref="B48:E48"/>
    <mergeCell ref="H48:I48"/>
    <mergeCell ref="H68:I68"/>
    <mergeCell ref="P68:Q68"/>
    <mergeCell ref="H66:I66"/>
    <mergeCell ref="P66:Q66"/>
    <mergeCell ref="H67:I67"/>
    <mergeCell ref="P67:Q67"/>
    <mergeCell ref="H60:I60"/>
    <mergeCell ref="H63:I63"/>
    <mergeCell ref="P63:Q63"/>
    <mergeCell ref="B51:E51"/>
    <mergeCell ref="P54:Q54"/>
    <mergeCell ref="A47:E47"/>
    <mergeCell ref="P47:Q47"/>
    <mergeCell ref="B52:E52"/>
    <mergeCell ref="H65:I65"/>
    <mergeCell ref="P65:Q65"/>
    <mergeCell ref="B53:E53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7:Q28"/>
    <mergeCell ref="D11:F11"/>
    <mergeCell ref="B13:F13"/>
    <mergeCell ref="P49:Q49"/>
    <mergeCell ref="B25:Q25"/>
    <mergeCell ref="J71:N71"/>
    <mergeCell ref="B57:E57"/>
    <mergeCell ref="H57:I57"/>
    <mergeCell ref="P57:Q57"/>
    <mergeCell ref="P60:Q60"/>
    <mergeCell ref="A33:Q33"/>
    <mergeCell ref="B34:C34"/>
    <mergeCell ref="N34:Q34"/>
    <mergeCell ref="B35:C35"/>
    <mergeCell ref="N35:Q35"/>
    <mergeCell ref="H42:I42"/>
    <mergeCell ref="P42:Q42"/>
    <mergeCell ref="H52:I52"/>
    <mergeCell ref="B56:E56"/>
    <mergeCell ref="H51:I51"/>
    <mergeCell ref="P51:Q51"/>
    <mergeCell ref="B43:E43"/>
    <mergeCell ref="H43:I43"/>
    <mergeCell ref="P43:Q43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35" max="16" man="1"/>
    <brk id="44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55" t="s">
        <v>73</v>
      </c>
      <c r="N1" s="355" t="s">
        <v>73</v>
      </c>
      <c r="O1" s="356" t="s">
        <v>74</v>
      </c>
      <c r="P1" s="356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55" t="s">
        <v>75</v>
      </c>
      <c r="N2" s="355" t="s">
        <v>75</v>
      </c>
      <c r="O2" s="357" t="s">
        <v>76</v>
      </c>
      <c r="P2" s="357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55" t="s">
        <v>77</v>
      </c>
      <c r="N3" s="355" t="s">
        <v>77</v>
      </c>
      <c r="O3" s="358" t="s">
        <v>79</v>
      </c>
      <c r="P3" s="356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25" t="s">
        <v>139</v>
      </c>
      <c r="H5" s="426"/>
      <c r="I5" s="426"/>
      <c r="J5" s="426"/>
      <c r="K5" s="426"/>
      <c r="L5" s="427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28"/>
      <c r="H6" s="429"/>
      <c r="I6" s="429"/>
      <c r="J6" s="429"/>
      <c r="K6" s="429"/>
      <c r="L6" s="430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28"/>
      <c r="H7" s="429"/>
      <c r="I7" s="429"/>
      <c r="J7" s="429"/>
      <c r="K7" s="429"/>
      <c r="L7" s="430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59" t="s">
        <v>142</v>
      </c>
      <c r="E8" s="359"/>
      <c r="F8" s="359"/>
      <c r="G8" s="431"/>
      <c r="H8" s="432"/>
      <c r="I8" s="432"/>
      <c r="J8" s="432"/>
      <c r="K8" s="432"/>
      <c r="L8" s="433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36">
        <v>44964</v>
      </c>
      <c r="E11" s="337"/>
      <c r="F11" s="337"/>
      <c r="G11" s="22"/>
      <c r="H11" s="23"/>
      <c r="I11" s="20"/>
      <c r="J11" s="20" t="s">
        <v>4</v>
      </c>
      <c r="K11" s="20"/>
      <c r="L11" s="434" t="s">
        <v>128</v>
      </c>
      <c r="M11" s="434"/>
      <c r="N11" s="434"/>
      <c r="O11" s="434"/>
      <c r="P11" s="434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38"/>
      <c r="C13" s="338"/>
      <c r="D13" s="338"/>
      <c r="E13" s="338"/>
      <c r="F13" s="338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43" t="s">
        <v>147</v>
      </c>
      <c r="E28" s="443"/>
      <c r="F28" s="443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43" t="str">
        <f>+D28</f>
        <v>WASHED BURGUNDY</v>
      </c>
      <c r="E29" s="443"/>
      <c r="F29" s="443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44" t="str">
        <f>+D29</f>
        <v>WASHED BURGUNDY</v>
      </c>
      <c r="E30" s="444"/>
      <c r="F30" s="444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35" t="s">
        <v>130</v>
      </c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</row>
    <row r="44" spans="1:16" s="1" customFormat="1" ht="59.15" customHeight="1" thickBot="1">
      <c r="B44" s="75" t="s">
        <v>14</v>
      </c>
      <c r="C44" s="32"/>
      <c r="D44" s="445"/>
      <c r="E44" s="445"/>
      <c r="F44" s="445"/>
      <c r="G44" s="445"/>
      <c r="H44" s="445"/>
      <c r="I44" s="445"/>
      <c r="J44" s="445"/>
      <c r="K44" s="445"/>
      <c r="L44" s="445"/>
      <c r="M44" s="445"/>
      <c r="N44" s="445"/>
      <c r="O44" s="445"/>
      <c r="P44" s="445"/>
    </row>
    <row r="45" spans="1:16" s="33" customFormat="1" ht="100.5" thickBot="1">
      <c r="A45" s="446" t="s">
        <v>15</v>
      </c>
      <c r="B45" s="447"/>
      <c r="C45" s="447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48" t="s">
        <v>51</v>
      </c>
      <c r="N45" s="449"/>
      <c r="O45" s="449"/>
      <c r="P45" s="450"/>
    </row>
    <row r="46" spans="1:16" s="43" customFormat="1" ht="45.75" hidden="1" customHeight="1">
      <c r="A46" s="435" t="str">
        <f>D18</f>
        <v>BLACK</v>
      </c>
      <c r="B46" s="436"/>
      <c r="C46" s="436"/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7"/>
    </row>
    <row r="47" spans="1:16" s="139" customFormat="1" ht="120" hidden="1" customHeight="1">
      <c r="A47" s="115">
        <v>1</v>
      </c>
      <c r="B47" s="438" t="str">
        <f>$L$11</f>
        <v>100% DRY COTTON FLEECE 410GSM</v>
      </c>
      <c r="C47" s="438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39"/>
      <c r="N47" s="440"/>
      <c r="O47" s="440"/>
      <c r="P47" s="441"/>
    </row>
    <row r="48" spans="1:16" s="139" customFormat="1" ht="89.25" hidden="1" customHeight="1">
      <c r="A48" s="144">
        <v>2</v>
      </c>
      <c r="B48" s="438" t="s">
        <v>149</v>
      </c>
      <c r="C48" s="438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39"/>
      <c r="N48" s="440"/>
      <c r="O48" s="440"/>
      <c r="P48" s="441"/>
    </row>
    <row r="49" spans="1:16" s="139" customFormat="1" ht="129" hidden="1" customHeight="1">
      <c r="A49" s="115">
        <v>3</v>
      </c>
      <c r="B49" s="442" t="s">
        <v>126</v>
      </c>
      <c r="C49" s="442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39"/>
      <c r="N49" s="440"/>
      <c r="O49" s="440"/>
      <c r="P49" s="441"/>
    </row>
    <row r="50" spans="1:16" s="43" customFormat="1" ht="51.75" customHeight="1">
      <c r="A50" s="451" t="str">
        <f>D23</f>
        <v>GREY HEATHER</v>
      </c>
      <c r="B50" s="452"/>
      <c r="C50" s="452"/>
      <c r="D50" s="452"/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3"/>
    </row>
    <row r="51" spans="1:16" s="139" customFormat="1" ht="186.75" customHeight="1">
      <c r="A51" s="115">
        <v>1</v>
      </c>
      <c r="B51" s="438" t="str">
        <f>$L$11</f>
        <v>100% DRY COTTON FLEECE 410GSM</v>
      </c>
      <c r="C51" s="438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39" t="s">
        <v>177</v>
      </c>
      <c r="N51" s="440"/>
      <c r="O51" s="440"/>
      <c r="P51" s="441"/>
    </row>
    <row r="52" spans="1:16" s="139" customFormat="1" ht="186.75" customHeight="1">
      <c r="A52" s="144">
        <v>2</v>
      </c>
      <c r="B52" s="438" t="s">
        <v>149</v>
      </c>
      <c r="C52" s="438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39" t="s">
        <v>168</v>
      </c>
      <c r="N52" s="440"/>
      <c r="O52" s="440"/>
      <c r="P52" s="441"/>
    </row>
    <row r="53" spans="1:16" s="139" customFormat="1" ht="186.75" customHeight="1">
      <c r="A53" s="115">
        <v>3</v>
      </c>
      <c r="B53" s="442" t="s">
        <v>126</v>
      </c>
      <c r="C53" s="442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39" t="s">
        <v>169</v>
      </c>
      <c r="N53" s="440"/>
      <c r="O53" s="440"/>
      <c r="P53" s="441"/>
    </row>
    <row r="54" spans="1:16" s="43" customFormat="1" ht="51.75" hidden="1" customHeight="1">
      <c r="A54" s="451" t="str">
        <f>D28</f>
        <v>WASHED BURGUNDY</v>
      </c>
      <c r="B54" s="452"/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3"/>
    </row>
    <row r="55" spans="1:16" s="139" customFormat="1" ht="96.75" hidden="1" customHeight="1">
      <c r="A55" s="115">
        <v>1</v>
      </c>
      <c r="B55" s="438" t="str">
        <f>$L$11</f>
        <v>100% DRY COTTON FLEECE 410GSM</v>
      </c>
      <c r="C55" s="438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39"/>
      <c r="N55" s="440"/>
      <c r="O55" s="440"/>
      <c r="P55" s="441"/>
    </row>
    <row r="56" spans="1:16" s="139" customFormat="1" ht="70.5" hidden="1" customHeight="1">
      <c r="A56" s="144">
        <v>2</v>
      </c>
      <c r="B56" s="438" t="s">
        <v>149</v>
      </c>
      <c r="C56" s="438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39"/>
      <c r="N56" s="440"/>
      <c r="O56" s="440"/>
      <c r="P56" s="441"/>
    </row>
    <row r="57" spans="1:16" s="139" customFormat="1" ht="125.25" hidden="1" customHeight="1">
      <c r="A57" s="115">
        <v>3</v>
      </c>
      <c r="B57" s="442" t="s">
        <v>126</v>
      </c>
      <c r="C57" s="442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39"/>
      <c r="N57" s="440"/>
      <c r="O57" s="440"/>
      <c r="P57" s="441"/>
    </row>
    <row r="58" spans="1:16" s="43" customFormat="1" ht="51.75" hidden="1" customHeight="1">
      <c r="A58" s="451" t="str">
        <f>D33</f>
        <v>LIME</v>
      </c>
      <c r="B58" s="452"/>
      <c r="C58" s="452"/>
      <c r="D58" s="452"/>
      <c r="E58" s="452"/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3"/>
    </row>
    <row r="59" spans="1:16" s="139" customFormat="1" ht="96.75" hidden="1" customHeight="1">
      <c r="A59" s="115">
        <v>1</v>
      </c>
      <c r="B59" s="438" t="str">
        <f>$L$11</f>
        <v>100% DRY COTTON FLEECE 410GSM</v>
      </c>
      <c r="C59" s="438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39"/>
      <c r="N59" s="440"/>
      <c r="O59" s="440"/>
      <c r="P59" s="441"/>
    </row>
    <row r="60" spans="1:16" s="139" customFormat="1" ht="70.5" hidden="1" customHeight="1">
      <c r="A60" s="144">
        <v>2</v>
      </c>
      <c r="B60" s="438" t="s">
        <v>149</v>
      </c>
      <c r="C60" s="438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39"/>
      <c r="N60" s="440"/>
      <c r="O60" s="440"/>
      <c r="P60" s="441"/>
    </row>
    <row r="61" spans="1:16" s="139" customFormat="1" ht="125.25" hidden="1" customHeight="1">
      <c r="A61" s="115">
        <v>3</v>
      </c>
      <c r="B61" s="442" t="s">
        <v>126</v>
      </c>
      <c r="C61" s="442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39"/>
      <c r="N61" s="440"/>
      <c r="O61" s="440"/>
      <c r="P61" s="441"/>
    </row>
    <row r="62" spans="1:16" s="43" customFormat="1" ht="21.75" customHeight="1">
      <c r="A62" s="451"/>
      <c r="B62" s="452"/>
      <c r="C62" s="452"/>
      <c r="D62" s="452"/>
      <c r="E62" s="452"/>
      <c r="F62" s="452"/>
      <c r="G62" s="452"/>
      <c r="H62" s="452"/>
      <c r="I62" s="452"/>
      <c r="J62" s="452"/>
      <c r="K62" s="452"/>
      <c r="L62" s="452"/>
      <c r="M62" s="452"/>
      <c r="N62" s="452"/>
      <c r="O62" s="452"/>
      <c r="P62" s="453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20" t="s">
        <v>22</v>
      </c>
      <c r="B64" s="454"/>
      <c r="C64" s="454"/>
      <c r="D64" s="454"/>
      <c r="E64" s="455"/>
      <c r="F64" s="72" t="s">
        <v>47</v>
      </c>
      <c r="G64" s="72" t="s">
        <v>23</v>
      </c>
      <c r="H64" s="456" t="s">
        <v>42</v>
      </c>
      <c r="I64" s="457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58" t="s">
        <v>41</v>
      </c>
      <c r="C65" s="458"/>
      <c r="D65" s="458"/>
      <c r="E65" s="458"/>
      <c r="F65" s="82" t="str">
        <f>H65</f>
        <v>BLACK</v>
      </c>
      <c r="G65" s="112"/>
      <c r="H65" s="459" t="str">
        <f>$D$18</f>
        <v>BLACK</v>
      </c>
      <c r="I65" s="460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58" t="s">
        <v>41</v>
      </c>
      <c r="C66" s="458"/>
      <c r="D66" s="458"/>
      <c r="E66" s="458"/>
      <c r="F66" s="82" t="str">
        <f t="shared" ref="F66:F68" si="18">H66</f>
        <v>GREY HEATHER</v>
      </c>
      <c r="G66" s="112" t="s">
        <v>176</v>
      </c>
      <c r="H66" s="459" t="str">
        <f>$D$23</f>
        <v>GREY HEATHER</v>
      </c>
      <c r="I66" s="460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58" t="s">
        <v>41</v>
      </c>
      <c r="C67" s="458"/>
      <c r="D67" s="458"/>
      <c r="E67" s="458"/>
      <c r="F67" s="82" t="str">
        <f t="shared" si="18"/>
        <v>WASHED BURGUNDY</v>
      </c>
      <c r="G67" s="112"/>
      <c r="H67" s="459" t="str">
        <f>$D$28</f>
        <v>WASHED BURGUNDY</v>
      </c>
      <c r="I67" s="460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58" t="s">
        <v>41</v>
      </c>
      <c r="C68" s="458"/>
      <c r="D68" s="458"/>
      <c r="E68" s="458"/>
      <c r="F68" s="82" t="str">
        <f t="shared" si="18"/>
        <v>LIME</v>
      </c>
      <c r="G68" s="112"/>
      <c r="H68" s="459" t="str">
        <f>$D$33</f>
        <v>LIME</v>
      </c>
      <c r="I68" s="460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58" t="s">
        <v>123</v>
      </c>
      <c r="C69" s="458"/>
      <c r="D69" s="458"/>
      <c r="E69" s="458"/>
      <c r="F69" s="461" t="s">
        <v>39</v>
      </c>
      <c r="G69" s="465" t="s">
        <v>131</v>
      </c>
      <c r="H69" s="469" t="str">
        <f t="shared" ref="H69" si="19">$D$18</f>
        <v>BLACK</v>
      </c>
      <c r="I69" s="470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58" t="s">
        <v>123</v>
      </c>
      <c r="C70" s="458"/>
      <c r="D70" s="458"/>
      <c r="E70" s="458"/>
      <c r="F70" s="462" t="s">
        <v>39</v>
      </c>
      <c r="G70" s="466" t="s">
        <v>131</v>
      </c>
      <c r="H70" s="346" t="str">
        <f t="shared" ref="H70" si="21">$D$23</f>
        <v>GREY HEATHER</v>
      </c>
      <c r="I70" s="346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58" t="s">
        <v>123</v>
      </c>
      <c r="C71" s="458"/>
      <c r="D71" s="458"/>
      <c r="E71" s="458"/>
      <c r="F71" s="463" t="s">
        <v>39</v>
      </c>
      <c r="G71" s="467" t="s">
        <v>131</v>
      </c>
      <c r="H71" s="471" t="str">
        <f t="shared" ref="H71" si="23">$D$28</f>
        <v>WASHED BURGUNDY</v>
      </c>
      <c r="I71" s="472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58" t="s">
        <v>123</v>
      </c>
      <c r="C72" s="458"/>
      <c r="D72" s="458"/>
      <c r="E72" s="458"/>
      <c r="F72" s="464" t="s">
        <v>39</v>
      </c>
      <c r="G72" s="468" t="s">
        <v>131</v>
      </c>
      <c r="H72" s="459" t="str">
        <f t="shared" ref="H72" si="25">$D$33</f>
        <v>LIME</v>
      </c>
      <c r="I72" s="460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73" t="s">
        <v>151</v>
      </c>
      <c r="C73" s="458"/>
      <c r="D73" s="458"/>
      <c r="E73" s="458"/>
      <c r="F73" s="461" t="s">
        <v>107</v>
      </c>
      <c r="G73" s="465" t="s">
        <v>152</v>
      </c>
      <c r="H73" s="469" t="str">
        <f t="shared" ref="H73" si="27">$D$18</f>
        <v>BLACK</v>
      </c>
      <c r="I73" s="470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73" t="s">
        <v>151</v>
      </c>
      <c r="C74" s="458"/>
      <c r="D74" s="458"/>
      <c r="E74" s="458"/>
      <c r="F74" s="462"/>
      <c r="G74" s="466"/>
      <c r="H74" s="346" t="str">
        <f t="shared" ref="H74" si="30">$D$23</f>
        <v>GREY HEATHER</v>
      </c>
      <c r="I74" s="346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73" t="s">
        <v>151</v>
      </c>
      <c r="C75" s="458"/>
      <c r="D75" s="458"/>
      <c r="E75" s="458"/>
      <c r="F75" s="463"/>
      <c r="G75" s="467"/>
      <c r="H75" s="471" t="str">
        <f t="shared" ref="H75" si="32">$D$28</f>
        <v>WASHED BURGUNDY</v>
      </c>
      <c r="I75" s="472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73" t="s">
        <v>151</v>
      </c>
      <c r="C76" s="458"/>
      <c r="D76" s="458"/>
      <c r="E76" s="458"/>
      <c r="F76" s="464"/>
      <c r="G76" s="468"/>
      <c r="H76" s="459" t="str">
        <f t="shared" ref="H76" si="34">$D$33</f>
        <v>LIME</v>
      </c>
      <c r="I76" s="460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73" t="s">
        <v>85</v>
      </c>
      <c r="C77" s="458"/>
      <c r="D77" s="458"/>
      <c r="E77" s="458"/>
      <c r="F77" s="461" t="s">
        <v>107</v>
      </c>
      <c r="G77" s="465" t="s">
        <v>86</v>
      </c>
      <c r="H77" s="469" t="str">
        <f t="shared" ref="H77" si="36">$D$18</f>
        <v>BLACK</v>
      </c>
      <c r="I77" s="470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73" t="s">
        <v>85</v>
      </c>
      <c r="C78" s="458"/>
      <c r="D78" s="458"/>
      <c r="E78" s="458"/>
      <c r="F78" s="462"/>
      <c r="G78" s="466"/>
      <c r="H78" s="346" t="str">
        <f t="shared" ref="H78" si="38">$D$23</f>
        <v>GREY HEATHER</v>
      </c>
      <c r="I78" s="346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73" t="s">
        <v>85</v>
      </c>
      <c r="C79" s="458"/>
      <c r="D79" s="458"/>
      <c r="E79" s="458"/>
      <c r="F79" s="463"/>
      <c r="G79" s="467"/>
      <c r="H79" s="471" t="str">
        <f t="shared" ref="H79" si="40">$D$28</f>
        <v>WASHED BURGUNDY</v>
      </c>
      <c r="I79" s="472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73" t="s">
        <v>85</v>
      </c>
      <c r="C80" s="458"/>
      <c r="D80" s="458"/>
      <c r="E80" s="458"/>
      <c r="F80" s="464"/>
      <c r="G80" s="468"/>
      <c r="H80" s="459" t="str">
        <f t="shared" ref="H80" si="42">$D$33</f>
        <v>LIME</v>
      </c>
      <c r="I80" s="460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73" t="s">
        <v>114</v>
      </c>
      <c r="C81" s="458"/>
      <c r="D81" s="458"/>
      <c r="E81" s="458"/>
      <c r="F81" s="461" t="s">
        <v>89</v>
      </c>
      <c r="G81" s="465"/>
      <c r="H81" s="469" t="str">
        <f t="shared" ref="H81" si="44">$D$18</f>
        <v>BLACK</v>
      </c>
      <c r="I81" s="470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73" t="s">
        <v>114</v>
      </c>
      <c r="C82" s="458"/>
      <c r="D82" s="458"/>
      <c r="E82" s="458"/>
      <c r="F82" s="462"/>
      <c r="G82" s="466"/>
      <c r="H82" s="346" t="str">
        <f t="shared" ref="H82" si="46">$D$23</f>
        <v>GREY HEATHER</v>
      </c>
      <c r="I82" s="346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73" t="s">
        <v>114</v>
      </c>
      <c r="C83" s="458"/>
      <c r="D83" s="458"/>
      <c r="E83" s="458"/>
      <c r="F83" s="463"/>
      <c r="G83" s="467"/>
      <c r="H83" s="471" t="str">
        <f t="shared" ref="H83" si="48">$D$28</f>
        <v>WASHED BURGUNDY</v>
      </c>
      <c r="I83" s="472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73" t="s">
        <v>114</v>
      </c>
      <c r="C84" s="458"/>
      <c r="D84" s="458"/>
      <c r="E84" s="458"/>
      <c r="F84" s="464"/>
      <c r="G84" s="468"/>
      <c r="H84" s="459" t="str">
        <f t="shared" ref="H84" si="50">$D$33</f>
        <v>LIME</v>
      </c>
      <c r="I84" s="460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58" t="s">
        <v>87</v>
      </c>
      <c r="C85" s="458"/>
      <c r="D85" s="458"/>
      <c r="E85" s="458"/>
      <c r="F85" s="461" t="s">
        <v>108</v>
      </c>
      <c r="G85" s="465" t="s">
        <v>88</v>
      </c>
      <c r="H85" s="469" t="str">
        <f t="shared" ref="H85" si="52">$D$18</f>
        <v>BLACK</v>
      </c>
      <c r="I85" s="470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58" t="s">
        <v>87</v>
      </c>
      <c r="C86" s="458"/>
      <c r="D86" s="458"/>
      <c r="E86" s="458"/>
      <c r="F86" s="462"/>
      <c r="G86" s="466"/>
      <c r="H86" s="346" t="str">
        <f t="shared" ref="H86" si="55">$D$23</f>
        <v>GREY HEATHER</v>
      </c>
      <c r="I86" s="346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58" t="s">
        <v>87</v>
      </c>
      <c r="C87" s="458"/>
      <c r="D87" s="458"/>
      <c r="E87" s="458"/>
      <c r="F87" s="463"/>
      <c r="G87" s="467"/>
      <c r="H87" s="471" t="str">
        <f t="shared" ref="H87" si="57">$D$28</f>
        <v>WASHED BURGUNDY</v>
      </c>
      <c r="I87" s="472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58" t="s">
        <v>87</v>
      </c>
      <c r="C88" s="458"/>
      <c r="D88" s="458"/>
      <c r="E88" s="458"/>
      <c r="F88" s="464"/>
      <c r="G88" s="468"/>
      <c r="H88" s="459" t="str">
        <f t="shared" ref="H88" si="59">$D$33</f>
        <v>LIME</v>
      </c>
      <c r="I88" s="460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20" t="s">
        <v>22</v>
      </c>
      <c r="B90" s="454"/>
      <c r="C90" s="454"/>
      <c r="D90" s="454"/>
      <c r="E90" s="455"/>
      <c r="F90" s="72" t="s">
        <v>47</v>
      </c>
      <c r="G90" s="72" t="s">
        <v>23</v>
      </c>
      <c r="H90" s="456" t="s">
        <v>42</v>
      </c>
      <c r="I90" s="457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73" t="s">
        <v>132</v>
      </c>
      <c r="C91" s="458"/>
      <c r="D91" s="458"/>
      <c r="E91" s="458"/>
      <c r="F91" s="461" t="s">
        <v>89</v>
      </c>
      <c r="G91" s="465" t="s">
        <v>118</v>
      </c>
      <c r="H91" s="459" t="str">
        <f t="shared" ref="H91" si="61">$D$18</f>
        <v>BLACK</v>
      </c>
      <c r="I91" s="460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73" t="s">
        <v>132</v>
      </c>
      <c r="C92" s="458"/>
      <c r="D92" s="458"/>
      <c r="E92" s="458"/>
      <c r="F92" s="463"/>
      <c r="G92" s="467"/>
      <c r="H92" s="459" t="str">
        <f t="shared" ref="H92" si="66">$D$23</f>
        <v>GREY HEATHER</v>
      </c>
      <c r="I92" s="460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73" t="s">
        <v>132</v>
      </c>
      <c r="C93" s="458"/>
      <c r="D93" s="458"/>
      <c r="E93" s="458"/>
      <c r="F93" s="463"/>
      <c r="G93" s="467"/>
      <c r="H93" s="459" t="str">
        <f t="shared" ref="H93" si="68">$D$28</f>
        <v>WASHED BURGUNDY</v>
      </c>
      <c r="I93" s="460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73" t="s">
        <v>132</v>
      </c>
      <c r="C94" s="458"/>
      <c r="D94" s="458"/>
      <c r="E94" s="458"/>
      <c r="F94" s="464"/>
      <c r="G94" s="468"/>
      <c r="H94" s="459" t="str">
        <f t="shared" ref="H94" si="70">$D$33</f>
        <v>LIME</v>
      </c>
      <c r="I94" s="460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74" t="s">
        <v>133</v>
      </c>
      <c r="C95" s="475"/>
      <c r="D95" s="475"/>
      <c r="E95" s="476"/>
      <c r="F95" s="461" t="s">
        <v>89</v>
      </c>
      <c r="G95" s="465" t="s">
        <v>118</v>
      </c>
      <c r="H95" s="459" t="str">
        <f t="shared" ref="H95:H123" si="72">$D$18</f>
        <v>BLACK</v>
      </c>
      <c r="I95" s="460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74" t="s">
        <v>133</v>
      </c>
      <c r="C96" s="475"/>
      <c r="D96" s="475"/>
      <c r="E96" s="476"/>
      <c r="F96" s="463"/>
      <c r="G96" s="467"/>
      <c r="H96" s="459" t="str">
        <f t="shared" ref="H96:H124" si="73">$D$23</f>
        <v>GREY HEATHER</v>
      </c>
      <c r="I96" s="460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74" t="s">
        <v>133</v>
      </c>
      <c r="C97" s="475"/>
      <c r="D97" s="475"/>
      <c r="E97" s="476"/>
      <c r="F97" s="463"/>
      <c r="G97" s="467"/>
      <c r="H97" s="459" t="str">
        <f t="shared" ref="H97:H121" si="74">$D$28</f>
        <v>WASHED BURGUNDY</v>
      </c>
      <c r="I97" s="460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74" t="s">
        <v>133</v>
      </c>
      <c r="C98" s="475"/>
      <c r="D98" s="475"/>
      <c r="E98" s="476"/>
      <c r="F98" s="464"/>
      <c r="G98" s="468"/>
      <c r="H98" s="459" t="str">
        <f t="shared" ref="H98:H122" si="76">$D$33</f>
        <v>LIME</v>
      </c>
      <c r="I98" s="460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74" t="s">
        <v>153</v>
      </c>
      <c r="C99" s="475"/>
      <c r="D99" s="475"/>
      <c r="E99" s="476"/>
      <c r="F99" s="461" t="s">
        <v>91</v>
      </c>
      <c r="G99" s="465" t="s">
        <v>174</v>
      </c>
      <c r="H99" s="459" t="str">
        <f t="shared" si="72"/>
        <v>BLACK</v>
      </c>
      <c r="I99" s="460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74" t="s">
        <v>153</v>
      </c>
      <c r="C100" s="475"/>
      <c r="D100" s="475"/>
      <c r="E100" s="476"/>
      <c r="F100" s="463"/>
      <c r="G100" s="467"/>
      <c r="H100" s="459" t="str">
        <f t="shared" si="73"/>
        <v>GREY HEATHER</v>
      </c>
      <c r="I100" s="460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74" t="s">
        <v>153</v>
      </c>
      <c r="C101" s="475"/>
      <c r="D101" s="475"/>
      <c r="E101" s="476"/>
      <c r="F101" s="463"/>
      <c r="G101" s="467"/>
      <c r="H101" s="459" t="str">
        <f t="shared" si="74"/>
        <v>WASHED BURGUNDY</v>
      </c>
      <c r="I101" s="460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74" t="s">
        <v>153</v>
      </c>
      <c r="C102" s="475"/>
      <c r="D102" s="475"/>
      <c r="E102" s="476"/>
      <c r="F102" s="464"/>
      <c r="G102" s="468"/>
      <c r="H102" s="459" t="str">
        <f t="shared" si="76"/>
        <v>LIME</v>
      </c>
      <c r="I102" s="460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74" t="s">
        <v>116</v>
      </c>
      <c r="C103" s="475"/>
      <c r="D103" s="475"/>
      <c r="E103" s="476"/>
      <c r="F103" s="82" t="s">
        <v>92</v>
      </c>
      <c r="G103" s="82"/>
      <c r="H103" s="459" t="str">
        <f t="shared" si="72"/>
        <v>BLACK</v>
      </c>
      <c r="I103" s="460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74" t="s">
        <v>116</v>
      </c>
      <c r="C104" s="475"/>
      <c r="D104" s="475"/>
      <c r="E104" s="476"/>
      <c r="F104" s="82" t="s">
        <v>92</v>
      </c>
      <c r="G104" s="82"/>
      <c r="H104" s="459" t="str">
        <f t="shared" si="73"/>
        <v>GREY HEATHER</v>
      </c>
      <c r="I104" s="460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74" t="s">
        <v>116</v>
      </c>
      <c r="C105" s="475"/>
      <c r="D105" s="475"/>
      <c r="E105" s="476"/>
      <c r="F105" s="82" t="s">
        <v>92</v>
      </c>
      <c r="G105" s="82"/>
      <c r="H105" s="459" t="str">
        <f t="shared" si="74"/>
        <v>WASHED BURGUNDY</v>
      </c>
      <c r="I105" s="460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74" t="s">
        <v>116</v>
      </c>
      <c r="C106" s="475"/>
      <c r="D106" s="475"/>
      <c r="E106" s="476"/>
      <c r="F106" s="82" t="s">
        <v>92</v>
      </c>
      <c r="G106" s="82"/>
      <c r="H106" s="459" t="str">
        <f t="shared" si="76"/>
        <v>LIME</v>
      </c>
      <c r="I106" s="460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73" t="s">
        <v>93</v>
      </c>
      <c r="C107" s="458"/>
      <c r="D107" s="458"/>
      <c r="E107" s="458"/>
      <c r="F107" s="82" t="s">
        <v>55</v>
      </c>
      <c r="G107" s="82"/>
      <c r="H107" s="459" t="str">
        <f t="shared" si="72"/>
        <v>BLACK</v>
      </c>
      <c r="I107" s="460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73" t="s">
        <v>93</v>
      </c>
      <c r="C108" s="458"/>
      <c r="D108" s="458"/>
      <c r="E108" s="458"/>
      <c r="F108" s="82" t="s">
        <v>55</v>
      </c>
      <c r="G108" s="82"/>
      <c r="H108" s="459" t="str">
        <f t="shared" si="73"/>
        <v>GREY HEATHER</v>
      </c>
      <c r="I108" s="460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73" t="s">
        <v>93</v>
      </c>
      <c r="C109" s="458"/>
      <c r="D109" s="458"/>
      <c r="E109" s="458"/>
      <c r="F109" s="82" t="s">
        <v>55</v>
      </c>
      <c r="G109" s="82"/>
      <c r="H109" s="459" t="str">
        <f t="shared" si="74"/>
        <v>WASHED BURGUNDY</v>
      </c>
      <c r="I109" s="460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73" t="s">
        <v>93</v>
      </c>
      <c r="C110" s="458"/>
      <c r="D110" s="458"/>
      <c r="E110" s="458"/>
      <c r="F110" s="82" t="s">
        <v>55</v>
      </c>
      <c r="G110" s="82"/>
      <c r="H110" s="459" t="str">
        <f t="shared" si="76"/>
        <v>LIME</v>
      </c>
      <c r="I110" s="460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73" t="s">
        <v>94</v>
      </c>
      <c r="C111" s="458"/>
      <c r="D111" s="458"/>
      <c r="E111" s="458"/>
      <c r="F111" s="82" t="s">
        <v>55</v>
      </c>
      <c r="G111" s="82"/>
      <c r="H111" s="459" t="str">
        <f t="shared" si="72"/>
        <v>BLACK</v>
      </c>
      <c r="I111" s="460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73" t="s">
        <v>94</v>
      </c>
      <c r="C112" s="458"/>
      <c r="D112" s="458"/>
      <c r="E112" s="458"/>
      <c r="F112" s="82" t="s">
        <v>55</v>
      </c>
      <c r="G112" s="82"/>
      <c r="H112" s="459" t="str">
        <f t="shared" si="73"/>
        <v>GREY HEATHER</v>
      </c>
      <c r="I112" s="460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73" t="s">
        <v>94</v>
      </c>
      <c r="C113" s="458"/>
      <c r="D113" s="458"/>
      <c r="E113" s="458"/>
      <c r="F113" s="82" t="s">
        <v>55</v>
      </c>
      <c r="G113" s="82"/>
      <c r="H113" s="459" t="str">
        <f t="shared" si="74"/>
        <v>WASHED BURGUNDY</v>
      </c>
      <c r="I113" s="460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73" t="s">
        <v>94</v>
      </c>
      <c r="C114" s="458"/>
      <c r="D114" s="458"/>
      <c r="E114" s="458"/>
      <c r="F114" s="82" t="s">
        <v>55</v>
      </c>
      <c r="G114" s="82"/>
      <c r="H114" s="459" t="str">
        <f t="shared" si="76"/>
        <v>LIME</v>
      </c>
      <c r="I114" s="460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73" t="s">
        <v>95</v>
      </c>
      <c r="C115" s="458"/>
      <c r="D115" s="458"/>
      <c r="E115" s="458"/>
      <c r="F115" s="82" t="s">
        <v>92</v>
      </c>
      <c r="G115" s="82"/>
      <c r="H115" s="459" t="str">
        <f t="shared" si="72"/>
        <v>BLACK</v>
      </c>
      <c r="I115" s="460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73" t="s">
        <v>95</v>
      </c>
      <c r="C116" s="458"/>
      <c r="D116" s="458"/>
      <c r="E116" s="458"/>
      <c r="F116" s="82" t="s">
        <v>92</v>
      </c>
      <c r="G116" s="82"/>
      <c r="H116" s="459" t="str">
        <f t="shared" si="73"/>
        <v>GREY HEATHER</v>
      </c>
      <c r="I116" s="460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73" t="s">
        <v>95</v>
      </c>
      <c r="C117" s="458"/>
      <c r="D117" s="458"/>
      <c r="E117" s="458"/>
      <c r="F117" s="82" t="s">
        <v>92</v>
      </c>
      <c r="G117" s="82"/>
      <c r="H117" s="459" t="str">
        <f t="shared" si="74"/>
        <v>WASHED BURGUNDY</v>
      </c>
      <c r="I117" s="460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73" t="s">
        <v>95</v>
      </c>
      <c r="C118" s="458"/>
      <c r="D118" s="458"/>
      <c r="E118" s="458"/>
      <c r="F118" s="82" t="s">
        <v>92</v>
      </c>
      <c r="G118" s="82"/>
      <c r="H118" s="459" t="str">
        <f t="shared" si="76"/>
        <v>LIME</v>
      </c>
      <c r="I118" s="460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74" t="s">
        <v>96</v>
      </c>
      <c r="C119" s="475"/>
      <c r="D119" s="475"/>
      <c r="E119" s="476"/>
      <c r="F119" s="82" t="s">
        <v>38</v>
      </c>
      <c r="G119" s="82"/>
      <c r="H119" s="459" t="str">
        <f t="shared" si="72"/>
        <v>BLACK</v>
      </c>
      <c r="I119" s="460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73" t="s">
        <v>96</v>
      </c>
      <c r="C120" s="458"/>
      <c r="D120" s="458"/>
      <c r="E120" s="458"/>
      <c r="F120" s="82" t="s">
        <v>38</v>
      </c>
      <c r="G120" s="82"/>
      <c r="H120" s="459" t="str">
        <f t="shared" si="73"/>
        <v>GREY HEATHER</v>
      </c>
      <c r="I120" s="460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73" t="s">
        <v>96</v>
      </c>
      <c r="C121" s="458"/>
      <c r="D121" s="458"/>
      <c r="E121" s="458"/>
      <c r="F121" s="82" t="s">
        <v>38</v>
      </c>
      <c r="G121" s="82"/>
      <c r="H121" s="459" t="str">
        <f t="shared" si="74"/>
        <v>WASHED BURGUNDY</v>
      </c>
      <c r="I121" s="460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73" t="s">
        <v>96</v>
      </c>
      <c r="C122" s="458"/>
      <c r="D122" s="458"/>
      <c r="E122" s="458"/>
      <c r="F122" s="82" t="s">
        <v>38</v>
      </c>
      <c r="G122" s="82"/>
      <c r="H122" s="459" t="str">
        <f t="shared" si="76"/>
        <v>LIME</v>
      </c>
      <c r="I122" s="460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73" t="s">
        <v>97</v>
      </c>
      <c r="C123" s="458"/>
      <c r="D123" s="458"/>
      <c r="E123" s="458"/>
      <c r="F123" s="82" t="s">
        <v>92</v>
      </c>
      <c r="G123" s="82"/>
      <c r="H123" s="459" t="str">
        <f t="shared" si="72"/>
        <v>BLACK</v>
      </c>
      <c r="I123" s="460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74" t="s">
        <v>97</v>
      </c>
      <c r="C124" s="475"/>
      <c r="D124" s="475"/>
      <c r="E124" s="476"/>
      <c r="F124" s="82" t="s">
        <v>92</v>
      </c>
      <c r="G124" s="82"/>
      <c r="H124" s="459" t="str">
        <f t="shared" si="73"/>
        <v>GREY HEATHER</v>
      </c>
      <c r="I124" s="460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74" t="s">
        <v>97</v>
      </c>
      <c r="C125" s="475"/>
      <c r="D125" s="475"/>
      <c r="E125" s="476"/>
      <c r="F125" s="82" t="s">
        <v>92</v>
      </c>
      <c r="G125" s="82"/>
      <c r="H125" s="459" t="str">
        <f>$D$28</f>
        <v>WASHED BURGUNDY</v>
      </c>
      <c r="I125" s="460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74" t="s">
        <v>97</v>
      </c>
      <c r="C126" s="475"/>
      <c r="D126" s="475"/>
      <c r="E126" s="476"/>
      <c r="F126" s="82" t="s">
        <v>92</v>
      </c>
      <c r="G126" s="82"/>
      <c r="H126" s="459" t="str">
        <f>$D$33</f>
        <v>LIME</v>
      </c>
      <c r="I126" s="460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73" t="s">
        <v>110</v>
      </c>
      <c r="C127" s="458"/>
      <c r="D127" s="458"/>
      <c r="E127" s="458"/>
      <c r="F127" s="477" t="s">
        <v>111</v>
      </c>
      <c r="G127" s="82"/>
      <c r="H127" s="478" t="s">
        <v>134</v>
      </c>
      <c r="I127" s="460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73" t="s">
        <v>110</v>
      </c>
      <c r="C128" s="458"/>
      <c r="D128" s="458"/>
      <c r="E128" s="458"/>
      <c r="F128" s="477"/>
      <c r="G128" s="82"/>
      <c r="H128" s="478" t="s">
        <v>135</v>
      </c>
      <c r="I128" s="460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73" t="s">
        <v>110</v>
      </c>
      <c r="C129" s="458"/>
      <c r="D129" s="458"/>
      <c r="E129" s="458"/>
      <c r="F129" s="477"/>
      <c r="G129" s="82"/>
      <c r="H129" s="478" t="s">
        <v>136</v>
      </c>
      <c r="I129" s="460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73" t="s">
        <v>110</v>
      </c>
      <c r="C130" s="458"/>
      <c r="D130" s="458"/>
      <c r="E130" s="458"/>
      <c r="F130" s="477"/>
      <c r="G130" s="82"/>
      <c r="H130" s="478">
        <v>41</v>
      </c>
      <c r="I130" s="460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73" t="s">
        <v>110</v>
      </c>
      <c r="C131" s="458"/>
      <c r="D131" s="458"/>
      <c r="E131" s="458"/>
      <c r="F131" s="477"/>
      <c r="G131" s="82"/>
      <c r="H131" s="459">
        <v>42</v>
      </c>
      <c r="I131" s="460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99" t="s">
        <v>31</v>
      </c>
      <c r="K133" s="399"/>
      <c r="L133" s="399"/>
      <c r="M133" s="399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79" t="s">
        <v>49</v>
      </c>
      <c r="C135" s="480"/>
      <c r="D135" s="480"/>
      <c r="E135" s="480"/>
      <c r="F135" s="480"/>
      <c r="G135" s="480"/>
      <c r="H135" s="480"/>
      <c r="I135" s="481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82" t="s">
        <v>99</v>
      </c>
      <c r="E136" s="482"/>
      <c r="F136" s="482" t="s">
        <v>54</v>
      </c>
      <c r="G136" s="482"/>
      <c r="H136" s="482"/>
      <c r="I136" s="482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83" t="s">
        <v>122</v>
      </c>
      <c r="D137" s="485" t="s">
        <v>124</v>
      </c>
      <c r="E137" s="486"/>
      <c r="F137" s="487" t="s">
        <v>137</v>
      </c>
      <c r="G137" s="487"/>
      <c r="H137" s="487"/>
      <c r="I137" s="487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84"/>
      <c r="D138" s="488" t="s">
        <v>125</v>
      </c>
      <c r="E138" s="489"/>
      <c r="F138" s="487" t="s">
        <v>138</v>
      </c>
      <c r="G138" s="487"/>
      <c r="H138" s="487"/>
      <c r="I138" s="487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79"/>
      <c r="C140" s="480"/>
      <c r="D140" s="402"/>
      <c r="E140" s="402"/>
      <c r="F140" s="402"/>
      <c r="G140" s="402"/>
      <c r="H140" s="402"/>
      <c r="I140" s="403"/>
      <c r="J140" s="44"/>
      <c r="K140" s="44"/>
    </row>
    <row r="141" spans="1:16" s="12" customFormat="1" ht="28" hidden="1">
      <c r="A141" s="88"/>
      <c r="B141" s="474"/>
      <c r="C141" s="476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90" t="s">
        <v>119</v>
      </c>
      <c r="C142" s="490"/>
      <c r="D142" s="100"/>
      <c r="E142" s="100">
        <v>2.2000000000000002</v>
      </c>
      <c r="F142" s="491">
        <v>3</v>
      </c>
      <c r="G142" s="492"/>
      <c r="H142" s="492"/>
      <c r="I142" s="493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94" t="s">
        <v>155</v>
      </c>
      <c r="D144" s="494"/>
      <c r="E144" s="494"/>
      <c r="F144" s="494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79" t="s">
        <v>49</v>
      </c>
      <c r="C145" s="480"/>
      <c r="D145" s="480"/>
      <c r="E145" s="480"/>
      <c r="F145" s="480"/>
      <c r="G145" s="480"/>
      <c r="H145" s="480"/>
      <c r="I145" s="481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08" t="s">
        <v>69</v>
      </c>
      <c r="F146" s="409"/>
      <c r="G146" s="409"/>
      <c r="H146" s="409"/>
      <c r="I146" s="410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11" t="s">
        <v>161</v>
      </c>
      <c r="F147" s="412"/>
      <c r="G147" s="412"/>
      <c r="H147" s="412"/>
      <c r="I147" s="413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11" t="s">
        <v>171</v>
      </c>
      <c r="F148" s="412"/>
      <c r="G148" s="412"/>
      <c r="H148" s="412"/>
      <c r="I148" s="413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11" t="s">
        <v>161</v>
      </c>
      <c r="F149" s="412"/>
      <c r="G149" s="412"/>
      <c r="H149" s="412"/>
      <c r="I149" s="413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11" t="s">
        <v>161</v>
      </c>
      <c r="F150" s="412"/>
      <c r="G150" s="412"/>
      <c r="H150" s="412"/>
      <c r="I150" s="413"/>
      <c r="J150" s="44"/>
      <c r="K150" s="44"/>
      <c r="L150" s="44"/>
      <c r="M150" s="44"/>
      <c r="N150" s="44"/>
    </row>
    <row r="151" spans="1:16" s="12" customFormat="1" ht="28">
      <c r="A151" s="88"/>
      <c r="B151" s="479" t="s">
        <v>70</v>
      </c>
      <c r="C151" s="480"/>
      <c r="D151" s="402"/>
      <c r="E151" s="402"/>
      <c r="F151" s="402"/>
      <c r="G151" s="402"/>
      <c r="H151" s="402"/>
      <c r="I151" s="403"/>
      <c r="J151" s="44"/>
      <c r="K151" s="44"/>
    </row>
    <row r="152" spans="1:16" s="12" customFormat="1" ht="56.25" customHeight="1">
      <c r="A152" s="88"/>
      <c r="B152" s="474"/>
      <c r="C152" s="476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07" t="s">
        <v>162</v>
      </c>
      <c r="C153" s="508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09" t="s">
        <v>163</v>
      </c>
      <c r="C154" s="510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11" t="s">
        <v>71</v>
      </c>
      <c r="D157" s="512"/>
      <c r="E157" s="512"/>
      <c r="F157" s="512"/>
      <c r="G157" s="512"/>
      <c r="H157" s="512"/>
      <c r="I157" s="513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88" t="s">
        <v>164</v>
      </c>
      <c r="D158" s="495"/>
      <c r="E158" s="495"/>
      <c r="F158" s="495"/>
      <c r="G158" s="495"/>
      <c r="H158" s="495"/>
      <c r="I158" s="489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88" t="s">
        <v>165</v>
      </c>
      <c r="D159" s="495"/>
      <c r="E159" s="495"/>
      <c r="F159" s="495"/>
      <c r="G159" s="495"/>
      <c r="H159" s="495"/>
      <c r="I159" s="489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96" t="s">
        <v>164</v>
      </c>
      <c r="D160" s="497"/>
      <c r="E160" s="497"/>
      <c r="F160" s="497"/>
      <c r="G160" s="497"/>
      <c r="H160" s="497"/>
      <c r="I160" s="498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99"/>
      <c r="D161" s="500"/>
      <c r="E161" s="500"/>
      <c r="F161" s="500"/>
      <c r="G161" s="500"/>
      <c r="H161" s="500"/>
      <c r="I161" s="501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502"/>
      <c r="D162" s="503"/>
      <c r="E162" s="503"/>
      <c r="F162" s="503"/>
      <c r="G162" s="503"/>
      <c r="H162" s="503"/>
      <c r="I162" s="504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99" t="s">
        <v>78</v>
      </c>
      <c r="C164" s="399"/>
      <c r="D164" s="399"/>
      <c r="E164" s="399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05"/>
      <c r="B170" s="506"/>
      <c r="C170" s="506"/>
      <c r="D170" s="506"/>
      <c r="E170" s="506"/>
      <c r="F170" s="506"/>
      <c r="G170" s="506"/>
      <c r="H170" s="506"/>
      <c r="I170" s="506"/>
      <c r="J170" s="506"/>
      <c r="K170" s="506"/>
      <c r="L170" s="506"/>
      <c r="M170" s="506"/>
      <c r="N170" s="506"/>
      <c r="O170" s="506"/>
      <c r="P170" s="506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H06-ST117W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RINGER CLASSIC TEE WOMEN'S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BLACK BEAUTY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17" t="str">
        <f>'1. CUTTING DOCKET'!M11</f>
        <v>SINGLE JERSEY 20'S 100% COTTON 190GSM- SOFT HAND FEEL</v>
      </c>
      <c r="C7" s="518"/>
      <c r="D7" s="518"/>
      <c r="E7" s="519"/>
    </row>
    <row r="8" spans="1:12" s="62" customFormat="1" ht="409.6" customHeight="1">
      <c r="A8" s="64" t="e">
        <f>'1. CUTTING DOCKET'!#REF!</f>
        <v>#REF!</v>
      </c>
      <c r="B8" s="520"/>
      <c r="C8" s="521"/>
      <c r="D8" s="522"/>
      <c r="E8" s="523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24" t="e">
        <f>'1. CUTTING DOCKET'!#REF!</f>
        <v>#REF!</v>
      </c>
      <c r="C13" s="518"/>
      <c r="D13" s="525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20"/>
      <c r="C14" s="521"/>
      <c r="D14" s="522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26" t="e">
        <f>'1. CUTTING DOCKET'!#REF!</f>
        <v>#REF!</v>
      </c>
      <c r="C17" s="527"/>
      <c r="D17" s="528"/>
      <c r="E17" s="529"/>
    </row>
    <row r="18" spans="1:5" s="62" customFormat="1" ht="90" customHeight="1">
      <c r="A18" s="61" t="e">
        <f>'1. CUTTING DOCKET'!#REF!</f>
        <v>#REF!</v>
      </c>
      <c r="B18" s="514" t="e">
        <f>'1. CUTTING DOCKET'!#REF!</f>
        <v>#REF!</v>
      </c>
      <c r="C18" s="515"/>
      <c r="D18" s="515"/>
      <c r="E18" s="516"/>
    </row>
    <row r="19" spans="1:5" s="62" customFormat="1" ht="409.6" customHeight="1">
      <c r="A19" s="166" t="s">
        <v>166</v>
      </c>
      <c r="B19" s="532"/>
      <c r="C19" s="533"/>
      <c r="D19" s="534"/>
      <c r="E19" s="534"/>
    </row>
    <row r="20" spans="1:5" s="62" customFormat="1" ht="79.5" customHeight="1">
      <c r="A20" s="61" t="e">
        <f>'1. CUTTING DOCKET'!#REF!</f>
        <v>#REF!</v>
      </c>
      <c r="B20" s="514" t="e">
        <f>'1. CUTTING DOCKET'!#REF!</f>
        <v>#REF!</v>
      </c>
      <c r="C20" s="515"/>
      <c r="D20" s="515"/>
      <c r="E20" s="516"/>
    </row>
    <row r="21" spans="1:5" s="62" customFormat="1" ht="346.5" customHeight="1">
      <c r="A21" s="64" t="s">
        <v>117</v>
      </c>
      <c r="B21" s="535"/>
      <c r="C21" s="536"/>
      <c r="D21" s="537"/>
      <c r="E21" s="538"/>
    </row>
    <row r="22" spans="1:5" s="62" customFormat="1" ht="35">
      <c r="A22" s="61">
        <f>'1. CUTTING DOCKET'!B47</f>
        <v>0</v>
      </c>
      <c r="B22" s="530" t="str">
        <f>'1. CUTTING DOCKET'!F47</f>
        <v>MÀU PHỤ LIỆU</v>
      </c>
      <c r="C22" s="515"/>
      <c r="D22" s="531"/>
      <c r="E22" s="101"/>
    </row>
    <row r="23" spans="1:5" s="62" customFormat="1" ht="299.25" customHeight="1">
      <c r="A23" s="66" t="s">
        <v>100</v>
      </c>
      <c r="B23" s="539"/>
      <c r="C23" s="540"/>
      <c r="D23" s="541"/>
      <c r="E23" s="541"/>
    </row>
    <row r="24" spans="1:5" s="62" customFormat="1" ht="101.5" customHeight="1">
      <c r="A24" s="61" t="str">
        <f>'1. CUTTING DOCKET'!B46</f>
        <v>PHẦN C : PHỤ LIỆU ĐÓNG GÓI</v>
      </c>
      <c r="B24" s="530">
        <f>'1. CUTTING DOCKET'!F46</f>
        <v>0</v>
      </c>
      <c r="C24" s="515"/>
      <c r="D24" s="531"/>
      <c r="E24" s="101"/>
    </row>
    <row r="25" spans="1:5" s="62" customFormat="1" ht="362.25" customHeight="1">
      <c r="A25" s="66" t="s">
        <v>172</v>
      </c>
      <c r="B25" s="542" t="s">
        <v>173</v>
      </c>
      <c r="C25" s="543"/>
      <c r="D25" s="544"/>
      <c r="E25" s="113"/>
    </row>
    <row r="26" spans="1:5" s="62" customFormat="1" ht="109.5" customHeight="1">
      <c r="A26" s="61" t="s">
        <v>101</v>
      </c>
      <c r="B26" s="530" t="e">
        <f>'1. CUTTING DOCKET'!#REF!</f>
        <v>#REF!</v>
      </c>
      <c r="C26" s="515"/>
      <c r="D26" s="531"/>
      <c r="E26" s="102"/>
    </row>
    <row r="27" spans="1:5" s="62" customFormat="1" ht="282" customHeight="1">
      <c r="A27" s="66" t="s">
        <v>102</v>
      </c>
      <c r="B27" s="545" t="s">
        <v>167</v>
      </c>
      <c r="C27" s="546"/>
      <c r="D27" s="547"/>
      <c r="E27" s="547"/>
    </row>
    <row r="28" spans="1:5" s="62" customFormat="1" ht="93.65" customHeight="1">
      <c r="A28" s="61" t="e">
        <f>'1. CUTTING DOCKET'!#REF!</f>
        <v>#REF!</v>
      </c>
      <c r="B28" s="530" t="e">
        <f>'1. CUTTING DOCKET'!#REF!</f>
        <v>#REF!</v>
      </c>
      <c r="C28" s="515"/>
      <c r="D28" s="531"/>
      <c r="E28" s="102"/>
    </row>
    <row r="29" spans="1:5" s="62" customFormat="1" ht="273" customHeight="1">
      <c r="A29" s="64" t="s">
        <v>103</v>
      </c>
      <c r="B29" s="548"/>
      <c r="C29" s="549"/>
      <c r="D29" s="550"/>
      <c r="E29" s="550"/>
    </row>
    <row r="30" spans="1:5" s="62" customFormat="1" ht="95.25" customHeight="1">
      <c r="A30" s="61" t="str">
        <f>'1. CUTTING DOCKET'!B60</f>
        <v>POLY BAG THÙNG</v>
      </c>
      <c r="B30" s="530" t="str">
        <f>'1. CUTTING DOCKET'!F60</f>
        <v>CLEAR</v>
      </c>
      <c r="C30" s="515"/>
      <c r="D30" s="531"/>
      <c r="E30" s="102"/>
    </row>
    <row r="31" spans="1:5" s="62" customFormat="1" ht="324.75" customHeight="1">
      <c r="A31" s="64"/>
      <c r="B31" s="548"/>
      <c r="C31" s="549"/>
      <c r="D31" s="550"/>
      <c r="E31" s="550"/>
    </row>
    <row r="32" spans="1:5" s="62" customFormat="1" ht="119.5" customHeight="1">
      <c r="A32" s="61" t="s">
        <v>105</v>
      </c>
      <c r="B32" s="530" t="e">
        <f>'1. CUTTING DOCKET'!#REF!</f>
        <v>#REF!</v>
      </c>
      <c r="C32" s="515"/>
      <c r="D32" s="531"/>
      <c r="E32" s="102"/>
    </row>
    <row r="33" spans="1:9" s="62" customFormat="1" ht="287.25" customHeight="1">
      <c r="A33" s="64" t="s">
        <v>106</v>
      </c>
      <c r="B33" s="548"/>
      <c r="C33" s="549"/>
      <c r="D33" s="550"/>
      <c r="E33" s="550"/>
    </row>
    <row r="34" spans="1:9" s="62" customFormat="1" ht="71.5" customHeight="1">
      <c r="A34" s="61" t="s">
        <v>96</v>
      </c>
      <c r="B34" s="530" t="s">
        <v>38</v>
      </c>
      <c r="C34" s="515"/>
      <c r="D34" s="531"/>
      <c r="E34" s="102"/>
    </row>
    <row r="35" spans="1:9" s="62" customFormat="1" ht="87" customHeight="1">
      <c r="A35" s="64" t="s">
        <v>104</v>
      </c>
      <c r="B35" s="548"/>
      <c r="C35" s="549"/>
      <c r="D35" s="550"/>
      <c r="E35" s="550"/>
    </row>
    <row r="36" spans="1:9" s="62" customFormat="1" ht="63.65" customHeight="1">
      <c r="A36" s="61" t="s">
        <v>97</v>
      </c>
      <c r="B36" s="530" t="s">
        <v>92</v>
      </c>
      <c r="C36" s="515"/>
      <c r="D36" s="531"/>
      <c r="E36" s="102"/>
    </row>
    <row r="37" spans="1:9" s="62" customFormat="1" ht="97.5" customHeight="1">
      <c r="A37" s="64" t="s">
        <v>104</v>
      </c>
      <c r="B37" s="548"/>
      <c r="C37" s="549"/>
      <c r="D37" s="550"/>
      <c r="E37" s="550"/>
    </row>
    <row r="38" spans="1:9" s="62" customFormat="1" ht="97.5" customHeight="1">
      <c r="A38" s="98" t="e">
        <f>'1. CUTTING DOCKET'!#REF!</f>
        <v>#REF!</v>
      </c>
      <c r="B38" s="551" t="e">
        <f>'1. CUTTING DOCKET'!#REF!</f>
        <v>#REF!</v>
      </c>
      <c r="C38" s="552"/>
      <c r="D38" s="553"/>
      <c r="E38" s="103"/>
    </row>
    <row r="39" spans="1:9" s="62" customFormat="1" ht="221.5" customHeight="1">
      <c r="A39" s="64"/>
      <c r="B39" s="554"/>
      <c r="C39" s="555"/>
      <c r="D39" s="554"/>
      <c r="E39" s="554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49"/>
  <sheetViews>
    <sheetView tabSelected="1" view="pageBreakPreview" topLeftCell="A26" zoomScale="40" zoomScaleNormal="40" zoomScaleSheetLayoutView="40" zoomScalePageLayoutView="25" workbookViewId="0">
      <selection activeCell="G26" sqref="G26"/>
    </sheetView>
  </sheetViews>
  <sheetFormatPr defaultColWidth="9.1796875" defaultRowHeight="20"/>
  <cols>
    <col min="1" max="1" width="103.1796875" style="67" customWidth="1"/>
    <col min="2" max="3" width="108" style="67" customWidth="1"/>
    <col min="4" max="16384" width="9.1796875" style="68"/>
  </cols>
  <sheetData>
    <row r="1" spans="1:3" s="58" customFormat="1" ht="67.5" customHeight="1">
      <c r="A1" s="56"/>
      <c r="B1" s="56"/>
      <c r="C1" s="56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 t="str">
        <f>'[11]1. CUTTING DOCKET'!$D$6</f>
        <v>H06  SS25  S2604</v>
      </c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H06-ST117W</v>
      </c>
      <c r="C3" s="59" t="str">
        <f>'1. CUTTING DOCKET'!$D$7</f>
        <v>H06-ST117W</v>
      </c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RINGER CLASSIC TEE WOMEN'S</v>
      </c>
      <c r="C4" s="59" t="str">
        <f>'1. CUTTING DOCKET'!$D$8</f>
        <v>RINGER CLASSIC TEE WOMEN'S</v>
      </c>
    </row>
    <row r="5" spans="1:3" s="58" customFormat="1" ht="76" customHeight="1">
      <c r="A5" s="199"/>
      <c r="B5" s="159" t="s">
        <v>238</v>
      </c>
      <c r="C5" s="159" t="str">
        <f>'1. CUTTING DOCKET'!D22</f>
        <v>WHITE</v>
      </c>
    </row>
    <row r="6" spans="1:3" s="62" customFormat="1" ht="69.75" customHeight="1">
      <c r="A6" s="161" t="s">
        <v>32</v>
      </c>
      <c r="B6" s="161" t="str">
        <f>B5</f>
        <v>BLACK BEAUTY</v>
      </c>
      <c r="C6" s="161" t="str">
        <f>$C$5</f>
        <v>WHITE</v>
      </c>
    </row>
    <row r="7" spans="1:3" s="62" customFormat="1" ht="93" customHeight="1">
      <c r="A7" s="200" t="s">
        <v>33</v>
      </c>
      <c r="B7" s="517" t="str">
        <f>'1. CUTTING DOCKET'!$M$11</f>
        <v>SINGLE JERSEY 20'S 100% COTTON 190GSM- SOFT HAND FEEL</v>
      </c>
      <c r="C7" s="518"/>
    </row>
    <row r="8" spans="1:3" s="62" customFormat="1" ht="274.5" customHeight="1">
      <c r="A8" s="162" t="s">
        <v>32</v>
      </c>
      <c r="B8" s="273"/>
      <c r="C8" s="273"/>
    </row>
    <row r="9" spans="1:3" s="62" customFormat="1" ht="94.5" customHeight="1">
      <c r="A9" s="161" t="str">
        <f>'1. CUTTING DOCKET'!$B$35</f>
        <v>100% COTTON 1x1RIB
(20'S/1 CM) _ 260GSM</v>
      </c>
      <c r="B9" s="161" t="str">
        <f>B6</f>
        <v>BLACK BEAUTY</v>
      </c>
      <c r="C9" s="161" t="s">
        <v>350</v>
      </c>
    </row>
    <row r="10" spans="1:3" s="62" customFormat="1" ht="274.5" customHeight="1">
      <c r="A10" s="162" t="s">
        <v>197</v>
      </c>
      <c r="B10" s="273"/>
      <c r="C10" s="273"/>
    </row>
    <row r="11" spans="1:3" s="62" customFormat="1" ht="132" hidden="1" customHeight="1">
      <c r="A11" s="161" t="e">
        <f>'[11]1. CUTTING DOCKET'!#REF!</f>
        <v>#REF!</v>
      </c>
      <c r="B11" s="161"/>
      <c r="C11" s="161"/>
    </row>
    <row r="12" spans="1:3" s="62" customFormat="1" ht="409.6" hidden="1" customHeight="1">
      <c r="A12" s="162" t="e">
        <f>'[11]1. CUTTING DOCKET'!#REF!</f>
        <v>#REF!</v>
      </c>
      <c r="B12" s="162"/>
      <c r="C12" s="162"/>
    </row>
    <row r="13" spans="1:3" s="62" customFormat="1" ht="135" hidden="1" customHeight="1">
      <c r="A13" s="161" t="e">
        <f>'[11]1. CUTTING DOCKET'!#REF!</f>
        <v>#REF!</v>
      </c>
      <c r="B13" s="161"/>
      <c r="C13" s="161"/>
    </row>
    <row r="14" spans="1:3" s="62" customFormat="1" ht="11.5" hidden="1" customHeight="1">
      <c r="A14" s="162" t="e">
        <f>'[11]1. CUTTING DOCKET'!#REF!</f>
        <v>#REF!</v>
      </c>
      <c r="B14" s="162"/>
      <c r="C14" s="162"/>
    </row>
    <row r="15" spans="1:3" s="62" customFormat="1" ht="74.25" customHeight="1">
      <c r="A15" s="161" t="str">
        <f>'[11]1. CUTTING DOCKET'!B31</f>
        <v>CHỈ 40/2 MAY CHÍNH</v>
      </c>
      <c r="B15" s="165" t="str">
        <f>$B$9</f>
        <v>BLACK BEAUTY</v>
      </c>
      <c r="C15" s="165" t="s">
        <v>38</v>
      </c>
    </row>
    <row r="16" spans="1:3" s="62" customFormat="1" ht="117.5" customHeight="1">
      <c r="A16" s="257" t="s">
        <v>236</v>
      </c>
      <c r="B16" s="160">
        <v>1500</v>
      </c>
      <c r="C16" s="160"/>
    </row>
    <row r="17" spans="1:3" s="62" customFormat="1" ht="74.25" customHeight="1">
      <c r="A17" s="161" t="s">
        <v>353</v>
      </c>
      <c r="B17" s="165" t="str">
        <f>$B$9</f>
        <v>BLACK BEAUTY</v>
      </c>
      <c r="C17" s="165" t="s">
        <v>356</v>
      </c>
    </row>
    <row r="18" spans="1:3" s="62" customFormat="1" ht="117.5" customHeight="1">
      <c r="A18" s="257"/>
      <c r="B18" s="160">
        <v>1500</v>
      </c>
      <c r="C18" s="160"/>
    </row>
    <row r="19" spans="1:3" s="62" customFormat="1" ht="143" customHeight="1">
      <c r="A19" s="266" t="str">
        <f>'1. CUTTING DOCKET'!$B$41</f>
        <v>NHÃN DỆT BẰNG VẢI 38MM*71MM 
(NHÃN CHÍNH-PHÂN THEO TỪNG SIZE)
CODE: HSC-ML-0075(WOMENS)</v>
      </c>
      <c r="B19" s="514" t="s">
        <v>107</v>
      </c>
      <c r="C19" s="515"/>
    </row>
    <row r="20" spans="1:3" s="62" customFormat="1" ht="369.5" customHeight="1">
      <c r="A20" s="267" t="s">
        <v>208</v>
      </c>
      <c r="B20" s="558"/>
      <c r="C20" s="559"/>
    </row>
    <row r="21" spans="1:3" s="62" customFormat="1" ht="132.5" customHeight="1">
      <c r="A21" s="266" t="str">
        <f>'1. CUTTING DOCKET'!$B$42</f>
        <v>NHÃN THÀNH PHẦN 100% COTTON
KÍCH THƯỚC: 82.2 *20 MM
CODE: CC-041</v>
      </c>
      <c r="B21" s="514" t="str">
        <f>'[11]1. CUTTING DOCKET'!$F$33</f>
        <v>NỀN TRẮNG CHỮ ĐEN</v>
      </c>
      <c r="C21" s="515" t="str">
        <f>'[11]1. CUTTING DOCKET'!$F$33</f>
        <v>NỀN TRẮNG CHỮ ĐEN</v>
      </c>
    </row>
    <row r="22" spans="1:3" s="62" customFormat="1" ht="409.5" customHeight="1">
      <c r="A22" s="334" t="s">
        <v>235</v>
      </c>
      <c r="B22" s="558"/>
      <c r="C22" s="559"/>
    </row>
    <row r="23" spans="1:3" s="62" customFormat="1" ht="102" customHeight="1">
      <c r="A23" s="266" t="str">
        <f>'[11]1. CUTTING DOCKET'!$B$34</f>
        <v>NHÃN HSCO SATIN
CODE: HSC-ML-0002</v>
      </c>
      <c r="B23" s="514" t="str">
        <f>'[11]1. CUTTING DOCKET'!$F$35</f>
        <v>NỀN TRẮNG CHỮ ĐEN</v>
      </c>
      <c r="C23" s="515" t="str">
        <f>'[11]1. CUTTING DOCKET'!$F$35</f>
        <v>NỀN TRẮNG CHỮ ĐEN</v>
      </c>
    </row>
    <row r="24" spans="1:3" s="62" customFormat="1" ht="240" customHeight="1">
      <c r="A24" s="267" t="s">
        <v>209</v>
      </c>
      <c r="B24" s="558"/>
      <c r="C24" s="559"/>
    </row>
    <row r="25" spans="1:3" s="62" customFormat="1" ht="89.5" customHeight="1">
      <c r="A25" s="266" t="str">
        <f>'1. CUTTING DOCKET'!B44</f>
        <v>NHÃN TRANG TRÍ</v>
      </c>
      <c r="B25" s="514" t="str">
        <f>'[11]1. CUTTING DOCKET'!$F$35</f>
        <v>NỀN TRẮNG CHỮ ĐEN</v>
      </c>
      <c r="C25" s="515" t="str">
        <f>'[11]1. CUTTING DOCKET'!$F$35</f>
        <v>NỀN TRẮNG CHỮ ĐEN</v>
      </c>
    </row>
    <row r="26" spans="1:3" s="62" customFormat="1" ht="248" customHeight="1">
      <c r="A26" s="267" t="s">
        <v>357</v>
      </c>
      <c r="B26" s="558"/>
      <c r="C26" s="559"/>
    </row>
    <row r="27" spans="1:3" s="62" customFormat="1" ht="77" customHeight="1">
      <c r="A27" s="556" t="str">
        <f>'[11]1. CUTTING DOCKET'!B43</f>
        <v>ĐẠN BẮN TREO THẺ BÀI</v>
      </c>
      <c r="B27" s="283" t="s">
        <v>89</v>
      </c>
      <c r="C27" s="283" t="s">
        <v>89</v>
      </c>
    </row>
    <row r="28" spans="1:3" s="62" customFormat="1" ht="77" customHeight="1">
      <c r="A28" s="557"/>
      <c r="B28" s="161" t="s">
        <v>227</v>
      </c>
      <c r="C28" s="161" t="s">
        <v>227</v>
      </c>
    </row>
    <row r="29" spans="1:3" s="62" customFormat="1" ht="342" customHeight="1">
      <c r="A29" s="268" t="s">
        <v>228</v>
      </c>
      <c r="B29" s="265"/>
      <c r="C29" s="265"/>
    </row>
    <row r="30" spans="1:3" s="62" customFormat="1" ht="52" customHeight="1">
      <c r="A30" s="266" t="str">
        <f>'[11]1. CUTTING DOCKET'!B43</f>
        <v>ĐẠN BẮN TREO THẺ BÀI</v>
      </c>
      <c r="B30" s="282" t="s">
        <v>39</v>
      </c>
      <c r="C30" s="282" t="s">
        <v>39</v>
      </c>
    </row>
    <row r="31" spans="1:3" s="62" customFormat="1" ht="107.5" customHeight="1">
      <c r="A31" s="268" t="s">
        <v>229</v>
      </c>
      <c r="B31" s="265"/>
      <c r="C31" s="265"/>
    </row>
    <row r="32" spans="1:3" s="62" customFormat="1" ht="90" customHeight="1">
      <c r="A32" s="266" t="str">
        <f>'[11]1. CUTTING DOCKET'!B44</f>
        <v>STICKER BARCODE TẠI THẺ BÀI
KÍCH THƯỚC: 20CMX30CM</v>
      </c>
      <c r="B32" s="282" t="s">
        <v>89</v>
      </c>
      <c r="C32" s="282" t="s">
        <v>89</v>
      </c>
    </row>
    <row r="33" spans="1:3" s="62" customFormat="1" ht="185.5" customHeight="1">
      <c r="A33" s="268" t="s">
        <v>230</v>
      </c>
      <c r="B33" s="265"/>
      <c r="C33" s="265"/>
    </row>
    <row r="34" spans="1:3" s="62" customFormat="1" ht="88" customHeight="1">
      <c r="A34" s="266" t="str">
        <f>'[11]1. CUTTING DOCKET'!B45</f>
        <v>STICKER BARCODE TẠI POLY BAG
KÍCH THƯỚC: 35CMX55CM</v>
      </c>
      <c r="B34" s="282" t="str">
        <f>B32</f>
        <v>NỀN TRẮNG CHỮ ĐEN</v>
      </c>
      <c r="C34" s="282" t="str">
        <f>C32</f>
        <v>NỀN TRẮNG CHỮ ĐEN</v>
      </c>
    </row>
    <row r="35" spans="1:3" s="62" customFormat="1" ht="221.5" customHeight="1">
      <c r="A35" s="268" t="s">
        <v>231</v>
      </c>
      <c r="B35" s="265"/>
      <c r="C35" s="265"/>
    </row>
    <row r="36" spans="1:3" s="62" customFormat="1" ht="80" customHeight="1">
      <c r="A36" s="266" t="str">
        <f>'[11]1. CUTTING DOCKET'!B46</f>
        <v>STICKER CARTON CHI TIẾT TỪNG CỬA HÀNG</v>
      </c>
      <c r="B36" s="282" t="str">
        <f>B34</f>
        <v>NỀN TRẮNG CHỮ ĐEN</v>
      </c>
      <c r="C36" s="282" t="str">
        <f>C34</f>
        <v>NỀN TRẮNG CHỮ ĐEN</v>
      </c>
    </row>
    <row r="37" spans="1:3" s="62" customFormat="1" ht="173.5" customHeight="1">
      <c r="A37" s="268" t="s">
        <v>189</v>
      </c>
      <c r="B37" s="265"/>
      <c r="C37" s="265"/>
    </row>
    <row r="38" spans="1:3" s="62" customFormat="1" ht="51" customHeight="1">
      <c r="A38" s="266" t="str">
        <f>'[11]1. CUTTING DOCKET'!B47</f>
        <v>POLY BAG LỚN</v>
      </c>
      <c r="B38" s="282" t="s">
        <v>92</v>
      </c>
      <c r="C38" s="282" t="s">
        <v>92</v>
      </c>
    </row>
    <row r="39" spans="1:3" s="62" customFormat="1" ht="68.5" customHeight="1">
      <c r="A39" s="268" t="s">
        <v>232</v>
      </c>
      <c r="B39" s="265"/>
      <c r="C39" s="265"/>
    </row>
    <row r="40" spans="1:3" s="62" customFormat="1" ht="49" customHeight="1">
      <c r="A40" s="266" t="str">
        <f>'[11]1. CUTTING DOCKET'!B48</f>
        <v>POLY BAG THÙNG</v>
      </c>
      <c r="B40" s="282" t="s">
        <v>92</v>
      </c>
      <c r="C40" s="282" t="s">
        <v>92</v>
      </c>
    </row>
    <row r="41" spans="1:3" s="62" customFormat="1" ht="72.5" customHeight="1">
      <c r="A41" s="268" t="s">
        <v>233</v>
      </c>
      <c r="B41" s="265"/>
      <c r="C41" s="265"/>
    </row>
    <row r="42" spans="1:3" s="62" customFormat="1" ht="54" customHeight="1">
      <c r="A42" s="266" t="s">
        <v>218</v>
      </c>
      <c r="B42" s="282" t="s">
        <v>92</v>
      </c>
      <c r="C42" s="282" t="s">
        <v>92</v>
      </c>
    </row>
    <row r="43" spans="1:3" s="62" customFormat="1" ht="116" customHeight="1">
      <c r="A43" s="268" t="s">
        <v>188</v>
      </c>
      <c r="B43" s="265"/>
      <c r="C43" s="265"/>
    </row>
    <row r="44" spans="1:3" s="62" customFormat="1" ht="55" customHeight="1">
      <c r="A44" s="266" t="s">
        <v>219</v>
      </c>
      <c r="B44" s="282" t="s">
        <v>92</v>
      </c>
      <c r="C44" s="282" t="s">
        <v>92</v>
      </c>
    </row>
    <row r="45" spans="1:3" s="62" customFormat="1" ht="67" customHeight="1">
      <c r="A45" s="268" t="s">
        <v>188</v>
      </c>
      <c r="B45" s="265"/>
      <c r="C45" s="265"/>
    </row>
    <row r="46" spans="1:3" s="62" customFormat="1" ht="51.5" customHeight="1">
      <c r="A46" s="266" t="s">
        <v>220</v>
      </c>
      <c r="B46" s="282" t="s">
        <v>55</v>
      </c>
      <c r="C46" s="282" t="s">
        <v>55</v>
      </c>
    </row>
    <row r="47" spans="1:3" s="62" customFormat="1" ht="57" customHeight="1">
      <c r="A47" s="268" t="s">
        <v>234</v>
      </c>
      <c r="B47" s="265"/>
      <c r="C47" s="265"/>
    </row>
    <row r="48" spans="1:3" s="62" customFormat="1" ht="60" customHeight="1">
      <c r="A48" s="266" t="s">
        <v>187</v>
      </c>
      <c r="B48" s="282" t="str">
        <f>B46</f>
        <v>NATURAL</v>
      </c>
      <c r="C48" s="282" t="str">
        <f>C46</f>
        <v>NATURAL</v>
      </c>
    </row>
    <row r="49" spans="1:3" s="62" customFormat="1" ht="64" customHeight="1">
      <c r="A49" s="268" t="s">
        <v>233</v>
      </c>
      <c r="B49" s="265"/>
      <c r="C49" s="265"/>
    </row>
  </sheetData>
  <mergeCells count="10">
    <mergeCell ref="A27:A28"/>
    <mergeCell ref="B7:C7"/>
    <mergeCell ref="B19:C19"/>
    <mergeCell ref="B20:C20"/>
    <mergeCell ref="B21:C21"/>
    <mergeCell ref="B22:C22"/>
    <mergeCell ref="B23:C23"/>
    <mergeCell ref="B24:C24"/>
    <mergeCell ref="B25:C25"/>
    <mergeCell ref="B26:C26"/>
  </mergeCells>
  <printOptions horizontalCentered="1"/>
  <pageMargins left="0.25" right="0" top="0.60416666666666696" bottom="0.75" header="0" footer="0"/>
  <pageSetup paperSize="9" scale="31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20" max="2" man="1"/>
    <brk id="29" max="1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CCA66-3136-4804-8670-77FB20A657DA}">
  <dimension ref="A1:L27"/>
  <sheetViews>
    <sheetView view="pageBreakPreview" topLeftCell="A11" zoomScale="80" zoomScaleNormal="100" zoomScaleSheetLayoutView="80" workbookViewId="0">
      <selection activeCell="E15" sqref="E15"/>
    </sheetView>
  </sheetViews>
  <sheetFormatPr defaultColWidth="8.81640625" defaultRowHeight="15.5"/>
  <cols>
    <col min="1" max="1" width="7.81640625" style="287" bestFit="1" customWidth="1"/>
    <col min="2" max="2" width="9.453125" style="287" bestFit="1" customWidth="1"/>
    <col min="3" max="3" width="32.90625" style="287" customWidth="1"/>
    <col min="4" max="4" width="28.90625" style="287" customWidth="1"/>
    <col min="5" max="5" width="33.81640625" style="287" customWidth="1"/>
    <col min="6" max="6" width="7.7265625" style="287" customWidth="1"/>
    <col min="7" max="7" width="9.1796875" style="287" customWidth="1"/>
    <col min="8" max="8" width="6.7265625" style="287" customWidth="1"/>
    <col min="9" max="11" width="8.90625" style="287" customWidth="1"/>
    <col min="12" max="12" width="6.1796875" style="287" customWidth="1"/>
    <col min="13" max="16384" width="8.81640625" style="286"/>
  </cols>
  <sheetData>
    <row r="1" spans="1:12" ht="29.25" customHeight="1">
      <c r="A1" s="294" t="s">
        <v>329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1:12" ht="15.5" customHeight="1">
      <c r="A2" s="295" t="s">
        <v>253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7"/>
    </row>
    <row r="3" spans="1:12" ht="15.5" customHeight="1">
      <c r="A3" s="295" t="s">
        <v>330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7"/>
    </row>
    <row r="4" spans="1:12" ht="15.5" customHeight="1">
      <c r="A4" s="298" t="s">
        <v>254</v>
      </c>
      <c r="B4" s="299"/>
      <c r="C4" s="299" t="s">
        <v>255</v>
      </c>
      <c r="D4" s="299"/>
      <c r="E4" s="299"/>
      <c r="F4" s="299" t="s">
        <v>256</v>
      </c>
      <c r="G4" s="299" t="s">
        <v>60</v>
      </c>
      <c r="H4" s="299"/>
      <c r="I4" s="299" t="s">
        <v>257</v>
      </c>
      <c r="J4" s="560">
        <f ca="1">TODAY()</f>
        <v>45478</v>
      </c>
      <c r="K4" s="560"/>
      <c r="L4" s="300"/>
    </row>
    <row r="5" spans="1:12" ht="15.5" customHeight="1">
      <c r="A5" s="298" t="s">
        <v>258</v>
      </c>
      <c r="B5" s="299"/>
      <c r="C5" s="299">
        <v>50422</v>
      </c>
      <c r="D5" s="299"/>
      <c r="E5" s="299"/>
      <c r="F5" s="299" t="s">
        <v>259</v>
      </c>
      <c r="G5" s="299" t="s">
        <v>260</v>
      </c>
      <c r="H5" s="299"/>
      <c r="I5" s="299" t="s">
        <v>261</v>
      </c>
      <c r="J5" s="299" t="s">
        <v>262</v>
      </c>
      <c r="K5" s="299"/>
      <c r="L5" s="300"/>
    </row>
    <row r="6" spans="1:12" ht="30" customHeight="1">
      <c r="A6" s="298" t="s">
        <v>263</v>
      </c>
      <c r="B6" s="299"/>
      <c r="C6" s="299" t="s">
        <v>264</v>
      </c>
      <c r="D6" s="299"/>
      <c r="E6" s="299"/>
      <c r="F6" s="299" t="s">
        <v>265</v>
      </c>
      <c r="G6" s="299" t="s">
        <v>266</v>
      </c>
      <c r="H6" s="299"/>
      <c r="I6" s="299"/>
      <c r="J6" s="299"/>
      <c r="K6" s="299"/>
      <c r="L6" s="300"/>
    </row>
    <row r="7" spans="1:12" ht="20.25" customHeight="1">
      <c r="A7" s="288"/>
      <c r="B7" s="289" t="s">
        <v>267</v>
      </c>
      <c r="C7" s="289" t="s">
        <v>268</v>
      </c>
      <c r="D7" s="290" t="s">
        <v>269</v>
      </c>
      <c r="E7" s="290"/>
      <c r="F7" s="289" t="s">
        <v>270</v>
      </c>
      <c r="G7" s="315" t="s">
        <v>271</v>
      </c>
      <c r="H7" s="301" t="s">
        <v>182</v>
      </c>
      <c r="I7" s="301" t="s">
        <v>60</v>
      </c>
      <c r="J7" s="301" t="s">
        <v>10</v>
      </c>
      <c r="K7" s="301" t="s">
        <v>57</v>
      </c>
      <c r="L7" s="301" t="s">
        <v>58</v>
      </c>
    </row>
    <row r="8" spans="1:12" ht="20.25" customHeight="1">
      <c r="A8" s="302">
        <v>1</v>
      </c>
      <c r="B8" s="302" t="s">
        <v>272</v>
      </c>
      <c r="C8" s="302" t="s">
        <v>273</v>
      </c>
      <c r="D8" s="302" t="s">
        <v>274</v>
      </c>
      <c r="E8" s="302" t="s">
        <v>240</v>
      </c>
      <c r="F8" s="303">
        <v>0.375</v>
      </c>
      <c r="G8" s="313">
        <v>20</v>
      </c>
      <c r="H8" s="304">
        <f>I8-1/2</f>
        <v>20.375</v>
      </c>
      <c r="I8" s="305">
        <v>20.875</v>
      </c>
      <c r="J8" s="304">
        <f>I8+1/2</f>
        <v>21.375</v>
      </c>
      <c r="K8" s="304">
        <f t="shared" ref="K8:L8" si="0">J8+1/2</f>
        <v>21.875</v>
      </c>
      <c r="L8" s="304">
        <f t="shared" si="0"/>
        <v>22.375</v>
      </c>
    </row>
    <row r="9" spans="1:12" ht="20.25" customHeight="1">
      <c r="A9" s="302">
        <v>2</v>
      </c>
      <c r="B9" s="302" t="s">
        <v>275</v>
      </c>
      <c r="C9" s="302" t="s">
        <v>276</v>
      </c>
      <c r="D9" s="302" t="s">
        <v>277</v>
      </c>
      <c r="E9" s="302" t="s">
        <v>359</v>
      </c>
      <c r="F9" s="306">
        <v>0.25</v>
      </c>
      <c r="G9" s="314">
        <v>5.75</v>
      </c>
      <c r="H9" s="307">
        <f>I9-1/4</f>
        <v>5.625</v>
      </c>
      <c r="I9" s="308">
        <v>5.875</v>
      </c>
      <c r="J9" s="307">
        <f>I9+1/4</f>
        <v>6.125</v>
      </c>
      <c r="K9" s="307">
        <f t="shared" ref="K9:L9" si="1">J9+1/4</f>
        <v>6.375</v>
      </c>
      <c r="L9" s="307">
        <f t="shared" si="1"/>
        <v>6.625</v>
      </c>
    </row>
    <row r="10" spans="1:12" ht="31" customHeight="1">
      <c r="A10" s="302">
        <v>3</v>
      </c>
      <c r="B10" s="302" t="s">
        <v>278</v>
      </c>
      <c r="C10" s="302" t="s">
        <v>279</v>
      </c>
      <c r="D10" s="302" t="s">
        <v>280</v>
      </c>
      <c r="E10" s="309" t="s">
        <v>331</v>
      </c>
      <c r="F10" s="303">
        <v>0.25</v>
      </c>
      <c r="G10" s="313">
        <v>3.75</v>
      </c>
      <c r="H10" s="310">
        <f>I10-0.125</f>
        <v>3.75</v>
      </c>
      <c r="I10" s="308">
        <v>3.875</v>
      </c>
      <c r="J10" s="310">
        <f>I10+0.125</f>
        <v>4</v>
      </c>
      <c r="K10" s="310">
        <f>J10+0.125</f>
        <v>4.125</v>
      </c>
      <c r="L10" s="310">
        <f>K10+0.125</f>
        <v>4.25</v>
      </c>
    </row>
    <row r="11" spans="1:12" ht="31" customHeight="1">
      <c r="A11" s="302">
        <v>4</v>
      </c>
      <c r="B11" s="302" t="s">
        <v>281</v>
      </c>
      <c r="C11" s="302" t="s">
        <v>282</v>
      </c>
      <c r="D11" s="302" t="s">
        <v>283</v>
      </c>
      <c r="E11" s="309" t="s">
        <v>332</v>
      </c>
      <c r="F11" s="306">
        <v>0.125</v>
      </c>
      <c r="G11" s="314" t="s">
        <v>284</v>
      </c>
      <c r="H11" s="307" t="s">
        <v>284</v>
      </c>
      <c r="I11" s="308" t="s">
        <v>284</v>
      </c>
      <c r="J11" s="307" t="s">
        <v>284</v>
      </c>
      <c r="K11" s="307" t="s">
        <v>284</v>
      </c>
      <c r="L11" s="307" t="s">
        <v>284</v>
      </c>
    </row>
    <row r="12" spans="1:12" ht="20.25" customHeight="1">
      <c r="A12" s="302">
        <v>5</v>
      </c>
      <c r="B12" s="302" t="s">
        <v>285</v>
      </c>
      <c r="C12" s="302" t="s">
        <v>286</v>
      </c>
      <c r="D12" s="311" t="s">
        <v>333</v>
      </c>
      <c r="E12" s="302" t="s">
        <v>334</v>
      </c>
      <c r="F12" s="303" t="s">
        <v>335</v>
      </c>
      <c r="G12" s="313" t="s">
        <v>287</v>
      </c>
      <c r="H12" s="310" t="s">
        <v>287</v>
      </c>
      <c r="I12" s="308" t="s">
        <v>287</v>
      </c>
      <c r="J12" s="310" t="s">
        <v>287</v>
      </c>
      <c r="K12" s="310" t="s">
        <v>287</v>
      </c>
      <c r="L12" s="310" t="s">
        <v>287</v>
      </c>
    </row>
    <row r="13" spans="1:12" ht="20.25" customHeight="1">
      <c r="A13" s="302">
        <v>6</v>
      </c>
      <c r="B13" s="302" t="s">
        <v>288</v>
      </c>
      <c r="C13" s="302" t="s">
        <v>289</v>
      </c>
      <c r="D13" s="312" t="s">
        <v>290</v>
      </c>
      <c r="E13" s="312" t="s">
        <v>336</v>
      </c>
      <c r="F13" s="306" t="s">
        <v>335</v>
      </c>
      <c r="G13" s="314" t="s">
        <v>291</v>
      </c>
      <c r="H13" s="307" t="s">
        <v>291</v>
      </c>
      <c r="I13" s="308" t="s">
        <v>291</v>
      </c>
      <c r="J13" s="307" t="s">
        <v>291</v>
      </c>
      <c r="K13" s="307" t="s">
        <v>291</v>
      </c>
      <c r="L13" s="307" t="s">
        <v>291</v>
      </c>
    </row>
    <row r="14" spans="1:12" ht="20.25" customHeight="1">
      <c r="A14" s="302">
        <v>7</v>
      </c>
      <c r="B14" s="302" t="s">
        <v>292</v>
      </c>
      <c r="C14" s="302" t="s">
        <v>293</v>
      </c>
      <c r="D14" s="312" t="s">
        <v>290</v>
      </c>
      <c r="E14" s="312" t="s">
        <v>360</v>
      </c>
      <c r="F14" s="303">
        <v>0</v>
      </c>
      <c r="G14" s="313" t="s">
        <v>294</v>
      </c>
      <c r="H14" s="310" t="s">
        <v>294</v>
      </c>
      <c r="I14" s="308" t="s">
        <v>294</v>
      </c>
      <c r="J14" s="310" t="s">
        <v>294</v>
      </c>
      <c r="K14" s="310" t="s">
        <v>294</v>
      </c>
      <c r="L14" s="310" t="s">
        <v>294</v>
      </c>
    </row>
    <row r="15" spans="1:12" ht="20.25" customHeight="1">
      <c r="A15" s="302">
        <v>8</v>
      </c>
      <c r="B15" s="302" t="s">
        <v>295</v>
      </c>
      <c r="C15" s="302" t="s">
        <v>296</v>
      </c>
      <c r="D15" s="312" t="s">
        <v>290</v>
      </c>
      <c r="E15" s="312" t="s">
        <v>241</v>
      </c>
      <c r="F15" s="306">
        <v>0.125</v>
      </c>
      <c r="G15" s="314" t="s">
        <v>297</v>
      </c>
      <c r="H15" s="307" t="s">
        <v>297</v>
      </c>
      <c r="I15" s="308" t="s">
        <v>297</v>
      </c>
      <c r="J15" s="307" t="s">
        <v>297</v>
      </c>
      <c r="K15" s="307" t="s">
        <v>297</v>
      </c>
      <c r="L15" s="307" t="s">
        <v>297</v>
      </c>
    </row>
    <row r="16" spans="1:12" ht="20.25" customHeight="1">
      <c r="A16" s="302">
        <v>9</v>
      </c>
      <c r="B16" s="302" t="s">
        <v>298</v>
      </c>
      <c r="C16" s="302" t="s">
        <v>299</v>
      </c>
      <c r="D16" s="312" t="s">
        <v>290</v>
      </c>
      <c r="E16" s="312" t="s">
        <v>242</v>
      </c>
      <c r="F16" s="303">
        <v>0.375</v>
      </c>
      <c r="G16" s="314">
        <v>14</v>
      </c>
      <c r="H16" s="310">
        <f>I16-1/2</f>
        <v>14</v>
      </c>
      <c r="I16" s="308">
        <v>14.5</v>
      </c>
      <c r="J16" s="310">
        <f>I16+1/2</f>
        <v>15</v>
      </c>
      <c r="K16" s="310">
        <f t="shared" ref="K16:L16" si="2">J16+1/2</f>
        <v>15.5</v>
      </c>
      <c r="L16" s="310">
        <f t="shared" si="2"/>
        <v>16</v>
      </c>
    </row>
    <row r="17" spans="1:12" s="323" customFormat="1" ht="31">
      <c r="A17" s="317">
        <v>10</v>
      </c>
      <c r="B17" s="317" t="s">
        <v>300</v>
      </c>
      <c r="C17" s="317" t="s">
        <v>301</v>
      </c>
      <c r="D17" s="318" t="s">
        <v>302</v>
      </c>
      <c r="E17" s="317" t="s">
        <v>243</v>
      </c>
      <c r="F17" s="319">
        <v>0.375</v>
      </c>
      <c r="G17" s="320" t="s">
        <v>303</v>
      </c>
      <c r="H17" s="321">
        <f>I17-0.5</f>
        <v>12.625</v>
      </c>
      <c r="I17" s="322">
        <v>13.125</v>
      </c>
      <c r="J17" s="321">
        <f t="shared" ref="J17:L18" si="3">I17+0.5</f>
        <v>13.625</v>
      </c>
      <c r="K17" s="321">
        <f t="shared" si="3"/>
        <v>14.125</v>
      </c>
      <c r="L17" s="321">
        <f t="shared" si="3"/>
        <v>14.625</v>
      </c>
    </row>
    <row r="18" spans="1:12" s="323" customFormat="1" ht="31">
      <c r="A18" s="317">
        <v>11</v>
      </c>
      <c r="B18" s="317" t="s">
        <v>305</v>
      </c>
      <c r="C18" s="317" t="s">
        <v>306</v>
      </c>
      <c r="D18" s="318" t="s">
        <v>307</v>
      </c>
      <c r="E18" s="317" t="s">
        <v>337</v>
      </c>
      <c r="F18" s="324">
        <v>0.375</v>
      </c>
      <c r="G18" s="325" t="s">
        <v>304</v>
      </c>
      <c r="H18" s="326">
        <f>I18-0.5</f>
        <v>13.625</v>
      </c>
      <c r="I18" s="322">
        <v>14.125</v>
      </c>
      <c r="J18" s="326">
        <f t="shared" si="3"/>
        <v>14.625</v>
      </c>
      <c r="K18" s="326">
        <f t="shared" si="3"/>
        <v>15.125</v>
      </c>
      <c r="L18" s="326">
        <f t="shared" si="3"/>
        <v>15.625</v>
      </c>
    </row>
    <row r="19" spans="1:12" ht="31">
      <c r="A19" s="302">
        <v>12</v>
      </c>
      <c r="B19" s="302" t="s">
        <v>308</v>
      </c>
      <c r="C19" s="309" t="s">
        <v>309</v>
      </c>
      <c r="D19" s="312" t="s">
        <v>290</v>
      </c>
      <c r="E19" s="312" t="s">
        <v>338</v>
      </c>
      <c r="F19" s="306">
        <v>1</v>
      </c>
      <c r="G19" s="314">
        <v>33.5</v>
      </c>
      <c r="H19" s="307">
        <f>I19-2</f>
        <v>32.5</v>
      </c>
      <c r="I19" s="308">
        <v>34.5</v>
      </c>
      <c r="J19" s="307">
        <f>I19+2</f>
        <v>36.5</v>
      </c>
      <c r="K19" s="307">
        <f t="shared" ref="K19:L20" si="4">J19+2</f>
        <v>38.5</v>
      </c>
      <c r="L19" s="307">
        <f t="shared" si="4"/>
        <v>40.5</v>
      </c>
    </row>
    <row r="20" spans="1:12" ht="20.25" customHeight="1">
      <c r="A20" s="302">
        <v>13</v>
      </c>
      <c r="B20" s="302" t="s">
        <v>310</v>
      </c>
      <c r="C20" s="302" t="s">
        <v>311</v>
      </c>
      <c r="D20" s="312" t="s">
        <v>290</v>
      </c>
      <c r="E20" s="312" t="s">
        <v>339</v>
      </c>
      <c r="F20" s="303">
        <v>1</v>
      </c>
      <c r="G20" s="314">
        <v>35.5</v>
      </c>
      <c r="H20" s="307">
        <f>I20-2</f>
        <v>34.5</v>
      </c>
      <c r="I20" s="308">
        <v>36.5</v>
      </c>
      <c r="J20" s="307">
        <f>I20+2</f>
        <v>38.5</v>
      </c>
      <c r="K20" s="307">
        <f t="shared" si="4"/>
        <v>40.5</v>
      </c>
      <c r="L20" s="307">
        <f t="shared" si="4"/>
        <v>42.5</v>
      </c>
    </row>
    <row r="21" spans="1:12" s="323" customFormat="1" ht="31">
      <c r="A21" s="317">
        <v>14</v>
      </c>
      <c r="B21" s="317" t="s">
        <v>312</v>
      </c>
      <c r="C21" s="317" t="s">
        <v>313</v>
      </c>
      <c r="D21" s="318" t="s">
        <v>314</v>
      </c>
      <c r="E21" s="317" t="s">
        <v>340</v>
      </c>
      <c r="F21" s="319" t="s">
        <v>335</v>
      </c>
      <c r="G21" s="320" t="s">
        <v>284</v>
      </c>
      <c r="H21" s="321" t="s">
        <v>284</v>
      </c>
      <c r="I21" s="322" t="s">
        <v>284</v>
      </c>
      <c r="J21" s="321" t="s">
        <v>284</v>
      </c>
      <c r="K21" s="321" t="s">
        <v>284</v>
      </c>
      <c r="L21" s="321" t="s">
        <v>284</v>
      </c>
    </row>
    <row r="22" spans="1:12" ht="22.5" customHeight="1">
      <c r="A22" s="302">
        <v>15</v>
      </c>
      <c r="B22" s="302" t="s">
        <v>315</v>
      </c>
      <c r="C22" s="302" t="s">
        <v>316</v>
      </c>
      <c r="D22" s="312" t="s">
        <v>290</v>
      </c>
      <c r="E22" s="312" t="s">
        <v>341</v>
      </c>
      <c r="F22" s="303">
        <v>0.25</v>
      </c>
      <c r="G22" s="313" t="s">
        <v>317</v>
      </c>
      <c r="H22" s="310">
        <f>I22-0.25</f>
        <v>8.375</v>
      </c>
      <c r="I22" s="308">
        <v>8.625</v>
      </c>
      <c r="J22" s="310">
        <f>I22+0.25</f>
        <v>8.875</v>
      </c>
      <c r="K22" s="310">
        <f>J22+0.25</f>
        <v>9.125</v>
      </c>
      <c r="L22" s="310">
        <f>K22+0.25</f>
        <v>9.375</v>
      </c>
    </row>
    <row r="23" spans="1:12" ht="15.5" customHeight="1">
      <c r="A23" s="302">
        <v>16</v>
      </c>
      <c r="B23" s="302" t="s">
        <v>318</v>
      </c>
      <c r="C23" s="302" t="s">
        <v>319</v>
      </c>
      <c r="D23" s="312" t="s">
        <v>290</v>
      </c>
      <c r="E23" s="312" t="s">
        <v>342</v>
      </c>
      <c r="F23" s="306">
        <v>0.25</v>
      </c>
      <c r="G23" s="314">
        <v>13.75</v>
      </c>
      <c r="H23" s="307">
        <f>I23-1/2</f>
        <v>13.75</v>
      </c>
      <c r="I23" s="308">
        <v>14.25</v>
      </c>
      <c r="J23" s="307">
        <f>I23+1/2</f>
        <v>14.75</v>
      </c>
      <c r="K23" s="307">
        <f>J23+1/2</f>
        <v>15.25</v>
      </c>
      <c r="L23" s="307">
        <f t="shared" ref="L23" si="5">K23+1/2</f>
        <v>15.75</v>
      </c>
    </row>
    <row r="24" spans="1:12" s="323" customFormat="1" ht="31">
      <c r="A24" s="317">
        <v>17</v>
      </c>
      <c r="B24" s="317" t="s">
        <v>320</v>
      </c>
      <c r="C24" s="318" t="s">
        <v>321</v>
      </c>
      <c r="D24" s="327" t="s">
        <v>290</v>
      </c>
      <c r="E24" s="327" t="s">
        <v>244</v>
      </c>
      <c r="F24" s="324">
        <v>0.375</v>
      </c>
      <c r="G24" s="325" t="s">
        <v>322</v>
      </c>
      <c r="H24" s="326">
        <f>I24-0.5</f>
        <v>11.625</v>
      </c>
      <c r="I24" s="322">
        <v>12.125</v>
      </c>
      <c r="J24" s="326">
        <f t="shared" ref="J24:L25" si="6">I24+0.5</f>
        <v>12.625</v>
      </c>
      <c r="K24" s="326">
        <f t="shared" si="6"/>
        <v>13.125</v>
      </c>
      <c r="L24" s="326">
        <f t="shared" si="6"/>
        <v>13.625</v>
      </c>
    </row>
    <row r="25" spans="1:12" s="333" customFormat="1" ht="31">
      <c r="A25" s="318">
        <v>18</v>
      </c>
      <c r="B25" s="318" t="s">
        <v>323</v>
      </c>
      <c r="C25" s="318" t="s">
        <v>324</v>
      </c>
      <c r="D25" s="328" t="s">
        <v>290</v>
      </c>
      <c r="E25" s="328" t="s">
        <v>245</v>
      </c>
      <c r="F25" s="329">
        <v>0.25</v>
      </c>
      <c r="G25" s="330" t="s">
        <v>325</v>
      </c>
      <c r="H25" s="331">
        <f>I25-0.5</f>
        <v>10.125</v>
      </c>
      <c r="I25" s="332">
        <v>10.625</v>
      </c>
      <c r="J25" s="331">
        <f t="shared" si="6"/>
        <v>11.125</v>
      </c>
      <c r="K25" s="331">
        <f t="shared" si="6"/>
        <v>11.625</v>
      </c>
      <c r="L25" s="331">
        <f t="shared" si="6"/>
        <v>12.125</v>
      </c>
    </row>
    <row r="26" spans="1:12" ht="15.5" customHeight="1">
      <c r="A26" s="302">
        <v>19</v>
      </c>
      <c r="B26" s="302" t="s">
        <v>326</v>
      </c>
      <c r="C26" s="302" t="s">
        <v>327</v>
      </c>
      <c r="D26" s="312" t="s">
        <v>290</v>
      </c>
      <c r="E26" s="312" t="s">
        <v>246</v>
      </c>
      <c r="F26" s="303" t="s">
        <v>335</v>
      </c>
      <c r="G26" s="313" t="s">
        <v>287</v>
      </c>
      <c r="H26" s="310" t="s">
        <v>287</v>
      </c>
      <c r="I26" s="308" t="s">
        <v>287</v>
      </c>
      <c r="J26" s="310" t="s">
        <v>287</v>
      </c>
      <c r="K26" s="310" t="s">
        <v>287</v>
      </c>
      <c r="L26" s="310" t="s">
        <v>287</v>
      </c>
    </row>
    <row r="27" spans="1:12" ht="15.5" customHeight="1">
      <c r="A27" s="291"/>
      <c r="B27" s="292"/>
      <c r="C27" s="292"/>
      <c r="D27" s="292"/>
      <c r="E27" s="292"/>
      <c r="F27" s="292"/>
      <c r="G27" s="316"/>
      <c r="H27" s="292"/>
      <c r="I27" s="293"/>
      <c r="J27" s="292"/>
      <c r="K27" s="292"/>
      <c r="L27" s="292"/>
    </row>
  </sheetData>
  <mergeCells count="1">
    <mergeCell ref="J4:K4"/>
  </mergeCells>
  <dataValidations count="5">
    <dataValidation type="list" allowBlank="1" showInputMessage="1" showErrorMessage="1" sqref="B6:C6" xr:uid="{AEB81BCE-4871-45BC-9ED9-0380C7E9F1A6}">
      <formula1>$M$4:$M$6</formula1>
    </dataValidation>
    <dataValidation type="list" allowBlank="1" showInputMessage="1" showErrorMessage="1" sqref="G6" xr:uid="{7B4E9A0C-968F-427E-A6AD-FA351F0606F9}">
      <formula1>$O$4:$O$6</formula1>
    </dataValidation>
    <dataValidation type="list" allowBlank="1" showInputMessage="1" showErrorMessage="1" sqref="J5:K5" xr:uid="{F9770679-944A-4467-95EA-694ACE8D89CA}">
      <formula1>$Q$5:$Q$6</formula1>
    </dataValidation>
    <dataValidation type="list" allowBlank="1" showInputMessage="1" showErrorMessage="1" sqref="G4" xr:uid="{C999C7AB-1A65-4E0D-AB8E-FDBB770BFC5F}">
      <formula1>$P$5:$P$26</formula1>
    </dataValidation>
    <dataValidation type="list" allowBlank="1" showInputMessage="1" showErrorMessage="1" sqref="G5" xr:uid="{8B8D840A-545C-4C1B-BCF3-1CDA7413B05C}">
      <formula1>$N$4:$N$109</formula1>
    </dataValidation>
  </dataValidations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CE6EA-8F57-4DE7-8DE5-7C8EF059029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2431BB2D-7A15-47BE-8872-A976932E73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296FB9-9C3B-4D79-9865-FA2BE3145F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ADD CO RUT-04-06-2024</vt:lpstr>
      <vt:lpstr>'1. CUTTING DOCKET'!Print_Area</vt:lpstr>
      <vt:lpstr>'2. TRIM CARD '!Print_Area</vt:lpstr>
      <vt:lpstr>'2. TRIM CARD (GREY)'!Print_Area</vt:lpstr>
      <vt:lpstr>'ADD CO RUT-04-06-2024'!Print_Area</vt:lpstr>
      <vt:lpstr>GREY!Print_Area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2024-06-25T09:01:48Z</cp:lastPrinted>
  <dcterms:created xsi:type="dcterms:W3CDTF">2016-05-06T01:47:29Z</dcterms:created>
  <dcterms:modified xsi:type="dcterms:W3CDTF">2024-07-05T03:40:01Z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