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DUCTION/25S2/MEN/DONE/"/>
    </mc:Choice>
  </mc:AlternateContent>
  <xr:revisionPtr revIDLastSave="36" documentId="6_{670D1398-87B5-4879-9D4D-33328F61165F}" xr6:coauthVersionLast="47" xr6:coauthVersionMax="47" xr10:uidLastSave="{533220DA-D6B2-410A-90E4-5C20992AD6DB}"/>
  <bookViews>
    <workbookView xWindow="-110" yWindow="-110" windowWidth="19420" windowHeight="10300" tabRatio="672" firstSheet="1" activeTab="6" xr2:uid="{00000000-000D-0000-FFFF-FFFF00000000}"/>
  </bookViews>
  <sheets>
    <sheet name="1. CUTTING DOCKET" sheetId="18" r:id="rId1"/>
    <sheet name="2. TRIM CARD" sheetId="19" r:id="rId2"/>
    <sheet name="Sheet2" sheetId="15" state="hidden" r:id="rId3"/>
    <sheet name="L=4%,W=3%- KHÔNG DYE" sheetId="22" r:id="rId4"/>
    <sheet name="TS gốc- CÓ DYE " sheetId="23" state="hidden" r:id="rId5"/>
    <sheet name="DETAIL (SS25-S2)+CITY PACK" sheetId="25" r:id="rId6"/>
    <sheet name="MER.QT-04.BM4" sheetId="16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_SCM40" localSheetId="5">'[1]Raw material movement'!#REF!</definedName>
    <definedName name="____SCM40" localSheetId="3">'[1]Raw material movement'!#REF!</definedName>
    <definedName name="____SCM40" localSheetId="4">'[1]Raw material movement'!#REF!</definedName>
    <definedName name="____SCM40">'[2]Raw material movement'!#REF!</definedName>
    <definedName name="___SCM40" localSheetId="5">'[3]Raw material movement'!#REF!</definedName>
    <definedName name="___SCM40" localSheetId="3">'[3]Raw material movement'!#REF!</definedName>
    <definedName name="___SCM40" localSheetId="4">'[3]Raw material movement'!#REF!</definedName>
    <definedName name="___SCM40">'[4]Raw material movement'!#REF!</definedName>
    <definedName name="__SCM40" localSheetId="5">'[5]Raw material movement'!#REF!</definedName>
    <definedName name="__SCM40" localSheetId="3">'[5]Raw material movement'!#REF!</definedName>
    <definedName name="__SCM40" localSheetId="4">'[5]Raw material movement'!#REF!</definedName>
    <definedName name="__SCM40">'[6]Raw material movement'!#REF!</definedName>
    <definedName name="_2DATA_DATA2_L" localSheetId="5">'[7]#REF'!#REF!</definedName>
    <definedName name="_2DATA_DATA2_L" localSheetId="3">'[7]#REF'!#REF!</definedName>
    <definedName name="_2DATA_DATA2_L" localSheetId="4">'[7]#REF'!#REF!</definedName>
    <definedName name="_2DATA_DATA2_L">'[8]#REF'!#REF!</definedName>
    <definedName name="_DATA_DATA2_L" localSheetId="5">'[9]#REF'!#REF!</definedName>
    <definedName name="_DATA_DATA2_L" localSheetId="3">'[9]#REF'!#REF!</definedName>
    <definedName name="_DATA_DATA2_L" localSheetId="4">'[9]#REF'!#REF!</definedName>
    <definedName name="_DATA_DATA2_L">'[10]#REF'!#REF!</definedName>
    <definedName name="_Fill" localSheetId="1" hidden="1">#REF!</definedName>
    <definedName name="_Fill" localSheetId="5" hidden="1">#REF!</definedName>
    <definedName name="_Fill" localSheetId="3" hidden="1">#REF!</definedName>
    <definedName name="_Fill" localSheetId="6" hidden="1">#REF!</definedName>
    <definedName name="_Fill" localSheetId="4" hidden="1">#REF!</definedName>
    <definedName name="_Fill" hidden="1">#REF!</definedName>
    <definedName name="_xlnm._FilterDatabase" localSheetId="0" hidden="1">'1. CUTTING DOCKET'!$A$31:$R$45</definedName>
    <definedName name="_xlnm._FilterDatabase" localSheetId="5" hidden="1">'DETAIL (SS25-S2)+CITY PACK'!$A$2:$L$408</definedName>
    <definedName name="_SCM40" localSheetId="5">'[3]Raw material movement'!#REF!</definedName>
    <definedName name="_SCM40" localSheetId="3">'[3]Raw material movement'!#REF!</definedName>
    <definedName name="_SCM40" localSheetId="4">'[3]Raw material movement'!#REF!</definedName>
    <definedName name="_SCM40">'[4]Raw material movement'!#REF!</definedName>
    <definedName name="AB" localSheetId="5">#REF!</definedName>
    <definedName name="AB" localSheetId="3">#REF!</definedName>
    <definedName name="AB" localSheetId="4">#REF!</definedName>
    <definedName name="AB">#REF!</definedName>
    <definedName name="CODE" localSheetId="5">[11]CODE!$A$6:$B$156</definedName>
    <definedName name="CODE" localSheetId="3">[11]CODE!$A$6:$B$156</definedName>
    <definedName name="CODE" localSheetId="4">[11]CODE!$A$6:$B$156</definedName>
    <definedName name="CODE">[12]CODE!$A$6:$B$156</definedName>
    <definedName name="DA">'[13]Raw material movement'!#REF!</definedName>
    <definedName name="df" localSheetId="5">'[3]Raw material movement'!#REF!</definedName>
    <definedName name="df" localSheetId="3">'[3]Raw material movement'!#REF!</definedName>
    <definedName name="df" localSheetId="4">'[3]Raw material movement'!#REF!</definedName>
    <definedName name="df">'[4]Raw material movement'!#REF!</definedName>
    <definedName name="dsdf" localSheetId="5">'[1]Raw material movement'!#REF!</definedName>
    <definedName name="dsdf" localSheetId="3">'[1]Raw material movement'!#REF!</definedName>
    <definedName name="dsdf" localSheetId="4">'[1]Raw material movement'!#REF!</definedName>
    <definedName name="dsdf">'[2]Raw material movement'!#REF!</definedName>
    <definedName name="GDFD">'[14]Raw material movement'!#REF!</definedName>
    <definedName name="IB" localSheetId="5">#REF!</definedName>
    <definedName name="IB" localSheetId="3">#REF!</definedName>
    <definedName name="IB" localSheetId="4">#REF!</definedName>
    <definedName name="IB">#REF!</definedName>
    <definedName name="INTERNAL_INVOICE" localSheetId="5">[15]UN!#REF!</definedName>
    <definedName name="INTERNAL_INVOICE">[15]UN!#REF!</definedName>
    <definedName name="MAHANG" localSheetId="5">#REF!</definedName>
    <definedName name="MAHANG" localSheetId="3">#REF!</definedName>
    <definedName name="MAHANG" localSheetId="4">#REF!</definedName>
    <definedName name="MAHANG">#REF!</definedName>
    <definedName name="MAVT" localSheetId="5">[16]Code!$A$7:$A$73</definedName>
    <definedName name="MAVT" localSheetId="3">[16]Code!$A$7:$A$73</definedName>
    <definedName name="MAVT" localSheetId="4">[16]Code!$A$7:$A$73</definedName>
    <definedName name="MAVT">[17]Code!$A$7:$A$73</definedName>
    <definedName name="PRICE" localSheetId="5">#REF!</definedName>
    <definedName name="PRICE" localSheetId="3">#REF!</definedName>
    <definedName name="PRICE" localSheetId="4">#REF!</definedName>
    <definedName name="PRICE">#REF!</definedName>
    <definedName name="_xlnm.Print_Area" localSheetId="0">'1. CUTTING DOCKET'!$A$1:$Q$84</definedName>
    <definedName name="_xlnm.Print_Area" localSheetId="1">'2. TRIM CARD'!$A$1:$C$37</definedName>
    <definedName name="_xlnm.Print_Area" localSheetId="5">'DETAIL (SS25-S2)+CITY PACK'!$A$1:$I$407</definedName>
    <definedName name="_xlnm.Print_Area" localSheetId="3">'L=4%,W=3%- KHÔNG DYE'!$A$1:$L$24</definedName>
    <definedName name="_xlnm.Print_Area" localSheetId="6">'MER.QT-04.BM4'!$A$1:$H$19</definedName>
    <definedName name="_xlnm.Print_Area" localSheetId="4">'TS gốc- CÓ DYE '!$A$1:$K$23</definedName>
    <definedName name="_xlnm.Print_Titles" localSheetId="0">'1. CUTTING DOCKET'!$1:$15</definedName>
    <definedName name="_xlnm.Print_Titles" localSheetId="1">'2. TRIM CARD'!$1:$6</definedName>
    <definedName name="_xlnm.Print_Titles" localSheetId="5">'DETAIL (SS25-S2)+CITY PACK'!$1:$2</definedName>
    <definedName name="style" localSheetId="5">#REF!</definedName>
    <definedName name="style" localSheetId="3">#REF!</definedName>
    <definedName name="style" localSheetId="4">#REF!</definedName>
    <definedName name="style">#REF!</definedName>
    <definedName name="WAFORD" localSheetId="5">#REF!</definedName>
    <definedName name="WAFORD" localSheetId="3">#REF!</definedName>
    <definedName name="WAFORD" localSheetId="4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9" i="18" l="1"/>
  <c r="H408" i="25" l="1"/>
  <c r="K407" i="25"/>
  <c r="I407" i="25"/>
  <c r="K406" i="25"/>
  <c r="I406" i="25"/>
  <c r="K405" i="25"/>
  <c r="I405" i="25"/>
  <c r="K404" i="25"/>
  <c r="I404" i="25"/>
  <c r="K403" i="25"/>
  <c r="I403" i="25"/>
  <c r="K402" i="25"/>
  <c r="I402" i="25"/>
  <c r="K401" i="25"/>
  <c r="I401" i="25"/>
  <c r="K400" i="25"/>
  <c r="I400" i="25"/>
  <c r="K399" i="25"/>
  <c r="I399" i="25"/>
  <c r="K398" i="25"/>
  <c r="I398" i="25"/>
  <c r="K397" i="25"/>
  <c r="I397" i="25"/>
  <c r="K396" i="25"/>
  <c r="I396" i="25"/>
  <c r="K395" i="25"/>
  <c r="I395" i="25"/>
  <c r="K394" i="25"/>
  <c r="I394" i="25"/>
  <c r="K393" i="25"/>
  <c r="I393" i="25"/>
  <c r="K392" i="25"/>
  <c r="I392" i="25"/>
  <c r="K391" i="25"/>
  <c r="I391" i="25"/>
  <c r="K390" i="25"/>
  <c r="I390" i="25"/>
  <c r="K389" i="25"/>
  <c r="I389" i="25"/>
  <c r="K388" i="25"/>
  <c r="I388" i="25"/>
  <c r="K387" i="25"/>
  <c r="I387" i="25"/>
  <c r="K386" i="25"/>
  <c r="I386" i="25"/>
  <c r="K385" i="25"/>
  <c r="I385" i="25"/>
  <c r="K384" i="25"/>
  <c r="I384" i="25"/>
  <c r="K383" i="25"/>
  <c r="I383" i="25"/>
  <c r="K382" i="25"/>
  <c r="I382" i="25"/>
  <c r="K381" i="25"/>
  <c r="I381" i="25"/>
  <c r="K380" i="25"/>
  <c r="I380" i="25"/>
  <c r="K379" i="25"/>
  <c r="I379" i="25"/>
  <c r="K378" i="25"/>
  <c r="I378" i="25"/>
  <c r="K377" i="25"/>
  <c r="I377" i="25"/>
  <c r="K376" i="25"/>
  <c r="I376" i="25"/>
  <c r="K375" i="25"/>
  <c r="I375" i="25"/>
  <c r="K374" i="25"/>
  <c r="I374" i="25"/>
  <c r="K373" i="25"/>
  <c r="I373" i="25"/>
  <c r="K372" i="25"/>
  <c r="I372" i="25"/>
  <c r="K371" i="25"/>
  <c r="I371" i="25"/>
  <c r="K370" i="25"/>
  <c r="I370" i="25"/>
  <c r="K369" i="25"/>
  <c r="I369" i="25"/>
  <c r="K368" i="25"/>
  <c r="I368" i="25"/>
  <c r="K367" i="25"/>
  <c r="I367" i="25"/>
  <c r="K366" i="25"/>
  <c r="I366" i="25"/>
  <c r="K365" i="25"/>
  <c r="I365" i="25"/>
  <c r="K364" i="25"/>
  <c r="I364" i="25"/>
  <c r="K363" i="25"/>
  <c r="I363" i="25"/>
  <c r="K362" i="25"/>
  <c r="I362" i="25"/>
  <c r="K361" i="25"/>
  <c r="I361" i="25"/>
  <c r="K360" i="25"/>
  <c r="I360" i="25"/>
  <c r="K359" i="25"/>
  <c r="I359" i="25"/>
  <c r="K358" i="25"/>
  <c r="I358" i="25"/>
  <c r="K357" i="25"/>
  <c r="I357" i="25"/>
  <c r="K356" i="25"/>
  <c r="I356" i="25"/>
  <c r="K355" i="25"/>
  <c r="I355" i="25"/>
  <c r="K354" i="25"/>
  <c r="I354" i="25"/>
  <c r="K353" i="25"/>
  <c r="I353" i="25"/>
  <c r="K352" i="25"/>
  <c r="I352" i="25"/>
  <c r="K351" i="25"/>
  <c r="I351" i="25"/>
  <c r="K350" i="25"/>
  <c r="I350" i="25"/>
  <c r="K349" i="25"/>
  <c r="I349" i="25"/>
  <c r="K348" i="25"/>
  <c r="I348" i="25"/>
  <c r="K347" i="25"/>
  <c r="I347" i="25"/>
  <c r="K346" i="25"/>
  <c r="I346" i="25"/>
  <c r="K345" i="25"/>
  <c r="I345" i="25"/>
  <c r="K344" i="25"/>
  <c r="I344" i="25"/>
  <c r="K343" i="25"/>
  <c r="I343" i="25"/>
  <c r="K342" i="25"/>
  <c r="I342" i="25"/>
  <c r="K341" i="25"/>
  <c r="I341" i="25"/>
  <c r="K340" i="25"/>
  <c r="I340" i="25"/>
  <c r="K339" i="25"/>
  <c r="I339" i="25"/>
  <c r="K338" i="25"/>
  <c r="I338" i="25"/>
  <c r="K337" i="25"/>
  <c r="I337" i="25"/>
  <c r="K336" i="25"/>
  <c r="I336" i="25"/>
  <c r="K335" i="25"/>
  <c r="I335" i="25"/>
  <c r="K334" i="25"/>
  <c r="I334" i="25"/>
  <c r="K333" i="25"/>
  <c r="I333" i="25"/>
  <c r="K332" i="25"/>
  <c r="I332" i="25"/>
  <c r="K331" i="25"/>
  <c r="I331" i="25"/>
  <c r="K330" i="25"/>
  <c r="I330" i="25"/>
  <c r="K329" i="25"/>
  <c r="I329" i="25"/>
  <c r="K328" i="25"/>
  <c r="I328" i="25"/>
  <c r="K327" i="25"/>
  <c r="I327" i="25"/>
  <c r="K326" i="25"/>
  <c r="I326" i="25"/>
  <c r="K325" i="25"/>
  <c r="I325" i="25"/>
  <c r="K324" i="25"/>
  <c r="I324" i="25"/>
  <c r="K323" i="25"/>
  <c r="I323" i="25"/>
  <c r="K322" i="25"/>
  <c r="I322" i="25"/>
  <c r="K321" i="25"/>
  <c r="I321" i="25"/>
  <c r="K320" i="25"/>
  <c r="I320" i="25"/>
  <c r="K319" i="25"/>
  <c r="I319" i="25"/>
  <c r="K318" i="25"/>
  <c r="I318" i="25"/>
  <c r="K317" i="25"/>
  <c r="I317" i="25"/>
  <c r="K316" i="25"/>
  <c r="I316" i="25"/>
  <c r="K315" i="25"/>
  <c r="I315" i="25"/>
  <c r="K314" i="25"/>
  <c r="I314" i="25"/>
  <c r="K313" i="25"/>
  <c r="I313" i="25"/>
  <c r="K312" i="25"/>
  <c r="I312" i="25"/>
  <c r="K311" i="25"/>
  <c r="I311" i="25"/>
  <c r="K310" i="25"/>
  <c r="I310" i="25"/>
  <c r="K309" i="25"/>
  <c r="I309" i="25"/>
  <c r="K308" i="25"/>
  <c r="I308" i="25"/>
  <c r="K307" i="25"/>
  <c r="I307" i="25"/>
  <c r="K306" i="25"/>
  <c r="I306" i="25"/>
  <c r="K305" i="25"/>
  <c r="I305" i="25"/>
  <c r="K304" i="25"/>
  <c r="I304" i="25"/>
  <c r="K303" i="25"/>
  <c r="I303" i="25"/>
  <c r="K302" i="25"/>
  <c r="I302" i="25"/>
  <c r="K301" i="25"/>
  <c r="I301" i="25"/>
  <c r="K300" i="25"/>
  <c r="I300" i="25"/>
  <c r="K299" i="25"/>
  <c r="I299" i="25"/>
  <c r="K298" i="25"/>
  <c r="I298" i="25"/>
  <c r="K297" i="25"/>
  <c r="I297" i="25"/>
  <c r="K296" i="25"/>
  <c r="I296" i="25"/>
  <c r="K295" i="25"/>
  <c r="I295" i="25"/>
  <c r="K294" i="25"/>
  <c r="I294" i="25"/>
  <c r="K293" i="25"/>
  <c r="I293" i="25"/>
  <c r="K292" i="25"/>
  <c r="I292" i="25"/>
  <c r="K291" i="25"/>
  <c r="I291" i="25"/>
  <c r="K290" i="25"/>
  <c r="I290" i="25"/>
  <c r="K289" i="25"/>
  <c r="I289" i="25"/>
  <c r="K288" i="25"/>
  <c r="I288" i="25"/>
  <c r="K287" i="25"/>
  <c r="I287" i="25"/>
  <c r="K286" i="25"/>
  <c r="I286" i="25"/>
  <c r="K285" i="25"/>
  <c r="I285" i="25"/>
  <c r="K284" i="25"/>
  <c r="I284" i="25"/>
  <c r="K283" i="25"/>
  <c r="I283" i="25"/>
  <c r="K282" i="25"/>
  <c r="I282" i="25"/>
  <c r="K281" i="25"/>
  <c r="I281" i="25"/>
  <c r="K280" i="25"/>
  <c r="I280" i="25"/>
  <c r="K279" i="25"/>
  <c r="I279" i="25"/>
  <c r="K278" i="25"/>
  <c r="I278" i="25"/>
  <c r="K277" i="25"/>
  <c r="I277" i="25"/>
  <c r="K276" i="25"/>
  <c r="I276" i="25"/>
  <c r="K275" i="25"/>
  <c r="I275" i="25"/>
  <c r="K274" i="25"/>
  <c r="I274" i="25"/>
  <c r="K273" i="25"/>
  <c r="I273" i="25"/>
  <c r="K272" i="25"/>
  <c r="I272" i="25"/>
  <c r="K271" i="25"/>
  <c r="I271" i="25"/>
  <c r="K270" i="25"/>
  <c r="I270" i="25"/>
  <c r="K269" i="25"/>
  <c r="I269" i="25"/>
  <c r="K268" i="25"/>
  <c r="I268" i="25"/>
  <c r="K267" i="25"/>
  <c r="I267" i="25"/>
  <c r="K266" i="25"/>
  <c r="I266" i="25"/>
  <c r="K265" i="25"/>
  <c r="I265" i="25"/>
  <c r="K264" i="25"/>
  <c r="I264" i="25"/>
  <c r="K263" i="25"/>
  <c r="I263" i="25"/>
  <c r="K262" i="25"/>
  <c r="I262" i="25"/>
  <c r="K261" i="25"/>
  <c r="I261" i="25"/>
  <c r="K260" i="25"/>
  <c r="I260" i="25"/>
  <c r="K259" i="25"/>
  <c r="I259" i="25"/>
  <c r="K258" i="25"/>
  <c r="I258" i="25"/>
  <c r="K257" i="25"/>
  <c r="I257" i="25"/>
  <c r="K256" i="25"/>
  <c r="I256" i="25"/>
  <c r="K255" i="25"/>
  <c r="I255" i="25"/>
  <c r="K254" i="25"/>
  <c r="I254" i="25"/>
  <c r="K253" i="25"/>
  <c r="I253" i="25"/>
  <c r="K252" i="25"/>
  <c r="I252" i="25"/>
  <c r="K251" i="25"/>
  <c r="I251" i="25"/>
  <c r="K250" i="25"/>
  <c r="I250" i="25"/>
  <c r="K249" i="25"/>
  <c r="I249" i="25"/>
  <c r="K248" i="25"/>
  <c r="I248" i="25"/>
  <c r="K247" i="25"/>
  <c r="I247" i="25"/>
  <c r="K246" i="25"/>
  <c r="I246" i="25"/>
  <c r="K245" i="25"/>
  <c r="I245" i="25"/>
  <c r="K244" i="25"/>
  <c r="I244" i="25"/>
  <c r="K243" i="25"/>
  <c r="I243" i="25"/>
  <c r="K242" i="25"/>
  <c r="I242" i="25"/>
  <c r="K241" i="25"/>
  <c r="I241" i="25"/>
  <c r="K240" i="25"/>
  <c r="I240" i="25"/>
  <c r="K239" i="25"/>
  <c r="I239" i="25"/>
  <c r="K238" i="25"/>
  <c r="I238" i="25"/>
  <c r="K237" i="25"/>
  <c r="I237" i="25"/>
  <c r="K236" i="25"/>
  <c r="I236" i="25"/>
  <c r="K235" i="25"/>
  <c r="I235" i="25"/>
  <c r="K234" i="25"/>
  <c r="I234" i="25"/>
  <c r="K233" i="25"/>
  <c r="I233" i="25"/>
  <c r="K232" i="25"/>
  <c r="I232" i="25"/>
  <c r="K231" i="25"/>
  <c r="I231" i="25"/>
  <c r="K230" i="25"/>
  <c r="I230" i="25"/>
  <c r="K229" i="25"/>
  <c r="I229" i="25"/>
  <c r="K228" i="25"/>
  <c r="I228" i="25"/>
  <c r="K227" i="25"/>
  <c r="I227" i="25"/>
  <c r="K226" i="25"/>
  <c r="I226" i="25"/>
  <c r="K225" i="25"/>
  <c r="I225" i="25"/>
  <c r="K224" i="25"/>
  <c r="I224" i="25"/>
  <c r="K223" i="25"/>
  <c r="I223" i="25"/>
  <c r="K222" i="25"/>
  <c r="I222" i="25"/>
  <c r="K221" i="25"/>
  <c r="I221" i="25"/>
  <c r="K220" i="25"/>
  <c r="I220" i="25"/>
  <c r="K219" i="25"/>
  <c r="I219" i="25"/>
  <c r="K218" i="25"/>
  <c r="I218" i="25"/>
  <c r="K217" i="25"/>
  <c r="I217" i="25"/>
  <c r="K216" i="25"/>
  <c r="I216" i="25"/>
  <c r="K215" i="25"/>
  <c r="I215" i="25"/>
  <c r="K214" i="25"/>
  <c r="I214" i="25"/>
  <c r="K213" i="25"/>
  <c r="I213" i="25"/>
  <c r="K212" i="25"/>
  <c r="I212" i="25"/>
  <c r="K211" i="25"/>
  <c r="I211" i="25"/>
  <c r="K210" i="25"/>
  <c r="I210" i="25"/>
  <c r="K209" i="25"/>
  <c r="I209" i="25"/>
  <c r="K208" i="25"/>
  <c r="I208" i="25"/>
  <c r="K207" i="25"/>
  <c r="I207" i="25"/>
  <c r="K206" i="25"/>
  <c r="I206" i="25"/>
  <c r="K205" i="25"/>
  <c r="I205" i="25"/>
  <c r="K204" i="25"/>
  <c r="I204" i="25"/>
  <c r="K203" i="25"/>
  <c r="I203" i="25"/>
  <c r="K202" i="25"/>
  <c r="I202" i="25"/>
  <c r="K201" i="25"/>
  <c r="I201" i="25"/>
  <c r="K200" i="25"/>
  <c r="I200" i="25"/>
  <c r="K199" i="25"/>
  <c r="I199" i="25"/>
  <c r="K198" i="25"/>
  <c r="I198" i="25"/>
  <c r="K197" i="25"/>
  <c r="I197" i="25"/>
  <c r="K196" i="25"/>
  <c r="I196" i="25"/>
  <c r="K195" i="25"/>
  <c r="I195" i="25"/>
  <c r="K194" i="25"/>
  <c r="I194" i="25"/>
  <c r="K193" i="25"/>
  <c r="I193" i="25"/>
  <c r="K192" i="25"/>
  <c r="I192" i="25"/>
  <c r="K191" i="25"/>
  <c r="I191" i="25"/>
  <c r="K190" i="25"/>
  <c r="I190" i="25"/>
  <c r="K189" i="25"/>
  <c r="I189" i="25"/>
  <c r="K188" i="25"/>
  <c r="I188" i="25"/>
  <c r="K187" i="25"/>
  <c r="I187" i="25"/>
  <c r="K186" i="25"/>
  <c r="I186" i="25"/>
  <c r="K185" i="25"/>
  <c r="I185" i="25"/>
  <c r="K184" i="25"/>
  <c r="I184" i="25"/>
  <c r="K183" i="25"/>
  <c r="I183" i="25"/>
  <c r="K182" i="25"/>
  <c r="I182" i="25"/>
  <c r="K181" i="25"/>
  <c r="I181" i="25"/>
  <c r="K180" i="25"/>
  <c r="I180" i="25"/>
  <c r="K179" i="25"/>
  <c r="I179" i="25"/>
  <c r="K178" i="25"/>
  <c r="I178" i="25"/>
  <c r="K177" i="25"/>
  <c r="I177" i="25"/>
  <c r="K176" i="25"/>
  <c r="I176" i="25"/>
  <c r="K175" i="25"/>
  <c r="I175" i="25"/>
  <c r="K174" i="25"/>
  <c r="I174" i="25"/>
  <c r="K173" i="25"/>
  <c r="I173" i="25"/>
  <c r="K172" i="25"/>
  <c r="I172" i="25"/>
  <c r="K171" i="25"/>
  <c r="I171" i="25"/>
  <c r="K170" i="25"/>
  <c r="I170" i="25"/>
  <c r="K169" i="25"/>
  <c r="I169" i="25"/>
  <c r="K168" i="25"/>
  <c r="I168" i="25"/>
  <c r="K167" i="25"/>
  <c r="I167" i="25"/>
  <c r="K166" i="25"/>
  <c r="I166" i="25"/>
  <c r="K165" i="25"/>
  <c r="I165" i="25"/>
  <c r="K164" i="25"/>
  <c r="I164" i="25"/>
  <c r="K163" i="25"/>
  <c r="I163" i="25"/>
  <c r="K162" i="25"/>
  <c r="I162" i="25"/>
  <c r="K161" i="25"/>
  <c r="I161" i="25"/>
  <c r="K160" i="25"/>
  <c r="I160" i="25"/>
  <c r="K159" i="25"/>
  <c r="I159" i="25"/>
  <c r="K158" i="25"/>
  <c r="I158" i="25"/>
  <c r="K157" i="25"/>
  <c r="I157" i="25"/>
  <c r="K156" i="25"/>
  <c r="I156" i="25"/>
  <c r="K155" i="25"/>
  <c r="I155" i="25"/>
  <c r="K154" i="25"/>
  <c r="I154" i="25"/>
  <c r="K153" i="25"/>
  <c r="I153" i="25"/>
  <c r="K152" i="25"/>
  <c r="I152" i="25"/>
  <c r="K151" i="25"/>
  <c r="I151" i="25"/>
  <c r="K150" i="25"/>
  <c r="I150" i="25"/>
  <c r="K149" i="25"/>
  <c r="I149" i="25"/>
  <c r="K148" i="25"/>
  <c r="I148" i="25"/>
  <c r="K147" i="25"/>
  <c r="I147" i="25"/>
  <c r="K146" i="25"/>
  <c r="I146" i="25"/>
  <c r="K145" i="25"/>
  <c r="I145" i="25"/>
  <c r="K144" i="25"/>
  <c r="I144" i="25"/>
  <c r="K143" i="25"/>
  <c r="I143" i="25"/>
  <c r="K142" i="25"/>
  <c r="I142" i="25"/>
  <c r="K141" i="25"/>
  <c r="I141" i="25"/>
  <c r="K140" i="25"/>
  <c r="I140" i="25"/>
  <c r="K139" i="25"/>
  <c r="I139" i="25"/>
  <c r="K138" i="25"/>
  <c r="I138" i="25"/>
  <c r="K137" i="25"/>
  <c r="I137" i="25"/>
  <c r="K136" i="25"/>
  <c r="I136" i="25"/>
  <c r="K135" i="25"/>
  <c r="I135" i="25"/>
  <c r="K134" i="25"/>
  <c r="I134" i="25"/>
  <c r="K133" i="25"/>
  <c r="I133" i="25"/>
  <c r="K132" i="25"/>
  <c r="I132" i="25"/>
  <c r="K131" i="25"/>
  <c r="I131" i="25"/>
  <c r="K130" i="25"/>
  <c r="I130" i="25"/>
  <c r="K129" i="25"/>
  <c r="I129" i="25"/>
  <c r="K128" i="25"/>
  <c r="I128" i="25"/>
  <c r="K127" i="25"/>
  <c r="I127" i="25"/>
  <c r="K126" i="25"/>
  <c r="I126" i="25"/>
  <c r="K125" i="25"/>
  <c r="I125" i="25"/>
  <c r="K124" i="25"/>
  <c r="I124" i="25"/>
  <c r="K123" i="25"/>
  <c r="I123" i="25"/>
  <c r="K122" i="25"/>
  <c r="I122" i="25"/>
  <c r="K121" i="25"/>
  <c r="I121" i="25"/>
  <c r="K120" i="25"/>
  <c r="I120" i="25"/>
  <c r="K119" i="25"/>
  <c r="I119" i="25"/>
  <c r="K118" i="25"/>
  <c r="I118" i="25"/>
  <c r="K117" i="25"/>
  <c r="I117" i="25"/>
  <c r="K116" i="25"/>
  <c r="I116" i="25"/>
  <c r="K115" i="25"/>
  <c r="I115" i="25"/>
  <c r="K114" i="25"/>
  <c r="I114" i="25"/>
  <c r="K113" i="25"/>
  <c r="I113" i="25"/>
  <c r="K112" i="25"/>
  <c r="I112" i="25"/>
  <c r="K111" i="25"/>
  <c r="I111" i="25"/>
  <c r="K110" i="25"/>
  <c r="I110" i="25"/>
  <c r="K109" i="25"/>
  <c r="I109" i="25"/>
  <c r="K108" i="25"/>
  <c r="I108" i="25"/>
  <c r="K107" i="25"/>
  <c r="I107" i="25"/>
  <c r="K106" i="25"/>
  <c r="I106" i="25"/>
  <c r="K105" i="25"/>
  <c r="I105" i="25"/>
  <c r="K104" i="25"/>
  <c r="I104" i="25"/>
  <c r="K103" i="25"/>
  <c r="I103" i="25"/>
  <c r="K102" i="25"/>
  <c r="I102" i="25"/>
  <c r="K101" i="25"/>
  <c r="I101" i="25"/>
  <c r="K100" i="25"/>
  <c r="I100" i="25"/>
  <c r="K99" i="25"/>
  <c r="I99" i="25"/>
  <c r="K98" i="25"/>
  <c r="I98" i="25"/>
  <c r="K97" i="25"/>
  <c r="I97" i="25"/>
  <c r="K96" i="25"/>
  <c r="I96" i="25"/>
  <c r="K95" i="25"/>
  <c r="I95" i="25"/>
  <c r="K94" i="25"/>
  <c r="I94" i="25"/>
  <c r="K93" i="25"/>
  <c r="I93" i="25"/>
  <c r="K92" i="25"/>
  <c r="I92" i="25"/>
  <c r="K91" i="25"/>
  <c r="I91" i="25"/>
  <c r="K90" i="25"/>
  <c r="I90" i="25"/>
  <c r="K89" i="25"/>
  <c r="I89" i="25"/>
  <c r="K88" i="25"/>
  <c r="I88" i="25"/>
  <c r="K87" i="25"/>
  <c r="I87" i="25"/>
  <c r="K86" i="25"/>
  <c r="I86" i="25"/>
  <c r="K85" i="25"/>
  <c r="I85" i="25"/>
  <c r="K84" i="25"/>
  <c r="I84" i="25"/>
  <c r="K83" i="25"/>
  <c r="I83" i="25"/>
  <c r="K82" i="25"/>
  <c r="I82" i="25"/>
  <c r="K81" i="25"/>
  <c r="I81" i="25"/>
  <c r="K80" i="25"/>
  <c r="I80" i="25"/>
  <c r="K79" i="25"/>
  <c r="I79" i="25"/>
  <c r="K78" i="25"/>
  <c r="I78" i="25"/>
  <c r="K77" i="25"/>
  <c r="I77" i="25"/>
  <c r="K76" i="25"/>
  <c r="I76" i="25"/>
  <c r="K75" i="25"/>
  <c r="I75" i="25"/>
  <c r="K74" i="25"/>
  <c r="I74" i="25"/>
  <c r="K73" i="25"/>
  <c r="I73" i="25"/>
  <c r="K72" i="25"/>
  <c r="I72" i="25"/>
  <c r="K71" i="25"/>
  <c r="I71" i="25"/>
  <c r="K70" i="25"/>
  <c r="I70" i="25"/>
  <c r="K69" i="25"/>
  <c r="I69" i="25"/>
  <c r="K68" i="25"/>
  <c r="I68" i="25"/>
  <c r="K67" i="25"/>
  <c r="I67" i="25"/>
  <c r="K66" i="25"/>
  <c r="I66" i="25"/>
  <c r="K65" i="25"/>
  <c r="I65" i="25"/>
  <c r="K64" i="25"/>
  <c r="I64" i="25"/>
  <c r="K63" i="25"/>
  <c r="I63" i="25"/>
  <c r="K62" i="25"/>
  <c r="I62" i="25"/>
  <c r="K61" i="25"/>
  <c r="I61" i="25"/>
  <c r="K60" i="25"/>
  <c r="I60" i="25"/>
  <c r="K59" i="25"/>
  <c r="I59" i="25"/>
  <c r="K58" i="25"/>
  <c r="I58" i="25"/>
  <c r="K57" i="25"/>
  <c r="I57" i="25"/>
  <c r="K56" i="25"/>
  <c r="I56" i="25"/>
  <c r="K55" i="25"/>
  <c r="I55" i="25"/>
  <c r="K54" i="25"/>
  <c r="I54" i="25"/>
  <c r="K53" i="25"/>
  <c r="I53" i="25"/>
  <c r="K52" i="25"/>
  <c r="I52" i="25"/>
  <c r="K51" i="25"/>
  <c r="I51" i="25"/>
  <c r="K50" i="25"/>
  <c r="I50" i="25"/>
  <c r="K49" i="25"/>
  <c r="I49" i="25"/>
  <c r="K48" i="25"/>
  <c r="I48" i="25"/>
  <c r="K47" i="25"/>
  <c r="I47" i="25"/>
  <c r="K46" i="25"/>
  <c r="I46" i="25"/>
  <c r="K45" i="25"/>
  <c r="I45" i="25"/>
  <c r="K44" i="25"/>
  <c r="I44" i="25"/>
  <c r="K43" i="25"/>
  <c r="I43" i="25"/>
  <c r="K42" i="25"/>
  <c r="I42" i="25"/>
  <c r="K41" i="25"/>
  <c r="I41" i="25"/>
  <c r="K40" i="25"/>
  <c r="I40" i="25"/>
  <c r="K39" i="25"/>
  <c r="I39" i="25"/>
  <c r="K38" i="25"/>
  <c r="I38" i="25"/>
  <c r="K37" i="25"/>
  <c r="I37" i="25"/>
  <c r="K36" i="25"/>
  <c r="I36" i="25"/>
  <c r="K35" i="25"/>
  <c r="I35" i="25"/>
  <c r="K34" i="25"/>
  <c r="I34" i="25"/>
  <c r="K33" i="25"/>
  <c r="I33" i="25"/>
  <c r="K32" i="25"/>
  <c r="I32" i="25"/>
  <c r="K31" i="25"/>
  <c r="I31" i="25"/>
  <c r="K30" i="25"/>
  <c r="I30" i="25"/>
  <c r="K29" i="25"/>
  <c r="I29" i="25"/>
  <c r="K28" i="25"/>
  <c r="I28" i="25"/>
  <c r="K27" i="25"/>
  <c r="I27" i="25"/>
  <c r="K26" i="25"/>
  <c r="I26" i="25"/>
  <c r="K25" i="25"/>
  <c r="I25" i="25"/>
  <c r="K24" i="25"/>
  <c r="I24" i="25"/>
  <c r="K23" i="25"/>
  <c r="I23" i="25"/>
  <c r="K22" i="25"/>
  <c r="I22" i="25"/>
  <c r="K21" i="25"/>
  <c r="I21" i="25"/>
  <c r="K20" i="25"/>
  <c r="I20" i="25"/>
  <c r="K19" i="25"/>
  <c r="I19" i="25"/>
  <c r="K18" i="25"/>
  <c r="I18" i="25"/>
  <c r="K17" i="25"/>
  <c r="I17" i="25"/>
  <c r="K16" i="25"/>
  <c r="I16" i="25"/>
  <c r="K15" i="25"/>
  <c r="I15" i="25"/>
  <c r="K14" i="25"/>
  <c r="I14" i="25"/>
  <c r="K13" i="25"/>
  <c r="I13" i="25"/>
  <c r="K12" i="25"/>
  <c r="I12" i="25"/>
  <c r="K11" i="25"/>
  <c r="I11" i="25"/>
  <c r="K10" i="25"/>
  <c r="I10" i="25"/>
  <c r="K9" i="25"/>
  <c r="I9" i="25"/>
  <c r="K8" i="25"/>
  <c r="I8" i="25"/>
  <c r="K7" i="25"/>
  <c r="I7" i="25"/>
  <c r="K6" i="25"/>
  <c r="I6" i="25"/>
  <c r="K5" i="25"/>
  <c r="I5" i="25"/>
  <c r="K4" i="25"/>
  <c r="I4" i="25"/>
  <c r="K3" i="25"/>
  <c r="I3" i="25"/>
  <c r="D4" i="16"/>
  <c r="A10" i="19"/>
  <c r="L45" i="18"/>
  <c r="L44" i="18"/>
  <c r="L32" i="18"/>
  <c r="A9" i="19"/>
  <c r="I408" i="25" l="1"/>
  <c r="I22" i="23"/>
  <c r="J22" i="23" s="1"/>
  <c r="K22" i="23" s="1"/>
  <c r="G22" i="23"/>
  <c r="I21" i="23"/>
  <c r="J21" i="23" s="1"/>
  <c r="K21" i="23" s="1"/>
  <c r="G21" i="23"/>
  <c r="I20" i="23"/>
  <c r="J20" i="23" s="1"/>
  <c r="K20" i="23" s="1"/>
  <c r="G20" i="23"/>
  <c r="I19" i="23"/>
  <c r="J19" i="23" s="1"/>
  <c r="K19" i="23" s="1"/>
  <c r="G19" i="23"/>
  <c r="I18" i="23"/>
  <c r="J18" i="23" s="1"/>
  <c r="K18" i="23" s="1"/>
  <c r="G18" i="23"/>
  <c r="I17" i="23"/>
  <c r="J17" i="23" s="1"/>
  <c r="K17" i="23" s="1"/>
  <c r="G17" i="23"/>
  <c r="I16" i="23"/>
  <c r="J16" i="23" s="1"/>
  <c r="K16" i="23" s="1"/>
  <c r="G16" i="23"/>
  <c r="I15" i="23"/>
  <c r="J15" i="23" s="1"/>
  <c r="K15" i="23" s="1"/>
  <c r="G15" i="23"/>
  <c r="I14" i="23"/>
  <c r="J14" i="23" s="1"/>
  <c r="K14" i="23" s="1"/>
  <c r="G14" i="23"/>
  <c r="I13" i="23"/>
  <c r="J13" i="23" s="1"/>
  <c r="K13" i="23" s="1"/>
  <c r="G13" i="23"/>
  <c r="I12" i="23"/>
  <c r="J12" i="23" s="1"/>
  <c r="K12" i="23" s="1"/>
  <c r="G12" i="23"/>
  <c r="I11" i="23"/>
  <c r="J11" i="23" s="1"/>
  <c r="K11" i="23" s="1"/>
  <c r="G11" i="23"/>
  <c r="I10" i="23"/>
  <c r="J10" i="23" s="1"/>
  <c r="K10" i="23" s="1"/>
  <c r="G10" i="23"/>
  <c r="I9" i="23"/>
  <c r="J9" i="23" s="1"/>
  <c r="K9" i="23" s="1"/>
  <c r="G9" i="23"/>
  <c r="I8" i="23"/>
  <c r="J8" i="23" s="1"/>
  <c r="K8" i="23" s="1"/>
  <c r="G8" i="23"/>
  <c r="I7" i="23"/>
  <c r="J7" i="23" s="1"/>
  <c r="K7" i="23" s="1"/>
  <c r="G7" i="23"/>
  <c r="J23" i="22"/>
  <c r="K23" i="22" s="1"/>
  <c r="L23" i="22" s="1"/>
  <c r="G23" i="22"/>
  <c r="J22" i="22"/>
  <c r="K22" i="22" s="1"/>
  <c r="L22" i="22" s="1"/>
  <c r="G22" i="22"/>
  <c r="J21" i="22"/>
  <c r="K21" i="22" s="1"/>
  <c r="L21" i="22" s="1"/>
  <c r="G21" i="22"/>
  <c r="J20" i="22"/>
  <c r="K20" i="22" s="1"/>
  <c r="L20" i="22" s="1"/>
  <c r="G20" i="22"/>
  <c r="J19" i="22"/>
  <c r="K19" i="22" s="1"/>
  <c r="L19" i="22" s="1"/>
  <c r="G19" i="22"/>
  <c r="J18" i="22"/>
  <c r="K18" i="22" s="1"/>
  <c r="L18" i="22" s="1"/>
  <c r="G18" i="22"/>
  <c r="J17" i="22"/>
  <c r="K17" i="22" s="1"/>
  <c r="L17" i="22" s="1"/>
  <c r="G17" i="22"/>
  <c r="J16" i="22"/>
  <c r="K16" i="22" s="1"/>
  <c r="L16" i="22" s="1"/>
  <c r="G16" i="22"/>
  <c r="J15" i="22"/>
  <c r="K15" i="22" s="1"/>
  <c r="L15" i="22" s="1"/>
  <c r="G15" i="22"/>
  <c r="J14" i="22"/>
  <c r="K14" i="22" s="1"/>
  <c r="L14" i="22" s="1"/>
  <c r="G14" i="22"/>
  <c r="J13" i="22"/>
  <c r="K13" i="22" s="1"/>
  <c r="L13" i="22" s="1"/>
  <c r="G13" i="22"/>
  <c r="J12" i="22"/>
  <c r="K12" i="22" s="1"/>
  <c r="L12" i="22" s="1"/>
  <c r="G12" i="22"/>
  <c r="J11" i="22"/>
  <c r="K11" i="22" s="1"/>
  <c r="L11" i="22" s="1"/>
  <c r="G11" i="22"/>
  <c r="J10" i="22"/>
  <c r="K10" i="22" s="1"/>
  <c r="L10" i="22" s="1"/>
  <c r="G10" i="22"/>
  <c r="J9" i="22"/>
  <c r="K9" i="22" s="1"/>
  <c r="L9" i="22" s="1"/>
  <c r="G9" i="22"/>
  <c r="J8" i="22"/>
  <c r="K8" i="22" s="1"/>
  <c r="L8" i="22" s="1"/>
  <c r="G8" i="22"/>
  <c r="C13" i="16" l="1"/>
  <c r="C12" i="16"/>
  <c r="G8" i="16"/>
  <c r="D8" i="16"/>
  <c r="B36" i="19"/>
  <c r="A36" i="19"/>
  <c r="B34" i="19"/>
  <c r="A34" i="19"/>
  <c r="B32" i="19"/>
  <c r="A32" i="19"/>
  <c r="B30" i="19"/>
  <c r="A30" i="19"/>
  <c r="B28" i="19"/>
  <c r="A28" i="19"/>
  <c r="B24" i="19" l="1"/>
  <c r="A24" i="19"/>
  <c r="A22" i="19" l="1"/>
  <c r="A20" i="19"/>
  <c r="L41" i="18" l="1"/>
  <c r="C19" i="18" l="1"/>
  <c r="B26" i="19" l="1"/>
  <c r="A26" i="19"/>
  <c r="B22" i="19"/>
  <c r="B20" i="19"/>
  <c r="B17" i="19"/>
  <c r="A17" i="19"/>
  <c r="B15" i="19"/>
  <c r="A15" i="19"/>
  <c r="C14" i="19"/>
  <c r="B14" i="19"/>
  <c r="A12" i="19"/>
  <c r="C11" i="19"/>
  <c r="B11" i="19"/>
  <c r="A11" i="19"/>
  <c r="A8" i="19"/>
  <c r="B7" i="19"/>
  <c r="C5" i="19"/>
  <c r="B4" i="19"/>
  <c r="A4" i="19"/>
  <c r="B3" i="19"/>
  <c r="A3" i="19"/>
  <c r="B2" i="19"/>
  <c r="A2" i="19"/>
  <c r="B28" i="18"/>
  <c r="B76" i="18"/>
  <c r="Q21" i="18"/>
  <c r="K19" i="18"/>
  <c r="K20" i="18" s="1"/>
  <c r="K23" i="18" s="1"/>
  <c r="J19" i="18"/>
  <c r="J20" i="18" s="1"/>
  <c r="J23" i="18" s="1"/>
  <c r="I19" i="18"/>
  <c r="I20" i="18" s="1"/>
  <c r="I23" i="18" s="1"/>
  <c r="H19" i="18"/>
  <c r="H20" i="18" s="1"/>
  <c r="H23" i="18" s="1"/>
  <c r="G19" i="18"/>
  <c r="G20" i="18" s="1"/>
  <c r="G23" i="18" s="1"/>
  <c r="D19" i="18"/>
  <c r="D20" i="18" s="1"/>
  <c r="Q18" i="18"/>
  <c r="F83" i="18" l="1"/>
  <c r="C83" i="18"/>
  <c r="D83" i="18"/>
  <c r="E83" i="18"/>
  <c r="G83" i="18"/>
  <c r="B65" i="18"/>
  <c r="B77" i="18"/>
  <c r="B66" i="18"/>
  <c r="B5" i="19"/>
  <c r="B74" i="18"/>
  <c r="C6" i="19"/>
  <c r="C13" i="19"/>
  <c r="B67" i="18"/>
  <c r="A27" i="18"/>
  <c r="E28" i="18" s="1"/>
  <c r="B64" i="18"/>
  <c r="Q19" i="18"/>
  <c r="Q20" i="18" s="1"/>
  <c r="Q23" i="18" s="1"/>
  <c r="B51" i="18"/>
  <c r="B75" i="18"/>
  <c r="H39" i="18" l="1"/>
  <c r="I44" i="18"/>
  <c r="I42" i="18"/>
  <c r="H41" i="18"/>
  <c r="H45" i="18"/>
  <c r="I40" i="18"/>
  <c r="I41" i="18"/>
  <c r="I45" i="18"/>
  <c r="H44" i="18"/>
  <c r="I43" i="18"/>
  <c r="H42" i="18"/>
  <c r="H43" i="18"/>
  <c r="H40" i="18"/>
  <c r="I34" i="18"/>
  <c r="H33" i="18"/>
  <c r="H32" i="18"/>
  <c r="F32" i="18" s="1"/>
  <c r="B13" i="19" s="1"/>
  <c r="I36" i="18"/>
  <c r="H35" i="18"/>
  <c r="I33" i="18"/>
  <c r="I39" i="18"/>
  <c r="I35" i="18"/>
  <c r="H34" i="18"/>
  <c r="H36" i="18"/>
  <c r="C76" i="18"/>
  <c r="C64" i="18"/>
  <c r="I32" i="18"/>
  <c r="B6" i="19"/>
  <c r="C67" i="18"/>
  <c r="C66" i="18"/>
  <c r="C74" i="18"/>
  <c r="C51" i="18"/>
  <c r="E29" i="18"/>
  <c r="B9" i="19" s="1"/>
  <c r="C77" i="18"/>
  <c r="K45" i="18"/>
  <c r="M45" i="18" s="1"/>
  <c r="O45" i="18" s="1"/>
  <c r="K44" i="18"/>
  <c r="M44" i="18" s="1"/>
  <c r="O44" i="18" s="1"/>
  <c r="K41" i="18"/>
  <c r="M41" i="18" s="1"/>
  <c r="O41" i="18" s="1"/>
  <c r="H83" i="18"/>
  <c r="K35" i="18"/>
  <c r="M35" i="18" s="1"/>
  <c r="O35" i="18" s="1"/>
  <c r="K43" i="18"/>
  <c r="M43" i="18" s="1"/>
  <c r="O43" i="18" s="1"/>
  <c r="K34" i="18"/>
  <c r="M34" i="18" s="1"/>
  <c r="O34" i="18" s="1"/>
  <c r="K32" i="18"/>
  <c r="M32" i="18" s="1"/>
  <c r="O32" i="18" s="1"/>
  <c r="K42" i="18"/>
  <c r="M42" i="18" s="1"/>
  <c r="O42" i="18" s="1"/>
  <c r="K39" i="18"/>
  <c r="M39" i="18" s="1"/>
  <c r="O39" i="18" s="1"/>
  <c r="G28" i="18"/>
  <c r="I28" i="18" s="1"/>
  <c r="K40" i="18"/>
  <c r="M40" i="18" s="1"/>
  <c r="O40" i="18" s="1"/>
  <c r="K36" i="18"/>
  <c r="M36" i="18" s="1"/>
  <c r="O36" i="18" s="1"/>
  <c r="G29" i="18"/>
  <c r="I29" i="18" s="1"/>
  <c r="K33" i="18"/>
  <c r="M33" i="18" s="1"/>
  <c r="O33" i="18" s="1"/>
  <c r="C9" i="19"/>
  <c r="J28" i="18" l="1"/>
  <c r="M28" i="18"/>
  <c r="M29" i="18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</future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<sst xmlns="http://schemas.openxmlformats.org/spreadsheetml/2006/main" count="3694" uniqueCount="1378">
  <si>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</si>
  <si>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</si>
  <si>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</si>
  <si>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</si>
  <si>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</si>
  <si>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</si>
  <si>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</si>
  <si>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</si>
  <si>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</si>
  <si>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</si>
  <si>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</si>
  <si>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</si>
  <si>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</si>
  <si>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</si>
  <si>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</si>
  <si>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</si>
  <si>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</si>
  <si>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</si>
  <si>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</si>
  <si>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</si>
  <si>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</si>
  <si>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</si>
  <si>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</si>
  <si>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</si>
  <si>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</si>
  <si>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</si>
  <si>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</si>
  <si>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</si>
  <si>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</si>
  <si>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</si>
  <si>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</si>
  <si>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</si>
  <si>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</si>
  <si>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</si>
  <si>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</si>
  <si>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</si>
  <si>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</si>
  <si>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</si>
  <si>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</si>
  <si>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</si>
  <si>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</si>
  <si>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</si>
  <si>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</si>
  <si>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</si>
  <si>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</si>
  <si>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</si>
  <si>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</si>
  <si>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</si>
  <si>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</si>
  <si>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</si>
  <si>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</si>
  <si>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</si>
  <si>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</si>
  <si>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</si>
  <si>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</si>
  <si>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</si>
  <si>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</si>
  <si>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</si>
  <si>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</si>
  <si>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</si>
  <si>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</si>
  <si>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</si>
  <si>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</si>
  <si>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</si>
  <si>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Mã số:</t>
  </si>
  <si>
    <t>MER.QT-1.BM.4</t>
  </si>
  <si>
    <t>Lần ban hành:</t>
  </si>
  <si>
    <t>01</t>
  </si>
  <si>
    <t>Số trang</t>
  </si>
  <si>
    <t>100% COTTON</t>
  </si>
  <si>
    <t>HERSCHEL</t>
  </si>
  <si>
    <t>NỀN TRẮNG CHỮ ĐEN</t>
  </si>
  <si>
    <t>GẮN TẠI BÊN TRONG SƯỜN TRÁI, SÁT CẠNH TRÊN CỦA NHÃN THÀNH PHẦN</t>
  </si>
  <si>
    <t>NẰM DƯỚI NHÃN HSCO</t>
  </si>
  <si>
    <t>NATURAL</t>
  </si>
  <si>
    <t>CLEAR</t>
  </si>
  <si>
    <t>THẺ BÀI BẰNG GIẤY
GẮN VÀO ÁO KHI ĐÓNG GÓI</t>
  </si>
  <si>
    <t>NHÃN DỆT BẰNG VẢI 38MM*71MM 
(NHÃN CHÍNH-PHÂN THEO TỪNG SIZE)
CODE: HSC-ML-0047(MENS)</t>
  </si>
  <si>
    <t>NHÃN HSCO SATIN
CODE: HSC-ML-0002</t>
  </si>
  <si>
    <t>LƯU Ý: MẬT ĐỘ MŨI CHỈ (SPI) = 13 MŨI TRÊN 1 INCH
ỦI TRÁNH CẤN BÓNG
NHÃN CỔ Ở VỊ TRÍ CHÍNH GIỮA CỔ (TRÁNH MAY LỆCH SANG MỘT BÊN)</t>
  </si>
  <si>
    <t>GÓI CHỐNG ẨM</t>
  </si>
  <si>
    <t>GIẤY CHỐNG ẨM A3</t>
  </si>
  <si>
    <t>TẤM LÓT THÙNG
1 THÙNG ĐÓNG 2 CÁI: LÓT ĐÁY THÙNG + MIỆNG THÙNG</t>
  </si>
  <si>
    <t>WHITE</t>
  </si>
  <si>
    <t>SỬ DỤNG GẤP XẾP</t>
  </si>
  <si>
    <t>SỬ DỤNG ĐÓNG HÀNG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</si>
  <si>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</si>
  <si>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</si>
  <si>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</si>
  <si>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</si>
  <si>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</si>
  <si>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</si>
  <si>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</si>
  <si>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</si>
  <si>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</si>
  <si>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</si>
  <si>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</si>
  <si>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</si>
  <si>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</si>
  <si>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</si>
  <si>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</si>
  <si>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</si>
  <si>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</si>
  <si>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</si>
  <si>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</si>
  <si>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</si>
  <si>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</si>
  <si>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03/03</t>
  </si>
  <si>
    <t>SKU</t>
  </si>
  <si>
    <t>EXTRA (+/-)</t>
  </si>
  <si>
    <t>SHIPPING SAMPLE REQUIRED</t>
  </si>
  <si>
    <t>LỖI VẢI (DEFECT)
+ ĐẦU KHÚC</t>
  </si>
  <si>
    <t>SỐ LƯỢNG CẦN CẤP CHO TEST INHOUSE</t>
  </si>
  <si>
    <t>SỐ LƯỢNG CẦN CẤP CHO TEST OUTSOURCE</t>
  </si>
  <si>
    <t>PHẦN C : PHỤ LIỆU ĐÓNG GÓI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</si>
  <si>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</si>
  <si>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</si>
  <si>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t>DUYỆT THEO MẪU PHOTOSHOOT TRƯỚC WASH MÀU GREY HEATHER ĐÃ CHUYỂN 7/2/23</t>
  </si>
  <si>
    <t>DUYỆT THEO MẪU PHOTOSHOOT TRƯỚC WASH</t>
  </si>
  <si>
    <t>ĐỊNH VỊ HÌNH THÊU:</t>
  </si>
  <si>
    <r>
      <t>WASH:</t>
    </r>
    <r>
      <rPr>
        <sz val="22"/>
        <rFont val="Muli"/>
      </rPr>
      <t xml:space="preserve"> </t>
    </r>
  </si>
  <si>
    <t xml:space="preserve">PHẦN F: LƯU Ý </t>
  </si>
  <si>
    <t>-CÁCH MAY THEO NHƯ TÀI LIỆU ĐÍNH KÈM</t>
  </si>
  <si>
    <t>CHỈ</t>
  </si>
  <si>
    <t>THÙNG 60X40X30CM CÓ IN LOGO</t>
  </si>
  <si>
    <t>175CM</t>
  </si>
  <si>
    <t>QUY/ QUỲNH #251</t>
  </si>
  <si>
    <t>NCC THUAN TIEN</t>
  </si>
  <si>
    <t>HSC-AP-0301: MEN</t>
  </si>
  <si>
    <t>THẺ BÀI BẰNG GIẤY + DÂY TREO + SIZE STICKER</t>
  </si>
  <si>
    <t>HSC-ML-0047
(MENS)</t>
  </si>
  <si>
    <t>THÙNG CARTON HERSCHEL</t>
  </si>
  <si>
    <t>UPC STICKER DÁN TRÊN THẺ BÀI+ BAO POLYBAG+ THÙNG CARTON
KÍCH THƯỚC: 34 x 24mm</t>
  </si>
  <si>
    <t>GẮN Ở BÊN TRONG, GIỮA CỔ NGƯỜI MẶC</t>
  </si>
  <si>
    <t xml:space="preserve">DÁN 1PC TRÊN MẶT SAU THẺ BÀI 
1PC TRÊN BAO POLY. 
2PCS MẶT THÙNG CARTON </t>
  </si>
  <si>
    <t>ĐÓNG MỖI ÁO VÀO 1 BAO POLY</t>
  </si>
  <si>
    <t>CẮT CHÍNH XÁC</t>
  </si>
  <si>
    <t>KHÔNG THÊU</t>
  </si>
  <si>
    <t xml:space="preserve">KHÔNG WASH </t>
  </si>
  <si>
    <t>KHÔNG WASH</t>
  </si>
  <si>
    <t>1/4</t>
  </si>
  <si>
    <t>7 3/4</t>
  </si>
  <si>
    <t>1/8</t>
  </si>
  <si>
    <t>1/2</t>
  </si>
  <si>
    <t>5/8</t>
  </si>
  <si>
    <t>1 3/4</t>
  </si>
  <si>
    <t>28 1/2</t>
  </si>
  <si>
    <t>2 1/2</t>
  </si>
  <si>
    <t>11 1/2</t>
  </si>
  <si>
    <t>SS TEE</t>
  </si>
  <si>
    <t>100% COTTON 1x1RIB(20'S/1 CM) _ 260GSM"</t>
  </si>
  <si>
    <t>NHÃN THÀNH PHẦN MAIN 100% COTTON 
KÍCH THƯỚC: 82.2 *20 MM
CODE: CC-041</t>
  </si>
  <si>
    <t>CODE: CC-041</t>
  </si>
  <si>
    <t>HSC-MIS-0347</t>
  </si>
  <si>
    <t>GẮN TẠI BÊN TRONG SƯỜN TRÁI, TỪ LAI LÊN 5"
BAO GỒM 2 CÁI
THỨ TỰ GẮN NHÃN NHƯ HÌNH BÊN</t>
  </si>
  <si>
    <t>WH1234</t>
  </si>
  <si>
    <r>
      <rPr>
        <sz val="11"/>
        <rFont val="Calibri"/>
        <family val="1"/>
      </rPr>
      <t>Herschel Supply Co.</t>
    </r>
  </si>
  <si>
    <r>
      <rPr>
        <sz val="11"/>
        <rFont val="Calibri"/>
        <family val="1"/>
      </rPr>
      <t>Base Measurements</t>
    </r>
  </si>
  <si>
    <r>
      <rPr>
        <sz val="11"/>
        <rFont val="Calibri"/>
        <family val="1"/>
      </rPr>
      <t>Style Name:</t>
    </r>
  </si>
  <si>
    <r>
      <rPr>
        <sz val="11"/>
        <rFont val="Calibri"/>
        <family val="1"/>
      </rPr>
      <t>Men's Tee</t>
    </r>
  </si>
  <si>
    <r>
      <rPr>
        <sz val="11"/>
        <rFont val="Calibri"/>
        <family val="1"/>
      </rPr>
      <t>Base Size:</t>
    </r>
  </si>
  <si>
    <r>
      <rPr>
        <sz val="11"/>
        <rFont val="Calibri"/>
        <family val="1"/>
      </rPr>
      <t>Last Updated:</t>
    </r>
  </si>
  <si>
    <r>
      <rPr>
        <sz val="11"/>
        <rFont val="Calibri"/>
        <family val="1"/>
      </rPr>
      <t>Style Number:</t>
    </r>
  </si>
  <si>
    <r>
      <rPr>
        <sz val="11"/>
        <rFont val="Calibri"/>
        <family val="1"/>
      </rPr>
      <t>Category:</t>
    </r>
  </si>
  <si>
    <r>
      <rPr>
        <sz val="11"/>
        <rFont val="Calibri"/>
        <family val="1"/>
      </rPr>
      <t>Status:</t>
    </r>
  </si>
  <si>
    <r>
      <rPr>
        <sz val="11"/>
        <rFont val="Calibri"/>
        <family val="1"/>
      </rPr>
      <t>new</t>
    </r>
  </si>
  <si>
    <r>
      <rPr>
        <sz val="11"/>
        <rFont val="Calibri"/>
        <family val="1"/>
      </rPr>
      <t>Season:</t>
    </r>
  </si>
  <si>
    <t>2024 S2</t>
  </si>
  <si>
    <r>
      <rPr>
        <sz val="11"/>
        <rFont val="Calibri"/>
        <family val="1"/>
      </rPr>
      <t>Developer:</t>
    </r>
  </si>
  <si>
    <t>THÔNG SỐ CÓ ADD L=4%, W=3%</t>
  </si>
  <si>
    <r>
      <rPr>
        <sz val="11"/>
        <rFont val="Calibri"/>
        <family val="1"/>
      </rPr>
      <t>code</t>
    </r>
  </si>
  <si>
    <r>
      <rPr>
        <sz val="11"/>
        <rFont val="Calibri"/>
        <family val="1"/>
      </rPr>
      <t>description</t>
    </r>
  </si>
  <si>
    <r>
      <rPr>
        <sz val="11"/>
        <rFont val="Calibri"/>
        <family val="1"/>
      </rPr>
      <t>Grade Rule</t>
    </r>
  </si>
  <si>
    <t>Tol</t>
  </si>
  <si>
    <t>Tol  UA suggest</t>
  </si>
  <si>
    <t>M (TSTP)</t>
  </si>
  <si>
    <t xml:space="preserve">M </t>
  </si>
  <si>
    <r>
      <rPr>
        <sz val="11"/>
        <rFont val="Calibri"/>
        <family val="1"/>
      </rPr>
      <t>A</t>
    </r>
  </si>
  <si>
    <t>Neck Width HSP Seam to Seam</t>
  </si>
  <si>
    <t xml:space="preserve">rộng cổ từ đỉnh vai từ đường may tới đường may </t>
  </si>
  <si>
    <r>
      <rPr>
        <sz val="11"/>
        <rFont val="Calibri"/>
        <family val="1"/>
      </rPr>
      <t>B</t>
    </r>
  </si>
  <si>
    <t>Front Neck Drop from HSP</t>
  </si>
  <si>
    <t>hạ cổ trước từ đỉnh vai</t>
  </si>
  <si>
    <r>
      <rPr>
        <sz val="11"/>
        <rFont val="Calibri"/>
        <family val="1"/>
      </rPr>
      <t>C</t>
    </r>
  </si>
  <si>
    <t>Back Neck Drop from HSP</t>
  </si>
  <si>
    <t>hạ cổ sau từ đỉnh vai</t>
  </si>
  <si>
    <r>
      <rPr>
        <sz val="11"/>
        <rFont val="Calibri"/>
        <family val="1"/>
      </rPr>
      <t>E</t>
    </r>
  </si>
  <si>
    <t>Neck Trim Height</t>
  </si>
  <si>
    <t xml:space="preserve">to bản bo cổ </t>
  </si>
  <si>
    <r>
      <rPr>
        <sz val="11"/>
        <rFont val="Calibri"/>
        <family val="1"/>
      </rPr>
      <t>G</t>
    </r>
  </si>
  <si>
    <t>Shoulder Width - Set in</t>
  </si>
  <si>
    <t xml:space="preserve">ngang vai </t>
  </si>
  <si>
    <r>
      <rPr>
        <sz val="11"/>
        <rFont val="Calibri"/>
        <family val="1"/>
      </rPr>
      <t>H</t>
    </r>
  </si>
  <si>
    <t>Across Front (6" from HSP)</t>
  </si>
  <si>
    <t>ngang thân trước 6" từ đỉnh vai</t>
  </si>
  <si>
    <t>17 1/2</t>
  </si>
  <si>
    <r>
      <rPr>
        <sz val="11"/>
        <rFont val="Calibri"/>
        <family val="1"/>
      </rPr>
      <t>I</t>
    </r>
  </si>
  <si>
    <t>Across Back (6" from HSP)</t>
  </si>
  <si>
    <t>ngang thân sau 6" từ đỉnh vai</t>
  </si>
  <si>
    <t>18 1/2</t>
  </si>
  <si>
    <r>
      <rPr>
        <sz val="11"/>
        <rFont val="Calibri"/>
        <family val="1"/>
      </rPr>
      <t>J</t>
    </r>
  </si>
  <si>
    <t>Armhole Drop from HSP</t>
  </si>
  <si>
    <t>hạ nách từ đỉnh vai</t>
  </si>
  <si>
    <r>
      <rPr>
        <sz val="11"/>
        <rFont val="Calibri"/>
        <family val="1"/>
      </rPr>
      <t>K</t>
    </r>
  </si>
  <si>
    <t>Shoulder Slope (for Ref.)</t>
  </si>
  <si>
    <t>xuôi vai</t>
  </si>
  <si>
    <r>
      <rPr>
        <sz val="11"/>
        <rFont val="Calibri"/>
        <family val="1"/>
      </rPr>
      <t>L</t>
    </r>
  </si>
  <si>
    <t>Shoulder Seam Forward (for Ref.)</t>
  </si>
  <si>
    <t>chồm vai</t>
  </si>
  <si>
    <r>
      <rPr>
        <sz val="11"/>
        <rFont val="Calibri"/>
        <family val="1"/>
      </rPr>
      <t>M</t>
    </r>
  </si>
  <si>
    <t>Chest Circumference  1" Below Armhole</t>
  </si>
  <si>
    <t>vòng ngực 1" từ nách</t>
  </si>
  <si>
    <r>
      <rPr>
        <sz val="11"/>
        <rFont val="Calibri"/>
        <family val="1"/>
      </rPr>
      <t>N</t>
    </r>
  </si>
  <si>
    <t>Hem Circumference - Straight</t>
  </si>
  <si>
    <t>vòng lai đo thẳng</t>
  </si>
  <si>
    <r>
      <rPr>
        <sz val="11"/>
        <rFont val="Calibri"/>
        <family val="1"/>
      </rPr>
      <t>O</t>
    </r>
  </si>
  <si>
    <t>Front Length (HSP to Hem) - Above Low Hip (non zip)</t>
  </si>
  <si>
    <t xml:space="preserve">dài thân trước - đỉnh vai tới lai </t>
  </si>
  <si>
    <r>
      <rPr>
        <sz val="11"/>
        <rFont val="Calibri"/>
        <family val="1"/>
      </rPr>
      <t>R</t>
    </r>
  </si>
  <si>
    <t>CB Sleeve Length - Short SLV</t>
  </si>
  <si>
    <t xml:space="preserve">dài tay - đo tại giữa sau </t>
  </si>
  <si>
    <r>
      <rPr>
        <sz val="14"/>
        <color rgb="FFFF0000"/>
        <rFont val="Calibri"/>
        <family val="2"/>
      </rPr>
      <t>5/8</t>
    </r>
  </si>
  <si>
    <r>
      <rPr>
        <sz val="11"/>
        <rFont val="Calibri"/>
        <family val="1"/>
      </rPr>
      <t>S</t>
    </r>
  </si>
  <si>
    <t>Bicep Circumference 1" from underarm</t>
  </si>
  <si>
    <t>bắp tay 1" từ nách</t>
  </si>
  <si>
    <r>
      <rPr>
        <sz val="11"/>
        <rFont val="Calibri"/>
        <family val="1"/>
      </rPr>
      <t>T</t>
    </r>
  </si>
  <si>
    <t>Sleeve Hem Circumference - Short SLV</t>
  </si>
  <si>
    <t>cửa tay nguyên vòng</t>
  </si>
  <si>
    <t>Chữ tô đỏ UA đề xuất dung size mới cho sản xuất</t>
  </si>
  <si>
    <r>
      <rPr>
        <sz val="11"/>
        <rFont val="Calibri"/>
        <family val="1"/>
      </rPr>
      <t>50278|50279|50280|50281|50282</t>
    </r>
  </si>
  <si>
    <r>
      <rPr>
        <sz val="11"/>
        <rFont val="Calibri"/>
        <family val="1"/>
      </rPr>
      <t>2024 S1</t>
    </r>
  </si>
  <si>
    <r>
      <rPr>
        <sz val="11"/>
        <rFont val="Calibri"/>
        <family val="1"/>
      </rPr>
      <t>XL</t>
    </r>
  </si>
  <si>
    <r>
      <rPr>
        <sz val="11"/>
        <rFont val="Calibri"/>
        <family val="1"/>
      </rPr>
      <t>XXL</t>
    </r>
  </si>
  <si>
    <r>
      <rPr>
        <sz val="11"/>
        <rFont val="Calibri"/>
        <family val="1"/>
      </rPr>
      <t>Neck Width HSP Seam to Seam</t>
    </r>
  </si>
  <si>
    <r>
      <rPr>
        <sz val="11"/>
        <rFont val="Calibri"/>
        <family val="1"/>
      </rPr>
      <t>1/4</t>
    </r>
  </si>
  <si>
    <r>
      <rPr>
        <sz val="11"/>
        <rFont val="Calibri"/>
        <family val="1"/>
      </rPr>
      <t>7 3/4</t>
    </r>
  </si>
  <si>
    <r>
      <rPr>
        <sz val="11"/>
        <rFont val="Calibri"/>
        <family val="1"/>
      </rPr>
      <t>Front Neck Drop from HSP</t>
    </r>
  </si>
  <si>
    <r>
      <rPr>
        <sz val="11"/>
        <rFont val="Calibri"/>
        <family val="1"/>
      </rPr>
      <t>1/8</t>
    </r>
  </si>
  <si>
    <r>
      <rPr>
        <sz val="11"/>
        <rFont val="Calibri"/>
        <family val="1"/>
      </rPr>
      <t>Back Neck Drop from HSP</t>
    </r>
  </si>
  <si>
    <r>
      <rPr>
        <sz val="11"/>
        <rFont val="Calibri"/>
        <family val="1"/>
      </rPr>
      <t>Neck Trim Height</t>
    </r>
  </si>
  <si>
    <r>
      <rPr>
        <sz val="11"/>
        <rFont val="Calibri"/>
        <family val="1"/>
      </rPr>
      <t>Shoulder Width - Set in</t>
    </r>
  </si>
  <si>
    <r>
      <rPr>
        <sz val="11"/>
        <rFont val="Calibri"/>
        <family val="1"/>
      </rPr>
      <t>5/8</t>
    </r>
  </si>
  <si>
    <r>
      <rPr>
        <sz val="11"/>
        <rFont val="Calibri"/>
        <family val="1"/>
      </rPr>
      <t>Across Front (6" from HSP)</t>
    </r>
  </si>
  <si>
    <r>
      <rPr>
        <sz val="11"/>
        <rFont val="Calibri"/>
        <family val="1"/>
      </rPr>
      <t>17 1/2</t>
    </r>
  </si>
  <si>
    <r>
      <rPr>
        <sz val="11"/>
        <rFont val="Calibri"/>
        <family val="1"/>
      </rPr>
      <t>Across Back (6" from HSP)</t>
    </r>
  </si>
  <si>
    <r>
      <rPr>
        <sz val="11"/>
        <rFont val="Calibri"/>
        <family val="1"/>
      </rPr>
      <t>18 1/2</t>
    </r>
  </si>
  <si>
    <r>
      <rPr>
        <sz val="11"/>
        <rFont val="Calibri"/>
        <family val="1"/>
      </rPr>
      <t>Armhole Drop from HSP</t>
    </r>
  </si>
  <si>
    <r>
      <rPr>
        <sz val="11"/>
        <rFont val="Calibri"/>
        <family val="1"/>
      </rPr>
      <t>11 1/2</t>
    </r>
  </si>
  <si>
    <r>
      <rPr>
        <sz val="11"/>
        <rFont val="Calibri"/>
        <family val="1"/>
      </rPr>
      <t>Shoulder Slope (for Ref.)</t>
    </r>
  </si>
  <si>
    <r>
      <rPr>
        <sz val="11"/>
        <rFont val="Calibri"/>
        <family val="1"/>
      </rPr>
      <t>1 3/4</t>
    </r>
  </si>
  <si>
    <r>
      <rPr>
        <sz val="11"/>
        <rFont val="Calibri"/>
        <family val="1"/>
      </rPr>
      <t>Shoulder Seam Forward (for Ref.)</t>
    </r>
  </si>
  <si>
    <r>
      <rPr>
        <sz val="11"/>
        <rFont val="Calibri"/>
        <family val="1"/>
      </rPr>
      <t>Chest Circumference  1" Below Armhole</t>
    </r>
  </si>
  <si>
    <r>
      <rPr>
        <sz val="11"/>
        <rFont val="Calibri"/>
        <family val="1"/>
      </rPr>
      <t>2 1/2</t>
    </r>
  </si>
  <si>
    <r>
      <rPr>
        <sz val="11"/>
        <rFont val="Calibri"/>
        <family val="1"/>
      </rPr>
      <t>Hem Circumference - Straight</t>
    </r>
  </si>
  <si>
    <r>
      <rPr>
        <sz val="11"/>
        <rFont val="Calibri"/>
        <family val="1"/>
      </rPr>
      <t>Front Length (HSP to Hem) - Above Low Hip (non zip)</t>
    </r>
  </si>
  <si>
    <r>
      <rPr>
        <sz val="11"/>
        <rFont val="Calibri"/>
        <family val="1"/>
      </rPr>
      <t>1/2</t>
    </r>
  </si>
  <si>
    <r>
      <rPr>
        <sz val="11"/>
        <rFont val="Calibri"/>
        <family val="1"/>
      </rPr>
      <t>28 1/2</t>
    </r>
  </si>
  <si>
    <r>
      <rPr>
        <sz val="11"/>
        <rFont val="Calibri"/>
        <family val="1"/>
      </rPr>
      <t>CB Sleeve Length - Short SLV</t>
    </r>
  </si>
  <si>
    <r>
      <rPr>
        <sz val="11"/>
        <color rgb="FFFF0000"/>
        <rFont val="Calibri"/>
        <family val="1"/>
      </rPr>
      <t>5/8</t>
    </r>
  </si>
  <si>
    <r>
      <rPr>
        <sz val="11"/>
        <rFont val="Calibri"/>
        <family val="1"/>
      </rPr>
      <t>Bicep Circumference 1" from underarm</t>
    </r>
  </si>
  <si>
    <r>
      <rPr>
        <sz val="11"/>
        <rFont val="Calibri"/>
        <family val="1"/>
      </rPr>
      <t>Sleeve Hem Circumference - Short SLV</t>
    </r>
  </si>
  <si>
    <t xml:space="preserve">BO CỔ  </t>
  </si>
  <si>
    <t>BAO POLY (NHỎ) HSC-MIS-0347
KÍCH THƯỚC- (33 x 38)cm + 5cm</t>
  </si>
  <si>
    <t>16 CM</t>
  </si>
  <si>
    <t>BC Fishing Tee Men's</t>
  </si>
  <si>
    <t>50515-06531</t>
  </si>
  <si>
    <t xml:space="preserve">SIZE : </t>
  </si>
  <si>
    <t>KÍCH THƯỚC HÌNH IN  THÂN TRƯỚC:</t>
  </si>
  <si>
    <t>W: 8 CM</t>
  </si>
  <si>
    <t>KÍCH THƯỚC HÌNH IN CHÍNH GIỮA THÂN SAU:</t>
  </si>
  <si>
    <t>W: 28 CM</t>
  </si>
  <si>
    <t>9 CM</t>
  </si>
  <si>
    <t>IN TẠI THÂN TRƯỚC+ THÂN SAU ( IN BÁN THÀNH PHẨM)</t>
  </si>
  <si>
    <t>STICKER DÁN HANG TAG+BAO+THÙNG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</si>
  <si>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</si>
  <si>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</si>
  <si>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</si>
  <si>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</si>
  <si>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</si>
  <si>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</si>
  <si>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</si>
  <si>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</si>
  <si>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T-Shirt De Pêche BC Pour Hommes</t>
  </si>
  <si>
    <t>White</t>
  </si>
  <si>
    <t>Blanc</t>
  </si>
  <si>
    <t>50515-06531-M</t>
  </si>
  <si>
    <t>828432664863</t>
  </si>
  <si>
    <t>50515-06531-L</t>
  </si>
  <si>
    <t>828432664870</t>
  </si>
  <si>
    <t>50515-06531-XL</t>
  </si>
  <si>
    <t>828432664887</t>
  </si>
  <si>
    <t>50515-06531-2X</t>
  </si>
  <si>
    <t>828432664894</t>
  </si>
  <si>
    <t>Canada Tee Men's</t>
  </si>
  <si>
    <t>T-Shirt Canada Pour Hommes</t>
  </si>
  <si>
    <t>50519-06531-S</t>
  </si>
  <si>
    <t>828432664757</t>
  </si>
  <si>
    <t>50519-06531-M</t>
  </si>
  <si>
    <t>828432664764</t>
  </si>
  <si>
    <t>50519-06531-L</t>
  </si>
  <si>
    <t>828432664771</t>
  </si>
  <si>
    <t>50519-06531-XL</t>
  </si>
  <si>
    <t>828432664788</t>
  </si>
  <si>
    <t>50519-06531-2X</t>
  </si>
  <si>
    <t>828432664795</t>
  </si>
  <si>
    <t>Canada Crest Tee Men's</t>
  </si>
  <si>
    <t>T-Shirt À Écusson Canada Pour Hommes</t>
  </si>
  <si>
    <t>50520-06531-2X</t>
  </si>
  <si>
    <t>828432664948</t>
  </si>
  <si>
    <t>50520-06531-L</t>
  </si>
  <si>
    <t>828432664924</t>
  </si>
  <si>
    <t>50520-06531-M</t>
  </si>
  <si>
    <t>828432664917</t>
  </si>
  <si>
    <t>50520-06531-S</t>
  </si>
  <si>
    <t>828432664900</t>
  </si>
  <si>
    <t>Canada Tee Women's</t>
  </si>
  <si>
    <t>50521-06531-XS</t>
  </si>
  <si>
    <t>828432664955</t>
  </si>
  <si>
    <t>50521-06531-S</t>
  </si>
  <si>
    <t>828432664962</t>
  </si>
  <si>
    <t>50521-06531-L</t>
  </si>
  <si>
    <t>828432664986</t>
  </si>
  <si>
    <t>50521-06531-XL</t>
  </si>
  <si>
    <t>828432664993</t>
  </si>
  <si>
    <t>Banff Tourist Tee Men's</t>
  </si>
  <si>
    <t>T-Shirt Touristique Banff Pour Hommes</t>
  </si>
  <si>
    <t>Black</t>
  </si>
  <si>
    <t>Noir</t>
  </si>
  <si>
    <t>Banff Tourist Crew Women's</t>
  </si>
  <si>
    <t xml:space="preserve">Crew Touristique Banff Pour Femmes 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</si>
  <si>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</si>
  <si>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</si>
  <si>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</si>
  <si>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</si>
  <si>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</si>
  <si>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</si>
  <si>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</si>
  <si>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</si>
  <si>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</si>
  <si>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</si>
  <si>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</si>
  <si>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</si>
  <si>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</si>
  <si>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</si>
  <si>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</si>
  <si>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</si>
  <si>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</si>
  <si>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</si>
  <si>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</si>
  <si>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</si>
  <si>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</si>
  <si>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</si>
  <si>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Blanc de Blanc</t>
  </si>
  <si>
    <t>DUYỆT MÀU SẮC + CHẤT LƯỢNG HÌNH IN THEO STRIKE OFF CHUYỂN NGÀY 16/07/2024</t>
  </si>
  <si>
    <r>
      <t xml:space="preserve">ĐỊNH VỊ HÌNH IN THÂN SAU: </t>
    </r>
    <r>
      <rPr>
        <sz val="24"/>
        <rFont val="Muli"/>
      </rPr>
      <t>TỪ ĐƯỜNG TRA CỔ ĐẾN ĐỈNH HÌNH IN:</t>
    </r>
  </si>
  <si>
    <t>7 CM</t>
  </si>
  <si>
    <t>H06-ST118M-B</t>
  </si>
  <si>
    <t>H06  SS25  G2635</t>
  </si>
  <si>
    <t xml:space="preserve">SS25 </t>
  </si>
  <si>
    <t>S2</t>
  </si>
  <si>
    <t>SINGLE JERSEY 20'S 100% COTTON 190GSM- SOFT HAND FEEL</t>
  </si>
  <si>
    <t>HSSS25P0613009T00K - LOT '0716/10 - CẤP ĐỦ SỐ LƯỢNG</t>
  </si>
  <si>
    <t>HSSS25P06130010T00K - LOT '0716/10 - CẤP ĐỦ SỐ LƯỢNG</t>
  </si>
  <si>
    <t>H06-0615</t>
  </si>
  <si>
    <t>H06-0618</t>
  </si>
  <si>
    <t>H06-0619</t>
  </si>
  <si>
    <t>H06-0620</t>
  </si>
  <si>
    <t>NHÃN TRACKING
CODE#24122425S2</t>
  </si>
  <si>
    <t>24122425S2</t>
  </si>
  <si>
    <t>H06-0628</t>
  </si>
  <si>
    <t>H06-0627</t>
  </si>
  <si>
    <t>H06-0657</t>
  </si>
  <si>
    <t>UA</t>
  </si>
  <si>
    <t>H06-0632</t>
  </si>
  <si>
    <t>SS25-S2</t>
  </si>
  <si>
    <t>UA STYLE
(KHÔNG THỂ HIỆN TRÊN STICKER)</t>
  </si>
  <si>
    <t>H06-CR53M-B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</si>
  <si>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</si>
  <si>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</si>
  <si>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</si>
  <si>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</si>
  <si>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</si>
  <si>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</si>
  <si>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</si>
  <si>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</si>
  <si>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</si>
  <si>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</si>
  <si>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</si>
  <si>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</si>
  <si>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</si>
  <si>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</si>
  <si>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</si>
  <si>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</si>
  <si>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 / Noir</t>
  </si>
  <si>
    <t>50287-06210-S</t>
  </si>
  <si>
    <t>828432631230</t>
  </si>
  <si>
    <t>50287-06210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</si>
  <si>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</si>
  <si>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</si>
  <si>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</si>
  <si>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</si>
  <si>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</si>
  <si>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</si>
  <si>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</si>
  <si>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</si>
  <si>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H06-HD32M-B</t>
  </si>
  <si>
    <t>Basic Hoodie Men's</t>
  </si>
  <si>
    <t>Kangourous de Base Hommes</t>
  </si>
  <si>
    <t>50289-01149-S</t>
  </si>
  <si>
    <t>828432631339</t>
  </si>
  <si>
    <t>50289-01149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</si>
  <si>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</si>
  <si>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</si>
  <si>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</si>
  <si>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</si>
  <si>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</si>
  <si>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</si>
  <si>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</si>
  <si>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</si>
  <si>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Greener Pastures</t>
  </si>
  <si>
    <t>Pâturages Plus Verts</t>
  </si>
  <si>
    <t>50289-06636-S</t>
  </si>
  <si>
    <t>828432710638</t>
  </si>
  <si>
    <t>50289-06636</t>
  </si>
  <si>
    <t>50289-06636-M</t>
  </si>
  <si>
    <t>828432710645</t>
  </si>
  <si>
    <t>50289-06636-L</t>
  </si>
  <si>
    <t>828432710652</t>
  </si>
  <si>
    <t>50289-06636-XL</t>
  </si>
  <si>
    <t>828432710669</t>
  </si>
  <si>
    <t>50289-06636-2X</t>
  </si>
  <si>
    <t>828432710676</t>
  </si>
  <si>
    <t>H06-HD17M-B</t>
  </si>
  <si>
    <t>Basic Zip Hoodie Men's</t>
  </si>
  <si>
    <t>Kangourous à Fermeture Éclair Hommes</t>
  </si>
  <si>
    <t>50290-01149-S</t>
  </si>
  <si>
    <t>828432631537</t>
  </si>
  <si>
    <t>50290-01149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</si>
  <si>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</si>
  <si>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</si>
  <si>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</si>
  <si>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</si>
  <si>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</si>
  <si>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</si>
  <si>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</si>
  <si>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</si>
  <si>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50290-06210-S</t>
  </si>
  <si>
    <t>828432631636</t>
  </si>
  <si>
    <t>50290-06210</t>
  </si>
  <si>
    <t>50290-06210-M</t>
  </si>
  <si>
    <t>828432631643</t>
  </si>
  <si>
    <t>50290-06210-L</t>
  </si>
  <si>
    <t>828432631650</t>
  </si>
  <si>
    <t>50290-06210-XL</t>
  </si>
  <si>
    <t>828432631667</t>
  </si>
  <si>
    <t>50290-06210-2X</t>
  </si>
  <si>
    <t>828432631674</t>
  </si>
  <si>
    <t>H06-CR26W-B</t>
  </si>
  <si>
    <t>Classic Crew Women's</t>
  </si>
  <si>
    <t>Crew Classiques Femmes</t>
  </si>
  <si>
    <t>50297-00001-XS</t>
  </si>
  <si>
    <t>828432632633</t>
  </si>
  <si>
    <t>50297-00001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</si>
  <si>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</si>
  <si>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</si>
  <si>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</si>
  <si>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</si>
  <si>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</si>
  <si>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</si>
  <si>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</si>
  <si>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</si>
  <si>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Heather Light Grey</t>
  </si>
  <si>
    <t>Gris Clair Chiné</t>
  </si>
  <si>
    <t>50297-06113-XS</t>
  </si>
  <si>
    <t>828432632688</t>
  </si>
  <si>
    <t>50297-06113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</si>
  <si>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</si>
  <si>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</si>
  <si>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</si>
  <si>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</si>
  <si>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</si>
  <si>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</si>
  <si>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</si>
  <si>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</si>
  <si>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H06-HD33W-B</t>
  </si>
  <si>
    <t>Classic Hoodie Women's</t>
  </si>
  <si>
    <t>Kangourous Classiques Femmes</t>
  </si>
  <si>
    <t>50310-00001-XS</t>
  </si>
  <si>
    <t>828432658565</t>
  </si>
  <si>
    <t>50310-00001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</si>
  <si>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</si>
  <si>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</si>
  <si>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</si>
  <si>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</si>
  <si>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</si>
  <si>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</si>
  <si>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</si>
  <si>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</si>
  <si>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50310-06113-XS</t>
  </si>
  <si>
    <t>828432652563</t>
  </si>
  <si>
    <t>50310-06113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</si>
  <si>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</si>
  <si>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</si>
  <si>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</si>
  <si>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</si>
  <si>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</si>
  <si>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</si>
  <si>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</si>
  <si>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</si>
  <si>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H06-PA16M-B</t>
  </si>
  <si>
    <t>Classic Sweatpant Men's</t>
  </si>
  <si>
    <t>Pantalons Sport Classiques Hommes</t>
  </si>
  <si>
    <t>50292-00001-S</t>
  </si>
  <si>
    <t>828432631933</t>
  </si>
  <si>
    <t>50292-00001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</si>
  <si>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</si>
  <si>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</si>
  <si>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</si>
  <si>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</si>
  <si>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</si>
  <si>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</si>
  <si>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</si>
  <si>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</si>
  <si>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</si>
  <si>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</si>
  <si>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</si>
  <si>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</si>
  <si>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</si>
  <si>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</si>
  <si>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</si>
  <si>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</si>
  <si>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</si>
  <si>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</si>
  <si>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</si>
  <si>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H06-PA17W-B</t>
  </si>
  <si>
    <t>Classic Sweatpant Women's</t>
  </si>
  <si>
    <t>Pantalons Sport Classiques Femmes</t>
  </si>
  <si>
    <t>50298-00001-XS</t>
  </si>
  <si>
    <t>828432632732</t>
  </si>
  <si>
    <t>50298-00001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</si>
  <si>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</si>
  <si>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</si>
  <si>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</si>
  <si>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</si>
  <si>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</si>
  <si>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</si>
  <si>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</si>
  <si>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</si>
  <si>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50298-06113-XS</t>
  </si>
  <si>
    <t>828432632886</t>
  </si>
  <si>
    <t>50298-06113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</si>
  <si>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</si>
  <si>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</si>
  <si>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</si>
  <si>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</si>
  <si>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</si>
  <si>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</si>
  <si>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</si>
  <si>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</si>
  <si>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H06-SP11M-B</t>
  </si>
  <si>
    <t>Classic Sweatshort Men's</t>
  </si>
  <si>
    <t>Shorts de Sport Classiques Hommes</t>
  </si>
  <si>
    <t>50291-00001-S</t>
  </si>
  <si>
    <t>828432631735</t>
  </si>
  <si>
    <t>50291-00001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</si>
  <si>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</si>
  <si>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</si>
  <si>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</si>
  <si>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</si>
  <si>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</si>
  <si>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</si>
  <si>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</si>
  <si>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</si>
  <si>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</si>
  <si>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</si>
  <si>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</si>
  <si>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</si>
  <si>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</si>
  <si>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</si>
  <si>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</si>
  <si>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</si>
  <si>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</si>
  <si>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</si>
  <si>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</si>
  <si>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H06-PA34M-B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</si>
  <si>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</si>
  <si>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</si>
  <si>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</si>
  <si>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</si>
  <si>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</si>
  <si>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</si>
  <si>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</si>
  <si>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</si>
  <si>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</si>
  <si>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</si>
  <si>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</si>
  <si>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</si>
  <si>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</si>
  <si>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</si>
  <si>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</si>
  <si>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Ash Rose</t>
  </si>
  <si>
    <t>Rose Cendré</t>
  </si>
  <si>
    <t>50298-02077-XS</t>
  </si>
  <si>
    <t>828432705948</t>
  </si>
  <si>
    <t>50298-02077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</si>
  <si>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</si>
  <si>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</si>
  <si>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</si>
  <si>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</si>
  <si>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</si>
  <si>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</si>
  <si>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</si>
  <si>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</si>
  <si>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H06-HD36M-B</t>
  </si>
  <si>
    <t>Vintage Wash Classic Hoodie Men's</t>
  </si>
  <si>
    <t>Chandail à Capuchon Classique Délavé Vintage pour Hommes</t>
  </si>
  <si>
    <t>50475-00032-S</t>
  </si>
  <si>
    <t>828432707546</t>
  </si>
  <si>
    <t>50475-00032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</si>
  <si>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</si>
  <si>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</si>
  <si>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</si>
  <si>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</si>
  <si>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</si>
  <si>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</si>
  <si>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</si>
  <si>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</si>
  <si>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50297-02077-XS</t>
  </si>
  <si>
    <t>828432705849</t>
  </si>
  <si>
    <t>50297-02077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</si>
  <si>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</si>
  <si>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</si>
  <si>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</si>
  <si>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</si>
  <si>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</si>
  <si>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</si>
  <si>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</si>
  <si>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</si>
  <si>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50310-02077-XS</t>
  </si>
  <si>
    <t>828432706143</t>
  </si>
  <si>
    <t>50310-02077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</si>
  <si>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</si>
  <si>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</si>
  <si>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</si>
  <si>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</si>
  <si>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</si>
  <si>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</si>
  <si>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</si>
  <si>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</si>
  <si>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H06-HD31M</t>
  </si>
  <si>
    <t>Life's A Trip Hoodie Men's</t>
  </si>
  <si>
    <t>Chandail à Capuchon Life's A Trip Pour Hommes</t>
  </si>
  <si>
    <t>Blanc De Blanc</t>
  </si>
  <si>
    <t>50454-05977-S</t>
  </si>
  <si>
    <t>828432712212</t>
  </si>
  <si>
    <t>50454-05977</t>
  </si>
  <si>
    <t>50454-05977-M</t>
  </si>
  <si>
    <t>828432712229</t>
  </si>
  <si>
    <t>50454-05977-L</t>
  </si>
  <si>
    <t>828432712236</t>
  </si>
  <si>
    <t>50454-05977-XL</t>
  </si>
  <si>
    <t>828432712243</t>
  </si>
  <si>
    <t>50454-05977-2X</t>
  </si>
  <si>
    <t>828432712250</t>
  </si>
  <si>
    <t>H06-SP09W</t>
  </si>
  <si>
    <t>Classic Sweatshort 3" Women's</t>
  </si>
  <si>
    <t>Short de Sport Classique 3" Pour Femmes</t>
  </si>
  <si>
    <t>50424-05977-XS</t>
  </si>
  <si>
    <t>828432711666</t>
  </si>
  <si>
    <t>50424-05977</t>
  </si>
  <si>
    <t>50424-05977-S</t>
  </si>
  <si>
    <t>828432711673</t>
  </si>
  <si>
    <t>50424-05977-M</t>
  </si>
  <si>
    <t>828432711680</t>
  </si>
  <si>
    <t>50424-05977-L</t>
  </si>
  <si>
    <t>828432711697</t>
  </si>
  <si>
    <t>50424-05977-XL</t>
  </si>
  <si>
    <t>828432711703</t>
  </si>
  <si>
    <t>50424-00001-XS</t>
  </si>
  <si>
    <t>828432711567</t>
  </si>
  <si>
    <t>50424-00001</t>
  </si>
  <si>
    <t>50424-00001-S</t>
  </si>
  <si>
    <t>828432711574</t>
  </si>
  <si>
    <t>50424-00001-M</t>
  </si>
  <si>
    <t>828432711581</t>
  </si>
  <si>
    <t>50424-00001-L</t>
  </si>
  <si>
    <t>828432711598</t>
  </si>
  <si>
    <t>50424-00001-XL</t>
  </si>
  <si>
    <t>828432711604</t>
  </si>
  <si>
    <t>H06-ST54M-B</t>
  </si>
  <si>
    <t>Basic Tee Men's</t>
  </si>
  <si>
    <t>T-Shirts de Base Hommes</t>
  </si>
  <si>
    <t>50279-01149-S</t>
  </si>
  <si>
    <t>828432629985</t>
  </si>
  <si>
    <t>50279-01149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</si>
  <si>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</si>
  <si>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</si>
  <si>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</si>
  <si>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</si>
  <si>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</si>
  <si>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</si>
  <si>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</si>
  <si>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</si>
  <si>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</si>
  <si>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</si>
  <si>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</si>
  <si>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</si>
  <si>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</si>
  <si>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</si>
  <si>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</si>
  <si>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</si>
  <si>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</si>
  <si>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</si>
  <si>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</si>
  <si>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H06-ST126W-B</t>
  </si>
  <si>
    <t>Basic Tee Women's</t>
  </si>
  <si>
    <t>T-Shirts de Base Femmes</t>
  </si>
  <si>
    <t>50293-01149-XS</t>
  </si>
  <si>
    <t>828432632138</t>
  </si>
  <si>
    <t>50293-01149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</si>
  <si>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</si>
  <si>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</si>
  <si>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</si>
  <si>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</si>
  <si>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</si>
  <si>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</si>
  <si>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</si>
  <si>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</si>
  <si>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</si>
  <si>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Blanc / Noir</t>
  </si>
  <si>
    <t>50293-01821-XS</t>
  </si>
  <si>
    <t>828432632183</t>
  </si>
  <si>
    <t>50293-01821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</si>
  <si>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</si>
  <si>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</si>
  <si>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</si>
  <si>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</si>
  <si>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</si>
  <si>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</si>
  <si>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</si>
  <si>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</si>
  <si>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H06-ST62M</t>
  </si>
  <si>
    <t>Faculty Tee Solid Men’s</t>
  </si>
  <si>
    <t>T-Shirt Faculty Uni Pour Hommes</t>
  </si>
  <si>
    <t>50653-00001-S</t>
  </si>
  <si>
    <t>828432712960</t>
  </si>
  <si>
    <t>50653-00001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</si>
  <si>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</si>
  <si>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</si>
  <si>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</si>
  <si>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</si>
  <si>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</si>
  <si>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</si>
  <si>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</si>
  <si>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</si>
  <si>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H06-ST55W-B</t>
  </si>
  <si>
    <t>Faculty Tee Solid Women’s</t>
  </si>
  <si>
    <t>T-Shirt Faculty Uni Pour Femmes</t>
  </si>
  <si>
    <t>50652-00001-XS</t>
  </si>
  <si>
    <t>828432712861</t>
  </si>
  <si>
    <t>50652-00001</t>
  </si>
  <si>
    <t>50652-00001-S</t>
  </si>
  <si>
    <t>828432712878</t>
  </si>
  <si>
    <t>50652-00001-M</t>
  </si>
  <si>
    <t>828432712885</t>
  </si>
  <si>
    <t>50652-00001-L</t>
  </si>
  <si>
    <t>828432712892</t>
  </si>
  <si>
    <t>50652-00001-XL</t>
  </si>
  <si>
    <t>828432712908</t>
  </si>
  <si>
    <t>H06-PT09M-B</t>
  </si>
  <si>
    <t>Pocket Tee Men's</t>
  </si>
  <si>
    <t>T-shirts à Pochette Hommes</t>
  </si>
  <si>
    <t>50283-00001-S</t>
  </si>
  <si>
    <t>828432630431</t>
  </si>
  <si>
    <t>50283-00001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</si>
  <si>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</si>
  <si>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</si>
  <si>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</si>
  <si>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</si>
  <si>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</si>
  <si>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</si>
  <si>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</si>
  <si>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</si>
  <si>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</si>
  <si>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</si>
  <si>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</si>
  <si>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</si>
  <si>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</si>
  <si>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</si>
  <si>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</si>
  <si>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</si>
  <si>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</si>
  <si>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</si>
  <si>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</si>
  <si>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50279-01588-S</t>
  </si>
  <si>
    <t>828432651597</t>
  </si>
  <si>
    <t>50279-01588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</si>
  <si>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</si>
  <si>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</si>
  <si>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</si>
  <si>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</si>
  <si>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</si>
  <si>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</si>
  <si>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</si>
  <si>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</si>
  <si>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50279-06636-S</t>
  </si>
  <si>
    <t>828432710539</t>
  </si>
  <si>
    <t>50279-06636</t>
  </si>
  <si>
    <t>50279-06636-M</t>
  </si>
  <si>
    <t>828432710546</t>
  </si>
  <si>
    <t>50279-06636-L</t>
  </si>
  <si>
    <t>828432710553</t>
  </si>
  <si>
    <t>50279-06636-XL</t>
  </si>
  <si>
    <t>828432710560</t>
  </si>
  <si>
    <t>50279-06636-2X</t>
  </si>
  <si>
    <t>828432710577</t>
  </si>
  <si>
    <t>50283-06113-S</t>
  </si>
  <si>
    <t>828432705542</t>
  </si>
  <si>
    <t>50283-06113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</si>
  <si>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</si>
  <si>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</si>
  <si>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</si>
  <si>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</si>
  <si>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</si>
  <si>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</si>
  <si>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</si>
  <si>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</si>
  <si>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50653-06636-S</t>
  </si>
  <si>
    <t>828432713011</t>
  </si>
  <si>
    <t>50653-06636</t>
  </si>
  <si>
    <t>50653-06636-M</t>
  </si>
  <si>
    <t>828432713028</t>
  </si>
  <si>
    <t>50653-06636-L</t>
  </si>
  <si>
    <t>828432713035</t>
  </si>
  <si>
    <t>50653-06636-XL</t>
  </si>
  <si>
    <t>828432713042</t>
  </si>
  <si>
    <t>50653-06636-2X</t>
  </si>
  <si>
    <t>828432713059</t>
  </si>
  <si>
    <t>H06-ST44M-B</t>
  </si>
  <si>
    <t>Grizzly Tee Men's</t>
  </si>
  <si>
    <t>T-Shirt Grizzly Pour Hommes</t>
  </si>
  <si>
    <t>50435-05977-S</t>
  </si>
  <si>
    <t>828432702800</t>
  </si>
  <si>
    <t>50435-05977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</si>
  <si>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</si>
  <si>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</si>
  <si>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</si>
  <si>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</si>
  <si>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</si>
  <si>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</si>
  <si>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</si>
  <si>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</si>
  <si>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H06-PT08M-DYE-B</t>
  </si>
  <si>
    <t>Pigment Dye Pocket Tee Men's</t>
  </si>
  <si>
    <t>T-Shirts Pigmentés à Poche Hommes</t>
  </si>
  <si>
    <t>Ashley Blue</t>
  </si>
  <si>
    <t>Bleu Ashley</t>
  </si>
  <si>
    <t>50321-06544-S</t>
  </si>
  <si>
    <t>828432710980</t>
  </si>
  <si>
    <t>50321-06544</t>
  </si>
  <si>
    <t>50321-06544-M</t>
  </si>
  <si>
    <t>828432710997</t>
  </si>
  <si>
    <t>50321-06544-L</t>
  </si>
  <si>
    <t>828432711000</t>
  </si>
  <si>
    <t>50321-06544-XL</t>
  </si>
  <si>
    <t>828432711017</t>
  </si>
  <si>
    <t>50321-06544-2X</t>
  </si>
  <si>
    <t>828432711024</t>
  </si>
  <si>
    <t>50652-05977-XS</t>
  </si>
  <si>
    <t>828432712915</t>
  </si>
  <si>
    <t>50652-05977</t>
  </si>
  <si>
    <t>50652-05977-S</t>
  </si>
  <si>
    <t>828432712922</t>
  </si>
  <si>
    <t>50652-05977-M</t>
  </si>
  <si>
    <t>828432712939</t>
  </si>
  <si>
    <t>50652-05977-L</t>
  </si>
  <si>
    <t>828432712946</t>
  </si>
  <si>
    <t>50652-05977-XL</t>
  </si>
  <si>
    <t>828432712953</t>
  </si>
  <si>
    <t>H06-ST50M</t>
  </si>
  <si>
    <t>Photo Tee Men's</t>
  </si>
  <si>
    <t>T-Shirt Photo Pour Hommes</t>
  </si>
  <si>
    <t>50450-00001-S</t>
  </si>
  <si>
    <t>828432712069</t>
  </si>
  <si>
    <t>50450-00001</t>
  </si>
  <si>
    <t>50450-00001-M</t>
  </si>
  <si>
    <t>828432712076</t>
  </si>
  <si>
    <t>50450-00001-L</t>
  </si>
  <si>
    <t>828432712083</t>
  </si>
  <si>
    <t>50450-00001-XL</t>
  </si>
  <si>
    <t>828432712090</t>
  </si>
  <si>
    <t>50450-00001-2X</t>
  </si>
  <si>
    <t>828432712106</t>
  </si>
  <si>
    <t>H06-ST41M</t>
  </si>
  <si>
    <t>Life's A Trip Tee Men's</t>
  </si>
  <si>
    <t>T-Shirt Life's A Trip Pour Hommes</t>
  </si>
  <si>
    <t>50451-06531-S</t>
  </si>
  <si>
    <t>828432712113</t>
  </si>
  <si>
    <t>50451-06531</t>
  </si>
  <si>
    <t>50451-06531-M</t>
  </si>
  <si>
    <t>828432712120</t>
  </si>
  <si>
    <t>50451-06531-L</t>
  </si>
  <si>
    <t>828432712137</t>
  </si>
  <si>
    <t>50451-06531-XL</t>
  </si>
  <si>
    <t>828432712144</t>
  </si>
  <si>
    <t>50451-06531-2X</t>
  </si>
  <si>
    <t>828432712151</t>
  </si>
  <si>
    <t>H06-ST51W</t>
  </si>
  <si>
    <t>Photo Tee Women's</t>
  </si>
  <si>
    <t>T-Shirt Photo Pour Femmes</t>
  </si>
  <si>
    <t>50456-05977-XS</t>
  </si>
  <si>
    <t>828432712267</t>
  </si>
  <si>
    <t>50456-05977</t>
  </si>
  <si>
    <t>50456-05977-S</t>
  </si>
  <si>
    <t>828432712274</t>
  </si>
  <si>
    <t>50456-05977-M</t>
  </si>
  <si>
    <t>828432712281</t>
  </si>
  <si>
    <t>50456-05977-L</t>
  </si>
  <si>
    <t>828432712298</t>
  </si>
  <si>
    <t>50456-05977-XL</t>
  </si>
  <si>
    <t>828432712304</t>
  </si>
  <si>
    <t>H06-ST64W-DYE-B</t>
  </si>
  <si>
    <t>Pigment Dye Basic Tee Women's</t>
  </si>
  <si>
    <t>T-Shirts Pigmentés de Base Femmes</t>
  </si>
  <si>
    <t>50334-06544-XS</t>
  </si>
  <si>
    <t>828432711239</t>
  </si>
  <si>
    <t>50334-06544</t>
  </si>
  <si>
    <t>50334-06544-S</t>
  </si>
  <si>
    <t>828432711246</t>
  </si>
  <si>
    <t>50334-06544-M</t>
  </si>
  <si>
    <t>828432711253</t>
  </si>
  <si>
    <t>50334-06544-L</t>
  </si>
  <si>
    <t>828432711260</t>
  </si>
  <si>
    <t>50334-06544-XL</t>
  </si>
  <si>
    <t>828432711277</t>
  </si>
  <si>
    <t>H06-ST128M-B</t>
  </si>
  <si>
    <t>Vancouver Tourist Tee Men's</t>
  </si>
  <si>
    <t>T-Shirt Touriste Vancouver Pour Hommes</t>
  </si>
  <si>
    <t>50704-00001-S</t>
  </si>
  <si>
    <t>828432724987</t>
  </si>
  <si>
    <t>50704-00001</t>
  </si>
  <si>
    <t>50704-00001-M</t>
  </si>
  <si>
    <t>828432724994</t>
  </si>
  <si>
    <t>50704-00001-L</t>
  </si>
  <si>
    <t>828432725007</t>
  </si>
  <si>
    <t>50704-00001-XL</t>
  </si>
  <si>
    <t>828432725014</t>
  </si>
  <si>
    <t>50704-00001-2X</t>
  </si>
  <si>
    <t>828432725021</t>
  </si>
  <si>
    <t>H06-CR61M</t>
  </si>
  <si>
    <t>Vancouver Tourist Crew Men's</t>
  </si>
  <si>
    <t>Chandail Ras Du Cou Touriste Vancouver Pour Hommes</t>
  </si>
  <si>
    <t>50705-00001-S</t>
  </si>
  <si>
    <t>828432725038</t>
  </si>
  <si>
    <t>50705-00001</t>
  </si>
  <si>
    <t>50705-00001-M</t>
  </si>
  <si>
    <t>828432725045</t>
  </si>
  <si>
    <t>50705-00001-L</t>
  </si>
  <si>
    <t>828432725052</t>
  </si>
  <si>
    <t>50705-00001-XL</t>
  </si>
  <si>
    <t>828432725069</t>
  </si>
  <si>
    <t>50705-00001-2X</t>
  </si>
  <si>
    <t>828432725076</t>
  </si>
  <si>
    <t>H06-ST129W-B</t>
  </si>
  <si>
    <t>Vancouver Tourist Tee Women's</t>
  </si>
  <si>
    <t>T-Shirt Touriste Vancouver Pour Femmes</t>
  </si>
  <si>
    <t>50706-06531-XS</t>
  </si>
  <si>
    <t>828432725083</t>
  </si>
  <si>
    <t>50706-06531</t>
  </si>
  <si>
    <t>50706-06531-S</t>
  </si>
  <si>
    <t>828432725090</t>
  </si>
  <si>
    <t>50706-06531-M</t>
  </si>
  <si>
    <t>828432725106</t>
  </si>
  <si>
    <t>50706-06531-L</t>
  </si>
  <si>
    <t>828432725113</t>
  </si>
  <si>
    <t>50706-06531-XL</t>
  </si>
  <si>
    <t>828432725120</t>
  </si>
  <si>
    <t>H06-CR62W</t>
  </si>
  <si>
    <t>Vancouver Tourist Crew Women's</t>
  </si>
  <si>
    <t>Chandail Ras Du Cou Touriste Vancouver Pour Femmes</t>
  </si>
  <si>
    <t>50707-05456-XS</t>
  </si>
  <si>
    <t>828432725137</t>
  </si>
  <si>
    <t>50707-05456</t>
  </si>
  <si>
    <t>50707-05456-S</t>
  </si>
  <si>
    <t>828432725144</t>
  </si>
  <si>
    <t>50707-05456-M</t>
  </si>
  <si>
    <t>828432725151</t>
  </si>
  <si>
    <t>50707-05456-L</t>
  </si>
  <si>
    <t>828432725168</t>
  </si>
  <si>
    <t>50707-05456-XL</t>
  </si>
  <si>
    <t>828432725175</t>
  </si>
  <si>
    <t>H06-ST131W-B</t>
  </si>
  <si>
    <t>Banff Tourist Tee Women's</t>
  </si>
  <si>
    <t>T-Shirt Touristique Banff Pour Femmes</t>
  </si>
  <si>
    <t>50668-02077-XS</t>
  </si>
  <si>
    <t>828432713608</t>
  </si>
  <si>
    <t>50668-02077</t>
  </si>
  <si>
    <t>50668-02077-S</t>
  </si>
  <si>
    <t>828432713615</t>
  </si>
  <si>
    <t>50668-02077-M</t>
  </si>
  <si>
    <t>828432713622</t>
  </si>
  <si>
    <t>50668-02077-L</t>
  </si>
  <si>
    <t>828432713639</t>
  </si>
  <si>
    <t>50668-02077-XL</t>
  </si>
  <si>
    <t>828432713646</t>
  </si>
  <si>
    <t>H06-ST123M-B</t>
  </si>
  <si>
    <t>Darkest Navy</t>
  </si>
  <si>
    <t>Bleu Marine le Plus Foncé</t>
  </si>
  <si>
    <t>50746-04394-S</t>
  </si>
  <si>
    <t>828432726240</t>
  </si>
  <si>
    <t>50746-04394</t>
  </si>
  <si>
    <t>50746-04394-M</t>
  </si>
  <si>
    <t>828432726257</t>
  </si>
  <si>
    <t>50746-04394-L</t>
  </si>
  <si>
    <t>828432726264</t>
  </si>
  <si>
    <t>50746-04394-XL</t>
  </si>
  <si>
    <t>828432726271</t>
  </si>
  <si>
    <t>50746-04394-2X</t>
  </si>
  <si>
    <t>828432726288</t>
  </si>
  <si>
    <t>H06-CR54W-B</t>
  </si>
  <si>
    <t>Crew Touristique Banff Pour Femmes</t>
  </si>
  <si>
    <t>50639-00001-XS</t>
  </si>
  <si>
    <t>828432724932</t>
  </si>
  <si>
    <t>50639-00001</t>
  </si>
  <si>
    <t>50639-00001-S</t>
  </si>
  <si>
    <t>828432724949</t>
  </si>
  <si>
    <t>50639-00001-M</t>
  </si>
  <si>
    <t>828432724956</t>
  </si>
  <si>
    <t>50639-00001-L</t>
  </si>
  <si>
    <t>828432724963</t>
  </si>
  <si>
    <t>50639-00001-XL</t>
  </si>
  <si>
    <t>828432724970</t>
  </si>
  <si>
    <t>H06-CR56M</t>
  </si>
  <si>
    <t>Banff Tourist Crew Men's</t>
  </si>
  <si>
    <t>Chandail Ras Du Cou Touriste Banff Pour Hommes</t>
  </si>
  <si>
    <t>50703-00001-S</t>
  </si>
  <si>
    <t>828432725588</t>
  </si>
  <si>
    <t>50703-00001</t>
  </si>
  <si>
    <t>50703-00001-M</t>
  </si>
  <si>
    <t>828432725595</t>
  </si>
  <si>
    <t>50703-00001-L</t>
  </si>
  <si>
    <t>828432725601</t>
  </si>
  <si>
    <t>50703-00001-XL</t>
  </si>
  <si>
    <t>828432725618</t>
  </si>
  <si>
    <t>50703-00001-2X</t>
  </si>
  <si>
    <t>828432725625</t>
  </si>
  <si>
    <t>H06-ST130M-B</t>
  </si>
  <si>
    <t>Banff Rundle Tee Men's</t>
  </si>
  <si>
    <t>T-Shirt Rundle Banff Pour Hommes</t>
  </si>
  <si>
    <t>50412-06113-S</t>
  </si>
  <si>
    <t>828432644407</t>
  </si>
  <si>
    <t>50412-06113</t>
  </si>
  <si>
    <t>50412-06113-M</t>
  </si>
  <si>
    <t>828432644414</t>
  </si>
  <si>
    <t>50412-06113-L</t>
  </si>
  <si>
    <t>828432644421</t>
  </si>
  <si>
    <t>50412-06113-XL</t>
  </si>
  <si>
    <t>828432644438</t>
  </si>
  <si>
    <t>50412-06113-2X</t>
  </si>
  <si>
    <t>828432644445</t>
  </si>
  <si>
    <t>H06-HD61M</t>
  </si>
  <si>
    <t>Banff Rundle Hoodie Men's</t>
  </si>
  <si>
    <t>Hoodie Rundle Banff Pour Hommes</t>
  </si>
  <si>
    <t>Black Beauty</t>
  </si>
  <si>
    <t>Noir Élégance</t>
  </si>
  <si>
    <t>50415-06515-S</t>
  </si>
  <si>
    <t>828432644742</t>
  </si>
  <si>
    <t>50415-06515</t>
  </si>
  <si>
    <t>50415-06515-M</t>
  </si>
  <si>
    <t>828432644759</t>
  </si>
  <si>
    <t>50415-06515-L</t>
  </si>
  <si>
    <t>828432644766</t>
  </si>
  <si>
    <t>50415-06515-XL</t>
  </si>
  <si>
    <t>828432644773</t>
  </si>
  <si>
    <t>50415-06515-2X</t>
  </si>
  <si>
    <t>828432644780</t>
  </si>
  <si>
    <t>H06-ST132M-B</t>
  </si>
  <si>
    <t>Banff Parks Tee Men's</t>
  </si>
  <si>
    <t>T-Shirt Parcs Banff Pour Hommes</t>
  </si>
  <si>
    <t>50417-06531</t>
  </si>
  <si>
    <t>H06-HD59M-B</t>
  </si>
  <si>
    <t>Banff Parks Hoodie Men's</t>
  </si>
  <si>
    <t>Sweat à Capuche Parcs Banff Pour Hommes</t>
  </si>
  <si>
    <t>50418-06515-S</t>
  </si>
  <si>
    <t>828432644698</t>
  </si>
  <si>
    <t>50418-06515</t>
  </si>
  <si>
    <t>50418-06515-M</t>
  </si>
  <si>
    <t>828432644704</t>
  </si>
  <si>
    <t>50418-06515-L</t>
  </si>
  <si>
    <t>828432644711</t>
  </si>
  <si>
    <t>50418-06515-XL</t>
  </si>
  <si>
    <t>828432644728</t>
  </si>
  <si>
    <t>50418-06515-2X</t>
  </si>
  <si>
    <t>828432644735</t>
  </si>
  <si>
    <t>H06-ST121W-B</t>
  </si>
  <si>
    <t>T-Shirt Canada Pour Femmes</t>
  </si>
  <si>
    <t>50521-06531</t>
  </si>
  <si>
    <t>50521-06531-M</t>
  </si>
  <si>
    <t>828432664979</t>
  </si>
  <si>
    <t>H06-ST119M-B</t>
  </si>
  <si>
    <t>50519-06531</t>
  </si>
  <si>
    <t>Canada Tourist Tee Women's</t>
  </si>
  <si>
    <t xml:space="preserve">T-Shirt Touriste Canada Pour Femmes </t>
  </si>
  <si>
    <t>50709-06113-XS</t>
  </si>
  <si>
    <t>828432725182</t>
  </si>
  <si>
    <t>50709-06113</t>
  </si>
  <si>
    <t>50709-06113-S</t>
  </si>
  <si>
    <t>828432725199</t>
  </si>
  <si>
    <t>50709-06113-M</t>
  </si>
  <si>
    <t>828432725205</t>
  </si>
  <si>
    <t>50709-06113-L</t>
  </si>
  <si>
    <t>828432725212</t>
  </si>
  <si>
    <t>50709-06113-XL</t>
  </si>
  <si>
    <t>828432725229</t>
  </si>
  <si>
    <t>H06-CR58W</t>
  </si>
  <si>
    <t>Canada Tourist Crew Women's</t>
  </si>
  <si>
    <t>Chandail Ras Du Cou Touriste Canada Pour Femmes</t>
  </si>
  <si>
    <t>50710-06113-XS</t>
  </si>
  <si>
    <t>828432725236</t>
  </si>
  <si>
    <t>50710-06113</t>
  </si>
  <si>
    <t>50710-06113-S</t>
  </si>
  <si>
    <t>828432725243</t>
  </si>
  <si>
    <t>50710-06113-M</t>
  </si>
  <si>
    <t>828432725250</t>
  </si>
  <si>
    <t>50710-06113-L</t>
  </si>
  <si>
    <t>828432725267</t>
  </si>
  <si>
    <t>50710-06113-XL</t>
  </si>
  <si>
    <t>828432725274</t>
  </si>
  <si>
    <t>Canada Tourist Tee Men's</t>
  </si>
  <si>
    <t xml:space="preserve">T-Shirt Touriste Canada Pour Hommes </t>
  </si>
  <si>
    <t>50711-06113-S</t>
  </si>
  <si>
    <t>828432725281</t>
  </si>
  <si>
    <t>50711-06113</t>
  </si>
  <si>
    <t>50711-06113-M</t>
  </si>
  <si>
    <t>828432725298</t>
  </si>
  <si>
    <t>50711-06113-L</t>
  </si>
  <si>
    <t>828432725304</t>
  </si>
  <si>
    <t>50711-06113-XL</t>
  </si>
  <si>
    <t>828432725311</t>
  </si>
  <si>
    <t>50711-06113-2X</t>
  </si>
  <si>
    <t>828432725328</t>
  </si>
  <si>
    <t>H06-CR57M</t>
  </si>
  <si>
    <t>Canada Tourist Crew Men's</t>
  </si>
  <si>
    <t>Chandail Ras Du Cou Touriste Canada Pour Hommes</t>
  </si>
  <si>
    <t>50712-06113-S</t>
  </si>
  <si>
    <t>828432725335</t>
  </si>
  <si>
    <t>50712-06113</t>
  </si>
  <si>
    <t>50712-06113-M</t>
  </si>
  <si>
    <t>828432725342</t>
  </si>
  <si>
    <t>50712-06113-L</t>
  </si>
  <si>
    <t>828432725359</t>
  </si>
  <si>
    <t>50712-06113-XL</t>
  </si>
  <si>
    <t>828432725366</t>
  </si>
  <si>
    <t>50712-06113-2X</t>
  </si>
  <si>
    <t>828432725373</t>
  </si>
  <si>
    <t>H06-ST120M-B</t>
  </si>
  <si>
    <t>50520-06531</t>
  </si>
  <si>
    <t>50520-06531-XL</t>
  </si>
  <si>
    <t>828432664931</t>
  </si>
  <si>
    <t>H06-ST82W-B</t>
  </si>
  <si>
    <t>BC Fishing Tee Women's</t>
  </si>
  <si>
    <t>T-Shirt De Pêche BC Pour Femmes</t>
  </si>
  <si>
    <t>50517-06531-XS</t>
  </si>
  <si>
    <t>828432665006</t>
  </si>
  <si>
    <t>50517-06531</t>
  </si>
  <si>
    <t>50517-06531-S</t>
  </si>
  <si>
    <t>828432665013</t>
  </si>
  <si>
    <t>50517-06531-M</t>
  </si>
  <si>
    <t>828432665020</t>
  </si>
  <si>
    <t>50517-06531-L</t>
  </si>
  <si>
    <t>828432665037</t>
  </si>
  <si>
    <t>50517-06531-XL</t>
  </si>
  <si>
    <t>828432665044</t>
  </si>
  <si>
    <t>50515-06531-S</t>
  </si>
  <si>
    <t>828432664856</t>
  </si>
  <si>
    <t>H06-ST134M</t>
  </si>
  <si>
    <t>Toronto Tourist Tee Men's</t>
  </si>
  <si>
    <t>T-Shirt Touriste Toronto Pour Hommes</t>
  </si>
  <si>
    <t>50713-04394-S</t>
  </si>
  <si>
    <t>828432725380</t>
  </si>
  <si>
    <t>50713-04394</t>
  </si>
  <si>
    <t>50713-04394-M</t>
  </si>
  <si>
    <t>828432725397</t>
  </si>
  <si>
    <t>50713-04394-L</t>
  </si>
  <si>
    <t>828432725403</t>
  </si>
  <si>
    <t>50713-04394-XL</t>
  </si>
  <si>
    <t>828432725410</t>
  </si>
  <si>
    <t>50713-04394-2X</t>
  </si>
  <si>
    <t>828432725427</t>
  </si>
  <si>
    <t>H06-CR59M</t>
  </si>
  <si>
    <t>Toronto Tourist Crew Men's</t>
  </si>
  <si>
    <t>Chandail Ras Du Cou Touriste Toronto Pour Hommes</t>
  </si>
  <si>
    <t>50714-04394-S</t>
  </si>
  <si>
    <t>828432725434</t>
  </si>
  <si>
    <t>50714-04394</t>
  </si>
  <si>
    <t>50714-04394-M</t>
  </si>
  <si>
    <t>828432725441</t>
  </si>
  <si>
    <t>50714-04394-L</t>
  </si>
  <si>
    <t>828432725458</t>
  </si>
  <si>
    <t>50714-04394-XL</t>
  </si>
  <si>
    <t>828432725465</t>
  </si>
  <si>
    <t>50714-04394-2X</t>
  </si>
  <si>
    <t>828432725472</t>
  </si>
  <si>
    <t>H06-ST135W</t>
  </si>
  <si>
    <t>Toronto Tourist Tee Women's</t>
  </si>
  <si>
    <t>T-Shirt Touriste Toronto Pour Femmes</t>
  </si>
  <si>
    <t>50715-06531-XS</t>
  </si>
  <si>
    <t>828432725489</t>
  </si>
  <si>
    <t>50715-06531</t>
  </si>
  <si>
    <t>50715-06531-S</t>
  </si>
  <si>
    <t>828432725496</t>
  </si>
  <si>
    <t>50715-06531-M</t>
  </si>
  <si>
    <t>828432725502</t>
  </si>
  <si>
    <t>50715-06531-L</t>
  </si>
  <si>
    <t>828432725519</t>
  </si>
  <si>
    <t>50715-06531-XL</t>
  </si>
  <si>
    <t>828432725526</t>
  </si>
  <si>
    <t>H06-CR60W</t>
  </si>
  <si>
    <t>Toronto Tourist Crew Women's</t>
  </si>
  <si>
    <t>Chandail Ras Du Cou Touriste Toronto Pour Femmes</t>
  </si>
  <si>
    <t>50716-05456-XS</t>
  </si>
  <si>
    <t>828432725533</t>
  </si>
  <si>
    <t>50716-05456</t>
  </si>
  <si>
    <t>50716-05456-S</t>
  </si>
  <si>
    <t>828432725540</t>
  </si>
  <si>
    <t>50716-05456-M</t>
  </si>
  <si>
    <t>828432725557</t>
  </si>
  <si>
    <t>50716-05456-L</t>
  </si>
  <si>
    <t>828432725564</t>
  </si>
  <si>
    <t>50716-05456-XL</t>
  </si>
  <si>
    <t>828432725571</t>
  </si>
  <si>
    <t>H06-TS03K</t>
  </si>
  <si>
    <t>Banff Tourist Tee Kids</t>
  </si>
  <si>
    <t>T-Shirt Touristique Banff Pour Enfants</t>
  </si>
  <si>
    <t>50644-02077-2Y</t>
  </si>
  <si>
    <t>828432714100</t>
  </si>
  <si>
    <t>50644-02077</t>
  </si>
  <si>
    <t>50644-02077-4Y</t>
  </si>
  <si>
    <t>828432714117</t>
  </si>
  <si>
    <t>50644-02077-6Y</t>
  </si>
  <si>
    <t>828432714124</t>
  </si>
  <si>
    <t>50644-02077-8Y</t>
  </si>
  <si>
    <t>828432714131</t>
  </si>
  <si>
    <t>50644-02077-10Y</t>
  </si>
  <si>
    <t>828432714148</t>
  </si>
  <si>
    <t>50644-04394-2Y</t>
  </si>
  <si>
    <t>828432713950</t>
  </si>
  <si>
    <t>50644-04394</t>
  </si>
  <si>
    <t>50644-04394-4Y</t>
  </si>
  <si>
    <t>828432713967</t>
  </si>
  <si>
    <t>50644-04394-6Y</t>
  </si>
  <si>
    <t>828432713974</t>
  </si>
  <si>
    <t>50644-04394-8Y</t>
  </si>
  <si>
    <t>828432713981</t>
  </si>
  <si>
    <t>50644-04394-10Y</t>
  </si>
  <si>
    <t>828432713998</t>
  </si>
  <si>
    <t>H06-TS04K</t>
  </si>
  <si>
    <t>Canada Tourist Tee Kids</t>
  </si>
  <si>
    <t>T-Shirt Touristique Canada Pour Enfants</t>
  </si>
  <si>
    <t>50645-02077-2Y</t>
  </si>
  <si>
    <t>828432714056</t>
  </si>
  <si>
    <t>50645-02077</t>
  </si>
  <si>
    <t>50645-02077-4Y</t>
  </si>
  <si>
    <t>828432714063</t>
  </si>
  <si>
    <t>50645-02077-6Y</t>
  </si>
  <si>
    <t>828432714070</t>
  </si>
  <si>
    <t>50645-02077-8Y</t>
  </si>
  <si>
    <t>828432714087</t>
  </si>
  <si>
    <t>50645-02077-10Y</t>
  </si>
  <si>
    <t>828432714094</t>
  </si>
  <si>
    <t>50645-04394-2Y</t>
  </si>
  <si>
    <t>828432714001</t>
  </si>
  <si>
    <t>50645-04394</t>
  </si>
  <si>
    <t>50645-04394-4Y</t>
  </si>
  <si>
    <t>828432714018</t>
  </si>
  <si>
    <t>50645-04394-6Y</t>
  </si>
  <si>
    <t>828432714025</t>
  </si>
  <si>
    <t>50645-04394-8Y</t>
  </si>
  <si>
    <t>828432714032</t>
  </si>
  <si>
    <t>50645-04394-10Y</t>
  </si>
  <si>
    <t>828432714049</t>
  </si>
  <si>
    <t>H06-ST02K</t>
  </si>
  <si>
    <t>Vancouver Tourist Tee Kids</t>
  </si>
  <si>
    <t>T-Shirt Touristique Vancouver Pour Enfants</t>
  </si>
  <si>
    <t>50646-02077-2Y</t>
  </si>
  <si>
    <t>828432713905</t>
  </si>
  <si>
    <t>50646-02077</t>
  </si>
  <si>
    <t>50646-02077-4Y</t>
  </si>
  <si>
    <t>828432713912</t>
  </si>
  <si>
    <t>50646-02077-6Y</t>
  </si>
  <si>
    <t>828432713929</t>
  </si>
  <si>
    <t>50646-02077-8Y</t>
  </si>
  <si>
    <t>828432713936</t>
  </si>
  <si>
    <t>50646-02077-10Y</t>
  </si>
  <si>
    <t>828432713943</t>
  </si>
  <si>
    <t>50646-04394-2Y</t>
  </si>
  <si>
    <t>828432713851</t>
  </si>
  <si>
    <t>50646-04394</t>
  </si>
  <si>
    <t>50646-04394-4Y</t>
  </si>
  <si>
    <t>828432713868</t>
  </si>
  <si>
    <t>50646-04394-6Y</t>
  </si>
  <si>
    <t>828432713875</t>
  </si>
  <si>
    <t>50646-04394-8Y</t>
  </si>
  <si>
    <t>828432713882</t>
  </si>
  <si>
    <t>50646-04394-10Y</t>
  </si>
  <si>
    <t>828432713899</t>
  </si>
  <si>
    <t>H06-ST01K</t>
  </si>
  <si>
    <t>Banff Tourist Crew Kids</t>
  </si>
  <si>
    <t>Crew Touristique Banff Pour Enfants</t>
  </si>
  <si>
    <t>50647-06113-2Y</t>
  </si>
  <si>
    <t>828432713707</t>
  </si>
  <si>
    <t>50647-06113</t>
  </si>
  <si>
    <t>50647-06113-4Y</t>
  </si>
  <si>
    <t>828432713714</t>
  </si>
  <si>
    <t>50647-06113-6Y</t>
  </si>
  <si>
    <t>828432713721</t>
  </si>
  <si>
    <t>50647-06113-8Y</t>
  </si>
  <si>
    <t>828432713738</t>
  </si>
  <si>
    <t>50647-06113-10Y</t>
  </si>
  <si>
    <t>828432713745</t>
  </si>
  <si>
    <t>H06-CR04K</t>
  </si>
  <si>
    <t>Canada Tourist Crew Kids</t>
  </si>
  <si>
    <t>Crew Touristique Canada Pour Enfants</t>
  </si>
  <si>
    <t>50648-06113-2Y</t>
  </si>
  <si>
    <t>828432713806</t>
  </si>
  <si>
    <t>50648-06113</t>
  </si>
  <si>
    <t>50648-06113-4Y</t>
  </si>
  <si>
    <t>828432713813</t>
  </si>
  <si>
    <t>50648-06113-6Y</t>
  </si>
  <si>
    <t>828432713820</t>
  </si>
  <si>
    <t>50648-06113-8Y</t>
  </si>
  <si>
    <t>828432713837</t>
  </si>
  <si>
    <t>50648-06113-10Y</t>
  </si>
  <si>
    <t>828432713844</t>
  </si>
  <si>
    <t>H06-CR02K</t>
  </si>
  <si>
    <t>Vancouver Tourist Crew Kids</t>
  </si>
  <si>
    <t>Crew Touristique Vancouver Pour Enfants</t>
  </si>
  <si>
    <t>50649-06113-2Y</t>
  </si>
  <si>
    <t>828432713752</t>
  </si>
  <si>
    <t>50649-06113</t>
  </si>
  <si>
    <t>50649-06113-4Y</t>
  </si>
  <si>
    <t>828432713769</t>
  </si>
  <si>
    <t>50649-06113-6Y</t>
  </si>
  <si>
    <t>828432713776</t>
  </si>
  <si>
    <t>50649-06113-8Y</t>
  </si>
  <si>
    <t>828432713783</t>
  </si>
  <si>
    <t>50649-06113-10Y</t>
  </si>
  <si>
    <t>828432713790</t>
  </si>
  <si>
    <t>H06-ST132M-A</t>
  </si>
  <si>
    <t>H06-ST123M-A</t>
  </si>
  <si>
    <t>50746-00001-2X</t>
  </si>
  <si>
    <t>828432726158</t>
  </si>
  <si>
    <t>50746-00001</t>
  </si>
  <si>
    <t>50746-00001-L</t>
  </si>
  <si>
    <t>828432726134</t>
  </si>
  <si>
    <t>50746-00001-M</t>
  </si>
  <si>
    <t>828432726127</t>
  </si>
  <si>
    <t>50746-00001-S</t>
  </si>
  <si>
    <t>828432726110</t>
  </si>
  <si>
    <t>50746-00001-XL</t>
  </si>
  <si>
    <t>828432726141</t>
  </si>
  <si>
    <t>50746-06531-2X</t>
  </si>
  <si>
    <t>828432726202</t>
  </si>
  <si>
    <t>50746-06531</t>
  </si>
  <si>
    <t>50746-06531-L</t>
  </si>
  <si>
    <t>828432726189</t>
  </si>
  <si>
    <t>50746-06531-M</t>
  </si>
  <si>
    <t>828432726172</t>
  </si>
  <si>
    <t>50746-06531-S</t>
  </si>
  <si>
    <t>828432726165</t>
  </si>
  <si>
    <t>50746-06531-XL</t>
  </si>
  <si>
    <t>828432726196</t>
  </si>
  <si>
    <t>H06-CR54W-A</t>
  </si>
  <si>
    <t>50639-05456</t>
  </si>
  <si>
    <r>
      <t xml:space="preserve">ĐỊNH VỊ HÌNH IN NGỰC TRÁI TRƯỚC: </t>
    </r>
    <r>
      <rPr>
        <sz val="24"/>
        <rFont val="Muli"/>
      </rPr>
      <t>TỪ TRA VAI ĐẾN ĐỈNH HÌNH IN</t>
    </r>
  </si>
  <si>
    <r>
      <t xml:space="preserve">ĐỊNH VỊ HÌNH IN NGỰC TRÁI TRƯỚC: </t>
    </r>
    <r>
      <rPr>
        <sz val="24"/>
        <rFont val="Muli"/>
      </rPr>
      <t xml:space="preserve">TỪ ĐƯỜNG TRA TAY (BÊN TRÁI NGƯỜI MẶC) ĐẾN CẠNH HÌNH IN </t>
    </r>
  </si>
  <si>
    <t>TRIỂN KHAI SẢN XUẤT
THAM KHẢO CÁCH MAY: MẪU H06-ST62M MÀU GREEN CHUYỂN CÙNG TNSX NGÀY 18/11/2024</t>
  </si>
  <si>
    <t>BLACK/WHITE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</si>
</sst>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([$USD]\ * #,##0.00_);_([$USD]\ * \(#,##0.00\);_([$USD]\ * &quot;-&quot;_);_(@_)"/>
    <numFmt numFmtId="174" formatCode="[$-409]d\-mmm;@"/>
    <numFmt numFmtId="175" formatCode="yyyy\-mmm\-dd;@"/>
    <numFmt numFmtId="176" formatCode="_(* #,##0_);_(* \(#,##0\);_(* &quot;-&quot;??_);_(@_)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b/>
      <sz val="20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48"/>
      <name val="Muli"/>
    </font>
    <font>
      <b/>
      <u/>
      <sz val="24"/>
      <name val="Muli"/>
    </font>
    <font>
      <b/>
      <sz val="72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44"/>
      <color theme="1"/>
      <name val="Muli"/>
    </font>
    <font>
      <b/>
      <sz val="44"/>
      <name val="Muli"/>
    </font>
    <font>
      <sz val="10"/>
      <color rgb="FF000000"/>
      <name val="Times New Roman"/>
      <family val="1"/>
    </font>
    <font>
      <b/>
      <sz val="30"/>
      <name val="Muli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36"/>
      <color theme="1"/>
      <name val="Muli"/>
    </font>
    <font>
      <sz val="22"/>
      <color theme="1"/>
      <name val="Muli"/>
    </font>
    <font>
      <b/>
      <sz val="22"/>
      <color theme="9" tint="-0.249977111117893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22"/>
      <color theme="9"/>
      <name val="Muli"/>
    </font>
    <font>
      <sz val="22"/>
      <color indexed="8"/>
      <name val="Muli"/>
    </font>
    <font>
      <b/>
      <sz val="22"/>
      <color indexed="8"/>
      <name val="Muli"/>
    </font>
    <font>
      <sz val="22"/>
      <color theme="9"/>
      <name val="Muli"/>
    </font>
    <font>
      <b/>
      <u/>
      <sz val="22"/>
      <name val="Muli"/>
    </font>
    <font>
      <b/>
      <sz val="48"/>
      <color theme="1"/>
      <name val="Muli"/>
    </font>
    <font>
      <b/>
      <sz val="28"/>
      <color theme="9" tint="-0.249977111117893"/>
      <name val="Muli"/>
    </font>
    <font>
      <b/>
      <sz val="28"/>
      <color indexed="48"/>
      <name val="Muli"/>
    </font>
    <font>
      <b/>
      <sz val="20"/>
      <color indexed="8"/>
      <name val="Muli"/>
    </font>
    <font>
      <b/>
      <sz val="14"/>
      <name val="Muli"/>
    </font>
    <font>
      <sz val="10"/>
      <color rgb="FF000000"/>
      <name val="Verdana"/>
      <family val="2"/>
    </font>
    <font>
      <sz val="9"/>
      <name val="Geneva"/>
      <family val="2"/>
    </font>
    <font>
      <sz val="12"/>
      <color theme="1"/>
      <name val="Calibri"/>
      <family val="1"/>
      <charset val="136"/>
      <scheme val="minor"/>
    </font>
    <font>
      <sz val="11"/>
      <name val="Calibri"/>
      <family val="2"/>
    </font>
    <font>
      <sz val="11"/>
      <name val="Calibri"/>
      <family val="1"/>
    </font>
    <font>
      <sz val="11"/>
      <color rgb="FF000000"/>
      <name val="Calibri"/>
      <family val="2"/>
    </font>
    <font>
      <b/>
      <sz val="18"/>
      <name val="Calibri"/>
      <family val="2"/>
    </font>
    <font>
      <b/>
      <sz val="1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4"/>
      <color rgb="FF000000"/>
      <name val="Calibri"/>
      <family val="2"/>
    </font>
    <font>
      <b/>
      <sz val="14"/>
      <color rgb="FFFF0000"/>
      <name val="Calibri"/>
      <family val="2"/>
    </font>
    <font>
      <b/>
      <sz val="14"/>
      <color rgb="FF000000"/>
      <name val="Calibri"/>
      <family val="2"/>
    </font>
    <font>
      <sz val="14"/>
      <color rgb="FFFF0000"/>
      <name val="Calibri"/>
      <family val="2"/>
    </font>
    <font>
      <b/>
      <sz val="16"/>
      <color rgb="FFFF0000"/>
      <name val="Times New Roman"/>
      <family val="1"/>
    </font>
    <font>
      <sz val="11"/>
      <color rgb="FFFF0000"/>
      <name val="Calibri"/>
      <family val="1"/>
    </font>
    <font>
      <b/>
      <sz val="14"/>
      <color rgb="FFFF0000"/>
      <name val="Times New Roman"/>
      <family val="1"/>
    </font>
    <font>
      <b/>
      <sz val="2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45"/>
      <name val="Muli"/>
    </font>
    <font>
      <sz val="45"/>
      <name val="Muli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DEBF7"/>
      </patternFill>
    </fill>
    <fill>
      <patternFill patternType="solid">
        <fgColor theme="4" tint="0.59999389629810485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86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4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5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6" applyNumberFormat="0" applyProtection="0">
      <alignment horizontal="right" vertical="center"/>
    </xf>
    <xf numFmtId="0" fontId="2" fillId="8" borderId="6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7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3" fontId="2" fillId="0" borderId="0"/>
    <xf numFmtId="0" fontId="46" fillId="0" borderId="0">
      <alignment vertical="center"/>
    </xf>
    <xf numFmtId="0" fontId="47" fillId="0" borderId="0">
      <alignment vertical="center"/>
    </xf>
    <xf numFmtId="174" fontId="48" fillId="0" borderId="0"/>
    <xf numFmtId="0" fontId="49" fillId="0" borderId="0">
      <alignment vertical="center"/>
    </xf>
    <xf numFmtId="0" fontId="46" fillId="0" borderId="0"/>
    <xf numFmtId="0" fontId="50" fillId="0" borderId="0"/>
    <xf numFmtId="0" fontId="51" fillId="0" borderId="0"/>
    <xf numFmtId="0" fontId="54" fillId="0" borderId="0"/>
    <xf numFmtId="0" fontId="2" fillId="0" borderId="0"/>
    <xf numFmtId="10" fontId="6" fillId="6" borderId="22" applyNumberFormat="0" applyBorder="0" applyAlignment="0" applyProtection="0"/>
    <xf numFmtId="4" fontId="13" fillId="7" borderId="33" applyNumberFormat="0" applyProtection="0">
      <alignment horizontal="right" vertical="center"/>
    </xf>
    <xf numFmtId="0" fontId="2" fillId="8" borderId="33" applyNumberFormat="0" applyProtection="0">
      <alignment horizontal="left" vertical="center" indent="1"/>
    </xf>
    <xf numFmtId="0" fontId="78" fillId="0" borderId="0"/>
    <xf numFmtId="0" fontId="13" fillId="0" borderId="0"/>
    <xf numFmtId="0" fontId="79" fillId="0" borderId="0"/>
    <xf numFmtId="0" fontId="47" fillId="0" borderId="0"/>
    <xf numFmtId="0" fontId="80" fillId="0" borderId="0">
      <alignment vertical="center"/>
    </xf>
    <xf numFmtId="0" fontId="47" fillId="0" borderId="0"/>
    <xf numFmtId="0" fontId="80" fillId="0" borderId="0">
      <alignment vertical="center"/>
    </xf>
    <xf numFmtId="0" fontId="80" fillId="0" borderId="0">
      <alignment vertical="center"/>
    </xf>
    <xf numFmtId="0" fontId="79" fillId="0" borderId="0"/>
    <xf numFmtId="0" fontId="1" fillId="0" borderId="0">
      <alignment vertical="center"/>
    </xf>
    <xf numFmtId="4" fontId="13" fillId="7" borderId="34" applyNumberFormat="0" applyProtection="0">
      <alignment horizontal="right" vertical="center"/>
    </xf>
    <xf numFmtId="0" fontId="2" fillId="8" borderId="34" applyNumberFormat="0" applyProtection="0">
      <alignment horizontal="left" vertical="center" indent="1"/>
    </xf>
  </cellStyleXfs>
  <cellXfs count="369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0" fontId="31" fillId="2" borderId="3" xfId="0" applyFont="1" applyFill="1" applyBorder="1" applyAlignment="1">
      <alignment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7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56" fillId="0" borderId="0" xfId="60" applyFont="1"/>
    <xf numFmtId="0" fontId="57" fillId="11" borderId="13" xfId="0" applyFont="1" applyFill="1" applyBorder="1" applyAlignment="1">
      <alignment vertical="center"/>
    </xf>
    <xf numFmtId="0" fontId="58" fillId="0" borderId="13" xfId="0" applyFont="1" applyBorder="1" applyAlignment="1">
      <alignment horizontal="center"/>
    </xf>
    <xf numFmtId="0" fontId="58" fillId="0" borderId="13" xfId="0" quotePrefix="1" applyFont="1" applyBorder="1" applyAlignment="1">
      <alignment horizontal="center"/>
    </xf>
    <xf numFmtId="16" fontId="58" fillId="0" borderId="13" xfId="0" quotePrefix="1" applyNumberFormat="1" applyFont="1" applyBorder="1" applyAlignment="1">
      <alignment horizontal="center"/>
    </xf>
    <xf numFmtId="0" fontId="59" fillId="0" borderId="0" xfId="60" applyFont="1" applyAlignment="1">
      <alignment vertical="center"/>
    </xf>
    <xf numFmtId="0" fontId="59" fillId="5" borderId="14" xfId="60" applyFont="1" applyFill="1" applyBorder="1" applyAlignment="1">
      <alignment horizontal="left" vertical="center"/>
    </xf>
    <xf numFmtId="14" fontId="59" fillId="12" borderId="14" xfId="60" applyNumberFormat="1" applyFont="1" applyFill="1" applyBorder="1" applyAlignment="1">
      <alignment horizontal="center" vertical="center"/>
    </xf>
    <xf numFmtId="0" fontId="59" fillId="0" borderId="15" xfId="60" applyFont="1" applyBorder="1" applyAlignment="1">
      <alignment horizontal="center" vertical="center"/>
    </xf>
    <xf numFmtId="0" fontId="59" fillId="12" borderId="14" xfId="60" applyFont="1" applyFill="1" applyBorder="1" applyAlignment="1">
      <alignment horizontal="center" vertical="center"/>
    </xf>
    <xf numFmtId="0" fontId="59" fillId="0" borderId="0" xfId="60" applyFont="1" applyAlignment="1">
      <alignment horizontal="left" vertical="center"/>
    </xf>
    <xf numFmtId="0" fontId="59" fillId="0" borderId="0" xfId="60" applyFont="1" applyAlignment="1">
      <alignment horizontal="center" vertical="center"/>
    </xf>
    <xf numFmtId="0" fontId="0" fillId="0" borderId="10" xfId="0" applyBorder="1"/>
    <xf numFmtId="0" fontId="56" fillId="0" borderId="9" xfId="60" applyFont="1" applyBorder="1"/>
    <xf numFmtId="0" fontId="31" fillId="5" borderId="14" xfId="60" applyFont="1" applyFill="1" applyBorder="1" applyAlignment="1">
      <alignment horizontal="center" vertical="center"/>
    </xf>
    <xf numFmtId="0" fontId="31" fillId="5" borderId="14" xfId="60" applyFont="1" applyFill="1" applyBorder="1" applyAlignment="1">
      <alignment horizontal="center" vertical="center" wrapText="1"/>
    </xf>
    <xf numFmtId="0" fontId="59" fillId="0" borderId="14" xfId="60" applyFont="1" applyBorder="1" applyAlignment="1">
      <alignment horizontal="center" vertical="center"/>
    </xf>
    <xf numFmtId="0" fontId="59" fillId="0" borderId="14" xfId="60" applyFont="1" applyBorder="1" applyAlignment="1">
      <alignment horizontal="center" vertical="center" wrapText="1"/>
    </xf>
    <xf numFmtId="0" fontId="59" fillId="0" borderId="0" xfId="60" applyFont="1" applyAlignment="1">
      <alignment horizontal="left" vertical="center" wrapText="1"/>
    </xf>
    <xf numFmtId="0" fontId="59" fillId="0" borderId="0" xfId="0" applyFont="1" applyAlignment="1">
      <alignment vertical="center"/>
    </xf>
    <xf numFmtId="0" fontId="59" fillId="0" borderId="0" xfId="60" applyFont="1" applyAlignment="1">
      <alignment horizontal="center" vertical="top"/>
    </xf>
    <xf numFmtId="0" fontId="56" fillId="0" borderId="0" xfId="60" applyFont="1" applyAlignment="1">
      <alignment vertical="center"/>
    </xf>
    <xf numFmtId="0" fontId="36" fillId="0" borderId="0" xfId="2" applyFont="1" applyAlignment="1">
      <alignment horizontal="left" vertical="center"/>
    </xf>
    <xf numFmtId="0" fontId="20" fillId="2" borderId="16" xfId="0" applyFont="1" applyFill="1" applyBorder="1" applyAlignment="1">
      <alignment vertical="center"/>
    </xf>
    <xf numFmtId="0" fontId="21" fillId="2" borderId="16" xfId="0" applyFont="1" applyFill="1" applyBorder="1" applyAlignment="1">
      <alignment vertical="center" wrapText="1"/>
    </xf>
    <xf numFmtId="0" fontId="20" fillId="2" borderId="17" xfId="0" applyFont="1" applyFill="1" applyBorder="1" applyAlignment="1">
      <alignment vertical="center"/>
    </xf>
    <xf numFmtId="0" fontId="64" fillId="3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21" xfId="0" applyFont="1" applyFill="1" applyBorder="1" applyAlignment="1" applyProtection="1">
      <alignment vertical="center"/>
      <protection hidden="1"/>
    </xf>
    <xf numFmtId="0" fontId="28" fillId="2" borderId="21" xfId="0" applyFont="1" applyFill="1" applyBorder="1" applyAlignment="1">
      <alignment horizontal="left" vertical="center"/>
    </xf>
    <xf numFmtId="0" fontId="28" fillId="2" borderId="21" xfId="0" applyFont="1" applyFill="1" applyBorder="1" applyAlignment="1">
      <alignment horizontal="left" vertical="center" wrapText="1"/>
    </xf>
    <xf numFmtId="0" fontId="27" fillId="2" borderId="21" xfId="0" applyFont="1" applyFill="1" applyBorder="1" applyAlignment="1">
      <alignment vertical="center"/>
    </xf>
    <xf numFmtId="0" fontId="34" fillId="2" borderId="21" xfId="0" applyFont="1" applyFill="1" applyBorder="1" applyAlignment="1">
      <alignment vertical="center"/>
    </xf>
    <xf numFmtId="0" fontId="27" fillId="2" borderId="21" xfId="0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 wrapText="1"/>
    </xf>
    <xf numFmtId="164" fontId="27" fillId="2" borderId="21" xfId="0" quotePrefix="1" applyNumberFormat="1" applyFont="1" applyFill="1" applyBorder="1" applyAlignment="1">
      <alignment horizontal="left" vertical="center"/>
    </xf>
    <xf numFmtId="0" fontId="27" fillId="2" borderId="21" xfId="0" applyFont="1" applyFill="1" applyBorder="1" applyAlignment="1">
      <alignment horizontal="center" vertical="center" wrapText="1"/>
    </xf>
    <xf numFmtId="0" fontId="27" fillId="2" borderId="21" xfId="0" applyFont="1" applyFill="1" applyBorder="1" applyAlignment="1">
      <alignment horizontal="center" vertical="center"/>
    </xf>
    <xf numFmtId="0" fontId="27" fillId="2" borderId="21" xfId="0" applyFont="1" applyFill="1" applyBorder="1" applyAlignment="1">
      <alignment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0" fontId="65" fillId="2" borderId="1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41" fillId="4" borderId="1" xfId="0" quotePrefix="1" applyFont="1" applyFill="1" applyBorder="1" applyAlignment="1">
      <alignment horizontal="center" vertical="center"/>
    </xf>
    <xf numFmtId="0" fontId="66" fillId="2" borderId="1" xfId="0" applyFont="1" applyFill="1" applyBorder="1" applyAlignment="1">
      <alignment horizontal="righ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1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vertical="center"/>
    </xf>
    <xf numFmtId="0" fontId="41" fillId="2" borderId="2" xfId="0" applyFont="1" applyFill="1" applyBorder="1" applyAlignment="1">
      <alignment horizontal="center" vertical="center"/>
    </xf>
    <xf numFmtId="3" fontId="41" fillId="2" borderId="2" xfId="0" applyNumberFormat="1" applyFont="1" applyFill="1" applyBorder="1" applyAlignment="1">
      <alignment horizontal="center" vertical="center"/>
    </xf>
    <xf numFmtId="0" fontId="41" fillId="2" borderId="2" xfId="59" applyNumberFormat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1" fillId="13" borderId="2" xfId="0" applyFont="1" applyFill="1" applyBorder="1" applyAlignment="1">
      <alignment horizontal="center" vertical="center"/>
    </xf>
    <xf numFmtId="0" fontId="41" fillId="5" borderId="2" xfId="0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horizontal="center" vertical="center"/>
    </xf>
    <xf numFmtId="0" fontId="41" fillId="5" borderId="1" xfId="0" quotePrefix="1" applyFont="1" applyFill="1" applyBorder="1" applyAlignment="1">
      <alignment horizontal="center" vertical="center"/>
    </xf>
    <xf numFmtId="0" fontId="67" fillId="14" borderId="1" xfId="0" applyFont="1" applyFill="1" applyBorder="1" applyAlignment="1">
      <alignment horizontal="left" vertical="center"/>
    </xf>
    <xf numFmtId="0" fontId="67" fillId="14" borderId="3" xfId="0" applyFont="1" applyFill="1" applyBorder="1" applyAlignment="1">
      <alignment horizontal="center" vertical="center"/>
    </xf>
    <xf numFmtId="0" fontId="67" fillId="14" borderId="0" xfId="0" applyFont="1" applyFill="1" applyAlignment="1">
      <alignment horizontal="center" vertical="center"/>
    </xf>
    <xf numFmtId="0" fontId="67" fillId="14" borderId="0" xfId="0" applyFont="1" applyFill="1" applyAlignment="1">
      <alignment horizontal="center" vertical="center" wrapText="1"/>
    </xf>
    <xf numFmtId="0" fontId="67" fillId="14" borderId="3" xfId="0" applyFont="1" applyFill="1" applyBorder="1" applyAlignment="1">
      <alignment horizontal="center" vertical="center" wrapText="1"/>
    </xf>
    <xf numFmtId="0" fontId="67" fillId="14" borderId="1" xfId="0" applyFont="1" applyFill="1" applyBorder="1" applyAlignment="1">
      <alignment horizontal="center" vertical="center"/>
    </xf>
    <xf numFmtId="0" fontId="41" fillId="15" borderId="0" xfId="0" applyFont="1" applyFill="1" applyAlignment="1">
      <alignment horizontal="left" vertical="center"/>
    </xf>
    <xf numFmtId="0" fontId="41" fillId="15" borderId="0" xfId="0" applyFont="1" applyFill="1" applyAlignment="1">
      <alignment horizontal="center" vertical="center"/>
    </xf>
    <xf numFmtId="1" fontId="41" fillId="15" borderId="0" xfId="0" applyNumberFormat="1" applyFont="1" applyFill="1" applyAlignment="1">
      <alignment horizontal="right" vertical="center"/>
    </xf>
    <xf numFmtId="1" fontId="41" fillId="15" borderId="0" xfId="0" applyNumberFormat="1" applyFont="1" applyFill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55" fillId="16" borderId="0" xfId="0" applyFont="1" applyFill="1" applyAlignment="1">
      <alignment horizontal="left" vertical="center"/>
    </xf>
    <xf numFmtId="0" fontId="55" fillId="16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2" fillId="5" borderId="22" xfId="0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37" fillId="2" borderId="22" xfId="0" applyFont="1" applyFill="1" applyBorder="1" applyAlignment="1">
      <alignment horizontal="center" vertical="center"/>
    </xf>
    <xf numFmtId="0" fontId="37" fillId="2" borderId="22" xfId="0" applyFont="1" applyFill="1" applyBorder="1" applyAlignment="1">
      <alignment horizontal="center" vertical="center" wrapText="1"/>
    </xf>
    <xf numFmtId="1" fontId="37" fillId="2" borderId="22" xfId="0" applyNumberFormat="1" applyFont="1" applyFill="1" applyBorder="1" applyAlignment="1">
      <alignment horizontal="center" vertical="center" wrapText="1"/>
    </xf>
    <xf numFmtId="165" fontId="37" fillId="0" borderId="22" xfId="0" applyNumberFormat="1" applyFont="1" applyBorder="1" applyAlignment="1">
      <alignment horizontal="center" vertical="center"/>
    </xf>
    <xf numFmtId="4" fontId="37" fillId="2" borderId="22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3" fillId="2" borderId="0" xfId="0" applyFont="1" applyFill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" fontId="69" fillId="0" borderId="22" xfId="1" applyNumberFormat="1" applyFont="1" applyBorder="1" applyAlignment="1">
      <alignment horizontal="center" vertical="center" wrapText="1"/>
    </xf>
    <xf numFmtId="1" fontId="27" fillId="0" borderId="22" xfId="1" applyNumberFormat="1" applyFont="1" applyBorder="1" applyAlignment="1">
      <alignment horizontal="center" vertical="center" wrapText="1"/>
    </xf>
    <xf numFmtId="1" fontId="26" fillId="2" borderId="22" xfId="0" applyNumberFormat="1" applyFont="1" applyFill="1" applyBorder="1" applyAlignment="1">
      <alignment horizontal="center" vertical="center"/>
    </xf>
    <xf numFmtId="165" fontId="26" fillId="2" borderId="22" xfId="0" applyNumberFormat="1" applyFont="1" applyFill="1" applyBorder="1" applyAlignment="1">
      <alignment horizontal="center" vertical="center"/>
    </xf>
    <xf numFmtId="1" fontId="27" fillId="2" borderId="2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2" fontId="26" fillId="2" borderId="2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 wrapText="1"/>
    </xf>
    <xf numFmtId="0" fontId="71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0" fontId="71" fillId="2" borderId="0" xfId="0" applyFont="1" applyFill="1" applyAlignment="1">
      <alignment vertical="center" wrapText="1"/>
    </xf>
    <xf numFmtId="166" fontId="26" fillId="2" borderId="0" xfId="0" applyNumberFormat="1" applyFont="1" applyFill="1" applyAlignment="1">
      <alignment horizontal="center" vertical="center"/>
    </xf>
    <xf numFmtId="0" fontId="72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0" fontId="27" fillId="0" borderId="25" xfId="0" quotePrefix="1" applyFont="1" applyBorder="1" applyAlignment="1">
      <alignment horizontal="center" vertical="center"/>
    </xf>
    <xf numFmtId="1" fontId="26" fillId="2" borderId="23" xfId="0" applyNumberFormat="1" applyFont="1" applyFill="1" applyBorder="1" applyAlignment="1">
      <alignment vertical="center" wrapText="1"/>
    </xf>
    <xf numFmtId="0" fontId="26" fillId="2" borderId="27" xfId="0" quotePrefix="1" applyFont="1" applyFill="1" applyBorder="1" applyAlignment="1">
      <alignment vertical="center" wrapText="1"/>
    </xf>
    <xf numFmtId="0" fontId="26" fillId="2" borderId="28" xfId="0" quotePrefix="1" applyFont="1" applyFill="1" applyBorder="1" applyAlignment="1">
      <alignment vertical="center" wrapText="1"/>
    </xf>
    <xf numFmtId="0" fontId="26" fillId="2" borderId="2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12" fontId="27" fillId="0" borderId="23" xfId="0" quotePrefix="1" applyNumberFormat="1" applyFont="1" applyBorder="1" applyAlignment="1">
      <alignment vertical="center" wrapText="1"/>
    </xf>
    <xf numFmtId="12" fontId="27" fillId="0" borderId="22" xfId="0" quotePrefix="1" applyNumberFormat="1" applyFont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left" vertical="center"/>
    </xf>
    <xf numFmtId="0" fontId="27" fillId="2" borderId="22" xfId="0" quotePrefix="1" applyFont="1" applyFill="1" applyBorder="1" applyAlignment="1">
      <alignment horizontal="left" vertical="center"/>
    </xf>
    <xf numFmtId="0" fontId="27" fillId="2" borderId="22" xfId="0" applyFont="1" applyFill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63" fillId="0" borderId="0" xfId="0" applyFont="1" applyAlignment="1">
      <alignment vertical="center" wrapText="1"/>
    </xf>
    <xf numFmtId="0" fontId="53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6" fillId="0" borderId="22" xfId="2" applyFont="1" applyBorder="1" applyAlignment="1">
      <alignment horizontal="center" vertical="center"/>
    </xf>
    <xf numFmtId="0" fontId="41" fillId="17" borderId="22" xfId="2" applyFont="1" applyFill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/>
    </xf>
    <xf numFmtId="0" fontId="39" fillId="0" borderId="22" xfId="2" applyFont="1" applyBorder="1" applyAlignment="1">
      <alignment horizontal="center" vertical="center" wrapText="1"/>
    </xf>
    <xf numFmtId="0" fontId="40" fillId="0" borderId="22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0" fontId="40" fillId="0" borderId="22" xfId="2" applyFont="1" applyBorder="1" applyAlignment="1">
      <alignment horizontal="center" vertical="center" wrapText="1"/>
    </xf>
    <xf numFmtId="1" fontId="38" fillId="5" borderId="22" xfId="2" applyNumberFormat="1" applyFont="1" applyFill="1" applyBorder="1" applyAlignment="1">
      <alignment horizontal="center" vertical="center" wrapText="1"/>
    </xf>
    <xf numFmtId="1" fontId="38" fillId="0" borderId="22" xfId="2" applyNumberFormat="1" applyFont="1" applyBorder="1" applyAlignment="1">
      <alignment horizontal="center" vertical="center" wrapText="1"/>
    </xf>
    <xf numFmtId="0" fontId="39" fillId="0" borderId="22" xfId="2" quotePrefix="1" applyFont="1" applyBorder="1" applyAlignment="1">
      <alignment horizontal="center" vertical="center" wrapText="1"/>
    </xf>
    <xf numFmtId="0" fontId="44" fillId="0" borderId="22" xfId="2" applyFont="1" applyBorder="1" applyAlignment="1">
      <alignment vertical="center"/>
    </xf>
    <xf numFmtId="0" fontId="29" fillId="0" borderId="0" xfId="2" applyFont="1" applyAlignment="1">
      <alignment horizontal="center" vertical="center"/>
    </xf>
    <xf numFmtId="0" fontId="75" fillId="2" borderId="1" xfId="0" applyFont="1" applyFill="1" applyBorder="1" applyAlignment="1">
      <alignment horizontal="left" vertical="center" wrapText="1"/>
    </xf>
    <xf numFmtId="0" fontId="74" fillId="2" borderId="1" xfId="0" applyFont="1" applyFill="1" applyBorder="1" applyAlignment="1">
      <alignment horizontal="left" vertical="center" wrapText="1"/>
    </xf>
    <xf numFmtId="1" fontId="38" fillId="5" borderId="24" xfId="2" applyNumberFormat="1" applyFont="1" applyFill="1" applyBorder="1" applyAlignment="1">
      <alignment vertical="center" wrapText="1"/>
    </xf>
    <xf numFmtId="0" fontId="54" fillId="0" borderId="0" xfId="69" applyAlignment="1">
      <alignment horizontal="left" vertical="top"/>
    </xf>
    <xf numFmtId="0" fontId="81" fillId="0" borderId="38" xfId="69" applyFont="1" applyBorder="1" applyAlignment="1">
      <alignment horizontal="left" vertical="top" wrapText="1"/>
    </xf>
    <xf numFmtId="0" fontId="81" fillId="0" borderId="39" xfId="69" applyFont="1" applyBorder="1" applyAlignment="1">
      <alignment horizontal="left" vertical="top" wrapText="1"/>
    </xf>
    <xf numFmtId="0" fontId="54" fillId="0" borderId="39" xfId="69" applyBorder="1" applyAlignment="1">
      <alignment horizontal="left" wrapText="1"/>
    </xf>
    <xf numFmtId="175" fontId="83" fillId="0" borderId="39" xfId="69" applyNumberFormat="1" applyFont="1" applyBorder="1" applyAlignment="1">
      <alignment horizontal="left" vertical="top" indent="2" shrinkToFit="1"/>
    </xf>
    <xf numFmtId="0" fontId="54" fillId="0" borderId="40" xfId="69" applyBorder="1" applyAlignment="1">
      <alignment horizontal="left" wrapText="1"/>
    </xf>
    <xf numFmtId="0" fontId="81" fillId="0" borderId="41" xfId="69" applyFont="1" applyBorder="1" applyAlignment="1">
      <alignment horizontal="left" vertical="top" wrapText="1"/>
    </xf>
    <xf numFmtId="0" fontId="81" fillId="0" borderId="0" xfId="69" applyFont="1" applyAlignment="1">
      <alignment horizontal="left" vertical="top" wrapText="1"/>
    </xf>
    <xf numFmtId="0" fontId="54" fillId="0" borderId="0" xfId="69" applyAlignment="1">
      <alignment horizontal="left" wrapText="1"/>
    </xf>
    <xf numFmtId="0" fontId="54" fillId="0" borderId="42" xfId="69" applyBorder="1" applyAlignment="1">
      <alignment horizontal="left" wrapText="1"/>
    </xf>
    <xf numFmtId="0" fontId="81" fillId="0" borderId="43" xfId="69" applyFont="1" applyBorder="1" applyAlignment="1">
      <alignment horizontal="left" vertical="top" wrapText="1"/>
    </xf>
    <xf numFmtId="0" fontId="82" fillId="0" borderId="44" xfId="69" applyFont="1" applyBorder="1" applyAlignment="1">
      <alignment horizontal="left" vertical="top" wrapText="1"/>
    </xf>
    <xf numFmtId="0" fontId="81" fillId="0" borderId="46" xfId="69" applyFont="1" applyBorder="1" applyAlignment="1">
      <alignment horizontal="center" vertical="center" wrapText="1"/>
    </xf>
    <xf numFmtId="0" fontId="81" fillId="0" borderId="46" xfId="69" applyFont="1" applyBorder="1" applyAlignment="1">
      <alignment horizontal="left" vertical="center" wrapText="1"/>
    </xf>
    <xf numFmtId="0" fontId="81" fillId="0" borderId="48" xfId="69" applyFont="1" applyBorder="1" applyAlignment="1">
      <alignment horizontal="left" vertical="center" wrapText="1"/>
    </xf>
    <xf numFmtId="0" fontId="81" fillId="0" borderId="48" xfId="69" applyFont="1" applyBorder="1" applyAlignment="1">
      <alignment horizontal="left" vertical="center" wrapText="1" indent="1"/>
    </xf>
    <xf numFmtId="0" fontId="85" fillId="18" borderId="48" xfId="69" applyFont="1" applyFill="1" applyBorder="1" applyAlignment="1">
      <alignment horizontal="left" vertical="center" wrapText="1" indent="1"/>
    </xf>
    <xf numFmtId="0" fontId="85" fillId="18" borderId="48" xfId="69" applyFont="1" applyFill="1" applyBorder="1" applyAlignment="1">
      <alignment horizontal="center" vertical="center" wrapText="1"/>
    </xf>
    <xf numFmtId="0" fontId="81" fillId="0" borderId="46" xfId="69" applyFont="1" applyBorder="1" applyAlignment="1">
      <alignment horizontal="center" vertical="top" wrapText="1"/>
    </xf>
    <xf numFmtId="0" fontId="86" fillId="0" borderId="46" xfId="69" applyFont="1" applyBorder="1" applyAlignment="1">
      <alignment horizontal="left" vertical="top" wrapText="1"/>
    </xf>
    <xf numFmtId="0" fontId="86" fillId="0" borderId="37" xfId="69" applyFont="1" applyBorder="1" applyAlignment="1">
      <alignment horizontal="left" vertical="top" wrapText="1"/>
    </xf>
    <xf numFmtId="12" fontId="86" fillId="0" borderId="46" xfId="69" applyNumberFormat="1" applyFont="1" applyBorder="1" applyAlignment="1">
      <alignment horizontal="center" vertical="center" wrapText="1"/>
    </xf>
    <xf numFmtId="12" fontId="87" fillId="19" borderId="46" xfId="69" applyNumberFormat="1" applyFont="1" applyFill="1" applyBorder="1" applyAlignment="1">
      <alignment horizontal="center" vertical="center" wrapText="1"/>
    </xf>
    <xf numFmtId="12" fontId="87" fillId="17" borderId="46" xfId="69" applyNumberFormat="1" applyFont="1" applyFill="1" applyBorder="1" applyAlignment="1">
      <alignment horizontal="center" vertical="center" wrapText="1"/>
    </xf>
    <xf numFmtId="12" fontId="88" fillId="0" borderId="46" xfId="69" applyNumberFormat="1" applyFont="1" applyBorder="1" applyAlignment="1">
      <alignment horizontal="center" vertical="center" shrinkToFit="1"/>
    </xf>
    <xf numFmtId="12" fontId="89" fillId="19" borderId="46" xfId="69" applyNumberFormat="1" applyFont="1" applyFill="1" applyBorder="1" applyAlignment="1">
      <alignment horizontal="center" vertical="center" wrapText="1"/>
    </xf>
    <xf numFmtId="12" fontId="90" fillId="17" borderId="46" xfId="69" applyNumberFormat="1" applyFont="1" applyFill="1" applyBorder="1" applyAlignment="1">
      <alignment horizontal="center" vertical="center" shrinkToFit="1"/>
    </xf>
    <xf numFmtId="12" fontId="90" fillId="19" borderId="46" xfId="69" applyNumberFormat="1" applyFont="1" applyFill="1" applyBorder="1" applyAlignment="1">
      <alignment horizontal="center" vertical="center" shrinkToFit="1"/>
    </xf>
    <xf numFmtId="0" fontId="54" fillId="0" borderId="46" xfId="69" applyBorder="1" applyAlignment="1">
      <alignment horizontal="left" wrapText="1"/>
    </xf>
    <xf numFmtId="12" fontId="54" fillId="0" borderId="0" xfId="69" applyNumberFormat="1" applyAlignment="1">
      <alignment horizontal="left" vertical="top"/>
    </xf>
    <xf numFmtId="0" fontId="81" fillId="0" borderId="44" xfId="69" applyFont="1" applyBorder="1" applyAlignment="1">
      <alignment horizontal="left" vertical="top" wrapText="1"/>
    </xf>
    <xf numFmtId="0" fontId="54" fillId="0" borderId="44" xfId="69" applyBorder="1" applyAlignment="1">
      <alignment horizontal="left" wrapText="1"/>
    </xf>
    <xf numFmtId="0" fontId="54" fillId="0" borderId="45" xfId="69" applyBorder="1" applyAlignment="1">
      <alignment horizontal="left" wrapText="1"/>
    </xf>
    <xf numFmtId="0" fontId="81" fillId="0" borderId="46" xfId="69" applyFont="1" applyBorder="1" applyAlignment="1">
      <alignment horizontal="left" vertical="center" wrapText="1" indent="1"/>
    </xf>
    <xf numFmtId="0" fontId="81" fillId="0" borderId="46" xfId="69" applyFont="1" applyBorder="1" applyAlignment="1">
      <alignment horizontal="left" vertical="top" wrapText="1"/>
    </xf>
    <xf numFmtId="0" fontId="81" fillId="0" borderId="37" xfId="69" applyFont="1" applyBorder="1" applyAlignment="1">
      <alignment horizontal="left" vertical="top" wrapText="1"/>
    </xf>
    <xf numFmtId="12" fontId="86" fillId="19" borderId="46" xfId="69" applyNumberFormat="1" applyFont="1" applyFill="1" applyBorder="1" applyAlignment="1">
      <alignment horizontal="center" vertical="center" wrapText="1"/>
    </xf>
    <xf numFmtId="12" fontId="81" fillId="20" borderId="46" xfId="69" applyNumberFormat="1" applyFont="1" applyFill="1" applyBorder="1" applyAlignment="1">
      <alignment horizontal="left" vertical="top" wrapText="1" indent="3"/>
    </xf>
    <xf numFmtId="12" fontId="81" fillId="0" borderId="46" xfId="69" applyNumberFormat="1" applyFont="1" applyBorder="1" applyAlignment="1">
      <alignment horizontal="left" vertical="top" wrapText="1" indent="3"/>
    </xf>
    <xf numFmtId="12" fontId="83" fillId="20" borderId="46" xfId="69" applyNumberFormat="1" applyFont="1" applyFill="1" applyBorder="1" applyAlignment="1">
      <alignment horizontal="left" vertical="top" indent="3" shrinkToFit="1"/>
    </xf>
    <xf numFmtId="12" fontId="91" fillId="19" borderId="46" xfId="69" applyNumberFormat="1" applyFont="1" applyFill="1" applyBorder="1" applyAlignment="1">
      <alignment horizontal="center" vertical="center" wrapText="1"/>
    </xf>
    <xf numFmtId="12" fontId="83" fillId="0" borderId="46" xfId="69" applyNumberFormat="1" applyFont="1" applyBorder="1" applyAlignment="1">
      <alignment horizontal="left" vertical="top" indent="3" shrinkToFit="1"/>
    </xf>
    <xf numFmtId="1" fontId="83" fillId="0" borderId="46" xfId="69" applyNumberFormat="1" applyFont="1" applyBorder="1" applyAlignment="1">
      <alignment horizontal="left" vertical="top" indent="3" shrinkToFit="1"/>
    </xf>
    <xf numFmtId="12" fontId="88" fillId="19" borderId="46" xfId="69" applyNumberFormat="1" applyFont="1" applyFill="1" applyBorder="1" applyAlignment="1">
      <alignment horizontal="center" vertical="center" shrinkToFit="1"/>
    </xf>
    <xf numFmtId="12" fontId="81" fillId="0" borderId="46" xfId="69" applyNumberFormat="1" applyFont="1" applyBorder="1" applyAlignment="1">
      <alignment horizontal="center" vertical="top" wrapText="1"/>
    </xf>
    <xf numFmtId="12" fontId="83" fillId="0" borderId="46" xfId="69" applyNumberFormat="1" applyFont="1" applyBorder="1" applyAlignment="1">
      <alignment horizontal="left" vertical="top" indent="2" shrinkToFit="1"/>
    </xf>
    <xf numFmtId="12" fontId="81" fillId="0" borderId="46" xfId="69" applyNumberFormat="1" applyFont="1" applyBorder="1" applyAlignment="1">
      <alignment horizontal="left" vertical="top" wrapText="1" indent="2"/>
    </xf>
    <xf numFmtId="0" fontId="81" fillId="0" borderId="46" xfId="69" applyFont="1" applyBorder="1" applyAlignment="1">
      <alignment horizontal="left" vertical="top" wrapText="1" indent="3"/>
    </xf>
    <xf numFmtId="1" fontId="69" fillId="0" borderId="25" xfId="1" applyNumberFormat="1" applyFont="1" applyBorder="1" applyAlignment="1">
      <alignment horizontal="center" vertical="center" wrapText="1"/>
    </xf>
    <xf numFmtId="1" fontId="70" fillId="0" borderId="22" xfId="1" applyNumberFormat="1" applyFont="1" applyBorder="1" applyAlignment="1">
      <alignment horizontal="center" vertical="center" wrapText="1"/>
    </xf>
    <xf numFmtId="1" fontId="70" fillId="0" borderId="25" xfId="1" applyNumberFormat="1" applyFont="1" applyBorder="1" applyAlignment="1">
      <alignment horizontal="center" vertical="center" wrapText="1"/>
    </xf>
    <xf numFmtId="1" fontId="38" fillId="5" borderId="23" xfId="2" applyNumberFormat="1" applyFont="1" applyFill="1" applyBorder="1" applyAlignment="1">
      <alignment horizontal="center" vertical="center" wrapText="1"/>
    </xf>
    <xf numFmtId="0" fontId="41" fillId="0" borderId="22" xfId="2" applyFont="1" applyBorder="1" applyAlignment="1">
      <alignment horizontal="center"/>
    </xf>
    <xf numFmtId="1" fontId="27" fillId="2" borderId="23" xfId="0" applyNumberFormat="1" applyFont="1" applyFill="1" applyBorder="1" applyAlignment="1">
      <alignment horizontal="center" vertical="center"/>
    </xf>
    <xf numFmtId="3" fontId="37" fillId="0" borderId="22" xfId="0" applyNumberFormat="1" applyFont="1" applyBorder="1" applyAlignment="1">
      <alignment horizontal="center" vertical="center"/>
    </xf>
    <xf numFmtId="0" fontId="59" fillId="0" borderId="47" xfId="0" applyFont="1" applyBorder="1" applyAlignment="1">
      <alignment vertical="center"/>
    </xf>
    <xf numFmtId="0" fontId="0" fillId="0" borderId="47" xfId="0" applyBorder="1"/>
    <xf numFmtId="0" fontId="54" fillId="0" borderId="47" xfId="69" applyBorder="1" applyAlignment="1">
      <alignment horizontal="left" vertical="top"/>
    </xf>
    <xf numFmtId="0" fontId="39" fillId="0" borderId="47" xfId="2" applyFont="1" applyBorder="1" applyAlignment="1">
      <alignment vertical="center"/>
    </xf>
    <xf numFmtId="0" fontId="38" fillId="5" borderId="23" xfId="2" applyFont="1" applyFill="1" applyBorder="1" applyAlignment="1">
      <alignment horizontal="center" vertical="center" wrapText="1"/>
    </xf>
    <xf numFmtId="0" fontId="39" fillId="0" borderId="23" xfId="2" applyFont="1" applyBorder="1" applyAlignment="1">
      <alignment horizontal="center" vertical="center" wrapText="1"/>
    </xf>
    <xf numFmtId="1" fontId="26" fillId="2" borderId="24" xfId="0" applyNumberFormat="1" applyFont="1" applyFill="1" applyBorder="1" applyAlignment="1">
      <alignment horizontal="center" vertical="center"/>
    </xf>
    <xf numFmtId="1" fontId="26" fillId="2" borderId="25" xfId="0" applyNumberFormat="1" applyFont="1" applyFill="1" applyBorder="1" applyAlignment="1">
      <alignment horizontal="center" vertical="center"/>
    </xf>
    <xf numFmtId="1" fontId="69" fillId="0" borderId="47" xfId="1" applyNumberFormat="1" applyFont="1" applyBorder="1" applyAlignment="1">
      <alignment horizontal="center" vertical="center" wrapText="1"/>
    </xf>
    <xf numFmtId="1" fontId="70" fillId="0" borderId="47" xfId="1" applyNumberFormat="1" applyFont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/>
    </xf>
    <xf numFmtId="1" fontId="76" fillId="0" borderId="47" xfId="1" applyNumberFormat="1" applyFont="1" applyBorder="1" applyAlignment="1">
      <alignment horizontal="center" vertical="center" wrapText="1"/>
    </xf>
    <xf numFmtId="0" fontId="56" fillId="0" borderId="47" xfId="60" applyFont="1" applyBorder="1" applyAlignment="1">
      <alignment vertical="center"/>
    </xf>
    <xf numFmtId="12" fontId="54" fillId="0" borderId="47" xfId="69" applyNumberFormat="1" applyBorder="1" applyAlignment="1">
      <alignment horizontal="left" vertical="top"/>
    </xf>
    <xf numFmtId="0" fontId="95" fillId="0" borderId="0" xfId="0" applyFont="1" applyAlignment="1">
      <alignment horizontal="center"/>
    </xf>
    <xf numFmtId="0" fontId="0" fillId="0" borderId="47" xfId="0" applyBorder="1" applyAlignment="1">
      <alignment horizontal="center" vertical="center" shrinkToFit="1"/>
    </xf>
    <xf numFmtId="0" fontId="96" fillId="0" borderId="47" xfId="0" applyFont="1" applyBorder="1" applyAlignment="1">
      <alignment horizontal="center"/>
    </xf>
    <xf numFmtId="0" fontId="97" fillId="0" borderId="47" xfId="0" applyFont="1" applyBorder="1"/>
    <xf numFmtId="176" fontId="97" fillId="0" borderId="47" xfId="59" applyNumberFormat="1" applyFont="1" applyBorder="1"/>
    <xf numFmtId="0" fontId="97" fillId="0" borderId="0" xfId="0" applyFont="1"/>
    <xf numFmtId="1" fontId="40" fillId="0" borderId="22" xfId="2" applyNumberFormat="1" applyFont="1" applyBorder="1" applyAlignment="1">
      <alignment horizontal="center" wrapText="1"/>
    </xf>
    <xf numFmtId="0" fontId="22" fillId="5" borderId="47" xfId="0" applyFont="1" applyFill="1" applyBorder="1" applyAlignment="1">
      <alignment horizontal="center" vertical="center"/>
    </xf>
    <xf numFmtId="0" fontId="22" fillId="5" borderId="47" xfId="0" applyFont="1" applyFill="1" applyBorder="1" applyAlignment="1">
      <alignment horizontal="center" vertical="center" wrapText="1"/>
    </xf>
    <xf numFmtId="0" fontId="99" fillId="21" borderId="47" xfId="0" applyFont="1" applyFill="1" applyBorder="1" applyAlignment="1">
      <alignment horizontal="center" vertical="center" wrapText="1" shrinkToFit="1"/>
    </xf>
    <xf numFmtId="1" fontId="99" fillId="21" borderId="47" xfId="0" applyNumberFormat="1" applyFont="1" applyFill="1" applyBorder="1" applyAlignment="1">
      <alignment horizontal="center" vertical="center" shrinkToFit="1"/>
    </xf>
    <xf numFmtId="3" fontId="99" fillId="21" borderId="47" xfId="0" applyNumberFormat="1" applyFont="1" applyFill="1" applyBorder="1" applyAlignment="1">
      <alignment horizontal="center" vertical="center" wrapText="1" shrinkToFit="1"/>
    </xf>
    <xf numFmtId="0" fontId="99" fillId="21" borderId="47" xfId="0" applyFont="1" applyFill="1" applyBorder="1" applyAlignment="1">
      <alignment horizontal="center" vertical="center" wrapText="1"/>
    </xf>
    <xf numFmtId="0" fontId="0" fillId="0" borderId="47" xfId="0" applyBorder="1" applyAlignment="1">
      <alignment wrapText="1"/>
    </xf>
    <xf numFmtId="0" fontId="98" fillId="0" borderId="47" xfId="0" applyFont="1" applyBorder="1"/>
    <xf numFmtId="0" fontId="100" fillId="0" borderId="47" xfId="0" applyFont="1" applyBorder="1"/>
    <xf numFmtId="0" fontId="0" fillId="17" borderId="47" xfId="0" applyFill="1" applyBorder="1" applyAlignment="1">
      <alignment horizontal="center" vertical="center" shrinkToFit="1"/>
    </xf>
    <xf numFmtId="176" fontId="0" fillId="0" borderId="0" xfId="0" applyNumberFormat="1"/>
    <xf numFmtId="0" fontId="36" fillId="0" borderId="22" xfId="0" applyFont="1" applyBorder="1" applyAlignment="1">
      <alignment horizontal="center" vertical="center"/>
    </xf>
    <xf numFmtId="1" fontId="39" fillId="0" borderId="23" xfId="2" applyNumberFormat="1" applyFont="1" applyBorder="1" applyAlignment="1">
      <alignment horizontal="center" vertical="center" wrapText="1"/>
    </xf>
    <xf numFmtId="1" fontId="39" fillId="0" borderId="27" xfId="2" applyNumberFormat="1" applyFont="1" applyBorder="1" applyAlignment="1">
      <alignment vertical="center" wrapText="1"/>
    </xf>
    <xf numFmtId="1" fontId="39" fillId="0" borderId="24" xfId="2" applyNumberFormat="1" applyFont="1" applyBorder="1" applyAlignment="1">
      <alignment vertical="center" wrapText="1"/>
    </xf>
    <xf numFmtId="0" fontId="102" fillId="2" borderId="0" xfId="0" applyFont="1" applyFill="1" applyAlignment="1">
      <alignment horizontal="center" vertical="center"/>
    </xf>
    <xf numFmtId="0" fontId="22" fillId="10" borderId="22" xfId="0" applyFont="1" applyFill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3" fillId="0" borderId="22" xfId="0" quotePrefix="1" applyFont="1" applyBorder="1" applyAlignment="1">
      <alignment horizontal="center" vertical="center"/>
    </xf>
    <xf numFmtId="16" fontId="23" fillId="0" borderId="22" xfId="0" quotePrefix="1" applyNumberFormat="1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21" xfId="0" quotePrefix="1" applyNumberFormat="1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/>
    </xf>
    <xf numFmtId="0" fontId="27" fillId="2" borderId="21" xfId="0" applyFont="1" applyFill="1" applyBorder="1" applyAlignment="1">
      <alignment horizontal="left" vertical="center" wrapText="1"/>
    </xf>
    <xf numFmtId="0" fontId="27" fillId="2" borderId="21" xfId="0" applyFont="1" applyFill="1" applyBorder="1" applyAlignment="1">
      <alignment horizontal="center" vertical="center"/>
    </xf>
    <xf numFmtId="0" fontId="37" fillId="2" borderId="22" xfId="0" applyFont="1" applyFill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 vertical="center" wrapText="1"/>
    </xf>
    <xf numFmtId="0" fontId="41" fillId="16" borderId="0" xfId="0" applyFont="1" applyFill="1" applyAlignment="1">
      <alignment horizontal="left"/>
    </xf>
    <xf numFmtId="0" fontId="22" fillId="5" borderId="22" xfId="0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 wrapText="1"/>
    </xf>
    <xf numFmtId="0" fontId="101" fillId="9" borderId="22" xfId="0" applyFont="1" applyFill="1" applyBorder="1" applyAlignment="1">
      <alignment horizontal="center" vertical="center"/>
    </xf>
    <xf numFmtId="1" fontId="27" fillId="2" borderId="47" xfId="0" quotePrefix="1" applyNumberFormat="1" applyFont="1" applyFill="1" applyBorder="1" applyAlignment="1">
      <alignment horizontal="center" vertical="center"/>
    </xf>
    <xf numFmtId="1" fontId="27" fillId="2" borderId="47" xfId="0" applyNumberFormat="1" applyFont="1" applyFill="1" applyBorder="1" applyAlignment="1">
      <alignment horizontal="center" vertical="center"/>
    </xf>
    <xf numFmtId="0" fontId="26" fillId="2" borderId="47" xfId="0" applyFont="1" applyFill="1" applyBorder="1" applyAlignment="1">
      <alignment horizontal="center" vertical="center" wrapText="1"/>
    </xf>
    <xf numFmtId="0" fontId="26" fillId="2" borderId="47" xfId="0" applyFont="1" applyFill="1" applyBorder="1" applyAlignment="1">
      <alignment horizontal="center" vertical="center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25" xfId="0" applyFont="1" applyFill="1" applyBorder="1" applyAlignment="1">
      <alignment horizontal="center" vertical="center" wrapText="1"/>
    </xf>
    <xf numFmtId="0" fontId="26" fillId="2" borderId="25" xfId="0" applyFont="1" applyFill="1" applyBorder="1" applyAlignment="1">
      <alignment horizontal="center" vertical="center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29" xfId="0" applyNumberFormat="1" applyFont="1" applyFill="1" applyBorder="1" applyAlignment="1">
      <alignment horizontal="center" vertical="center" wrapText="1"/>
    </xf>
    <xf numFmtId="0" fontId="22" fillId="5" borderId="47" xfId="0" applyFont="1" applyFill="1" applyBorder="1" applyAlignment="1">
      <alignment horizontal="center" vertical="center"/>
    </xf>
    <xf numFmtId="0" fontId="22" fillId="5" borderId="47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/>
    </xf>
    <xf numFmtId="1" fontId="26" fillId="2" borderId="23" xfId="0" applyNumberFormat="1" applyFont="1" applyFill="1" applyBorder="1" applyAlignment="1">
      <alignment horizontal="center" vertical="center" wrapText="1"/>
    </xf>
    <xf numFmtId="1" fontId="26" fillId="2" borderId="24" xfId="0" applyNumberFormat="1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left" vertical="center"/>
    </xf>
    <xf numFmtId="0" fontId="27" fillId="3" borderId="23" xfId="0" applyFont="1" applyFill="1" applyBorder="1" applyAlignment="1">
      <alignment horizontal="center" vertical="center" wrapText="1"/>
    </xf>
    <xf numFmtId="0" fontId="27" fillId="3" borderId="27" xfId="0" applyFont="1" applyFill="1" applyBorder="1" applyAlignment="1">
      <alignment horizontal="center" vertical="center" wrapText="1"/>
    </xf>
    <xf numFmtId="0" fontId="27" fillId="3" borderId="24" xfId="0" applyFont="1" applyFill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/>
    </xf>
    <xf numFmtId="0" fontId="27" fillId="0" borderId="24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1" fontId="26" fillId="2" borderId="22" xfId="0" applyNumberFormat="1" applyFont="1" applyFill="1" applyBorder="1" applyAlignment="1">
      <alignment horizontal="left" vertical="center" wrapText="1"/>
    </xf>
    <xf numFmtId="0" fontId="26" fillId="2" borderId="23" xfId="0" quotePrefix="1" applyFont="1" applyFill="1" applyBorder="1" applyAlignment="1">
      <alignment horizontal="center" vertical="center" wrapText="1"/>
    </xf>
    <xf numFmtId="0" fontId="26" fillId="2" borderId="27" xfId="0" quotePrefix="1" applyFont="1" applyFill="1" applyBorder="1" applyAlignment="1">
      <alignment horizontal="center" vertical="center" wrapText="1"/>
    </xf>
    <xf numFmtId="0" fontId="26" fillId="2" borderId="24" xfId="0" quotePrefix="1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1" fontId="27" fillId="2" borderId="23" xfId="0" quotePrefix="1" applyNumberFormat="1" applyFont="1" applyFill="1" applyBorder="1" applyAlignment="1">
      <alignment horizontal="center" vertical="center"/>
    </xf>
    <xf numFmtId="1" fontId="27" fillId="2" borderId="24" xfId="0" quotePrefix="1" applyNumberFormat="1" applyFont="1" applyFill="1" applyBorder="1" applyAlignment="1">
      <alignment horizontal="center" vertical="center"/>
    </xf>
    <xf numFmtId="1" fontId="27" fillId="2" borderId="30" xfId="0" quotePrefix="1" applyNumberFormat="1" applyFont="1" applyFill="1" applyBorder="1" applyAlignment="1">
      <alignment horizontal="center" vertical="center"/>
    </xf>
    <xf numFmtId="1" fontId="27" fillId="2" borderId="29" xfId="0" applyNumberFormat="1" applyFont="1" applyFill="1" applyBorder="1" applyAlignment="1">
      <alignment horizontal="center" vertical="center"/>
    </xf>
    <xf numFmtId="0" fontId="27" fillId="3" borderId="28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2" borderId="23" xfId="0" applyFont="1" applyFill="1" applyBorder="1" applyAlignment="1">
      <alignment horizontal="center" vertical="center" wrapText="1"/>
    </xf>
    <xf numFmtId="0" fontId="27" fillId="2" borderId="24" xfId="0" applyFont="1" applyFill="1" applyBorder="1" applyAlignment="1">
      <alignment horizontal="center" vertical="center" wrapText="1"/>
    </xf>
    <xf numFmtId="0" fontId="43" fillId="11" borderId="22" xfId="0" applyFont="1" applyFill="1" applyBorder="1" applyAlignment="1">
      <alignment horizontal="left" vertical="center" wrapText="1"/>
    </xf>
    <xf numFmtId="0" fontId="37" fillId="11" borderId="22" xfId="0" applyFont="1" applyFill="1" applyBorder="1" applyAlignment="1">
      <alignment horizontal="left" vertical="center" wrapText="1"/>
    </xf>
    <xf numFmtId="12" fontId="42" fillId="0" borderId="23" xfId="0" quotePrefix="1" applyNumberFormat="1" applyFont="1" applyBorder="1" applyAlignment="1">
      <alignment horizontal="center" vertical="center" wrapText="1"/>
    </xf>
    <xf numFmtId="12" fontId="42" fillId="0" borderId="27" xfId="0" quotePrefix="1" applyNumberFormat="1" applyFont="1" applyBorder="1" applyAlignment="1">
      <alignment horizontal="center" vertical="center" wrapText="1"/>
    </xf>
    <xf numFmtId="12" fontId="42" fillId="0" borderId="24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43" fillId="11" borderId="47" xfId="0" applyFont="1" applyFill="1" applyBorder="1" applyAlignment="1">
      <alignment horizontal="left" vertical="center" wrapText="1"/>
    </xf>
    <xf numFmtId="0" fontId="37" fillId="11" borderId="47" xfId="0" applyFont="1" applyFill="1" applyBorder="1" applyAlignment="1">
      <alignment horizontal="left" vertical="center" wrapText="1"/>
    </xf>
    <xf numFmtId="0" fontId="73" fillId="0" borderId="0" xfId="0" quotePrefix="1" applyFont="1" applyAlignment="1">
      <alignment horizontal="left" vertical="center" wrapText="1"/>
    </xf>
    <xf numFmtId="0" fontId="62" fillId="0" borderId="0" xfId="0" quotePrefix="1" applyFont="1" applyAlignment="1">
      <alignment horizontal="left" vertical="center" wrapText="1"/>
    </xf>
    <xf numFmtId="0" fontId="26" fillId="2" borderId="23" xfId="0" applyFont="1" applyFill="1" applyBorder="1" applyAlignment="1">
      <alignment horizontal="center" vertical="center" wrapText="1"/>
    </xf>
    <xf numFmtId="0" fontId="26" fillId="2" borderId="24" xfId="0" applyFont="1" applyFill="1" applyBorder="1" applyAlignment="1">
      <alignment horizontal="center" vertical="center" wrapText="1"/>
    </xf>
    <xf numFmtId="0" fontId="52" fillId="0" borderId="0" xfId="0" quotePrefix="1" applyFont="1" applyAlignment="1">
      <alignment horizontal="left" vertical="center" wrapText="1"/>
    </xf>
    <xf numFmtId="0" fontId="22" fillId="5" borderId="23" xfId="0" applyFont="1" applyFill="1" applyBorder="1" applyAlignment="1">
      <alignment horizontal="center" vertical="center" wrapText="1"/>
    </xf>
    <xf numFmtId="0" fontId="22" fillId="5" borderId="24" xfId="0" applyFont="1" applyFill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 wrapText="1"/>
    </xf>
    <xf numFmtId="1" fontId="38" fillId="5" borderId="22" xfId="2" applyNumberFormat="1" applyFont="1" applyFill="1" applyBorder="1" applyAlignment="1">
      <alignment horizontal="center" vertical="center" wrapText="1"/>
    </xf>
    <xf numFmtId="0" fontId="38" fillId="0" borderId="22" xfId="2" applyFont="1" applyBorder="1" applyAlignment="1">
      <alignment horizontal="center"/>
    </xf>
    <xf numFmtId="1" fontId="38" fillId="5" borderId="23" xfId="2" applyNumberFormat="1" applyFont="1" applyFill="1" applyBorder="1" applyAlignment="1">
      <alignment horizontal="center" vertical="center" wrapText="1"/>
    </xf>
    <xf numFmtId="1" fontId="38" fillId="5" borderId="24" xfId="2" applyNumberFormat="1" applyFont="1" applyFill="1" applyBorder="1" applyAlignment="1">
      <alignment horizontal="center" vertical="center" wrapText="1"/>
    </xf>
    <xf numFmtId="1" fontId="39" fillId="0" borderId="22" xfId="2" applyNumberFormat="1" applyFont="1" applyBorder="1" applyAlignment="1">
      <alignment horizontal="center" vertical="center" wrapText="1"/>
    </xf>
    <xf numFmtId="1" fontId="39" fillId="0" borderId="25" xfId="2" applyNumberFormat="1" applyFont="1" applyBorder="1" applyAlignment="1">
      <alignment horizontal="center" vertical="center" wrapText="1"/>
    </xf>
    <xf numFmtId="1" fontId="38" fillId="5" borderId="47" xfId="2" applyNumberFormat="1" applyFont="1" applyFill="1" applyBorder="1" applyAlignment="1">
      <alignment horizontal="center" vertical="center" wrapText="1"/>
    </xf>
    <xf numFmtId="1" fontId="39" fillId="0" borderId="47" xfId="2" applyNumberFormat="1" applyFont="1" applyBorder="1" applyAlignment="1">
      <alignment horizontal="center" vertical="center" wrapText="1"/>
    </xf>
    <xf numFmtId="0" fontId="39" fillId="0" borderId="25" xfId="2" applyFont="1" applyBorder="1" applyAlignment="1">
      <alignment horizontal="center" vertical="center" wrapText="1"/>
    </xf>
    <xf numFmtId="0" fontId="39" fillId="0" borderId="26" xfId="2" applyFont="1" applyBorder="1" applyAlignment="1">
      <alignment horizontal="center" vertical="center" wrapText="1"/>
    </xf>
    <xf numFmtId="1" fontId="38" fillId="0" borderId="22" xfId="2" applyNumberFormat="1" applyFont="1" applyBorder="1" applyAlignment="1">
      <alignment horizontal="center"/>
    </xf>
    <xf numFmtId="1" fontId="39" fillId="0" borderId="26" xfId="2" applyNumberFormat="1" applyFont="1" applyBorder="1" applyAlignment="1">
      <alignment horizontal="center" vertical="center" wrapText="1"/>
    </xf>
    <xf numFmtId="0" fontId="38" fillId="0" borderId="22" xfId="2" applyFont="1" applyBorder="1" applyAlignment="1">
      <alignment horizontal="left"/>
    </xf>
    <xf numFmtId="0" fontId="55" fillId="0" borderId="30" xfId="2" quotePrefix="1" applyFont="1" applyBorder="1" applyAlignment="1">
      <alignment horizontal="center" wrapText="1"/>
    </xf>
    <xf numFmtId="0" fontId="55" fillId="0" borderId="29" xfId="2" quotePrefix="1" applyFont="1" applyBorder="1" applyAlignment="1">
      <alignment horizontal="center" wrapText="1"/>
    </xf>
    <xf numFmtId="0" fontId="55" fillId="0" borderId="31" xfId="2" quotePrefix="1" applyFont="1" applyBorder="1" applyAlignment="1">
      <alignment horizontal="center" wrapText="1"/>
    </xf>
    <xf numFmtId="0" fontId="55" fillId="0" borderId="32" xfId="2" quotePrefix="1" applyFont="1" applyBorder="1" applyAlignment="1">
      <alignment horizontal="center" wrapText="1"/>
    </xf>
    <xf numFmtId="0" fontId="81" fillId="0" borderId="35" xfId="69" applyFont="1" applyBorder="1" applyAlignment="1">
      <alignment horizontal="center" vertical="top" wrapText="1"/>
    </xf>
    <xf numFmtId="0" fontId="81" fillId="0" borderId="36" xfId="69" applyFont="1" applyBorder="1" applyAlignment="1">
      <alignment horizontal="center" vertical="top" wrapText="1"/>
    </xf>
    <xf numFmtId="0" fontId="81" fillId="0" borderId="37" xfId="69" applyFont="1" applyBorder="1" applyAlignment="1">
      <alignment horizontal="center" vertical="top" wrapText="1"/>
    </xf>
    <xf numFmtId="0" fontId="84" fillId="19" borderId="47" xfId="69" applyFont="1" applyFill="1" applyBorder="1" applyAlignment="1">
      <alignment horizontal="center" vertical="center" wrapText="1"/>
    </xf>
    <xf numFmtId="0" fontId="92" fillId="19" borderId="35" xfId="69" applyFont="1" applyFill="1" applyBorder="1" applyAlignment="1">
      <alignment horizontal="center" vertical="center" wrapText="1"/>
    </xf>
    <xf numFmtId="0" fontId="92" fillId="19" borderId="36" xfId="69" applyFont="1" applyFill="1" applyBorder="1" applyAlignment="1">
      <alignment horizontal="center" vertical="center" wrapText="1"/>
    </xf>
    <xf numFmtId="0" fontId="92" fillId="19" borderId="37" xfId="69" applyFont="1" applyFill="1" applyBorder="1" applyAlignment="1">
      <alignment horizontal="center" vertical="center" wrapText="1"/>
    </xf>
    <xf numFmtId="0" fontId="94" fillId="19" borderId="35" xfId="69" applyFont="1" applyFill="1" applyBorder="1" applyAlignment="1">
      <alignment horizontal="center" vertical="center" wrapText="1"/>
    </xf>
    <xf numFmtId="0" fontId="94" fillId="19" borderId="36" xfId="69" applyFont="1" applyFill="1" applyBorder="1" applyAlignment="1">
      <alignment horizontal="center" vertical="center" wrapText="1"/>
    </xf>
    <xf numFmtId="0" fontId="94" fillId="19" borderId="37" xfId="69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"/>
    </xf>
    <xf numFmtId="0" fontId="31" fillId="5" borderId="14" xfId="60" applyFont="1" applyFill="1" applyBorder="1" applyAlignment="1">
      <alignment horizontal="center" vertical="center"/>
    </xf>
    <xf numFmtId="0" fontId="59" fillId="5" borderId="14" xfId="60" applyFont="1" applyFill="1" applyBorder="1" applyAlignment="1">
      <alignment horizontal="left" vertical="center"/>
    </xf>
    <xf numFmtId="0" fontId="59" fillId="0" borderId="15" xfId="60" applyFont="1" applyBorder="1" applyAlignment="1">
      <alignment vertical="center"/>
    </xf>
    <xf numFmtId="0" fontId="59" fillId="0" borderId="15" xfId="60" applyFont="1" applyBorder="1" applyAlignment="1">
      <alignment horizontal="left" vertical="center"/>
    </xf>
    <xf numFmtId="0" fontId="59" fillId="0" borderId="14" xfId="60" applyFont="1" applyBorder="1" applyAlignment="1">
      <alignment horizontal="left" vertical="center" wrapText="1"/>
    </xf>
    <xf numFmtId="0" fontId="59" fillId="0" borderId="0" xfId="60" applyFont="1" applyAlignment="1">
      <alignment horizontal="left" vertical="center" wrapText="1"/>
    </xf>
    <xf numFmtId="0" fontId="59" fillId="0" borderId="14" xfId="60" applyFont="1" applyBorder="1" applyAlignment="1">
      <alignment horizontal="center" vertical="center"/>
    </xf>
    <xf numFmtId="0" fontId="59" fillId="0" borderId="14" xfId="60" applyFont="1" applyBorder="1" applyAlignment="1">
      <alignment vertical="center" wrapText="1"/>
    </xf>
    <xf numFmtId="0" fontId="77" fillId="0" borderId="14" xfId="60" applyFont="1" applyBorder="1" applyAlignment="1">
      <alignment vertical="center" wrapText="1"/>
    </xf>
    <xf numFmtId="0" fontId="21" fillId="3" borderId="19" xfId="0" applyFont="1" applyFill="1" applyBorder="1" applyAlignment="1">
      <alignment horizontal="left" vertical="center" wrapText="1"/>
    </xf>
  </cellXfs>
  <cellStyles count="86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Input [yellow] 2" xfId="71" xr:uid="{887A898F-5FE2-4D86-B206-F01013C67792}"/>
    <cellStyle name="Normal" xfId="0" builtinId="0"/>
    <cellStyle name="Normal - Style1" xfId="26" xr:uid="{00000000-0005-0000-0000-000019000000}"/>
    <cellStyle name="Normal 10" xfId="61" xr:uid="{00000000-0005-0000-0000-00001A000000}"/>
    <cellStyle name="Normal 10 2" xfId="70" xr:uid="{8982A922-B0FB-4486-89A3-3A7BB777C845}"/>
    <cellStyle name="Normal 133" xfId="1" xr:uid="{00000000-0005-0000-0000-00001B000000}"/>
    <cellStyle name="Normal 140" xfId="74" xr:uid="{71D5FEA1-4341-4CEE-9B2C-92248A4908ED}"/>
    <cellStyle name="Normal 145" xfId="75" xr:uid="{93BFA35A-1895-4919-B9B2-A672E9D7291F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7 2" xfId="77" xr:uid="{DBD87A84-F19F-483C-B0F0-E066F5914B16}"/>
    <cellStyle name="Normal 7 2 3" xfId="82" xr:uid="{AA8E6513-1A97-4A8A-968D-A848B662E69E}"/>
    <cellStyle name="Normal 8" xfId="69" xr:uid="{3B432E59-2D39-4D6D-8B46-E9F05AA151BF}"/>
    <cellStyle name="Normal 8 2" xfId="76" xr:uid="{5553214B-350D-42B9-AE87-9777B20A4006}"/>
    <cellStyle name="Normal 9" xfId="79" xr:uid="{7556BA43-36A0-4E21-8CE2-B24509EDCCA5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Data 2" xfId="84" xr:uid="{74798FAE-00FC-410F-92DC-0AC8131C65EF}"/>
    <cellStyle name="SAPBEXstdData 3" xfId="72" xr:uid="{FA3748D7-2192-4E7D-A781-3888788DACA7}"/>
    <cellStyle name="SAPBEXstdItem" xfId="43" xr:uid="{00000000-0005-0000-0000-000033000000}"/>
    <cellStyle name="SAPBEXstdItem 2" xfId="85" xr:uid="{B6D24231-4AF5-46E0-862A-6707379AD179}"/>
    <cellStyle name="SAPBEXstdItem 3" xfId="73" xr:uid="{07AE5D95-BE67-4AF7-BB89-8ADB7DA1C000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一般 2 2" xfId="80" xr:uid="{4FE353AE-2A5F-4B09-AF3F-832E026A32AD}"/>
    <cellStyle name="一般 2 3" xfId="78" xr:uid="{96826DA1-4085-49F0-BD0A-429D4A5A81A2}"/>
    <cellStyle name="一般 4" xfId="81" xr:uid="{E976FB1D-BC6E-4E97-8EEE-93259103AA9C}"/>
    <cellStyle name="常规" xfId="83" xr:uid="{CF87CCBC-FA7C-4443-80EF-D50E8E59C211}"/>
    <cellStyle name="常规 2" xfId="66" xr:uid="{00000000-0005-0000-0000-000043000000}"/>
    <cellStyle name="常规 3" xfId="65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theme" Target="theme/theme1.xml"/><Relationship Id="rId21" Type="http://schemas.openxmlformats.org/officeDocument/2006/relationships/externalLink" Target="externalLinks/externalLink14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microsoft.com/office/2017/06/relationships/rdRichValueStructure" Target="richData/rdrichvaluestructure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sharedStrings" Target="sharedStrings.xml"/><Relationship Id="rId36" Type="http://schemas.openxmlformats.org/officeDocument/2006/relationships/customXml" Target="../customXml/item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styles" Target="styles.xml"/><Relationship Id="rId30" Type="http://schemas.microsoft.com/office/2022/10/relationships/richValueRel" Target="richData/richValueRel.xml"/><Relationship Id="rId35" Type="http://schemas.openxmlformats.org/officeDocument/2006/relationships/customXml" Target="../customXml/item1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9.png"/><Relationship Id="rId1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746124</xdr:colOff>
      <xdr:row>4</xdr:row>
      <xdr:rowOff>222250</xdr:rowOff>
    </xdr:from>
    <xdr:to>
      <xdr:col>16</xdr:col>
      <xdr:colOff>642339</xdr:colOff>
      <xdr:row>7</xdr:row>
      <xdr:rowOff>571500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EE7FE3-E1A7-4C71-94A8-04C804625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38999" y="2159000"/>
          <a:ext cx="3452215" cy="25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803993</xdr:colOff>
      <xdr:row>46</xdr:row>
      <xdr:rowOff>354373</xdr:rowOff>
    </xdr:from>
    <xdr:to>
      <xdr:col>15</xdr:col>
      <xdr:colOff>112296</xdr:colOff>
      <xdr:row>51</xdr:row>
      <xdr:rowOff>170655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B6D7B5-0576-4717-E400-7E4609AE0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50122" y="39703889"/>
          <a:ext cx="4493648" cy="3114184"/>
        </a:xfrm>
        <a:prstGeom prst="rect">
          <a:avLst/>
        </a:prstGeom>
      </xdr:spPr>
    </xdr:pic>
    <xdr:clientData/>
  </xdr:twoCellAnchor>
  <xdr:twoCellAnchor editAs="oneCell">
    <xdr:from>
      <xdr:col>9</xdr:col>
      <xdr:colOff>966839</xdr:colOff>
      <xdr:row>51</xdr:row>
      <xdr:rowOff>323134</xdr:rowOff>
    </xdr:from>
    <xdr:to>
      <xdr:col>16</xdr:col>
      <xdr:colOff>624393</xdr:colOff>
      <xdr:row>55</xdr:row>
      <xdr:rowOff>1788512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39E107C-0EFF-2A04-F519-D1CBD599A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29581" y="42970553"/>
          <a:ext cx="9205964" cy="5070540"/>
        </a:xfrm>
        <a:prstGeom prst="rect">
          <a:avLst/>
        </a:prstGeom>
      </xdr:spPr>
    </xdr:pic>
    <xdr:clientData/>
  </xdr:twoCellAnchor>
  <xdr:twoCellAnchor editAs="oneCell">
    <xdr:from>
      <xdr:col>9</xdr:col>
      <xdr:colOff>961206</xdr:colOff>
      <xdr:row>55</xdr:row>
      <xdr:rowOff>1980277</xdr:rowOff>
    </xdr:from>
    <xdr:to>
      <xdr:col>16</xdr:col>
      <xdr:colOff>392200</xdr:colOff>
      <xdr:row>58</xdr:row>
      <xdr:rowOff>1917417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05AF890-B506-2778-E186-DD078BB62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23948" y="48232858"/>
          <a:ext cx="8979404" cy="67576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25</xdr:row>
      <xdr:rowOff>0</xdr:rowOff>
    </xdr:from>
    <xdr:to>
      <xdr:col>25</xdr:col>
      <xdr:colOff>436614</xdr:colOff>
      <xdr:row>26</xdr:row>
      <xdr:rowOff>958447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FA61013-5741-4602-9016-7151D559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00" y="76009500"/>
          <a:ext cx="12285714" cy="3219048"/>
        </a:xfrm>
        <a:prstGeom prst="rect">
          <a:avLst/>
        </a:prstGeom>
      </xdr:spPr>
    </xdr:pic>
    <xdr:clientData/>
  </xdr:twoCellAnchor>
  <xdr:twoCellAnchor>
    <xdr:from>
      <xdr:col>1</xdr:col>
      <xdr:colOff>13161879</xdr:colOff>
      <xdr:row>0</xdr:row>
      <xdr:rowOff>262465</xdr:rowOff>
    </xdr:from>
    <xdr:to>
      <xdr:col>1</xdr:col>
      <xdr:colOff>16984162</xdr:colOff>
      <xdr:row>3</xdr:row>
      <xdr:rowOff>402166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9AD199-B273-4F1A-AC14-AD7D58625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70379" y="262465"/>
          <a:ext cx="3822283" cy="2806701"/>
        </a:xfrm>
        <a:prstGeom prst="rect">
          <a:avLst/>
        </a:prstGeom>
      </xdr:spPr>
    </xdr:pic>
    <xdr:clientData/>
  </xdr:twoCellAnchor>
  <xdr:twoCellAnchor editAs="oneCell">
    <xdr:from>
      <xdr:col>1</xdr:col>
      <xdr:colOff>6540500</xdr:colOff>
      <xdr:row>26</xdr:row>
      <xdr:rowOff>95250</xdr:rowOff>
    </xdr:from>
    <xdr:to>
      <xdr:col>1</xdr:col>
      <xdr:colOff>9550820</xdr:colOff>
      <xdr:row>26</xdr:row>
      <xdr:rowOff>3524729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CF02FF-13CC-1144-5C09-994E2A5E6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26750" y="56419750"/>
          <a:ext cx="3010320" cy="34294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11</xdr:row>
      <xdr:rowOff>155575</xdr:rowOff>
    </xdr:from>
    <xdr:to>
      <xdr:col>7</xdr:col>
      <xdr:colOff>347749</xdr:colOff>
      <xdr:row>32</xdr:row>
      <xdr:rowOff>107738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24E6D2-DB27-4390-B6E0-7A44B321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0" y="2251075"/>
          <a:ext cx="3173499" cy="3952663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31</xdr:row>
      <xdr:rowOff>111125</xdr:rowOff>
    </xdr:from>
    <xdr:to>
      <xdr:col>8</xdr:col>
      <xdr:colOff>301625</xdr:colOff>
      <xdr:row>34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DE5B931-3B20-8626-88E7-E02552BE7F18}"/>
            </a:ext>
          </a:extLst>
        </xdr:cNvPr>
        <xdr:cNvSpPr txBox="1"/>
      </xdr:nvSpPr>
      <xdr:spPr>
        <a:xfrm>
          <a:off x="936625" y="6016625"/>
          <a:ext cx="4191000" cy="46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vi-VN" sz="1800" b="1"/>
            <a:t>KÍCH</a:t>
          </a:r>
          <a:r>
            <a:rPr lang="vi-VN" sz="1800" b="1" baseline="0"/>
            <a:t> THƯỚC HÌNH IN THÂN TRƯỚC</a:t>
          </a:r>
          <a:endParaRPr lang="en-US" sz="1800" b="1"/>
        </a:p>
      </xdr:txBody>
    </xdr:sp>
    <xdr:clientData/>
  </xdr:twoCellAnchor>
  <xdr:twoCellAnchor>
    <xdr:from>
      <xdr:col>0</xdr:col>
      <xdr:colOff>0</xdr:colOff>
      <xdr:row>0</xdr:row>
      <xdr:rowOff>47625</xdr:rowOff>
    </xdr:from>
    <xdr:to>
      <xdr:col>4</xdr:col>
      <xdr:colOff>420775</xdr:colOff>
      <xdr:row>10</xdr:row>
      <xdr:rowOff>64943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99F137-B344-4960-B2DA-3C676FE7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"/>
          <a:ext cx="2859175" cy="1922318"/>
        </a:xfrm>
        <a:prstGeom prst="rect">
          <a:avLst/>
        </a:prstGeom>
      </xdr:spPr>
    </xdr:pic>
    <xdr:clientData/>
  </xdr:twoCellAnchor>
  <xdr:twoCellAnchor>
    <xdr:from>
      <xdr:col>4</xdr:col>
      <xdr:colOff>594469</xdr:colOff>
      <xdr:row>0</xdr:row>
      <xdr:rowOff>76200</xdr:rowOff>
    </xdr:from>
    <xdr:to>
      <xdr:col>9</xdr:col>
      <xdr:colOff>239857</xdr:colOff>
      <xdr:row>9</xdr:row>
      <xdr:rowOff>130423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877815-0CA0-4892-9EA4-B4A710EB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32869" y="76200"/>
          <a:ext cx="2693388" cy="17687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3-SS25/2025-S2%20BUY%20FILE%20-%20UNAVLB%20V2.xlsx" TargetMode="External"/><Relationship Id="rId1" Type="http://schemas.openxmlformats.org/officeDocument/2006/relationships/externalLinkPath" Target="/sites/COMMERCIAL/Shared%20Documents/General/2-CUSTOMER-FOLDER/HERSCHEL/3-SS25/2025-S2%20BUY%20FILE%20-%20UNAVLB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5S2 9.9 (update qty)"/>
      <sheetName val="25S2 9.9"/>
      <sheetName val="25S2CITY PACK 30.9"/>
      <sheetName val="25S2CITY PACK2"/>
      <sheetName val="SUMMARY-8.10"/>
      <sheetName val="UNAVLB (8.10)"/>
      <sheetName val="TRIM"/>
      <sheetName val="UNAVLB"/>
      <sheetName val="FABRIC"/>
      <sheetName val="Sheet1"/>
    </sheetNames>
    <sheetDataSet>
      <sheetData sheetId="0">
        <row r="2">
          <cell r="D2" t="str">
            <v>SKU</v>
          </cell>
          <cell r="E2" t="str">
            <v>UA STYLE</v>
          </cell>
        </row>
        <row r="3">
          <cell r="D3"/>
          <cell r="E3"/>
        </row>
        <row r="4">
          <cell r="D4" t="str">
            <v>50647-06113</v>
          </cell>
          <cell r="E4" t="str">
            <v>H06-ST01K</v>
          </cell>
        </row>
        <row r="5">
          <cell r="D5" t="str">
            <v>50703-00001</v>
          </cell>
          <cell r="E5" t="str">
            <v>H06-CR56M</v>
          </cell>
        </row>
        <row r="6">
          <cell r="D6" t="str">
            <v>50639-00001</v>
          </cell>
          <cell r="E6" t="str">
            <v>H06-CR54W-B</v>
          </cell>
        </row>
        <row r="7">
          <cell r="D7" t="str">
            <v>50644-02077</v>
          </cell>
          <cell r="E7" t="str">
            <v>H06-TS03K</v>
          </cell>
        </row>
        <row r="8">
          <cell r="D8" t="str">
            <v>50644-04394</v>
          </cell>
          <cell r="E8" t="str">
            <v>H06-TS03K</v>
          </cell>
        </row>
        <row r="9">
          <cell r="D9" t="str">
            <v>50746-04394</v>
          </cell>
          <cell r="E9" t="str">
            <v>H06-ST123M-B</v>
          </cell>
        </row>
        <row r="10">
          <cell r="D10" t="str">
            <v>50668-02077</v>
          </cell>
          <cell r="E10" t="str">
            <v>H06-ST131W-B</v>
          </cell>
        </row>
        <row r="11">
          <cell r="D11" t="str">
            <v>50287-01149</v>
          </cell>
          <cell r="E11" t="str">
            <v>H06-CR53M-B</v>
          </cell>
        </row>
        <row r="12">
          <cell r="D12" t="str">
            <v>50287-06210</v>
          </cell>
          <cell r="E12" t="str">
            <v>H06-CR53M-B</v>
          </cell>
        </row>
        <row r="13">
          <cell r="D13" t="str">
            <v>50289-01149</v>
          </cell>
          <cell r="E13" t="str">
            <v>H06-HD32M-B</v>
          </cell>
        </row>
        <row r="14">
          <cell r="D14" t="str">
            <v>50289-06636</v>
          </cell>
          <cell r="E14" t="str">
            <v>H06-HD32M-B</v>
          </cell>
        </row>
        <row r="15">
          <cell r="D15" t="str">
            <v>50279-01149</v>
          </cell>
          <cell r="E15" t="str">
            <v>H06-ST54M-B</v>
          </cell>
        </row>
        <row r="16">
          <cell r="D16" t="str">
            <v>50279-06210</v>
          </cell>
          <cell r="E16" t="str">
            <v>H06-ST54M-B</v>
          </cell>
        </row>
        <row r="17">
          <cell r="D17" t="str">
            <v>50279-01588</v>
          </cell>
          <cell r="E17" t="str">
            <v>H06-ST54M-B</v>
          </cell>
        </row>
        <row r="18">
          <cell r="D18" t="str">
            <v>50279-06636</v>
          </cell>
          <cell r="E18" t="str">
            <v>H06-ST54M-B</v>
          </cell>
        </row>
        <row r="19">
          <cell r="D19" t="str">
            <v>50293-01149</v>
          </cell>
          <cell r="E19" t="str">
            <v>H06-ST126W-B</v>
          </cell>
        </row>
        <row r="20">
          <cell r="D20" t="str">
            <v>50293-01821</v>
          </cell>
          <cell r="E20" t="str">
            <v>H06-ST126W-B</v>
          </cell>
        </row>
        <row r="21">
          <cell r="D21" t="str">
            <v>50290-01149</v>
          </cell>
          <cell r="E21" t="str">
            <v>H06-HD17M-B</v>
          </cell>
        </row>
        <row r="22">
          <cell r="D22" t="str">
            <v>50290-06210</v>
          </cell>
          <cell r="E22" t="str">
            <v>H06-HD17M-B</v>
          </cell>
        </row>
        <row r="23">
          <cell r="D23" t="str">
            <v>50515-06531</v>
          </cell>
          <cell r="E23" t="str">
            <v>H06-ST118M-B</v>
          </cell>
        </row>
        <row r="24">
          <cell r="D24" t="str">
            <v>50517-06531</v>
          </cell>
          <cell r="E24" t="str">
            <v>H06-ST82W-B</v>
          </cell>
        </row>
        <row r="25">
          <cell r="D25" t="str">
            <v>50520-06531</v>
          </cell>
          <cell r="E25" t="str">
            <v>H06-ST120M-B</v>
          </cell>
        </row>
        <row r="26">
          <cell r="D26" t="str">
            <v>50519-06531</v>
          </cell>
          <cell r="E26" t="str">
            <v>H06-ST119M-B</v>
          </cell>
        </row>
        <row r="27">
          <cell r="D27" t="str">
            <v>50521-06531</v>
          </cell>
          <cell r="E27" t="str">
            <v>H06-ST121W-B</v>
          </cell>
        </row>
        <row r="28">
          <cell r="D28" t="str">
            <v>50648-06113</v>
          </cell>
          <cell r="E28" t="str">
            <v>H06-CR04K</v>
          </cell>
        </row>
        <row r="29">
          <cell r="D29" t="str">
            <v>50712-06113</v>
          </cell>
          <cell r="E29" t="str">
            <v>H06-CR57M</v>
          </cell>
        </row>
        <row r="30">
          <cell r="D30" t="str">
            <v>50710-06113</v>
          </cell>
          <cell r="E30" t="str">
            <v>H06-CR58W</v>
          </cell>
        </row>
        <row r="31">
          <cell r="D31" t="str">
            <v>50645-02077</v>
          </cell>
          <cell r="E31" t="str">
            <v>H06-TS04K</v>
          </cell>
        </row>
        <row r="32">
          <cell r="D32" t="str">
            <v>50645-04394</v>
          </cell>
          <cell r="E32" t="str">
            <v>H06-TS04K</v>
          </cell>
        </row>
        <row r="33">
          <cell r="D33" t="str">
            <v>50711-06113</v>
          </cell>
          <cell r="E33" t="str">
            <v>H06-ST123M-B</v>
          </cell>
        </row>
        <row r="34">
          <cell r="D34" t="str">
            <v>50709-06113</v>
          </cell>
          <cell r="E34" t="str">
            <v>H06-ST131W-B</v>
          </cell>
        </row>
        <row r="35">
          <cell r="D35" t="str">
            <v>50297-00001</v>
          </cell>
          <cell r="E35" t="str">
            <v>H06-CR26W-B</v>
          </cell>
        </row>
        <row r="36">
          <cell r="D36" t="str">
            <v>50297-06113</v>
          </cell>
          <cell r="E36" t="str">
            <v>H06-CR26W-B</v>
          </cell>
        </row>
        <row r="37">
          <cell r="D37" t="str">
            <v>50297-02077</v>
          </cell>
          <cell r="E37" t="str">
            <v>H06-CR26W-B</v>
          </cell>
        </row>
        <row r="38">
          <cell r="D38" t="str">
            <v>50310-00001</v>
          </cell>
          <cell r="E38" t="str">
            <v>H06-HD33W-B</v>
          </cell>
        </row>
        <row r="39">
          <cell r="D39" t="str">
            <v>50310-06113</v>
          </cell>
          <cell r="E39" t="str">
            <v>H06-HD33W-B</v>
          </cell>
        </row>
        <row r="40">
          <cell r="D40" t="str">
            <v>50310-02077</v>
          </cell>
          <cell r="E40" t="str">
            <v>H06-HD33W-B</v>
          </cell>
        </row>
        <row r="41">
          <cell r="D41" t="str">
            <v>50292-00001</v>
          </cell>
          <cell r="E41" t="str">
            <v>H06-PA16M-B</v>
          </cell>
        </row>
        <row r="42">
          <cell r="D42" t="str">
            <v>50292-06113</v>
          </cell>
          <cell r="E42" t="str">
            <v>H06-PA16M-B</v>
          </cell>
        </row>
        <row r="43">
          <cell r="D43" t="str">
            <v>50298-00001</v>
          </cell>
          <cell r="E43" t="str">
            <v>H06-PA17W-B</v>
          </cell>
        </row>
        <row r="44">
          <cell r="D44" t="str">
            <v>50298-06113</v>
          </cell>
          <cell r="E44" t="str">
            <v>H06-PA17W-B</v>
          </cell>
        </row>
        <row r="45">
          <cell r="D45" t="str">
            <v>50298-02077</v>
          </cell>
          <cell r="E45" t="str">
            <v>H06-PA17W-B</v>
          </cell>
        </row>
        <row r="46">
          <cell r="D46" t="str">
            <v>50424-05977</v>
          </cell>
          <cell r="E46" t="str">
            <v>H06-SP09W</v>
          </cell>
        </row>
        <row r="47">
          <cell r="D47" t="str">
            <v>50424-00001</v>
          </cell>
          <cell r="E47" t="str">
            <v>H06-SP09W</v>
          </cell>
        </row>
        <row r="48">
          <cell r="D48" t="str">
            <v>50291-00001</v>
          </cell>
          <cell r="E48" t="str">
            <v>H06-SP11M-B</v>
          </cell>
        </row>
        <row r="49">
          <cell r="D49" t="str">
            <v>50291-06113</v>
          </cell>
          <cell r="E49" t="str">
            <v>H06-SP11M-B</v>
          </cell>
        </row>
        <row r="50">
          <cell r="D50" t="str">
            <v>50653-00001</v>
          </cell>
          <cell r="E50" t="str">
            <v>H06-ST62M</v>
          </cell>
        </row>
        <row r="51">
          <cell r="D51" t="str">
            <v>50653-06636</v>
          </cell>
          <cell r="E51" t="str">
            <v>H06-ST62M</v>
          </cell>
        </row>
        <row r="52">
          <cell r="D52" t="str">
            <v>50652-00001</v>
          </cell>
          <cell r="E52" t="str">
            <v>H06-ST55W-B</v>
          </cell>
        </row>
        <row r="53">
          <cell r="D53" t="str">
            <v>50652-05977</v>
          </cell>
          <cell r="E53" t="str">
            <v>H06-ST55W-B</v>
          </cell>
        </row>
        <row r="54">
          <cell r="D54" t="str">
            <v>50435-05977</v>
          </cell>
          <cell r="E54" t="str">
            <v>H06-ST44M-B</v>
          </cell>
        </row>
        <row r="55">
          <cell r="D55" t="str">
            <v>50454-05977</v>
          </cell>
          <cell r="E55" t="str">
            <v>H06-HD31M</v>
          </cell>
        </row>
        <row r="56">
          <cell r="D56" t="str">
            <v>50451-06531</v>
          </cell>
          <cell r="E56" t="str">
            <v>H06-ST41M</v>
          </cell>
        </row>
        <row r="57">
          <cell r="D57" t="str">
            <v>50418-06515</v>
          </cell>
          <cell r="E57" t="str">
            <v>H06-HD59M-B</v>
          </cell>
        </row>
        <row r="58">
          <cell r="D58" t="str">
            <v>50417-06531</v>
          </cell>
          <cell r="E58" t="str">
            <v>H06-ST132M-B</v>
          </cell>
        </row>
        <row r="59">
          <cell r="D59" t="str">
            <v>50450-00001</v>
          </cell>
          <cell r="E59" t="str">
            <v>H06-ST50M</v>
          </cell>
        </row>
        <row r="60">
          <cell r="D60" t="str">
            <v>50456-05977</v>
          </cell>
          <cell r="E60" t="str">
            <v>H06-ST51W</v>
          </cell>
        </row>
        <row r="61">
          <cell r="D61" t="str">
            <v>50334-06544</v>
          </cell>
          <cell r="E61" t="str">
            <v>H06-ST64W-DYE-B</v>
          </cell>
        </row>
        <row r="62">
          <cell r="D62" t="str">
            <v>50321-06544</v>
          </cell>
          <cell r="E62" t="str">
            <v>H06-PT08M-DYE-B</v>
          </cell>
        </row>
        <row r="63">
          <cell r="D63" t="str">
            <v>50283-00001</v>
          </cell>
          <cell r="E63" t="str">
            <v>H06-PT09M-B</v>
          </cell>
        </row>
        <row r="64">
          <cell r="D64" t="str">
            <v>50283-01588</v>
          </cell>
          <cell r="E64" t="str">
            <v>H06-PT09M-B</v>
          </cell>
        </row>
        <row r="65">
          <cell r="D65" t="str">
            <v>50283-06113</v>
          </cell>
          <cell r="E65" t="str">
            <v>H06-PT09M-B</v>
          </cell>
        </row>
        <row r="66">
          <cell r="D66" t="str">
            <v>50415-06515</v>
          </cell>
          <cell r="E66" t="str">
            <v>H06-HD61M</v>
          </cell>
        </row>
        <row r="67">
          <cell r="D67" t="str">
            <v>50412-06113</v>
          </cell>
          <cell r="E67" t="str">
            <v>H06-ST130M-B</v>
          </cell>
        </row>
        <row r="68">
          <cell r="D68" t="str">
            <v>50714-04394</v>
          </cell>
          <cell r="E68" t="str">
            <v>H06-CR59M</v>
          </cell>
        </row>
        <row r="69">
          <cell r="D69" t="str">
            <v>50716-05456</v>
          </cell>
          <cell r="E69" t="str">
            <v>H06-CR60W</v>
          </cell>
        </row>
        <row r="70">
          <cell r="D70" t="str">
            <v>50713-04394</v>
          </cell>
          <cell r="E70" t="str">
            <v>H06-ST134M</v>
          </cell>
        </row>
        <row r="71">
          <cell r="D71" t="str">
            <v>50715-06531</v>
          </cell>
          <cell r="E71" t="str">
            <v>H06-ST135W</v>
          </cell>
        </row>
        <row r="72">
          <cell r="D72" t="str">
            <v>50649-06113</v>
          </cell>
          <cell r="E72" t="str">
            <v>H06-CR02K</v>
          </cell>
        </row>
        <row r="73">
          <cell r="D73" t="str">
            <v>50705-00001</v>
          </cell>
          <cell r="E73" t="str">
            <v>H06-CR61M</v>
          </cell>
        </row>
        <row r="74">
          <cell r="D74" t="str">
            <v>50707-05456</v>
          </cell>
          <cell r="E74" t="str">
            <v>H06-CR62W</v>
          </cell>
        </row>
        <row r="75">
          <cell r="D75" t="str">
            <v>50646-02077</v>
          </cell>
          <cell r="E75" t="str">
            <v>H06-ST02K</v>
          </cell>
        </row>
        <row r="76">
          <cell r="D76" t="str">
            <v>50646-04394</v>
          </cell>
          <cell r="E76" t="str">
            <v>H06-ST02K</v>
          </cell>
        </row>
        <row r="77">
          <cell r="D77" t="str">
            <v>50704-00001</v>
          </cell>
          <cell r="E77" t="str">
            <v>H06-ST128M-B</v>
          </cell>
        </row>
        <row r="78">
          <cell r="D78" t="str">
            <v>50706-06531</v>
          </cell>
          <cell r="E78" t="str">
            <v>H06-ST129W-B</v>
          </cell>
        </row>
        <row r="79">
          <cell r="D79" t="str">
            <v>50475-00032</v>
          </cell>
          <cell r="E79" t="str">
            <v>H06-HD36M-B</v>
          </cell>
        </row>
        <row r="80">
          <cell r="D80" t="str">
            <v>50410-00032</v>
          </cell>
          <cell r="E80" t="str">
            <v>H06-PA34M-B</v>
          </cell>
        </row>
      </sheetData>
      <sheetData sheetId="1"/>
      <sheetData sheetId="2">
        <row r="2">
          <cell r="D2" t="str">
            <v>SKU</v>
          </cell>
          <cell r="E2" t="str">
            <v>UA STYLE</v>
          </cell>
        </row>
        <row r="3">
          <cell r="D3" t="str">
            <v>50417-06531</v>
          </cell>
          <cell r="E3" t="str">
            <v>H06-ST132M-A</v>
          </cell>
        </row>
        <row r="4">
          <cell r="D4" t="str">
            <v>50746-00001</v>
          </cell>
          <cell r="E4" t="str">
            <v>H06-ST123M-A</v>
          </cell>
        </row>
        <row r="5">
          <cell r="D5" t="str">
            <v>50746-06531</v>
          </cell>
          <cell r="E5" t="str">
            <v>H06-ST123M-A</v>
          </cell>
        </row>
        <row r="6">
          <cell r="D6" t="str">
            <v>50639-05456</v>
          </cell>
          <cell r="E6" t="str">
            <v>H06-CR54W-A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">
  <rv s="0">
    <v>0</v>
    <v>5</v>
    <v>A close up of a label
Description automatically generated</v>
  </rv>
  <rv s="1">
    <v>1</v>
    <v>5</v>
  </rv>
  <rv s="0">
    <v>2</v>
    <v>5</v>
    <v>A white label with black text
Description automatically generated</v>
  </rv>
  <rv s="1">
    <v>3</v>
    <v>5</v>
  </rv>
  <rv s="1">
    <v>4</v>
    <v>5</v>
  </rv>
  <rv s="1">
    <v>5</v>
    <v>5</v>
  </rv>
  <rv s="0">
    <v>6</v>
    <v>5</v>
    <v>A close-up of a packet
Description automatically generated</v>
  </rv>
  <rv s="0">
    <v>7</v>
    <v>5</v>
    <v>A close-up of a label
Description automatically generated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  <k n="Text" t="s"/>
  </s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B9F0-BD2B-4441-AC1E-DD72E5D40CEE}">
  <sheetPr>
    <pageSetUpPr fitToPage="1"/>
  </sheetPr>
  <dimension ref="A1:Q107"/>
  <sheetViews>
    <sheetView view="pageBreakPreview" topLeftCell="A5" zoomScale="40" zoomScaleNormal="10" zoomScaleSheetLayoutView="40" zoomScalePageLayoutView="25" workbookViewId="0">
      <selection activeCell="H11" sqref="H11"/>
    </sheetView>
  </sheetViews>
  <sheetFormatPr defaultColWidth="9.1796875" defaultRowHeight="14"/>
  <cols>
    <col min="1" max="1" width="8.453125" style="26" customWidth="1"/>
    <col min="2" max="2" width="25" style="26" customWidth="1"/>
    <col min="3" max="3" width="40" style="26" customWidth="1"/>
    <col min="4" max="4" width="24.81640625" style="26" customWidth="1"/>
    <col min="5" max="5" width="25.81640625" style="26" customWidth="1"/>
    <col min="6" max="6" width="21.453125" style="26" customWidth="1"/>
    <col min="7" max="7" width="23.1796875" style="27" customWidth="1"/>
    <col min="8" max="8" width="20.81640625" style="26" customWidth="1"/>
    <col min="9" max="9" width="23" style="26" customWidth="1"/>
    <col min="10" max="10" width="16" style="26" customWidth="1"/>
    <col min="11" max="11" width="26.54296875" style="26" customWidth="1"/>
    <col min="12" max="12" width="28" style="26" customWidth="1"/>
    <col min="13" max="13" width="19.453125" style="26" customWidth="1"/>
    <col min="14" max="15" width="13.453125" style="26" customWidth="1"/>
    <col min="16" max="16" width="19.54296875" style="26" customWidth="1"/>
    <col min="17" max="17" width="19.7265625" style="26" customWidth="1"/>
    <col min="18" max="16384" width="9.1796875" style="26"/>
  </cols>
  <sheetData>
    <row r="1" spans="1:17" s="1" customFormat="1" ht="40" customHeight="1">
      <c r="A1" s="54"/>
      <c r="B1" s="54"/>
      <c r="C1" s="54"/>
      <c r="D1" s="55"/>
      <c r="E1" s="54"/>
      <c r="F1" s="54"/>
      <c r="G1" s="54"/>
      <c r="H1" s="54"/>
      <c r="I1" s="54"/>
      <c r="J1" s="54"/>
      <c r="K1" s="54"/>
      <c r="L1" s="56"/>
      <c r="M1" s="56"/>
      <c r="N1" s="255" t="s">
        <v>64</v>
      </c>
      <c r="O1" s="255" t="s">
        <v>64</v>
      </c>
      <c r="P1" s="256" t="s">
        <v>65</v>
      </c>
      <c r="Q1" s="256"/>
    </row>
    <row r="2" spans="1:17" s="1" customFormat="1" ht="40" customHeight="1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6"/>
      <c r="M2" s="56"/>
      <c r="N2" s="255" t="s">
        <v>66</v>
      </c>
      <c r="O2" s="255" t="s">
        <v>66</v>
      </c>
      <c r="P2" s="257" t="s">
        <v>67</v>
      </c>
      <c r="Q2" s="257"/>
    </row>
    <row r="3" spans="1:17" s="1" customFormat="1" ht="40" customHeigh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6"/>
      <c r="M3" s="56"/>
      <c r="N3" s="255" t="s">
        <v>68</v>
      </c>
      <c r="O3" s="255" t="s">
        <v>68</v>
      </c>
      <c r="P3" s="258" t="s">
        <v>107</v>
      </c>
      <c r="Q3" s="256"/>
    </row>
    <row r="4" spans="1:17" s="2" customFormat="1" ht="33" customHeight="1" thickBot="1">
      <c r="B4" s="3" t="s">
        <v>126</v>
      </c>
      <c r="G4" s="4"/>
    </row>
    <row r="5" spans="1:17" s="2" customFormat="1" ht="58" customHeight="1">
      <c r="B5" s="5" t="s">
        <v>0</v>
      </c>
      <c r="C5" s="5"/>
      <c r="D5" s="3"/>
      <c r="F5" s="6"/>
      <c r="G5" s="259" t="s">
        <v>1376</v>
      </c>
      <c r="H5" s="260"/>
      <c r="I5" s="260"/>
      <c r="J5" s="260"/>
      <c r="K5" s="260"/>
      <c r="L5" s="260"/>
      <c r="M5" s="261"/>
    </row>
    <row r="6" spans="1:17" s="7" customFormat="1" ht="58" customHeight="1">
      <c r="B6" s="8" t="s">
        <v>40</v>
      </c>
      <c r="C6" s="8"/>
      <c r="D6" s="9" t="s">
        <v>357</v>
      </c>
      <c r="E6" s="10"/>
      <c r="F6" s="8"/>
      <c r="G6" s="262"/>
      <c r="H6" s="263"/>
      <c r="I6" s="263"/>
      <c r="J6" s="263"/>
      <c r="K6" s="263"/>
      <c r="L6" s="263"/>
      <c r="M6" s="264"/>
      <c r="N6" s="11"/>
      <c r="O6" s="11"/>
      <c r="P6" s="11"/>
      <c r="Q6" s="11"/>
    </row>
    <row r="7" spans="1:17" s="7" customFormat="1" ht="58" customHeight="1">
      <c r="B7" s="8" t="s">
        <v>41</v>
      </c>
      <c r="C7" s="8"/>
      <c r="D7" s="9" t="s">
        <v>356</v>
      </c>
      <c r="E7" s="9"/>
      <c r="F7" s="8"/>
      <c r="G7" s="262"/>
      <c r="H7" s="263"/>
      <c r="I7" s="263"/>
      <c r="J7" s="263"/>
      <c r="K7" s="263"/>
      <c r="L7" s="263"/>
      <c r="M7" s="264"/>
      <c r="N7" s="11"/>
      <c r="O7" s="11"/>
      <c r="P7" s="11"/>
      <c r="Q7" s="11"/>
    </row>
    <row r="8" spans="1:17" s="7" customFormat="1" ht="58" customHeight="1" thickBot="1">
      <c r="B8" s="8" t="s">
        <v>42</v>
      </c>
      <c r="C8" s="8"/>
      <c r="D8" s="268" t="s">
        <v>264</v>
      </c>
      <c r="E8" s="268"/>
      <c r="F8" s="368"/>
      <c r="G8" s="265"/>
      <c r="H8" s="266"/>
      <c r="I8" s="266"/>
      <c r="J8" s="266"/>
      <c r="K8" s="266"/>
      <c r="L8" s="266"/>
      <c r="M8" s="267"/>
      <c r="N8" s="11"/>
      <c r="O8" s="11"/>
      <c r="P8" s="11"/>
      <c r="Q8" s="11"/>
    </row>
    <row r="9" spans="1:17" s="12" customFormat="1" ht="28">
      <c r="B9" s="13" t="s">
        <v>1</v>
      </c>
      <c r="C9" s="13"/>
      <c r="D9" s="57" t="s">
        <v>358</v>
      </c>
      <c r="E9" s="14"/>
      <c r="F9" s="15"/>
      <c r="G9" s="58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8">
      <c r="B10" s="59" t="s">
        <v>2</v>
      </c>
      <c r="C10" s="59"/>
      <c r="D10" s="60" t="s">
        <v>149</v>
      </c>
      <c r="E10" s="60"/>
      <c r="F10" s="60"/>
      <c r="G10" s="61"/>
      <c r="H10" s="60"/>
      <c r="I10" s="62"/>
      <c r="J10" s="63" t="s">
        <v>43</v>
      </c>
      <c r="K10" s="62"/>
      <c r="L10" s="62"/>
      <c r="M10" s="62" t="s">
        <v>359</v>
      </c>
      <c r="N10" s="64"/>
      <c r="O10" s="64"/>
      <c r="P10" s="64"/>
      <c r="Q10" s="64"/>
    </row>
    <row r="11" spans="1:17" s="12" customFormat="1" ht="68.25" customHeight="1">
      <c r="B11" s="62" t="s">
        <v>3</v>
      </c>
      <c r="C11" s="62"/>
      <c r="D11" s="269">
        <v>45614</v>
      </c>
      <c r="E11" s="270"/>
      <c r="F11" s="270"/>
      <c r="G11" s="66"/>
      <c r="H11" s="65"/>
      <c r="I11" s="62"/>
      <c r="J11" s="63" t="s">
        <v>4</v>
      </c>
      <c r="K11" s="62"/>
      <c r="L11" s="62"/>
      <c r="M11" s="271" t="s">
        <v>360</v>
      </c>
      <c r="N11" s="271"/>
      <c r="O11" s="271"/>
      <c r="P11" s="271"/>
      <c r="Q11" s="271"/>
    </row>
    <row r="12" spans="1:17" s="12" customFormat="1" ht="28">
      <c r="B12" s="62" t="s">
        <v>5</v>
      </c>
      <c r="C12" s="62"/>
      <c r="D12" s="67"/>
      <c r="E12" s="62"/>
      <c r="F12" s="62"/>
      <c r="G12" s="68"/>
      <c r="H12" s="69"/>
      <c r="I12" s="62"/>
      <c r="J12" s="63" t="s">
        <v>37</v>
      </c>
      <c r="M12" s="62" t="s">
        <v>69</v>
      </c>
      <c r="N12" s="62"/>
      <c r="O12" s="69"/>
      <c r="P12" s="69"/>
      <c r="Q12" s="64"/>
    </row>
    <row r="13" spans="1:17" s="12" customFormat="1" ht="28">
      <c r="B13" s="272"/>
      <c r="C13" s="272"/>
      <c r="D13" s="272"/>
      <c r="E13" s="272"/>
      <c r="F13" s="272"/>
      <c r="G13" s="68"/>
      <c r="H13" s="69"/>
      <c r="I13" s="62"/>
      <c r="J13" s="63" t="s">
        <v>6</v>
      </c>
      <c r="K13" s="62"/>
      <c r="L13" s="62"/>
      <c r="M13" s="62" t="s">
        <v>125</v>
      </c>
      <c r="N13" s="69"/>
      <c r="O13" s="64"/>
      <c r="P13" s="64"/>
      <c r="Q13" s="69"/>
    </row>
    <row r="14" spans="1:17" s="12" customFormat="1" ht="28">
      <c r="B14" s="62" t="s">
        <v>47</v>
      </c>
      <c r="C14" s="62"/>
      <c r="D14" s="62" t="s">
        <v>7</v>
      </c>
      <c r="E14" s="62"/>
      <c r="F14" s="62"/>
      <c r="G14" s="70"/>
      <c r="H14" s="62"/>
      <c r="I14" s="62"/>
      <c r="J14" s="63" t="s">
        <v>8</v>
      </c>
      <c r="K14" s="62"/>
      <c r="L14" s="62"/>
      <c r="M14" s="64" t="s">
        <v>70</v>
      </c>
      <c r="N14" s="64"/>
      <c r="O14" s="64"/>
      <c r="P14" s="64"/>
      <c r="Q14" s="64"/>
    </row>
    <row r="15" spans="1:17" s="12" customFormat="1" ht="32.5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71" customFormat="1" ht="18.75" customHeight="1"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</row>
    <row r="17" spans="1:17" s="73" customFormat="1" ht="87.75" customHeight="1">
      <c r="B17" s="74"/>
      <c r="C17" s="75" t="s">
        <v>108</v>
      </c>
      <c r="D17" s="75" t="s">
        <v>9</v>
      </c>
      <c r="E17" s="76" t="s">
        <v>50</v>
      </c>
      <c r="F17" s="76"/>
      <c r="G17" s="76" t="s">
        <v>54</v>
      </c>
      <c r="H17" s="76" t="s">
        <v>10</v>
      </c>
      <c r="I17" s="76" t="s">
        <v>51</v>
      </c>
      <c r="J17" s="76" t="s">
        <v>52</v>
      </c>
      <c r="K17" s="76" t="s">
        <v>53</v>
      </c>
      <c r="L17" s="76"/>
      <c r="M17" s="76"/>
      <c r="N17" s="76"/>
      <c r="O17" s="76"/>
      <c r="P17" s="76"/>
      <c r="Q17" s="77" t="s">
        <v>11</v>
      </c>
    </row>
    <row r="18" spans="1:17" s="73" customFormat="1" ht="87.75" customHeight="1">
      <c r="B18" s="161" t="s">
        <v>12</v>
      </c>
      <c r="C18" s="160" t="s">
        <v>265</v>
      </c>
      <c r="D18" s="80" t="s">
        <v>83</v>
      </c>
      <c r="E18" s="81"/>
      <c r="F18" s="82"/>
      <c r="G18" s="82">
        <v>47</v>
      </c>
      <c r="H18" s="82">
        <v>82</v>
      </c>
      <c r="I18" s="82">
        <v>96</v>
      </c>
      <c r="J18" s="82">
        <v>54</v>
      </c>
      <c r="K18" s="82">
        <v>23</v>
      </c>
      <c r="L18" s="82"/>
      <c r="M18" s="82"/>
      <c r="N18" s="82"/>
      <c r="O18" s="82"/>
      <c r="P18" s="82"/>
      <c r="Q18" s="83">
        <f>SUM(E18:P18)</f>
        <v>302</v>
      </c>
    </row>
    <row r="19" spans="1:17" s="73" customFormat="1" ht="87.75" customHeight="1">
      <c r="B19" s="161" t="s">
        <v>109</v>
      </c>
      <c r="C19" s="160" t="str">
        <f>C18</f>
        <v>50515-06531</v>
      </c>
      <c r="D19" s="81" t="str">
        <f>+D18</f>
        <v>WHITE</v>
      </c>
      <c r="E19" s="81"/>
      <c r="F19" s="82"/>
      <c r="G19" s="84">
        <f>ROUNDUP(G18*5%,0)</f>
        <v>3</v>
      </c>
      <c r="H19" s="84">
        <f t="shared" ref="H19:K19" si="0">ROUNDUP(H18*5%,0)</f>
        <v>5</v>
      </c>
      <c r="I19" s="84">
        <f t="shared" si="0"/>
        <v>5</v>
      </c>
      <c r="J19" s="84">
        <f t="shared" si="0"/>
        <v>3</v>
      </c>
      <c r="K19" s="84">
        <f t="shared" si="0"/>
        <v>2</v>
      </c>
      <c r="L19" s="84"/>
      <c r="M19" s="84"/>
      <c r="N19" s="84"/>
      <c r="O19" s="84"/>
      <c r="P19" s="84"/>
      <c r="Q19" s="83">
        <f>SUM(E19:P19)</f>
        <v>18</v>
      </c>
    </row>
    <row r="20" spans="1:17" s="85" customFormat="1" ht="87.75" customHeight="1">
      <c r="B20" s="86" t="s">
        <v>13</v>
      </c>
      <c r="C20" s="86"/>
      <c r="D20" s="87" t="str">
        <f>+D19</f>
        <v>WHITE</v>
      </c>
      <c r="E20" s="88"/>
      <c r="F20" s="89"/>
      <c r="G20" s="90">
        <f>SUM(G18:G19)</f>
        <v>50</v>
      </c>
      <c r="H20" s="90">
        <f t="shared" ref="H20:K20" si="1">SUM(H18:H19)</f>
        <v>87</v>
      </c>
      <c r="I20" s="90">
        <f t="shared" si="1"/>
        <v>101</v>
      </c>
      <c r="J20" s="90">
        <f t="shared" si="1"/>
        <v>57</v>
      </c>
      <c r="K20" s="90">
        <f t="shared" si="1"/>
        <v>25</v>
      </c>
      <c r="L20" s="90"/>
      <c r="M20" s="89"/>
      <c r="N20" s="89"/>
      <c r="O20" s="89"/>
      <c r="P20" s="89"/>
      <c r="Q20" s="89">
        <f>SUM(Q18:Q19)</f>
        <v>320</v>
      </c>
    </row>
    <row r="21" spans="1:17" s="85" customFormat="1" ht="87.75" customHeight="1">
      <c r="B21" s="91" t="s">
        <v>110</v>
      </c>
      <c r="C21" s="92"/>
      <c r="D21" s="92"/>
      <c r="E21" s="93"/>
      <c r="F21" s="93"/>
      <c r="G21" s="94">
        <v>0</v>
      </c>
      <c r="H21" s="94">
        <v>0</v>
      </c>
      <c r="I21" s="93">
        <v>0</v>
      </c>
      <c r="J21" s="93">
        <v>0</v>
      </c>
      <c r="K21" s="93">
        <v>0</v>
      </c>
      <c r="L21" s="93"/>
      <c r="M21" s="95"/>
      <c r="N21" s="95"/>
      <c r="O21" s="95"/>
      <c r="P21" s="95"/>
      <c r="Q21" s="96">
        <f>SUM(G21:P21)</f>
        <v>0</v>
      </c>
    </row>
    <row r="22" spans="1:17" s="73" customFormat="1" ht="45">
      <c r="B22" s="78"/>
      <c r="C22" s="79"/>
      <c r="D22" s="81"/>
      <c r="E22" s="81"/>
      <c r="F22" s="82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3"/>
    </row>
    <row r="23" spans="1:17" s="85" customFormat="1" ht="75" customHeight="1">
      <c r="B23" s="97" t="s">
        <v>14</v>
      </c>
      <c r="C23" s="98"/>
      <c r="D23" s="97"/>
      <c r="E23" s="99"/>
      <c r="F23" s="100"/>
      <c r="G23" s="100">
        <f>G20</f>
        <v>50</v>
      </c>
      <c r="H23" s="100">
        <f t="shared" ref="H23:K23" si="2">H20</f>
        <v>87</v>
      </c>
      <c r="I23" s="100">
        <f t="shared" si="2"/>
        <v>101</v>
      </c>
      <c r="J23" s="100">
        <f t="shared" si="2"/>
        <v>57</v>
      </c>
      <c r="K23" s="100">
        <f t="shared" si="2"/>
        <v>25</v>
      </c>
      <c r="L23" s="100"/>
      <c r="M23" s="100"/>
      <c r="N23" s="100"/>
      <c r="O23" s="100"/>
      <c r="P23" s="100"/>
      <c r="Q23" s="100">
        <f>Q20</f>
        <v>320</v>
      </c>
    </row>
    <row r="24" spans="1:17" s="101" customFormat="1" ht="20.25" customHeight="1">
      <c r="B24" s="102"/>
      <c r="C24" s="103"/>
      <c r="D24" s="275" t="s">
        <v>127</v>
      </c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</row>
    <row r="25" spans="1:17" s="1" customFormat="1" ht="59.15" customHeight="1">
      <c r="B25" s="104" t="s">
        <v>15</v>
      </c>
      <c r="C25" s="18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1:17" s="107" customFormat="1" ht="100">
      <c r="A26" s="276" t="s">
        <v>16</v>
      </c>
      <c r="B26" s="276"/>
      <c r="C26" s="276"/>
      <c r="D26" s="105" t="s">
        <v>17</v>
      </c>
      <c r="E26" s="105" t="s">
        <v>18</v>
      </c>
      <c r="F26" s="105" t="s">
        <v>19</v>
      </c>
      <c r="G26" s="106" t="s">
        <v>20</v>
      </c>
      <c r="H26" s="106" t="s">
        <v>21</v>
      </c>
      <c r="I26" s="106" t="s">
        <v>35</v>
      </c>
      <c r="J26" s="106" t="s">
        <v>111</v>
      </c>
      <c r="K26" s="106" t="s">
        <v>112</v>
      </c>
      <c r="L26" s="106" t="s">
        <v>113</v>
      </c>
      <c r="M26" s="106" t="s">
        <v>36</v>
      </c>
      <c r="N26" s="277" t="s">
        <v>49</v>
      </c>
      <c r="O26" s="277"/>
      <c r="P26" s="277"/>
      <c r="Q26" s="277"/>
    </row>
    <row r="27" spans="1:17" s="254" customFormat="1" ht="98.25" customHeight="1">
      <c r="A27" s="278" t="str">
        <f>D20</f>
        <v>WHITE</v>
      </c>
      <c r="B27" s="278"/>
      <c r="C27" s="278"/>
      <c r="D27" s="278"/>
      <c r="E27" s="278"/>
      <c r="F27" s="278"/>
      <c r="G27" s="278"/>
      <c r="H27" s="278"/>
      <c r="I27" s="278"/>
      <c r="J27" s="278"/>
      <c r="K27" s="278"/>
      <c r="L27" s="278"/>
      <c r="M27" s="278"/>
      <c r="N27" s="278"/>
      <c r="O27" s="278"/>
      <c r="P27" s="278"/>
      <c r="Q27" s="278"/>
    </row>
    <row r="28" spans="1:17" s="114" customFormat="1" ht="294" customHeight="1">
      <c r="A28" s="109">
        <v>1</v>
      </c>
      <c r="B28" s="273" t="str">
        <f>$M$11</f>
        <v>SINGLE JERSEY 20'S 100% COTTON 190GSM- SOFT HAND FEEL</v>
      </c>
      <c r="C28" s="273"/>
      <c r="D28" s="110" t="s">
        <v>48</v>
      </c>
      <c r="E28" s="110" t="str">
        <f>A27</f>
        <v>WHITE</v>
      </c>
      <c r="F28" s="109" t="s">
        <v>10</v>
      </c>
      <c r="G28" s="111">
        <f>$Q$20</f>
        <v>320</v>
      </c>
      <c r="H28" s="250">
        <v>0.77</v>
      </c>
      <c r="I28" s="112">
        <f>H28*G28</f>
        <v>246.4</v>
      </c>
      <c r="J28" s="113">
        <f>I28*0%+(I28/50)*0.5+2</f>
        <v>4.4640000000000004</v>
      </c>
      <c r="K28" s="113">
        <v>2</v>
      </c>
      <c r="L28" s="113">
        <v>0</v>
      </c>
      <c r="M28" s="217">
        <f>ROUNDUP(SUM(I28:L28),0)</f>
        <v>253</v>
      </c>
      <c r="N28" s="274" t="s">
        <v>361</v>
      </c>
      <c r="O28" s="274"/>
      <c r="P28" s="274"/>
      <c r="Q28" s="274"/>
    </row>
    <row r="29" spans="1:17" s="114" customFormat="1" ht="294" customHeight="1">
      <c r="A29" s="109">
        <v>2</v>
      </c>
      <c r="B29" s="273" t="s">
        <v>150</v>
      </c>
      <c r="C29" s="273"/>
      <c r="D29" s="110" t="s">
        <v>261</v>
      </c>
      <c r="E29" s="110" t="str">
        <f>E28</f>
        <v>WHITE</v>
      </c>
      <c r="F29" s="109" t="s">
        <v>10</v>
      </c>
      <c r="G29" s="111">
        <f>$Q$20</f>
        <v>320</v>
      </c>
      <c r="H29" s="250">
        <v>0.02</v>
      </c>
      <c r="I29" s="112">
        <f t="shared" ref="I29" si="3">H29*G29</f>
        <v>6.4</v>
      </c>
      <c r="J29" s="113">
        <f>I29*3.3%+(I29/50)*0.5+1</f>
        <v>1.2751999999999999</v>
      </c>
      <c r="K29" s="113">
        <v>0</v>
      </c>
      <c r="L29" s="113">
        <v>0</v>
      </c>
      <c r="M29" s="217">
        <f>ROUNDUP(SUM(I29:L29),0)</f>
        <v>8</v>
      </c>
      <c r="N29" s="274" t="s">
        <v>362</v>
      </c>
      <c r="O29" s="274"/>
      <c r="P29" s="274"/>
      <c r="Q29" s="274"/>
    </row>
    <row r="30" spans="1:17" s="19" customFormat="1" ht="37" customHeight="1">
      <c r="B30" s="104" t="s">
        <v>22</v>
      </c>
      <c r="C30" s="20"/>
      <c r="D30" s="20"/>
      <c r="E30" s="20"/>
      <c r="G30" s="21"/>
      <c r="Q30" s="22"/>
    </row>
    <row r="31" spans="1:17" s="115" customFormat="1" ht="92.5" customHeight="1">
      <c r="A31" s="288" t="s">
        <v>23</v>
      </c>
      <c r="B31" s="288"/>
      <c r="C31" s="288"/>
      <c r="D31" s="288"/>
      <c r="E31" s="288"/>
      <c r="F31" s="240" t="s">
        <v>44</v>
      </c>
      <c r="G31" s="240" t="s">
        <v>24</v>
      </c>
      <c r="H31" s="289" t="s">
        <v>39</v>
      </c>
      <c r="I31" s="289"/>
      <c r="J31" s="239" t="s">
        <v>19</v>
      </c>
      <c r="K31" s="240" t="s">
        <v>45</v>
      </c>
      <c r="L31" s="240" t="s">
        <v>25</v>
      </c>
      <c r="M31" s="240" t="s">
        <v>26</v>
      </c>
      <c r="N31" s="240" t="s">
        <v>27</v>
      </c>
      <c r="O31" s="240" t="s">
        <v>28</v>
      </c>
      <c r="P31" s="289" t="s">
        <v>29</v>
      </c>
      <c r="Q31" s="289"/>
    </row>
    <row r="32" spans="1:17" s="12" customFormat="1" ht="108.75" customHeight="1">
      <c r="A32" s="116">
        <v>1</v>
      </c>
      <c r="B32" s="290" t="s">
        <v>38</v>
      </c>
      <c r="C32" s="290"/>
      <c r="D32" s="290"/>
      <c r="E32" s="290"/>
      <c r="F32" s="117" t="str">
        <f>H32</f>
        <v>WHITE</v>
      </c>
      <c r="G32" s="118" t="s">
        <v>155</v>
      </c>
      <c r="H32" s="291" t="str">
        <f>$E$28</f>
        <v>WHITE</v>
      </c>
      <c r="I32" s="292" t="str">
        <f t="shared" ref="I32:I36" si="4">$E$28</f>
        <v>WHITE</v>
      </c>
      <c r="J32" s="119" t="s">
        <v>30</v>
      </c>
      <c r="K32" s="119">
        <f>$Q$20</f>
        <v>320</v>
      </c>
      <c r="L32" s="123">
        <f>145/4500</f>
        <v>3.2222222222222222E-2</v>
      </c>
      <c r="M32" s="120">
        <f t="shared" ref="M32" si="5">K32*L32</f>
        <v>10.31111111111111</v>
      </c>
      <c r="N32" s="120"/>
      <c r="O32" s="216">
        <f t="shared" ref="O32:O36" si="6">ROUNDUP(N32+M32,0)</f>
        <v>11</v>
      </c>
      <c r="P32" s="279" t="s">
        <v>363</v>
      </c>
      <c r="Q32" s="280"/>
    </row>
    <row r="33" spans="1:17" s="12" customFormat="1" ht="108.75" customHeight="1">
      <c r="A33" s="116">
        <v>2</v>
      </c>
      <c r="B33" s="284" t="s">
        <v>77</v>
      </c>
      <c r="C33" s="285"/>
      <c r="D33" s="285"/>
      <c r="E33" s="285"/>
      <c r="F33" s="211" t="s">
        <v>71</v>
      </c>
      <c r="G33" s="213" t="s">
        <v>130</v>
      </c>
      <c r="H33" s="286" t="str">
        <f>$E$28</f>
        <v>WHITE</v>
      </c>
      <c r="I33" s="287" t="str">
        <f t="shared" si="4"/>
        <v>WHITE</v>
      </c>
      <c r="J33" s="225" t="s">
        <v>31</v>
      </c>
      <c r="K33" s="225">
        <f>$Q$20</f>
        <v>320</v>
      </c>
      <c r="L33" s="119">
        <v>1</v>
      </c>
      <c r="M33" s="119">
        <f t="shared" ref="M33:M35" si="7">L33*K33</f>
        <v>320</v>
      </c>
      <c r="N33" s="120"/>
      <c r="O33" s="216">
        <f t="shared" si="6"/>
        <v>320</v>
      </c>
      <c r="P33" s="279" t="s">
        <v>364</v>
      </c>
      <c r="Q33" s="280"/>
    </row>
    <row r="34" spans="1:17" s="12" customFormat="1" ht="108.75" customHeight="1">
      <c r="A34" s="116">
        <v>3</v>
      </c>
      <c r="B34" s="281" t="s">
        <v>151</v>
      </c>
      <c r="C34" s="282"/>
      <c r="D34" s="282"/>
      <c r="E34" s="282"/>
      <c r="F34" s="226" t="s">
        <v>71</v>
      </c>
      <c r="G34" s="227" t="s">
        <v>152</v>
      </c>
      <c r="H34" s="283" t="str">
        <f>$E$28</f>
        <v>WHITE</v>
      </c>
      <c r="I34" s="283" t="str">
        <f t="shared" si="4"/>
        <v>WHITE</v>
      </c>
      <c r="J34" s="228" t="s">
        <v>31</v>
      </c>
      <c r="K34" s="228">
        <f>$Q$20</f>
        <v>320</v>
      </c>
      <c r="L34" s="224">
        <v>1</v>
      </c>
      <c r="M34" s="119">
        <f t="shared" si="7"/>
        <v>320</v>
      </c>
      <c r="N34" s="120"/>
      <c r="O34" s="216">
        <f t="shared" si="6"/>
        <v>320</v>
      </c>
      <c r="P34" s="279" t="s">
        <v>365</v>
      </c>
      <c r="Q34" s="280"/>
    </row>
    <row r="35" spans="1:17" s="12" customFormat="1" ht="108.75" customHeight="1">
      <c r="A35" s="116">
        <v>4</v>
      </c>
      <c r="B35" s="281" t="s">
        <v>78</v>
      </c>
      <c r="C35" s="282"/>
      <c r="D35" s="282"/>
      <c r="E35" s="282"/>
      <c r="F35" s="226" t="s">
        <v>71</v>
      </c>
      <c r="G35" s="227"/>
      <c r="H35" s="283" t="str">
        <f>$E$28</f>
        <v>WHITE</v>
      </c>
      <c r="I35" s="283" t="str">
        <f t="shared" si="4"/>
        <v>WHITE</v>
      </c>
      <c r="J35" s="228" t="s">
        <v>31</v>
      </c>
      <c r="K35" s="228">
        <f>$Q$20</f>
        <v>320</v>
      </c>
      <c r="L35" s="224">
        <v>1</v>
      </c>
      <c r="M35" s="119">
        <f t="shared" si="7"/>
        <v>320</v>
      </c>
      <c r="N35" s="120"/>
      <c r="O35" s="216">
        <f t="shared" si="6"/>
        <v>320</v>
      </c>
      <c r="P35" s="279" t="s">
        <v>364</v>
      </c>
      <c r="Q35" s="280"/>
    </row>
    <row r="36" spans="1:17" s="12" customFormat="1" ht="108.75" customHeight="1">
      <c r="A36" s="116">
        <v>5</v>
      </c>
      <c r="B36" s="281" t="s">
        <v>367</v>
      </c>
      <c r="C36" s="282"/>
      <c r="D36" s="282"/>
      <c r="E36" s="282"/>
      <c r="F36" s="226" t="s">
        <v>71</v>
      </c>
      <c r="G36" s="229" t="s">
        <v>368</v>
      </c>
      <c r="H36" s="283" t="str">
        <f>$E$28</f>
        <v>WHITE</v>
      </c>
      <c r="I36" s="283" t="str">
        <f t="shared" si="4"/>
        <v>WHITE</v>
      </c>
      <c r="J36" s="228" t="s">
        <v>31</v>
      </c>
      <c r="K36" s="228">
        <f>$Q$20</f>
        <v>320</v>
      </c>
      <c r="L36" s="224">
        <v>1</v>
      </c>
      <c r="M36" s="120">
        <f t="shared" ref="M36" si="8">K36*L36</f>
        <v>320</v>
      </c>
      <c r="N36" s="120"/>
      <c r="O36" s="216">
        <f t="shared" si="6"/>
        <v>320</v>
      </c>
      <c r="P36" s="279" t="s">
        <v>366</v>
      </c>
      <c r="Q36" s="280"/>
    </row>
    <row r="37" spans="1:17" s="19" customFormat="1" ht="39" customHeight="1">
      <c r="B37" s="122" t="s">
        <v>114</v>
      </c>
      <c r="C37" s="20"/>
      <c r="D37" s="20"/>
      <c r="E37" s="20"/>
      <c r="G37" s="21"/>
      <c r="L37" s="23"/>
      <c r="M37" s="23"/>
      <c r="N37" s="23"/>
      <c r="O37" s="23"/>
      <c r="Q37" s="22"/>
    </row>
    <row r="38" spans="1:17" s="115" customFormat="1" ht="60">
      <c r="A38" s="276" t="s">
        <v>23</v>
      </c>
      <c r="B38" s="276"/>
      <c r="C38" s="276"/>
      <c r="D38" s="276"/>
      <c r="E38" s="276"/>
      <c r="F38" s="106" t="s">
        <v>44</v>
      </c>
      <c r="G38" s="106" t="s">
        <v>24</v>
      </c>
      <c r="H38" s="277" t="s">
        <v>39</v>
      </c>
      <c r="I38" s="277"/>
      <c r="J38" s="105" t="s">
        <v>19</v>
      </c>
      <c r="K38" s="106" t="s">
        <v>45</v>
      </c>
      <c r="L38" s="106" t="s">
        <v>25</v>
      </c>
      <c r="M38" s="106" t="s">
        <v>26</v>
      </c>
      <c r="N38" s="106" t="s">
        <v>27</v>
      </c>
      <c r="O38" s="106" t="s">
        <v>28</v>
      </c>
      <c r="P38" s="328" t="s">
        <v>29</v>
      </c>
      <c r="Q38" s="329"/>
    </row>
    <row r="39" spans="1:17" s="108" customFormat="1" ht="114.75" customHeight="1">
      <c r="A39" s="116">
        <v>1</v>
      </c>
      <c r="B39" s="306" t="s">
        <v>129</v>
      </c>
      <c r="C39" s="290"/>
      <c r="D39" s="290"/>
      <c r="E39" s="290"/>
      <c r="F39" s="117" t="s">
        <v>1377</v>
      </c>
      <c r="G39" s="212" t="s">
        <v>128</v>
      </c>
      <c r="H39" s="291" t="str">
        <f t="shared" ref="H39:H45" si="9">$E$28</f>
        <v>WHITE</v>
      </c>
      <c r="I39" s="292" t="str">
        <f t="shared" ref="I39" si="10">$E$28</f>
        <v>WHITE</v>
      </c>
      <c r="J39" s="119" t="s">
        <v>31</v>
      </c>
      <c r="K39" s="119">
        <f t="shared" ref="K39:K45" si="11">$Q$20</f>
        <v>320</v>
      </c>
      <c r="L39" s="119">
        <v>1</v>
      </c>
      <c r="M39" s="119">
        <f t="shared" ref="M39:M43" si="12">K39*L39</f>
        <v>320</v>
      </c>
      <c r="N39" s="120"/>
      <c r="O39" s="121">
        <f t="shared" ref="O39:O43" si="13">ROUNDUP(N39+M39,0)</f>
        <v>320</v>
      </c>
      <c r="P39" s="307" t="s">
        <v>369</v>
      </c>
      <c r="Q39" s="308"/>
    </row>
    <row r="40" spans="1:17" s="108" customFormat="1" ht="114.75" customHeight="1">
      <c r="A40" s="116">
        <v>2</v>
      </c>
      <c r="B40" s="306" t="s">
        <v>262</v>
      </c>
      <c r="C40" s="306"/>
      <c r="D40" s="306"/>
      <c r="E40" s="306"/>
      <c r="F40" s="211" t="s">
        <v>75</v>
      </c>
      <c r="G40" s="213" t="s">
        <v>153</v>
      </c>
      <c r="H40" s="291" t="str">
        <f t="shared" si="9"/>
        <v>WHITE</v>
      </c>
      <c r="I40" s="292" t="str">
        <f t="shared" ref="I40:I45" si="14">$E$28</f>
        <v>WHITE</v>
      </c>
      <c r="J40" s="119" t="s">
        <v>31</v>
      </c>
      <c r="K40" s="119">
        <f t="shared" si="11"/>
        <v>320</v>
      </c>
      <c r="L40" s="119">
        <v>1</v>
      </c>
      <c r="M40" s="119">
        <f t="shared" si="12"/>
        <v>320</v>
      </c>
      <c r="N40" s="120"/>
      <c r="O40" s="121">
        <f t="shared" si="13"/>
        <v>320</v>
      </c>
      <c r="P40" s="309" t="s">
        <v>370</v>
      </c>
      <c r="Q40" s="310"/>
    </row>
    <row r="41" spans="1:17" s="108" customFormat="1" ht="114.75" customHeight="1">
      <c r="A41" s="116">
        <v>3</v>
      </c>
      <c r="B41" s="306" t="s">
        <v>132</v>
      </c>
      <c r="C41" s="306"/>
      <c r="D41" s="306"/>
      <c r="E41" s="306"/>
      <c r="F41" s="117" t="s">
        <v>71</v>
      </c>
      <c r="G41" s="212"/>
      <c r="H41" s="291" t="str">
        <f t="shared" si="9"/>
        <v>WHITE</v>
      </c>
      <c r="I41" s="292" t="str">
        <f t="shared" si="14"/>
        <v>WHITE</v>
      </c>
      <c r="J41" s="119" t="s">
        <v>31</v>
      </c>
      <c r="K41" s="119">
        <f t="shared" si="11"/>
        <v>320</v>
      </c>
      <c r="L41" s="123">
        <f>2+L45</f>
        <v>2.0499999999999998</v>
      </c>
      <c r="M41" s="119">
        <f t="shared" ref="M41" si="15">K41*L41</f>
        <v>656</v>
      </c>
      <c r="N41" s="120"/>
      <c r="O41" s="121">
        <f t="shared" ref="O41" si="16">ROUNDUP(N41+M41,0)</f>
        <v>656</v>
      </c>
      <c r="P41" s="309" t="s">
        <v>371</v>
      </c>
      <c r="Q41" s="310"/>
    </row>
    <row r="42" spans="1:17" s="108" customFormat="1" ht="114.75" customHeight="1">
      <c r="A42" s="116">
        <v>4</v>
      </c>
      <c r="B42" s="306" t="s">
        <v>80</v>
      </c>
      <c r="C42" s="290"/>
      <c r="D42" s="290"/>
      <c r="E42" s="290"/>
      <c r="F42" s="211" t="s">
        <v>75</v>
      </c>
      <c r="G42" s="117"/>
      <c r="H42" s="291" t="str">
        <f t="shared" si="9"/>
        <v>WHITE</v>
      </c>
      <c r="I42" s="292" t="str">
        <f t="shared" si="14"/>
        <v>WHITE</v>
      </c>
      <c r="J42" s="119" t="s">
        <v>31</v>
      </c>
      <c r="K42" s="119">
        <f t="shared" si="11"/>
        <v>320</v>
      </c>
      <c r="L42" s="123">
        <v>2</v>
      </c>
      <c r="M42" s="119">
        <f t="shared" si="12"/>
        <v>640</v>
      </c>
      <c r="N42" s="120"/>
      <c r="O42" s="121">
        <f t="shared" si="13"/>
        <v>640</v>
      </c>
      <c r="P42" s="280" t="s">
        <v>372</v>
      </c>
      <c r="Q42" s="280"/>
    </row>
    <row r="43" spans="1:17" s="108" customFormat="1" ht="114.75" customHeight="1">
      <c r="A43" s="116">
        <v>5</v>
      </c>
      <c r="B43" s="306" t="s">
        <v>81</v>
      </c>
      <c r="C43" s="290"/>
      <c r="D43" s="290"/>
      <c r="E43" s="290"/>
      <c r="F43" s="211" t="s">
        <v>83</v>
      </c>
      <c r="G43" s="117"/>
      <c r="H43" s="291" t="str">
        <f t="shared" si="9"/>
        <v>WHITE</v>
      </c>
      <c r="I43" s="292" t="str">
        <f t="shared" si="14"/>
        <v>WHITE</v>
      </c>
      <c r="J43" s="119" t="s">
        <v>31</v>
      </c>
      <c r="K43" s="119">
        <f t="shared" si="11"/>
        <v>320</v>
      </c>
      <c r="L43" s="123">
        <v>1</v>
      </c>
      <c r="M43" s="119">
        <f t="shared" si="12"/>
        <v>320</v>
      </c>
      <c r="N43" s="120"/>
      <c r="O43" s="121">
        <f t="shared" si="13"/>
        <v>320</v>
      </c>
      <c r="P43" s="280" t="s">
        <v>372</v>
      </c>
      <c r="Q43" s="280"/>
    </row>
    <row r="44" spans="1:17" s="108" customFormat="1" ht="114.75" customHeight="1">
      <c r="A44" s="116">
        <v>6</v>
      </c>
      <c r="B44" s="306" t="s">
        <v>131</v>
      </c>
      <c r="C44" s="290"/>
      <c r="D44" s="290"/>
      <c r="E44" s="290"/>
      <c r="F44" s="211" t="s">
        <v>74</v>
      </c>
      <c r="G44" s="117"/>
      <c r="H44" s="291" t="str">
        <f t="shared" si="9"/>
        <v>WHITE</v>
      </c>
      <c r="I44" s="292" t="str">
        <f t="shared" si="14"/>
        <v>WHITE</v>
      </c>
      <c r="J44" s="119" t="s">
        <v>31</v>
      </c>
      <c r="K44" s="119">
        <f t="shared" si="11"/>
        <v>320</v>
      </c>
      <c r="L44" s="123">
        <f>1/40</f>
        <v>2.5000000000000001E-2</v>
      </c>
      <c r="M44" s="119">
        <f t="shared" ref="M44" si="17">K44*L44</f>
        <v>8</v>
      </c>
      <c r="N44" s="120"/>
      <c r="O44" s="121">
        <f t="shared" ref="O44" si="18">ROUNDUP(N44+M44,0)</f>
        <v>8</v>
      </c>
      <c r="P44" s="279" t="s">
        <v>373</v>
      </c>
      <c r="Q44" s="280"/>
    </row>
    <row r="45" spans="1:17" s="108" customFormat="1" ht="114.75" customHeight="1">
      <c r="A45" s="116">
        <v>7</v>
      </c>
      <c r="B45" s="306" t="s">
        <v>82</v>
      </c>
      <c r="C45" s="290"/>
      <c r="D45" s="290"/>
      <c r="E45" s="290"/>
      <c r="F45" s="211" t="s">
        <v>74</v>
      </c>
      <c r="G45" s="117"/>
      <c r="H45" s="291" t="str">
        <f t="shared" si="9"/>
        <v>WHITE</v>
      </c>
      <c r="I45" s="292" t="str">
        <f t="shared" si="14"/>
        <v>WHITE</v>
      </c>
      <c r="J45" s="119" t="s">
        <v>31</v>
      </c>
      <c r="K45" s="119">
        <f t="shared" si="11"/>
        <v>320</v>
      </c>
      <c r="L45" s="123">
        <f>1/40*2</f>
        <v>0.05</v>
      </c>
      <c r="M45" s="119">
        <f t="shared" ref="M45" si="19">K45*L45</f>
        <v>16</v>
      </c>
      <c r="N45" s="120"/>
      <c r="O45" s="121">
        <f t="shared" ref="O45" si="20">ROUNDUP(N45+M45,0)</f>
        <v>16</v>
      </c>
      <c r="P45" s="280" t="s">
        <v>372</v>
      </c>
      <c r="Q45" s="280"/>
    </row>
    <row r="46" spans="1:17" s="12" customFormat="1" ht="27.5">
      <c r="A46" s="124"/>
      <c r="B46" s="124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</row>
    <row r="47" spans="1:17" s="12" customFormat="1" ht="33" customHeight="1">
      <c r="B47" s="104" t="s">
        <v>58</v>
      </c>
      <c r="C47" s="126"/>
      <c r="D47" s="127"/>
      <c r="E47" s="127"/>
      <c r="F47" s="127"/>
      <c r="G47" s="128"/>
      <c r="H47" s="127"/>
      <c r="I47" s="127"/>
      <c r="J47" s="293" t="s">
        <v>32</v>
      </c>
      <c r="K47" s="293"/>
      <c r="L47" s="293"/>
      <c r="M47" s="293"/>
      <c r="N47" s="293"/>
      <c r="O47" s="129"/>
      <c r="P47" s="129"/>
      <c r="Q47" s="108"/>
    </row>
    <row r="48" spans="1:17" s="124" customFormat="1" ht="54.65" customHeight="1">
      <c r="A48" s="124">
        <v>1</v>
      </c>
      <c r="B48" s="130" t="s">
        <v>115</v>
      </c>
      <c r="C48" s="131" t="s">
        <v>272</v>
      </c>
      <c r="D48" s="12"/>
      <c r="E48" s="12"/>
      <c r="F48" s="12"/>
      <c r="G48" s="125"/>
      <c r="H48" s="125"/>
      <c r="I48" s="125"/>
      <c r="J48" s="125"/>
      <c r="K48" s="58"/>
      <c r="L48" s="58"/>
      <c r="M48" s="125"/>
      <c r="N48" s="125"/>
      <c r="O48" s="125"/>
      <c r="P48" s="125"/>
      <c r="Q48" s="125"/>
    </row>
    <row r="49" spans="1:17" s="12" customFormat="1" ht="34.5" customHeight="1">
      <c r="A49" s="124"/>
      <c r="B49" s="294" t="s">
        <v>46</v>
      </c>
      <c r="C49" s="295"/>
      <c r="D49" s="295"/>
      <c r="E49" s="295"/>
      <c r="F49" s="295"/>
      <c r="G49" s="295"/>
      <c r="H49" s="295"/>
      <c r="I49" s="296"/>
      <c r="J49" s="125"/>
      <c r="K49" s="58"/>
      <c r="L49" s="58"/>
      <c r="M49" s="125"/>
      <c r="N49" s="125"/>
      <c r="O49" s="125"/>
      <c r="P49" s="125"/>
      <c r="Q49" s="125"/>
    </row>
    <row r="50" spans="1:17" s="12" customFormat="1" ht="59.25" customHeight="1">
      <c r="A50" s="124"/>
      <c r="B50" s="297" t="s">
        <v>39</v>
      </c>
      <c r="C50" s="298"/>
      <c r="D50" s="299" t="s">
        <v>62</v>
      </c>
      <c r="E50" s="300"/>
      <c r="F50" s="300"/>
      <c r="G50" s="300"/>
      <c r="H50" s="300"/>
      <c r="I50" s="301"/>
      <c r="J50" s="125"/>
      <c r="K50" s="125"/>
      <c r="L50" s="125"/>
      <c r="M50" s="125"/>
      <c r="N50" s="125"/>
      <c r="O50" s="125"/>
      <c r="P50" s="125"/>
      <c r="Q50" s="125"/>
    </row>
    <row r="51" spans="1:17" s="12" customFormat="1" ht="78.650000000000006" customHeight="1">
      <c r="A51" s="124"/>
      <c r="B51" s="302" t="str">
        <f>$D$20</f>
        <v>WHITE</v>
      </c>
      <c r="C51" s="302" t="str">
        <f t="shared" ref="C51" si="21">$E$28</f>
        <v>WHITE</v>
      </c>
      <c r="D51" s="303" t="s">
        <v>353</v>
      </c>
      <c r="E51" s="304"/>
      <c r="F51" s="304"/>
      <c r="G51" s="304"/>
      <c r="H51" s="304"/>
      <c r="I51" s="305"/>
      <c r="J51" s="125"/>
      <c r="K51" s="125"/>
      <c r="L51" s="125"/>
      <c r="M51" s="125"/>
      <c r="N51" s="125"/>
      <c r="O51" s="125"/>
    </row>
    <row r="52" spans="1:17" s="12" customFormat="1" ht="27.5"/>
    <row r="53" spans="1:17" s="12" customFormat="1" ht="28">
      <c r="A53" s="124"/>
      <c r="B53" s="294"/>
      <c r="C53" s="295"/>
      <c r="D53" s="311"/>
      <c r="E53" s="311"/>
      <c r="F53" s="311"/>
      <c r="G53" s="311"/>
      <c r="H53" s="311"/>
      <c r="I53" s="312"/>
      <c r="J53" s="125"/>
      <c r="K53" s="125"/>
      <c r="L53" s="125"/>
    </row>
    <row r="54" spans="1:17" s="12" customFormat="1" ht="40.5" customHeight="1">
      <c r="A54" s="124"/>
      <c r="B54" s="313" t="s">
        <v>266</v>
      </c>
      <c r="C54" s="314"/>
      <c r="D54" s="132" t="s">
        <v>61</v>
      </c>
      <c r="E54" s="132" t="s">
        <v>54</v>
      </c>
      <c r="F54" s="132" t="s">
        <v>10</v>
      </c>
      <c r="G54" s="132" t="s">
        <v>51</v>
      </c>
      <c r="H54" s="132" t="s">
        <v>52</v>
      </c>
      <c r="I54" s="132" t="s">
        <v>53</v>
      </c>
      <c r="J54" s="125"/>
    </row>
    <row r="55" spans="1:17" s="12" customFormat="1" ht="178.5" customHeight="1">
      <c r="A55" s="124"/>
      <c r="B55" s="315" t="s">
        <v>267</v>
      </c>
      <c r="C55" s="316"/>
      <c r="D55" s="317" t="s">
        <v>268</v>
      </c>
      <c r="E55" s="318"/>
      <c r="F55" s="318"/>
      <c r="G55" s="318"/>
      <c r="H55" s="318"/>
      <c r="I55" s="319"/>
      <c r="J55" s="125"/>
    </row>
    <row r="56" spans="1:17" s="12" customFormat="1" ht="178.5" customHeight="1">
      <c r="A56" s="124"/>
      <c r="B56" s="315" t="s">
        <v>1374</v>
      </c>
      <c r="C56" s="316"/>
      <c r="D56" s="317" t="s">
        <v>263</v>
      </c>
      <c r="E56" s="318"/>
      <c r="F56" s="318"/>
      <c r="G56" s="318"/>
      <c r="H56" s="318"/>
      <c r="I56" s="319"/>
      <c r="J56" s="125"/>
    </row>
    <row r="57" spans="1:17" s="12" customFormat="1" ht="178.5" customHeight="1">
      <c r="A57" s="124"/>
      <c r="B57" s="321" t="s">
        <v>1375</v>
      </c>
      <c r="C57" s="322"/>
      <c r="D57" s="317" t="s">
        <v>355</v>
      </c>
      <c r="E57" s="318"/>
      <c r="F57" s="318"/>
      <c r="G57" s="318"/>
      <c r="H57" s="318"/>
      <c r="I57" s="319"/>
      <c r="J57" s="125"/>
    </row>
    <row r="58" spans="1:17" s="12" customFormat="1" ht="178.5" customHeight="1">
      <c r="A58" s="124"/>
      <c r="B58" s="315" t="s">
        <v>269</v>
      </c>
      <c r="C58" s="316"/>
      <c r="D58" s="317" t="s">
        <v>270</v>
      </c>
      <c r="E58" s="318"/>
      <c r="F58" s="318"/>
      <c r="G58" s="318"/>
      <c r="H58" s="318"/>
      <c r="I58" s="319"/>
      <c r="J58" s="125"/>
    </row>
    <row r="59" spans="1:17" s="12" customFormat="1" ht="178.5" customHeight="1">
      <c r="A59" s="124"/>
      <c r="B59" s="315" t="s">
        <v>354</v>
      </c>
      <c r="C59" s="316"/>
      <c r="D59" s="317" t="s">
        <v>271</v>
      </c>
      <c r="E59" s="318"/>
      <c r="F59" s="318"/>
      <c r="G59" s="318"/>
      <c r="H59" s="318"/>
      <c r="I59" s="319"/>
      <c r="J59" s="125"/>
    </row>
    <row r="60" spans="1:17" s="12" customFormat="1" ht="12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5"/>
      <c r="K60" s="125"/>
      <c r="L60" s="125"/>
      <c r="M60" s="125"/>
      <c r="N60" s="125"/>
      <c r="O60" s="125"/>
      <c r="P60" s="125"/>
      <c r="Q60" s="125"/>
    </row>
    <row r="61" spans="1:17" s="124" customFormat="1" ht="54.65" customHeight="1">
      <c r="A61" s="13">
        <v>2</v>
      </c>
      <c r="B61" s="130" t="s">
        <v>116</v>
      </c>
      <c r="C61" s="320" t="s">
        <v>137</v>
      </c>
      <c r="D61" s="320"/>
      <c r="E61" s="320"/>
      <c r="F61" s="320"/>
      <c r="G61" s="125"/>
      <c r="H61" s="125"/>
      <c r="I61" s="125"/>
      <c r="J61" s="125"/>
      <c r="K61" s="58"/>
      <c r="L61" s="58"/>
      <c r="M61" s="125"/>
      <c r="N61" s="125"/>
      <c r="O61" s="125"/>
      <c r="P61" s="125"/>
      <c r="Q61" s="125"/>
    </row>
    <row r="62" spans="1:17" s="12" customFormat="1" ht="28" hidden="1">
      <c r="A62" s="124"/>
      <c r="B62" s="294" t="s">
        <v>46</v>
      </c>
      <c r="C62" s="295"/>
      <c r="D62" s="295"/>
      <c r="E62" s="295"/>
      <c r="F62" s="295"/>
      <c r="G62" s="295"/>
      <c r="H62" s="295"/>
      <c r="I62" s="296"/>
      <c r="J62" s="125"/>
      <c r="K62" s="58"/>
      <c r="L62" s="58"/>
      <c r="M62" s="125"/>
      <c r="N62" s="125"/>
      <c r="O62" s="125"/>
      <c r="P62" s="125"/>
      <c r="Q62" s="125"/>
    </row>
    <row r="63" spans="1:17" s="12" customFormat="1" ht="63" hidden="1" customHeight="1">
      <c r="A63" s="124"/>
      <c r="B63" s="297" t="s">
        <v>39</v>
      </c>
      <c r="C63" s="298"/>
      <c r="D63" s="299" t="s">
        <v>62</v>
      </c>
      <c r="E63" s="300"/>
      <c r="F63" s="300"/>
      <c r="G63" s="300"/>
      <c r="H63" s="300"/>
      <c r="I63" s="301"/>
      <c r="J63" s="125"/>
      <c r="K63" s="125"/>
      <c r="L63" s="125"/>
      <c r="M63" s="125"/>
      <c r="N63" s="125"/>
      <c r="O63" s="125"/>
      <c r="P63" s="125"/>
      <c r="Q63" s="125"/>
    </row>
    <row r="64" spans="1:17" s="12" customFormat="1" ht="72" hidden="1" customHeight="1">
      <c r="A64" s="124"/>
      <c r="B64" s="302" t="str">
        <f>$D$20</f>
        <v>WHITE</v>
      </c>
      <c r="C64" s="302" t="str">
        <f t="shared" ref="C64:C67" si="22">$E$28</f>
        <v>WHITE</v>
      </c>
      <c r="D64" s="303" t="s">
        <v>117</v>
      </c>
      <c r="E64" s="304"/>
      <c r="F64" s="304"/>
      <c r="G64" s="304"/>
      <c r="H64" s="304"/>
      <c r="I64" s="305"/>
      <c r="J64" s="125"/>
      <c r="K64" s="125"/>
      <c r="L64" s="125"/>
      <c r="M64" s="125"/>
      <c r="N64" s="125"/>
      <c r="O64" s="125"/>
    </row>
    <row r="65" spans="1:17" s="12" customFormat="1" ht="54" hidden="1" customHeight="1">
      <c r="A65" s="124"/>
      <c r="B65" s="302" t="e">
        <f>#REF!</f>
        <v>#REF!</v>
      </c>
      <c r="C65" s="302"/>
      <c r="D65" s="303" t="s">
        <v>118</v>
      </c>
      <c r="E65" s="304"/>
      <c r="F65" s="304"/>
      <c r="G65" s="304"/>
      <c r="H65" s="304"/>
      <c r="I65" s="305"/>
      <c r="J65" s="125"/>
      <c r="K65" s="125"/>
      <c r="L65" s="125"/>
      <c r="M65" s="125"/>
      <c r="N65" s="125"/>
      <c r="O65" s="125"/>
    </row>
    <row r="66" spans="1:17" s="12" customFormat="1" ht="78.75" hidden="1" customHeight="1">
      <c r="A66" s="124"/>
      <c r="B66" s="302" t="e">
        <f>#REF!</f>
        <v>#REF!</v>
      </c>
      <c r="C66" s="302" t="str">
        <f t="shared" si="22"/>
        <v>WHITE</v>
      </c>
      <c r="D66" s="303" t="s">
        <v>117</v>
      </c>
      <c r="E66" s="304"/>
      <c r="F66" s="304"/>
      <c r="G66" s="304"/>
      <c r="H66" s="304"/>
      <c r="I66" s="305"/>
      <c r="J66" s="125"/>
      <c r="K66" s="125"/>
      <c r="L66" s="125"/>
      <c r="M66" s="125"/>
      <c r="N66" s="125"/>
      <c r="O66" s="125"/>
    </row>
    <row r="67" spans="1:17" s="12" customFormat="1" ht="54" hidden="1" customHeight="1">
      <c r="A67" s="124"/>
      <c r="B67" s="302" t="e">
        <f>#REF!</f>
        <v>#REF!</v>
      </c>
      <c r="C67" s="302" t="str">
        <f t="shared" si="22"/>
        <v>WHITE</v>
      </c>
      <c r="D67" s="303" t="s">
        <v>118</v>
      </c>
      <c r="E67" s="304"/>
      <c r="F67" s="304"/>
      <c r="G67" s="304"/>
      <c r="H67" s="304"/>
      <c r="I67" s="305"/>
      <c r="J67" s="125"/>
      <c r="K67" s="125"/>
      <c r="L67" s="125"/>
      <c r="M67" s="125"/>
      <c r="N67" s="125"/>
      <c r="O67" s="125"/>
    </row>
    <row r="68" spans="1:17" s="12" customFormat="1" ht="54" hidden="1" customHeight="1">
      <c r="A68" s="124"/>
      <c r="B68" s="133"/>
      <c r="C68" s="134"/>
      <c r="D68" s="135"/>
      <c r="E68" s="136"/>
      <c r="F68" s="136"/>
      <c r="G68" s="136"/>
      <c r="H68" s="136"/>
      <c r="I68" s="137"/>
      <c r="J68" s="125"/>
      <c r="K68" s="125"/>
      <c r="L68" s="125"/>
      <c r="M68" s="125"/>
      <c r="N68" s="125"/>
      <c r="O68" s="125"/>
    </row>
    <row r="69" spans="1:17" s="12" customFormat="1" ht="28" hidden="1">
      <c r="A69" s="124"/>
      <c r="B69" s="294" t="s">
        <v>63</v>
      </c>
      <c r="C69" s="295"/>
      <c r="D69" s="311"/>
      <c r="E69" s="311"/>
      <c r="F69" s="311"/>
      <c r="G69" s="311"/>
      <c r="H69" s="311"/>
      <c r="I69" s="312"/>
      <c r="J69" s="125"/>
      <c r="K69" s="125"/>
      <c r="L69" s="125"/>
    </row>
    <row r="70" spans="1:17" s="12" customFormat="1" ht="56.25" hidden="1" customHeight="1">
      <c r="A70" s="124"/>
      <c r="B70" s="325"/>
      <c r="C70" s="326"/>
      <c r="D70" s="132" t="s">
        <v>61</v>
      </c>
      <c r="E70" s="132" t="s">
        <v>54</v>
      </c>
      <c r="F70" s="132" t="s">
        <v>10</v>
      </c>
      <c r="G70" s="132" t="s">
        <v>51</v>
      </c>
      <c r="H70" s="132" t="s">
        <v>52</v>
      </c>
      <c r="I70" s="132" t="s">
        <v>53</v>
      </c>
      <c r="J70" s="125"/>
    </row>
    <row r="71" spans="1:17" s="12" customFormat="1" ht="151.5" hidden="1" customHeight="1">
      <c r="A71" s="124"/>
      <c r="B71" s="316" t="s">
        <v>119</v>
      </c>
      <c r="C71" s="316"/>
      <c r="D71" s="138"/>
      <c r="E71" s="139"/>
      <c r="F71" s="139"/>
      <c r="G71" s="139"/>
      <c r="H71" s="139"/>
      <c r="I71" s="139"/>
      <c r="J71" s="125"/>
    </row>
    <row r="72" spans="1:17" s="124" customFormat="1" ht="48.65" customHeight="1">
      <c r="A72" s="13">
        <v>3</v>
      </c>
      <c r="B72" s="130" t="s">
        <v>120</v>
      </c>
      <c r="C72" s="15" t="s">
        <v>139</v>
      </c>
      <c r="D72" s="15"/>
      <c r="E72" s="15"/>
      <c r="F72" s="15"/>
      <c r="G72" s="125"/>
      <c r="H72" s="125"/>
      <c r="I72" s="125"/>
      <c r="J72" s="125"/>
      <c r="K72" s="58"/>
      <c r="L72" s="58"/>
      <c r="M72" s="125"/>
      <c r="N72" s="125"/>
      <c r="O72" s="125"/>
      <c r="P72" s="125"/>
      <c r="Q72" s="125"/>
    </row>
    <row r="73" spans="1:17" s="12" customFormat="1" ht="36.65" hidden="1" customHeight="1">
      <c r="A73" s="124"/>
      <c r="B73" s="297" t="s">
        <v>39</v>
      </c>
      <c r="C73" s="298"/>
      <c r="D73" s="299" t="s">
        <v>62</v>
      </c>
      <c r="E73" s="300"/>
      <c r="F73" s="300"/>
      <c r="G73" s="300"/>
      <c r="H73" s="300"/>
      <c r="I73" s="301"/>
      <c r="J73" s="125"/>
      <c r="K73" s="125"/>
      <c r="L73" s="125"/>
      <c r="M73" s="125"/>
      <c r="N73" s="125"/>
      <c r="O73" s="125"/>
      <c r="P73" s="125"/>
      <c r="Q73" s="125"/>
    </row>
    <row r="74" spans="1:17" s="12" customFormat="1" ht="77.150000000000006" hidden="1" customHeight="1">
      <c r="A74" s="124"/>
      <c r="B74" s="302" t="str">
        <f>$D$20</f>
        <v>WHITE</v>
      </c>
      <c r="C74" s="302" t="str">
        <f t="shared" ref="C74:C77" si="23">$E$28</f>
        <v>WHITE</v>
      </c>
      <c r="D74" s="303" t="s">
        <v>117</v>
      </c>
      <c r="E74" s="304"/>
      <c r="F74" s="304"/>
      <c r="G74" s="304"/>
      <c r="H74" s="304"/>
      <c r="I74" s="305"/>
      <c r="J74" s="125"/>
      <c r="K74" s="125"/>
      <c r="L74" s="125"/>
      <c r="M74" s="125"/>
      <c r="N74" s="125"/>
      <c r="O74" s="125"/>
    </row>
    <row r="75" spans="1:17" s="12" customFormat="1" ht="77.150000000000006" hidden="1" customHeight="1">
      <c r="A75" s="124"/>
      <c r="B75" s="302" t="e">
        <f>#REF!</f>
        <v>#REF!</v>
      </c>
      <c r="C75" s="302"/>
      <c r="D75" s="303" t="s">
        <v>118</v>
      </c>
      <c r="E75" s="304"/>
      <c r="F75" s="304"/>
      <c r="G75" s="304"/>
      <c r="H75" s="304"/>
      <c r="I75" s="305"/>
      <c r="J75" s="125"/>
      <c r="K75" s="125"/>
      <c r="L75" s="125"/>
      <c r="M75" s="125"/>
      <c r="N75" s="125"/>
      <c r="O75" s="125"/>
    </row>
    <row r="76" spans="1:17" s="12" customFormat="1" ht="77.150000000000006" hidden="1" customHeight="1">
      <c r="A76" s="124"/>
      <c r="B76" s="302" t="e">
        <f>#REF!</f>
        <v>#REF!</v>
      </c>
      <c r="C76" s="302" t="str">
        <f t="shared" si="23"/>
        <v>WHITE</v>
      </c>
      <c r="D76" s="303" t="s">
        <v>117</v>
      </c>
      <c r="E76" s="304"/>
      <c r="F76" s="304"/>
      <c r="G76" s="304"/>
      <c r="H76" s="304"/>
      <c r="I76" s="305"/>
      <c r="J76" s="125"/>
      <c r="K76" s="125"/>
      <c r="L76" s="125"/>
      <c r="M76" s="125"/>
      <c r="N76" s="125"/>
      <c r="O76" s="125"/>
    </row>
    <row r="77" spans="1:17" s="12" customFormat="1" ht="77.150000000000006" hidden="1" customHeight="1">
      <c r="A77" s="124"/>
      <c r="B77" s="302" t="e">
        <f>#REF!</f>
        <v>#REF!</v>
      </c>
      <c r="C77" s="302" t="str">
        <f t="shared" si="23"/>
        <v>WHITE</v>
      </c>
      <c r="D77" s="303" t="s">
        <v>118</v>
      </c>
      <c r="E77" s="304"/>
      <c r="F77" s="304"/>
      <c r="G77" s="304"/>
      <c r="H77" s="304"/>
      <c r="I77" s="305"/>
      <c r="J77" s="125"/>
      <c r="K77" s="125"/>
      <c r="L77" s="125"/>
      <c r="M77" s="125"/>
      <c r="N77" s="125"/>
      <c r="O77" s="125"/>
    </row>
    <row r="78" spans="1:17" s="12" customFormat="1" ht="29.25" customHeight="1">
      <c r="B78" s="293" t="s">
        <v>121</v>
      </c>
      <c r="C78" s="293"/>
      <c r="D78" s="293"/>
      <c r="E78" s="293"/>
      <c r="G78" s="125"/>
      <c r="N78" s="108"/>
      <c r="O78" s="129"/>
      <c r="P78" s="129"/>
      <c r="Q78" s="108"/>
    </row>
    <row r="79" spans="1:17" s="12" customFormat="1" ht="35.25" customHeight="1">
      <c r="A79" s="124">
        <v>1</v>
      </c>
      <c r="B79" s="140" t="s">
        <v>122</v>
      </c>
      <c r="C79" s="124"/>
      <c r="D79" s="124"/>
      <c r="G79" s="125"/>
      <c r="N79" s="108"/>
      <c r="O79" s="129"/>
      <c r="P79" s="129"/>
      <c r="Q79" s="108"/>
    </row>
    <row r="80" spans="1:17" s="12" customFormat="1" ht="35.25" customHeight="1">
      <c r="A80" s="124">
        <v>2</v>
      </c>
      <c r="B80" s="140" t="s">
        <v>59</v>
      </c>
      <c r="C80" s="124"/>
      <c r="D80" s="124"/>
      <c r="G80" s="125"/>
      <c r="N80" s="108"/>
      <c r="O80" s="129"/>
      <c r="P80" s="129"/>
      <c r="Q80" s="108"/>
    </row>
    <row r="81" spans="1:17" s="12" customFormat="1" ht="35.25" customHeight="1">
      <c r="A81" s="124">
        <v>3</v>
      </c>
      <c r="B81" s="140" t="s">
        <v>60</v>
      </c>
      <c r="C81" s="124"/>
      <c r="D81" s="124"/>
      <c r="G81" s="125"/>
      <c r="N81" s="108"/>
      <c r="O81" s="129"/>
      <c r="P81" s="129"/>
      <c r="Q81" s="108"/>
    </row>
    <row r="82" spans="1:17" s="15" customFormat="1" ht="28">
      <c r="A82" s="13"/>
      <c r="B82" s="141" t="s">
        <v>55</v>
      </c>
      <c r="C82" s="142" t="s">
        <v>54</v>
      </c>
      <c r="D82" s="142" t="s">
        <v>10</v>
      </c>
      <c r="E82" s="142" t="s">
        <v>51</v>
      </c>
      <c r="F82" s="142" t="s">
        <v>52</v>
      </c>
      <c r="G82" s="142" t="s">
        <v>53</v>
      </c>
      <c r="H82" s="142" t="s">
        <v>11</v>
      </c>
      <c r="M82" s="24"/>
      <c r="N82" s="25"/>
      <c r="O82" s="25"/>
      <c r="P82" s="24"/>
    </row>
    <row r="83" spans="1:17" s="15" customFormat="1" ht="50.15" customHeight="1">
      <c r="A83" s="13"/>
      <c r="B83" s="141" t="s">
        <v>56</v>
      </c>
      <c r="C83" s="121">
        <f>G23</f>
        <v>50</v>
      </c>
      <c r="D83" s="121">
        <f t="shared" ref="D83:G83" si="24">H23</f>
        <v>87</v>
      </c>
      <c r="E83" s="121">
        <f t="shared" si="24"/>
        <v>101</v>
      </c>
      <c r="F83" s="121">
        <f t="shared" si="24"/>
        <v>57</v>
      </c>
      <c r="G83" s="121">
        <f t="shared" si="24"/>
        <v>25</v>
      </c>
      <c r="H83" s="121">
        <f>SUM(C83:G83)</f>
        <v>320</v>
      </c>
      <c r="M83" s="24"/>
      <c r="N83" s="25"/>
      <c r="O83" s="25"/>
      <c r="P83" s="24"/>
    </row>
    <row r="84" spans="1:17" ht="205.5" customHeight="1">
      <c r="A84" s="327" t="s">
        <v>79</v>
      </c>
      <c r="B84" s="327"/>
      <c r="C84" s="327"/>
      <c r="D84" s="327"/>
      <c r="E84" s="327"/>
      <c r="F84" s="327"/>
      <c r="G84" s="327"/>
      <c r="H84" s="327"/>
      <c r="I84" s="327"/>
      <c r="J84" s="327"/>
      <c r="K84" s="327"/>
      <c r="L84" s="327"/>
      <c r="M84" s="327"/>
      <c r="N84" s="327"/>
      <c r="O84" s="327"/>
      <c r="P84" s="327"/>
    </row>
    <row r="85" spans="1:17" s="143" customFormat="1" ht="198.75" customHeight="1">
      <c r="A85" s="323"/>
      <c r="B85" s="324"/>
      <c r="C85" s="324"/>
      <c r="D85" s="324"/>
      <c r="E85" s="324"/>
      <c r="F85" s="324"/>
      <c r="G85" s="324"/>
      <c r="H85" s="324"/>
      <c r="I85" s="324"/>
      <c r="J85" s="324"/>
      <c r="K85" s="324"/>
      <c r="L85" s="324"/>
      <c r="M85" s="324"/>
      <c r="N85" s="324"/>
      <c r="O85" s="324"/>
      <c r="P85" s="324"/>
      <c r="Q85" s="324"/>
    </row>
    <row r="86" spans="1:17" s="143" customFormat="1" ht="133" customHeight="1">
      <c r="G86" s="144"/>
    </row>
    <row r="87" spans="1:17" s="143" customFormat="1" ht="27.5">
      <c r="G87" s="144"/>
    </row>
    <row r="88" spans="1:17" s="143" customFormat="1" ht="27.5">
      <c r="G88" s="144"/>
    </row>
    <row r="89" spans="1:17" s="143" customFormat="1" ht="27.5">
      <c r="G89" s="144"/>
    </row>
    <row r="90" spans="1:17" s="143" customFormat="1" ht="27.5">
      <c r="G90" s="144"/>
    </row>
    <row r="91" spans="1:17" s="143" customFormat="1" ht="27.5">
      <c r="G91" s="144"/>
    </row>
    <row r="92" spans="1:17" s="143" customFormat="1" ht="27.5">
      <c r="G92" s="144"/>
    </row>
    <row r="93" spans="1:17" s="143" customFormat="1" ht="27.5">
      <c r="G93" s="144"/>
    </row>
    <row r="94" spans="1:17" s="143" customFormat="1" ht="27.5">
      <c r="G94" s="144"/>
    </row>
    <row r="95" spans="1:17" s="143" customFormat="1" ht="27.5">
      <c r="G95" s="144"/>
    </row>
    <row r="96" spans="1:17" s="143" customFormat="1" ht="27.5">
      <c r="G96" s="144"/>
    </row>
    <row r="97" spans="7:7" s="143" customFormat="1" ht="27.5">
      <c r="G97" s="144"/>
    </row>
    <row r="98" spans="7:7" s="143" customFormat="1" ht="27.5">
      <c r="G98" s="144"/>
    </row>
    <row r="99" spans="7:7" s="143" customFormat="1" ht="27.5">
      <c r="G99" s="144"/>
    </row>
    <row r="100" spans="7:7" s="143" customFormat="1" ht="27.5">
      <c r="G100" s="144"/>
    </row>
    <row r="101" spans="7:7" s="143" customFormat="1" ht="27.5">
      <c r="G101" s="144"/>
    </row>
    <row r="102" spans="7:7" s="143" customFormat="1" ht="27.5">
      <c r="G102" s="144"/>
    </row>
    <row r="103" spans="7:7" s="143" customFormat="1" ht="27.5">
      <c r="G103" s="144"/>
    </row>
    <row r="104" spans="7:7" s="143" customFormat="1" ht="27.5">
      <c r="G104" s="144"/>
    </row>
    <row r="105" spans="7:7" s="143" customFormat="1" ht="27.5">
      <c r="G105" s="144"/>
    </row>
    <row r="106" spans="7:7" s="143" customFormat="1" ht="27.5">
      <c r="G106" s="144"/>
    </row>
    <row r="107" spans="7:7" s="143" customFormat="1" ht="27.5">
      <c r="G107" s="144"/>
    </row>
  </sheetData>
  <mergeCells count="107">
    <mergeCell ref="P35:Q35"/>
    <mergeCell ref="P36:Q36"/>
    <mergeCell ref="B40:E40"/>
    <mergeCell ref="H40:I40"/>
    <mergeCell ref="A38:E38"/>
    <mergeCell ref="H38:I38"/>
    <mergeCell ref="P38:Q38"/>
    <mergeCell ref="B39:E39"/>
    <mergeCell ref="H39:I39"/>
    <mergeCell ref="B36:E36"/>
    <mergeCell ref="H36:I36"/>
    <mergeCell ref="B35:E35"/>
    <mergeCell ref="H35:I35"/>
    <mergeCell ref="A85:Q85"/>
    <mergeCell ref="B71:C71"/>
    <mergeCell ref="B73:C73"/>
    <mergeCell ref="D73:I73"/>
    <mergeCell ref="B74:C74"/>
    <mergeCell ref="D74:I74"/>
    <mergeCell ref="B75:C75"/>
    <mergeCell ref="D75:I75"/>
    <mergeCell ref="B66:C66"/>
    <mergeCell ref="D66:I66"/>
    <mergeCell ref="B67:C67"/>
    <mergeCell ref="D67:I67"/>
    <mergeCell ref="B69:I69"/>
    <mergeCell ref="B70:C70"/>
    <mergeCell ref="A84:P84"/>
    <mergeCell ref="B76:C76"/>
    <mergeCell ref="D76:I76"/>
    <mergeCell ref="B77:C77"/>
    <mergeCell ref="D77:I77"/>
    <mergeCell ref="B78:E78"/>
    <mergeCell ref="D64:I64"/>
    <mergeCell ref="B65:C65"/>
    <mergeCell ref="D65:I65"/>
    <mergeCell ref="B53:I53"/>
    <mergeCell ref="B54:C54"/>
    <mergeCell ref="B55:C55"/>
    <mergeCell ref="D55:I55"/>
    <mergeCell ref="C61:F61"/>
    <mergeCell ref="B62:I62"/>
    <mergeCell ref="B56:C56"/>
    <mergeCell ref="D56:I56"/>
    <mergeCell ref="B63:C63"/>
    <mergeCell ref="D63:I63"/>
    <mergeCell ref="B64:C64"/>
    <mergeCell ref="B58:C58"/>
    <mergeCell ref="D58:I58"/>
    <mergeCell ref="B59:C59"/>
    <mergeCell ref="D59:I59"/>
    <mergeCell ref="B57:C57"/>
    <mergeCell ref="D57:I57"/>
    <mergeCell ref="J47:N47"/>
    <mergeCell ref="B49:I49"/>
    <mergeCell ref="B50:C50"/>
    <mergeCell ref="D50:I50"/>
    <mergeCell ref="B51:C51"/>
    <mergeCell ref="D51:I51"/>
    <mergeCell ref="B45:E45"/>
    <mergeCell ref="H45:I45"/>
    <mergeCell ref="P39:Q39"/>
    <mergeCell ref="P40:Q40"/>
    <mergeCell ref="P45:Q45"/>
    <mergeCell ref="B44:E44"/>
    <mergeCell ref="H44:I44"/>
    <mergeCell ref="P44:Q44"/>
    <mergeCell ref="B41:E41"/>
    <mergeCell ref="H41:I41"/>
    <mergeCell ref="P41:Q41"/>
    <mergeCell ref="B43:E43"/>
    <mergeCell ref="H43:I43"/>
    <mergeCell ref="P43:Q43"/>
    <mergeCell ref="B42:E42"/>
    <mergeCell ref="H42:I42"/>
    <mergeCell ref="P42:Q42"/>
    <mergeCell ref="P34:Q34"/>
    <mergeCell ref="B34:E34"/>
    <mergeCell ref="H34:I34"/>
    <mergeCell ref="B33:E33"/>
    <mergeCell ref="H33:I33"/>
    <mergeCell ref="P33:Q33"/>
    <mergeCell ref="A31:E31"/>
    <mergeCell ref="H31:I31"/>
    <mergeCell ref="P31:Q31"/>
    <mergeCell ref="B32:E32"/>
    <mergeCell ref="H32:I32"/>
    <mergeCell ref="P32:Q32"/>
    <mergeCell ref="B13:F13"/>
    <mergeCell ref="B28:C28"/>
    <mergeCell ref="N28:Q28"/>
    <mergeCell ref="B29:C29"/>
    <mergeCell ref="N29:Q29"/>
    <mergeCell ref="D24:Q25"/>
    <mergeCell ref="A26:C26"/>
    <mergeCell ref="N26:Q26"/>
    <mergeCell ref="A27:Q27"/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</mergeCells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29" max="16" man="1"/>
    <brk id="45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ADEDA-BADF-425D-BB19-CA11ED7040A3}">
  <sheetPr>
    <pageSetUpPr fitToPage="1"/>
  </sheetPr>
  <dimension ref="A1:Q41"/>
  <sheetViews>
    <sheetView view="pageBreakPreview" topLeftCell="A25" zoomScale="30" zoomScaleNormal="40" zoomScaleSheetLayoutView="30" zoomScalePageLayoutView="25" workbookViewId="0">
      <selection activeCell="D55" sqref="D55:I55"/>
    </sheetView>
  </sheetViews>
  <sheetFormatPr defaultColWidth="9.1796875" defaultRowHeight="20"/>
  <cols>
    <col min="1" max="1" width="64.453125" style="159" customWidth="1"/>
    <col min="2" max="2" width="244.26953125" style="30" customWidth="1"/>
    <col min="3" max="3" width="80.81640625" style="30" hidden="1" customWidth="1"/>
    <col min="4" max="4" width="108.81640625" style="30" customWidth="1"/>
    <col min="5" max="16384" width="9.1796875" style="30"/>
  </cols>
  <sheetData>
    <row r="1" spans="1:10" s="28" customFormat="1" ht="134.25" customHeight="1">
      <c r="A1" s="145"/>
      <c r="B1" s="146"/>
      <c r="C1" s="146"/>
    </row>
    <row r="2" spans="1:10" s="28" customFormat="1" ht="37.5" customHeight="1">
      <c r="A2" s="146" t="str">
        <f>'1. CUTTING DOCKET'!B6</f>
        <v xml:space="preserve">JOB NUMBER:  </v>
      </c>
      <c r="B2" s="146" t="str">
        <f>'1. CUTTING DOCKET'!D6</f>
        <v>H06  SS25  G2635</v>
      </c>
      <c r="C2" s="146"/>
    </row>
    <row r="3" spans="1:10" s="28" customFormat="1" ht="37.5" customHeight="1">
      <c r="A3" s="53" t="str">
        <f>'1. CUTTING DOCKET'!B7</f>
        <v xml:space="preserve">STYLE NUMBER: </v>
      </c>
      <c r="B3" s="53" t="str">
        <f>'1. CUTTING DOCKET'!D7</f>
        <v>H06-ST118M-B</v>
      </c>
      <c r="C3" s="53"/>
    </row>
    <row r="4" spans="1:10" s="28" customFormat="1" ht="37.5" customHeight="1">
      <c r="A4" s="53" t="str">
        <f>'1. CUTTING DOCKET'!B8</f>
        <v xml:space="preserve">STYLE NAME : </v>
      </c>
      <c r="B4" s="53" t="str">
        <f>'1. CUTTING DOCKET'!D8</f>
        <v>BC Fishing Tee Men's</v>
      </c>
      <c r="C4" s="53"/>
    </row>
    <row r="5" spans="1:10" s="28" customFormat="1" ht="76" customHeight="1">
      <c r="A5" s="147"/>
      <c r="B5" s="148" t="str">
        <f>'1. CUTTING DOCKET'!$D$20</f>
        <v>WHITE</v>
      </c>
      <c r="C5" s="148" t="e">
        <f>'1. CUTTING DOCKET'!#REF!</f>
        <v>#REF!</v>
      </c>
    </row>
    <row r="6" spans="1:10" s="29" customFormat="1" ht="69.75" customHeight="1">
      <c r="A6" s="149" t="s">
        <v>33</v>
      </c>
      <c r="B6" s="149" t="str">
        <f>'1. CUTTING DOCKET'!$E$28</f>
        <v>WHITE</v>
      </c>
      <c r="C6" s="149" t="e">
        <f>'1. CUTTING DOCKET'!#REF!</f>
        <v>#REF!</v>
      </c>
    </row>
    <row r="7" spans="1:10" s="29" customFormat="1" ht="75" customHeight="1">
      <c r="A7" s="150" t="s">
        <v>34</v>
      </c>
      <c r="B7" s="330" t="str">
        <f>'1. CUTTING DOCKET'!M11</f>
        <v>SINGLE JERSEY 20'S 100% COTTON 190GSM- SOFT HAND FEEL</v>
      </c>
      <c r="C7" s="330"/>
    </row>
    <row r="8" spans="1:10" s="29" customFormat="1" ht="388" customHeight="1">
      <c r="A8" s="151" t="str">
        <f>'1. CUTTING DOCKET'!D28</f>
        <v>VẢI CHÍNH</v>
      </c>
      <c r="B8" s="152"/>
      <c r="C8" s="152"/>
      <c r="J8" s="153"/>
    </row>
    <row r="9" spans="1:10" s="29" customFormat="1" ht="124.5" customHeight="1">
      <c r="A9" s="149" t="str">
        <f>'1. CUTTING DOCKET'!B29</f>
        <v>100% COTTON 1x1RIB(20'S/1 CM) _ 260GSM"</v>
      </c>
      <c r="B9" s="149" t="str">
        <f>'1. CUTTING DOCKET'!$E$29</f>
        <v>WHITE</v>
      </c>
      <c r="C9" s="149" t="e">
        <f>'1. CUTTING DOCKET'!#REF!</f>
        <v>#REF!</v>
      </c>
    </row>
    <row r="10" spans="1:10" s="29" customFormat="1" ht="409.5" customHeight="1">
      <c r="A10" s="151" t="str">
        <f>'1. CUTTING DOCKET'!D29</f>
        <v xml:space="preserve">BO CỔ  </v>
      </c>
      <c r="B10" s="238"/>
      <c r="C10" s="154"/>
      <c r="J10" s="153"/>
    </row>
    <row r="11" spans="1:10" s="29" customFormat="1" ht="135" hidden="1" customHeight="1">
      <c r="A11" s="149" t="e">
        <f>'1. CUTTING DOCKET'!#REF!</f>
        <v>#REF!</v>
      </c>
      <c r="B11" s="149" t="e">
        <f>'1. CUTTING DOCKET'!#REF!</f>
        <v>#REF!</v>
      </c>
      <c r="C11" s="149" t="e">
        <f>'1. CUTTING DOCKET'!#REF!</f>
        <v>#REF!</v>
      </c>
    </row>
    <row r="12" spans="1:10" s="29" customFormat="1" ht="409.6" hidden="1" customHeight="1">
      <c r="A12" s="151" t="e">
        <f>'1. CUTTING DOCKET'!#REF!</f>
        <v>#REF!</v>
      </c>
      <c r="B12" s="154"/>
      <c r="C12" s="152"/>
      <c r="J12" s="153"/>
    </row>
    <row r="13" spans="1:10" s="29" customFormat="1" ht="74.25" customHeight="1">
      <c r="A13" s="149" t="s">
        <v>123</v>
      </c>
      <c r="B13" s="155" t="str">
        <f>'1. CUTTING DOCKET'!$F$32</f>
        <v>WHITE</v>
      </c>
      <c r="C13" s="155" t="e">
        <f>'1. CUTTING DOCKET'!#REF!</f>
        <v>#REF!</v>
      </c>
    </row>
    <row r="14" spans="1:10" s="29" customFormat="1" ht="115.5" customHeight="1">
      <c r="A14" s="151" t="s">
        <v>38</v>
      </c>
      <c r="B14" s="156" t="str">
        <f>'1. CUTTING DOCKET'!$G$32</f>
        <v>WH1234</v>
      </c>
      <c r="C14" s="156" t="e">
        <f>'1. CUTTING DOCKET'!#REF!</f>
        <v>#REF!</v>
      </c>
    </row>
    <row r="15" spans="1:10" s="29" customFormat="1" ht="285" customHeight="1">
      <c r="A15" s="149" t="str">
        <f>'1. CUTTING DOCKET'!B33</f>
        <v>NHÃN DỆT BẰNG VẢI 38MM*71MM 
(NHÃN CHÍNH-PHÂN THEO TỪNG SIZE)
CODE: HSC-ML-0047(MENS)</v>
      </c>
      <c r="B15" s="331" t="str">
        <f>'1. CUTTING DOCKET'!F33</f>
        <v>NỀN TRẮNG CHỮ ĐEN</v>
      </c>
      <c r="C15" s="331"/>
    </row>
    <row r="16" spans="1:10" s="29" customFormat="1" ht="409.6" customHeight="1">
      <c r="A16" s="157" t="s">
        <v>133</v>
      </c>
      <c r="B16" s="332" t="e" vm="1">
        <v>#VALUE!</v>
      </c>
      <c r="C16" s="332"/>
    </row>
    <row r="17" spans="1:11" s="29" customFormat="1" ht="200.25" customHeight="1">
      <c r="A17" s="149" t="str">
        <f>'1. CUTTING DOCKET'!B34</f>
        <v>NHÃN THÀNH PHẦN MAIN 100% COTTON 
KÍCH THƯỚC: 82.2 *20 MM
CODE: CC-041</v>
      </c>
      <c r="B17" s="331" t="str">
        <f>'1. CUTTING DOCKET'!F34</f>
        <v>NỀN TRẮNG CHỮ ĐEN</v>
      </c>
      <c r="C17" s="331"/>
    </row>
    <row r="18" spans="1:11" s="29" customFormat="1" ht="346.5" customHeight="1">
      <c r="A18" s="339" t="s">
        <v>154</v>
      </c>
      <c r="B18" s="344" t="e" vm="2">
        <v>#VALUE!</v>
      </c>
      <c r="C18" s="345"/>
    </row>
    <row r="19" spans="1:11" s="29" customFormat="1" ht="264" customHeight="1">
      <c r="A19" s="340"/>
      <c r="B19" s="346"/>
      <c r="C19" s="347"/>
    </row>
    <row r="20" spans="1:11" s="29" customFormat="1" ht="93" customHeight="1">
      <c r="A20" s="149" t="str">
        <f>'1. CUTTING DOCKET'!B35</f>
        <v>NHÃN HSCO SATIN
CODE: HSC-ML-0002</v>
      </c>
      <c r="B20" s="333" t="str">
        <f>'1. CUTTING DOCKET'!F36</f>
        <v>NỀN TRẮNG CHỮ ĐEN</v>
      </c>
      <c r="C20" s="334"/>
    </row>
    <row r="21" spans="1:11" s="29" customFormat="1" ht="274.5" customHeight="1">
      <c r="A21" s="157" t="s">
        <v>72</v>
      </c>
      <c r="B21" s="343" t="e" vm="3">
        <v>#VALUE!</v>
      </c>
      <c r="C21" s="343"/>
    </row>
    <row r="22" spans="1:11" s="29" customFormat="1" ht="84" customHeight="1">
      <c r="A22" s="149" t="str">
        <f>'1. CUTTING DOCKET'!B36</f>
        <v>NHÃN TRACKING
CODE#24122425S2</v>
      </c>
      <c r="B22" s="333" t="str">
        <f>'1. CUTTING DOCKET'!F35</f>
        <v>NỀN TRẮNG CHỮ ĐEN</v>
      </c>
      <c r="C22" s="334"/>
    </row>
    <row r="23" spans="1:11" s="29" customFormat="1" ht="229.5" customHeight="1">
      <c r="A23" s="157" t="s">
        <v>73</v>
      </c>
      <c r="B23" s="215" t="e" vm="4">
        <v>#VALUE!</v>
      </c>
      <c r="C23" s="158"/>
    </row>
    <row r="24" spans="1:11" s="29" customFormat="1" ht="120.75" customHeight="1">
      <c r="A24" s="149" t="str">
        <f>'1. CUTTING DOCKET'!B39</f>
        <v>THẺ BÀI BẰNG GIẤY + DÂY TREO + SIZE STICKER</v>
      </c>
      <c r="B24" s="214" t="str">
        <f>'1. CUTTING DOCKET'!F39</f>
        <v>BLACK/WHITE</v>
      </c>
      <c r="C24" s="162"/>
    </row>
    <row r="25" spans="1:11" s="29" customFormat="1" ht="364.5" customHeight="1">
      <c r="A25" s="157" t="s">
        <v>76</v>
      </c>
      <c r="B25" s="341" t="e" vm="5">
        <v>#VALUE!</v>
      </c>
      <c r="C25" s="341"/>
    </row>
    <row r="26" spans="1:11" s="29" customFormat="1" ht="179.25" customHeight="1">
      <c r="A26" s="149" t="str">
        <f>'1. CUTTING DOCKET'!B40</f>
        <v>BAO POLY (NHỎ) HSC-MIS-0347
KÍCH THƯỚC- (33 x 38)cm + 5cm</v>
      </c>
      <c r="B26" s="333" t="str">
        <f>'1. CUTTING DOCKET'!F40</f>
        <v>CLEAR</v>
      </c>
      <c r="C26" s="334"/>
    </row>
    <row r="27" spans="1:11" s="29" customFormat="1" ht="287.14999999999998" customHeight="1">
      <c r="A27" s="151" t="s">
        <v>135</v>
      </c>
      <c r="B27" s="251"/>
      <c r="C27" s="252"/>
      <c r="D27" s="252"/>
      <c r="E27" s="253"/>
    </row>
    <row r="28" spans="1:11" s="29" customFormat="1" ht="263.14999999999998" customHeight="1">
      <c r="A28" s="149" t="str">
        <f>'1. CUTTING DOCKET'!B41</f>
        <v>UPC STICKER DÁN TRÊN THẺ BÀI+ BAO POLYBAG+ THÙNG CARTON
KÍCH THƯỚC: 34 x 24mm</v>
      </c>
      <c r="B28" s="333" t="str">
        <f>'1. CUTTING DOCKET'!F41</f>
        <v>NỀN TRẮNG CHỮ ĐEN</v>
      </c>
      <c r="C28" s="334"/>
    </row>
    <row r="29" spans="1:11" s="29" customFormat="1" ht="284.14999999999998" customHeight="1">
      <c r="A29" s="151" t="s">
        <v>134</v>
      </c>
      <c r="B29" s="335" t="e" vm="6">
        <v>#VALUE!</v>
      </c>
      <c r="C29" s="335"/>
    </row>
    <row r="30" spans="1:11" s="29" customFormat="1" ht="95.15" customHeight="1">
      <c r="A30" s="149" t="str">
        <f>'1. CUTTING DOCKET'!B42</f>
        <v>GÓI CHỐNG ẨM</v>
      </c>
      <c r="B30" s="333" t="str">
        <f>'1. CUTTING DOCKET'!F42</f>
        <v>CLEAR</v>
      </c>
      <c r="C30" s="334"/>
    </row>
    <row r="31" spans="1:11" s="29" customFormat="1" ht="252.65" customHeight="1">
      <c r="A31" s="151" t="s">
        <v>84</v>
      </c>
      <c r="B31" s="336" t="e" vm="7">
        <v>#VALUE!</v>
      </c>
      <c r="C31" s="336"/>
    </row>
    <row r="32" spans="1:11" s="29" customFormat="1" ht="71.5" customHeight="1">
      <c r="A32" s="222" t="str">
        <f>'1. CUTTING DOCKET'!B43</f>
        <v>GIẤY CHỐNG ẨM A3</v>
      </c>
      <c r="B32" s="337" t="str">
        <f>'1. CUTTING DOCKET'!F43</f>
        <v>WHITE</v>
      </c>
      <c r="C32" s="337"/>
      <c r="D32" s="221"/>
      <c r="E32" s="221"/>
      <c r="F32" s="221"/>
      <c r="G32" s="221"/>
      <c r="H32" s="221"/>
      <c r="I32" s="221"/>
      <c r="J32" s="221"/>
      <c r="K32" s="221"/>
    </row>
    <row r="33" spans="1:17" s="29" customFormat="1" ht="103" customHeight="1">
      <c r="A33" s="223" t="s">
        <v>84</v>
      </c>
      <c r="B33" s="338"/>
      <c r="C33" s="338"/>
      <c r="D33" s="221"/>
      <c r="E33" s="221"/>
      <c r="F33" s="221"/>
      <c r="G33" s="221"/>
      <c r="H33" s="221"/>
      <c r="I33" s="221"/>
      <c r="J33" s="221"/>
      <c r="K33" s="221"/>
    </row>
    <row r="34" spans="1:17" s="29" customFormat="1" ht="109.5" customHeight="1">
      <c r="A34" s="222" t="str">
        <f>'1. CUTTING DOCKET'!B44</f>
        <v>THÙNG CARTON HERSCHEL</v>
      </c>
      <c r="B34" s="337" t="str">
        <f>'1. CUTTING DOCKET'!F44</f>
        <v>NATURAL</v>
      </c>
      <c r="C34" s="337"/>
      <c r="D34" s="221"/>
      <c r="E34" s="221"/>
      <c r="F34" s="221"/>
      <c r="G34" s="221"/>
      <c r="H34" s="221"/>
      <c r="I34" s="221"/>
      <c r="J34" s="221"/>
      <c r="K34" s="221"/>
    </row>
    <row r="35" spans="1:17" s="29" customFormat="1" ht="372" customHeight="1">
      <c r="A35" s="151" t="s">
        <v>124</v>
      </c>
      <c r="B35" s="342" t="e" vm="8">
        <v>#VALUE!</v>
      </c>
      <c r="C35" s="342"/>
      <c r="P35" s="30"/>
      <c r="Q35" s="30"/>
    </row>
    <row r="36" spans="1:17" s="29" customFormat="1" ht="206.15" customHeight="1">
      <c r="A36" s="149" t="str">
        <f>'1. CUTTING DOCKET'!B45</f>
        <v>TẤM LÓT THÙNG
1 THÙNG ĐÓNG 2 CÁI: LÓT ĐÁY THÙNG + MIỆNG THÙNG</v>
      </c>
      <c r="B36" s="333" t="str">
        <f>'1. CUTTING DOCKET'!F45</f>
        <v>NATURAL</v>
      </c>
      <c r="C36" s="334"/>
      <c r="P36" s="30"/>
      <c r="Q36" s="30"/>
    </row>
    <row r="37" spans="1:17" s="29" customFormat="1" ht="111.65" customHeight="1">
      <c r="A37" s="151" t="s">
        <v>85</v>
      </c>
      <c r="B37" s="335"/>
      <c r="C37" s="335"/>
      <c r="P37" s="30"/>
      <c r="Q37" s="30"/>
    </row>
    <row r="41" spans="1:17">
      <c r="G41" s="30" t="b">
        <v>1</v>
      </c>
    </row>
  </sheetData>
  <mergeCells count="21">
    <mergeCell ref="A18:A19"/>
    <mergeCell ref="B25:C25"/>
    <mergeCell ref="B28:C28"/>
    <mergeCell ref="B34:C34"/>
    <mergeCell ref="B35:C35"/>
    <mergeCell ref="B21:C21"/>
    <mergeCell ref="B22:C22"/>
    <mergeCell ref="B18:C19"/>
    <mergeCell ref="B36:C36"/>
    <mergeCell ref="B37:C37"/>
    <mergeCell ref="B26:C26"/>
    <mergeCell ref="B29:C29"/>
    <mergeCell ref="B30:C30"/>
    <mergeCell ref="B31:C31"/>
    <mergeCell ref="B32:C32"/>
    <mergeCell ref="B33:C33"/>
    <mergeCell ref="B7:C7"/>
    <mergeCell ref="B15:C15"/>
    <mergeCell ref="B16:C16"/>
    <mergeCell ref="B17:C17"/>
    <mergeCell ref="B20:C20"/>
  </mergeCells>
  <printOptions horizontalCentered="1"/>
  <pageMargins left="0.25" right="0" top="0.60416666666666696" bottom="0.75" header="0" footer="0"/>
  <pageSetup paperSize="9" scale="32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6" max="4" man="1"/>
    <brk id="25" max="2" man="1"/>
    <brk id="33" max="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07DF5-7865-454D-A900-F748B79F5CC2}">
  <sheetPr codeName="Sheet4"/>
  <dimension ref="A1"/>
  <sheetViews>
    <sheetView view="pageBreakPreview" zoomScale="60" zoomScaleNormal="100" workbookViewId="0">
      <selection activeCell="I23" sqref="I23"/>
    </sheetView>
  </sheetViews>
  <sheetFormatPr defaultRowHeight="14.5"/>
  <sheetData/>
  <printOptions horizontalCentered="1" verticalCentered="1"/>
  <pageMargins left="0.7" right="0.7" top="0.75" bottom="0.75" header="0.3" footer="0.3"/>
  <pageSetup paperSize="9" scale="98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D9397-5EA5-4E9D-A2CB-25350250AFB9}">
  <sheetPr>
    <pageSetUpPr fitToPage="1"/>
  </sheetPr>
  <dimension ref="A1:L41"/>
  <sheetViews>
    <sheetView view="pageBreakPreview" zoomScale="40" zoomScaleNormal="89" zoomScaleSheetLayoutView="40" workbookViewId="0">
      <selection activeCell="D55" sqref="D55:I55"/>
    </sheetView>
  </sheetViews>
  <sheetFormatPr defaultColWidth="8.7265625" defaultRowHeight="13"/>
  <cols>
    <col min="1" max="1" width="9.54296875" style="163" customWidth="1"/>
    <col min="2" max="2" width="43" style="163" customWidth="1"/>
    <col min="3" max="3" width="40" style="163" customWidth="1"/>
    <col min="4" max="4" width="11.54296875" style="163" customWidth="1"/>
    <col min="5" max="5" width="14.453125" style="163" customWidth="1"/>
    <col min="6" max="6" width="14.453125" style="163" hidden="1" customWidth="1"/>
    <col min="7" max="7" width="17.54296875" style="163" customWidth="1"/>
    <col min="8" max="8" width="17.54296875" style="163" hidden="1" customWidth="1"/>
    <col min="9" max="9" width="21.81640625" style="163" customWidth="1"/>
    <col min="10" max="12" width="17.54296875" style="163" customWidth="1"/>
    <col min="13" max="16384" width="8.7265625" style="163"/>
  </cols>
  <sheetData>
    <row r="1" spans="1:12" ht="24.75" customHeight="1">
      <c r="A1" s="348" t="s">
        <v>156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50"/>
    </row>
    <row r="2" spans="1:12" ht="24.75" customHeight="1">
      <c r="A2" s="348" t="s">
        <v>157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50"/>
    </row>
    <row r="3" spans="1:12" ht="24.75" customHeight="1">
      <c r="A3" s="164" t="s">
        <v>158</v>
      </c>
      <c r="B3" s="165" t="s">
        <v>159</v>
      </c>
      <c r="C3" s="165"/>
      <c r="D3" s="165" t="s">
        <v>160</v>
      </c>
      <c r="E3" s="165"/>
      <c r="F3" s="165"/>
      <c r="G3" s="166"/>
      <c r="H3" s="166"/>
      <c r="I3" s="166"/>
      <c r="J3" s="165" t="s">
        <v>161</v>
      </c>
      <c r="K3" s="167"/>
      <c r="L3" s="168"/>
    </row>
    <row r="4" spans="1:12" ht="24.75" customHeight="1">
      <c r="A4" s="169" t="s">
        <v>162</v>
      </c>
      <c r="B4" s="170"/>
      <c r="C4" s="170"/>
      <c r="D4" s="170" t="s">
        <v>163</v>
      </c>
      <c r="E4" s="170"/>
      <c r="F4" s="170"/>
      <c r="G4" s="171"/>
      <c r="H4" s="171"/>
      <c r="I4" s="171"/>
      <c r="J4" s="170" t="s">
        <v>164</v>
      </c>
      <c r="K4" s="170" t="s">
        <v>165</v>
      </c>
      <c r="L4" s="172"/>
    </row>
    <row r="5" spans="1:12" ht="28.5" customHeight="1">
      <c r="A5" s="173" t="s">
        <v>166</v>
      </c>
      <c r="B5" s="174" t="s">
        <v>167</v>
      </c>
      <c r="C5" s="170"/>
      <c r="D5" s="170" t="s">
        <v>168</v>
      </c>
      <c r="E5" s="170"/>
      <c r="F5" s="170"/>
      <c r="G5" s="171"/>
      <c r="H5" s="171"/>
      <c r="I5" s="171"/>
      <c r="J5" s="171"/>
      <c r="K5" s="171"/>
      <c r="L5" s="172"/>
    </row>
    <row r="6" spans="1:12" ht="33.75" customHeight="1">
      <c r="A6" s="173"/>
      <c r="B6" s="174"/>
      <c r="C6" s="351" t="s">
        <v>169</v>
      </c>
      <c r="D6" s="351"/>
      <c r="E6" s="351"/>
      <c r="F6" s="351"/>
      <c r="G6" s="351"/>
      <c r="H6" s="351"/>
      <c r="I6" s="351"/>
      <c r="J6" s="351"/>
      <c r="K6" s="351"/>
      <c r="L6" s="351"/>
    </row>
    <row r="7" spans="1:12" ht="40.4" customHeight="1">
      <c r="A7" s="175" t="s">
        <v>170</v>
      </c>
      <c r="B7" s="176" t="s">
        <v>171</v>
      </c>
      <c r="C7" s="177"/>
      <c r="D7" s="178" t="s">
        <v>172</v>
      </c>
      <c r="E7" s="178" t="s">
        <v>173</v>
      </c>
      <c r="F7" s="179" t="s">
        <v>174</v>
      </c>
      <c r="G7" s="180" t="s">
        <v>54</v>
      </c>
      <c r="H7" s="180" t="s">
        <v>175</v>
      </c>
      <c r="I7" s="180" t="s">
        <v>176</v>
      </c>
      <c r="J7" s="180" t="s">
        <v>51</v>
      </c>
      <c r="K7" s="180" t="s">
        <v>52</v>
      </c>
      <c r="L7" s="180" t="s">
        <v>53</v>
      </c>
    </row>
    <row r="8" spans="1:12" ht="36.75" customHeight="1">
      <c r="A8" s="181" t="s">
        <v>177</v>
      </c>
      <c r="B8" s="182" t="s">
        <v>178</v>
      </c>
      <c r="C8" s="183" t="s">
        <v>179</v>
      </c>
      <c r="D8" s="184" t="s">
        <v>140</v>
      </c>
      <c r="E8" s="184">
        <v>0.25</v>
      </c>
      <c r="F8" s="185">
        <v>0.25</v>
      </c>
      <c r="G8" s="184">
        <f t="shared" ref="G8:G23" si="0">I8-G26</f>
        <v>7.75</v>
      </c>
      <c r="H8" s="186" t="s">
        <v>141</v>
      </c>
      <c r="I8" s="186">
        <v>8</v>
      </c>
      <c r="J8" s="187">
        <f t="shared" ref="J8:L23" si="1">I8+I26</f>
        <v>8.25</v>
      </c>
      <c r="K8" s="187">
        <f t="shared" si="1"/>
        <v>8.5</v>
      </c>
      <c r="L8" s="187">
        <f t="shared" si="1"/>
        <v>8.75</v>
      </c>
    </row>
    <row r="9" spans="1:12" ht="36.75" customHeight="1">
      <c r="A9" s="181" t="s">
        <v>180</v>
      </c>
      <c r="B9" s="182" t="s">
        <v>181</v>
      </c>
      <c r="C9" s="183" t="s">
        <v>182</v>
      </c>
      <c r="D9" s="184" t="s">
        <v>142</v>
      </c>
      <c r="E9" s="184">
        <v>0.125</v>
      </c>
      <c r="F9" s="188">
        <v>0.25</v>
      </c>
      <c r="G9" s="184">
        <f t="shared" si="0"/>
        <v>4</v>
      </c>
      <c r="H9" s="189">
        <v>4</v>
      </c>
      <c r="I9" s="189">
        <v>4.125</v>
      </c>
      <c r="J9" s="187">
        <f t="shared" si="1"/>
        <v>4.25</v>
      </c>
      <c r="K9" s="187">
        <f t="shared" si="1"/>
        <v>4.375</v>
      </c>
      <c r="L9" s="187">
        <f t="shared" si="1"/>
        <v>4.5</v>
      </c>
    </row>
    <row r="10" spans="1:12" ht="36.75" customHeight="1">
      <c r="A10" s="181" t="s">
        <v>183</v>
      </c>
      <c r="B10" s="182" t="s">
        <v>184</v>
      </c>
      <c r="C10" s="183" t="s">
        <v>185</v>
      </c>
      <c r="D10" s="187">
        <v>0</v>
      </c>
      <c r="E10" s="187">
        <v>0.125</v>
      </c>
      <c r="F10" s="190">
        <v>0.125</v>
      </c>
      <c r="G10" s="184">
        <f t="shared" si="0"/>
        <v>0.875</v>
      </c>
      <c r="H10" s="186">
        <v>0.875</v>
      </c>
      <c r="I10" s="186">
        <v>0.875</v>
      </c>
      <c r="J10" s="187">
        <f t="shared" si="1"/>
        <v>0.875</v>
      </c>
      <c r="K10" s="187">
        <f t="shared" si="1"/>
        <v>0.875</v>
      </c>
      <c r="L10" s="187">
        <f t="shared" si="1"/>
        <v>0.875</v>
      </c>
    </row>
    <row r="11" spans="1:12" ht="36.75" customHeight="1">
      <c r="A11" s="181" t="s">
        <v>186</v>
      </c>
      <c r="B11" s="182" t="s">
        <v>187</v>
      </c>
      <c r="C11" s="183" t="s">
        <v>188</v>
      </c>
      <c r="D11" s="187">
        <v>0</v>
      </c>
      <c r="E11" s="187">
        <v>0.125</v>
      </c>
      <c r="F11" s="190">
        <v>0.125</v>
      </c>
      <c r="G11" s="184">
        <f t="shared" si="0"/>
        <v>0.875</v>
      </c>
      <c r="H11" s="186">
        <v>0.875</v>
      </c>
      <c r="I11" s="186">
        <v>0.875</v>
      </c>
      <c r="J11" s="187">
        <f t="shared" si="1"/>
        <v>0.875</v>
      </c>
      <c r="K11" s="187">
        <f t="shared" si="1"/>
        <v>0.875</v>
      </c>
      <c r="L11" s="187">
        <f t="shared" si="1"/>
        <v>0.875</v>
      </c>
    </row>
    <row r="12" spans="1:12" ht="36.75" customHeight="1">
      <c r="A12" s="181" t="s">
        <v>189</v>
      </c>
      <c r="B12" s="182" t="s">
        <v>190</v>
      </c>
      <c r="C12" s="182" t="s">
        <v>191</v>
      </c>
      <c r="D12" s="184" t="s">
        <v>144</v>
      </c>
      <c r="E12" s="184">
        <v>0.375</v>
      </c>
      <c r="F12" s="185">
        <v>0.375</v>
      </c>
      <c r="G12" s="184">
        <f t="shared" si="0"/>
        <v>18.875</v>
      </c>
      <c r="H12" s="189">
        <v>19</v>
      </c>
      <c r="I12" s="189">
        <v>19.5</v>
      </c>
      <c r="J12" s="187">
        <f t="shared" si="1"/>
        <v>20.125</v>
      </c>
      <c r="K12" s="187">
        <f t="shared" si="1"/>
        <v>20.75</v>
      </c>
      <c r="L12" s="187">
        <f t="shared" si="1"/>
        <v>21.375</v>
      </c>
    </row>
    <row r="13" spans="1:12" ht="36.75" customHeight="1">
      <c r="A13" s="181" t="s">
        <v>192</v>
      </c>
      <c r="B13" s="182" t="s">
        <v>193</v>
      </c>
      <c r="C13" s="182" t="s">
        <v>194</v>
      </c>
      <c r="D13" s="184" t="s">
        <v>144</v>
      </c>
      <c r="E13" s="184">
        <v>0.375</v>
      </c>
      <c r="F13" s="185">
        <v>0.375</v>
      </c>
      <c r="G13" s="184">
        <f t="shared" si="0"/>
        <v>17.375</v>
      </c>
      <c r="H13" s="186" t="s">
        <v>195</v>
      </c>
      <c r="I13" s="186">
        <v>18</v>
      </c>
      <c r="J13" s="187">
        <f t="shared" si="1"/>
        <v>18.625</v>
      </c>
      <c r="K13" s="187">
        <f t="shared" si="1"/>
        <v>19.25</v>
      </c>
      <c r="L13" s="187">
        <f t="shared" si="1"/>
        <v>19.875</v>
      </c>
    </row>
    <row r="14" spans="1:12" ht="36.75" customHeight="1">
      <c r="A14" s="181" t="s">
        <v>196</v>
      </c>
      <c r="B14" s="182" t="s">
        <v>197</v>
      </c>
      <c r="C14" s="182" t="s">
        <v>198</v>
      </c>
      <c r="D14" s="184" t="s">
        <v>144</v>
      </c>
      <c r="E14" s="184">
        <v>0.375</v>
      </c>
      <c r="F14" s="185">
        <v>0.375</v>
      </c>
      <c r="G14" s="184">
        <f t="shared" si="0"/>
        <v>18.375</v>
      </c>
      <c r="H14" s="186" t="s">
        <v>199</v>
      </c>
      <c r="I14" s="186">
        <v>19</v>
      </c>
      <c r="J14" s="187">
        <f t="shared" si="1"/>
        <v>19.625</v>
      </c>
      <c r="K14" s="187">
        <f t="shared" si="1"/>
        <v>20.25</v>
      </c>
      <c r="L14" s="187">
        <f t="shared" si="1"/>
        <v>20.875</v>
      </c>
    </row>
    <row r="15" spans="1:12" ht="36.75" customHeight="1">
      <c r="A15" s="181" t="s">
        <v>200</v>
      </c>
      <c r="B15" s="182" t="s">
        <v>201</v>
      </c>
      <c r="C15" s="182" t="s">
        <v>202</v>
      </c>
      <c r="D15" s="184" t="s">
        <v>140</v>
      </c>
      <c r="E15" s="184">
        <v>0.25</v>
      </c>
      <c r="F15" s="188">
        <v>0.375</v>
      </c>
      <c r="G15" s="184">
        <f t="shared" si="0"/>
        <v>11.75</v>
      </c>
      <c r="H15" s="186" t="s">
        <v>148</v>
      </c>
      <c r="I15" s="186">
        <v>12</v>
      </c>
      <c r="J15" s="187">
        <f t="shared" si="1"/>
        <v>12.25</v>
      </c>
      <c r="K15" s="187">
        <f t="shared" si="1"/>
        <v>12.5</v>
      </c>
      <c r="L15" s="187">
        <f t="shared" si="1"/>
        <v>12.75</v>
      </c>
    </row>
    <row r="16" spans="1:12" ht="36.75" customHeight="1">
      <c r="A16" s="181" t="s">
        <v>203</v>
      </c>
      <c r="B16" s="182" t="s">
        <v>204</v>
      </c>
      <c r="C16" s="182" t="s">
        <v>205</v>
      </c>
      <c r="D16" s="187">
        <v>0</v>
      </c>
      <c r="E16" s="187">
        <v>0.125</v>
      </c>
      <c r="F16" s="190">
        <v>0.125</v>
      </c>
      <c r="G16" s="184">
        <f t="shared" si="0"/>
        <v>1.75</v>
      </c>
      <c r="H16" s="186" t="s">
        <v>145</v>
      </c>
      <c r="I16" s="186" t="s">
        <v>145</v>
      </c>
      <c r="J16" s="187">
        <f t="shared" si="1"/>
        <v>1.75</v>
      </c>
      <c r="K16" s="187">
        <f t="shared" si="1"/>
        <v>1.75</v>
      </c>
      <c r="L16" s="187">
        <f t="shared" si="1"/>
        <v>1.75</v>
      </c>
    </row>
    <row r="17" spans="1:12" ht="36.75" customHeight="1">
      <c r="A17" s="181" t="s">
        <v>206</v>
      </c>
      <c r="B17" s="182" t="s">
        <v>207</v>
      </c>
      <c r="C17" s="182" t="s">
        <v>208</v>
      </c>
      <c r="D17" s="187">
        <v>0</v>
      </c>
      <c r="E17" s="187">
        <v>0.125</v>
      </c>
      <c r="F17" s="190">
        <v>0.125</v>
      </c>
      <c r="G17" s="184">
        <f t="shared" si="0"/>
        <v>0.5</v>
      </c>
      <c r="H17" s="186">
        <v>0.5</v>
      </c>
      <c r="I17" s="186">
        <v>0.5</v>
      </c>
      <c r="J17" s="187">
        <f t="shared" si="1"/>
        <v>0.5</v>
      </c>
      <c r="K17" s="187">
        <f t="shared" si="1"/>
        <v>0.5</v>
      </c>
      <c r="L17" s="187">
        <f t="shared" si="1"/>
        <v>0.5</v>
      </c>
    </row>
    <row r="18" spans="1:12" ht="36.75" customHeight="1">
      <c r="A18" s="181" t="s">
        <v>209</v>
      </c>
      <c r="B18" s="182" t="s">
        <v>210</v>
      </c>
      <c r="C18" s="182" t="s">
        <v>211</v>
      </c>
      <c r="D18" s="184" t="s">
        <v>147</v>
      </c>
      <c r="E18" s="184">
        <v>1</v>
      </c>
      <c r="F18" s="185">
        <v>1</v>
      </c>
      <c r="G18" s="184">
        <f t="shared" si="0"/>
        <v>41.75</v>
      </c>
      <c r="H18" s="189">
        <v>43</v>
      </c>
      <c r="I18" s="189">
        <v>44.25</v>
      </c>
      <c r="J18" s="187">
        <f>I18+I36</f>
        <v>46.75</v>
      </c>
      <c r="K18" s="187">
        <f>J18+J36</f>
        <v>49.25</v>
      </c>
      <c r="L18" s="187">
        <f>K18+K36</f>
        <v>51.75</v>
      </c>
    </row>
    <row r="19" spans="1:12" ht="36.75" customHeight="1">
      <c r="A19" s="181" t="s">
        <v>212</v>
      </c>
      <c r="B19" s="182" t="s">
        <v>213</v>
      </c>
      <c r="C19" s="182" t="s">
        <v>214</v>
      </c>
      <c r="D19" s="184" t="s">
        <v>147</v>
      </c>
      <c r="E19" s="184">
        <v>1</v>
      </c>
      <c r="F19" s="185">
        <v>1</v>
      </c>
      <c r="G19" s="184">
        <f t="shared" si="0"/>
        <v>40.75</v>
      </c>
      <c r="H19" s="189">
        <v>42</v>
      </c>
      <c r="I19" s="189">
        <v>43.25</v>
      </c>
      <c r="J19" s="187">
        <f t="shared" si="1"/>
        <v>45.75</v>
      </c>
      <c r="K19" s="187">
        <f t="shared" si="1"/>
        <v>48.25</v>
      </c>
      <c r="L19" s="187">
        <f t="shared" si="1"/>
        <v>50.75</v>
      </c>
    </row>
    <row r="20" spans="1:12" ht="36.75" customHeight="1">
      <c r="A20" s="181" t="s">
        <v>215</v>
      </c>
      <c r="B20" s="182" t="s">
        <v>216</v>
      </c>
      <c r="C20" s="182" t="s">
        <v>217</v>
      </c>
      <c r="D20" s="184" t="s">
        <v>143</v>
      </c>
      <c r="E20" s="184">
        <v>0.375</v>
      </c>
      <c r="F20" s="188">
        <v>0.5</v>
      </c>
      <c r="G20" s="184">
        <f t="shared" si="0"/>
        <v>29.125</v>
      </c>
      <c r="H20" s="186" t="s">
        <v>146</v>
      </c>
      <c r="I20" s="186">
        <v>29.625</v>
      </c>
      <c r="J20" s="187">
        <f t="shared" si="1"/>
        <v>30.125</v>
      </c>
      <c r="K20" s="187">
        <f t="shared" si="1"/>
        <v>30.625</v>
      </c>
      <c r="L20" s="187">
        <f t="shared" si="1"/>
        <v>31.125</v>
      </c>
    </row>
    <row r="21" spans="1:12" ht="36.75" customHeight="1">
      <c r="A21" s="181" t="s">
        <v>218</v>
      </c>
      <c r="B21" s="182" t="s">
        <v>219</v>
      </c>
      <c r="C21" s="183" t="s">
        <v>220</v>
      </c>
      <c r="D21" s="184" t="s">
        <v>221</v>
      </c>
      <c r="E21" s="184">
        <v>0.375</v>
      </c>
      <c r="F21" s="188">
        <v>0.5</v>
      </c>
      <c r="G21" s="184">
        <f t="shared" si="0"/>
        <v>18.625</v>
      </c>
      <c r="H21" s="186" t="s">
        <v>199</v>
      </c>
      <c r="I21" s="186">
        <v>19.25</v>
      </c>
      <c r="J21" s="187">
        <f t="shared" si="1"/>
        <v>19.875</v>
      </c>
      <c r="K21" s="187">
        <f t="shared" si="1"/>
        <v>20.5</v>
      </c>
      <c r="L21" s="187">
        <f t="shared" si="1"/>
        <v>21.125</v>
      </c>
    </row>
    <row r="22" spans="1:12" ht="36.75" customHeight="1">
      <c r="A22" s="181" t="s">
        <v>222</v>
      </c>
      <c r="B22" s="182" t="s">
        <v>223</v>
      </c>
      <c r="C22" s="183" t="s">
        <v>224</v>
      </c>
      <c r="D22" s="184" t="s">
        <v>144</v>
      </c>
      <c r="E22" s="184">
        <v>0.375</v>
      </c>
      <c r="F22" s="188">
        <v>0.5</v>
      </c>
      <c r="G22" s="184">
        <f t="shared" si="0"/>
        <v>17.875</v>
      </c>
      <c r="H22" s="189">
        <v>18</v>
      </c>
      <c r="I22" s="189">
        <v>18.5</v>
      </c>
      <c r="J22" s="187">
        <f t="shared" si="1"/>
        <v>19.125</v>
      </c>
      <c r="K22" s="187">
        <f t="shared" si="1"/>
        <v>19.75</v>
      </c>
      <c r="L22" s="187">
        <f t="shared" si="1"/>
        <v>20.375</v>
      </c>
    </row>
    <row r="23" spans="1:12" ht="36.75" customHeight="1">
      <c r="A23" s="181" t="s">
        <v>225</v>
      </c>
      <c r="B23" s="182" t="s">
        <v>226</v>
      </c>
      <c r="C23" s="183" t="s">
        <v>227</v>
      </c>
      <c r="D23" s="184" t="s">
        <v>144</v>
      </c>
      <c r="E23" s="184">
        <v>0.375</v>
      </c>
      <c r="F23" s="188">
        <v>0.5</v>
      </c>
      <c r="G23" s="184">
        <f t="shared" si="0"/>
        <v>15.875</v>
      </c>
      <c r="H23" s="189">
        <v>16</v>
      </c>
      <c r="I23" s="189">
        <v>16.5</v>
      </c>
      <c r="J23" s="187">
        <f t="shared" si="1"/>
        <v>17.125</v>
      </c>
      <c r="K23" s="187">
        <f t="shared" si="1"/>
        <v>17.75</v>
      </c>
      <c r="L23" s="187">
        <f t="shared" si="1"/>
        <v>18.375</v>
      </c>
    </row>
    <row r="24" spans="1:12" ht="33" hidden="1" customHeight="1">
      <c r="A24" s="191"/>
      <c r="B24" s="191"/>
      <c r="C24" s="191"/>
      <c r="D24" s="191"/>
      <c r="E24" s="191"/>
      <c r="F24" s="352" t="s">
        <v>228</v>
      </c>
      <c r="G24" s="353"/>
      <c r="H24" s="353"/>
      <c r="I24" s="353"/>
      <c r="J24" s="353"/>
      <c r="K24" s="353"/>
      <c r="L24" s="354"/>
    </row>
    <row r="26" spans="1:12">
      <c r="G26" s="192">
        <v>0.25</v>
      </c>
      <c r="H26" s="192"/>
      <c r="I26" s="192">
        <v>0.25</v>
      </c>
      <c r="J26" s="192">
        <v>0.25</v>
      </c>
      <c r="K26" s="192">
        <v>0.25</v>
      </c>
    </row>
    <row r="27" spans="1:12">
      <c r="G27" s="192">
        <v>0.125</v>
      </c>
      <c r="H27" s="192"/>
      <c r="I27" s="192">
        <v>0.125</v>
      </c>
      <c r="J27" s="192">
        <v>0.125</v>
      </c>
      <c r="K27" s="192">
        <v>0.125</v>
      </c>
    </row>
    <row r="28" spans="1:12">
      <c r="G28" s="192">
        <v>0</v>
      </c>
      <c r="H28" s="192"/>
      <c r="I28" s="192">
        <v>0</v>
      </c>
      <c r="J28" s="192">
        <v>0</v>
      </c>
      <c r="K28" s="192">
        <v>0</v>
      </c>
    </row>
    <row r="29" spans="1:12">
      <c r="G29" s="192">
        <v>0</v>
      </c>
      <c r="H29" s="192"/>
      <c r="I29" s="192">
        <v>0</v>
      </c>
      <c r="J29" s="192">
        <v>0</v>
      </c>
      <c r="K29" s="192">
        <v>0</v>
      </c>
    </row>
    <row r="30" spans="1:12">
      <c r="G30" s="192">
        <v>0.625</v>
      </c>
      <c r="H30" s="192"/>
      <c r="I30" s="192">
        <v>0.625</v>
      </c>
      <c r="J30" s="192">
        <v>0.625</v>
      </c>
      <c r="K30" s="192">
        <v>0.625</v>
      </c>
    </row>
    <row r="31" spans="1:12">
      <c r="G31" s="192">
        <v>0.625</v>
      </c>
      <c r="H31" s="192"/>
      <c r="I31" s="192">
        <v>0.625</v>
      </c>
      <c r="J31" s="192">
        <v>0.625</v>
      </c>
      <c r="K31" s="192">
        <v>0.625</v>
      </c>
    </row>
    <row r="32" spans="1:12">
      <c r="G32" s="192">
        <v>0.625</v>
      </c>
      <c r="H32" s="192"/>
      <c r="I32" s="192">
        <v>0.625</v>
      </c>
      <c r="J32" s="192">
        <v>0.625</v>
      </c>
      <c r="K32" s="192">
        <v>0.625</v>
      </c>
    </row>
    <row r="33" spans="2:11" ht="112.5" customHeight="1">
      <c r="G33" s="192">
        <v>0.25</v>
      </c>
      <c r="H33" s="192"/>
      <c r="I33" s="192">
        <v>0.25</v>
      </c>
      <c r="J33" s="192">
        <v>0.25</v>
      </c>
      <c r="K33" s="192">
        <v>0.25</v>
      </c>
    </row>
    <row r="34" spans="2:11">
      <c r="B34" s="220"/>
      <c r="C34" s="220"/>
      <c r="D34" s="220"/>
      <c r="E34" s="220"/>
      <c r="F34" s="220"/>
      <c r="G34" s="231">
        <v>0</v>
      </c>
      <c r="H34" s="231"/>
      <c r="I34" s="231">
        <v>0</v>
      </c>
      <c r="J34" s="231">
        <v>0</v>
      </c>
      <c r="K34" s="231">
        <v>0</v>
      </c>
    </row>
    <row r="35" spans="2:11" ht="103" customHeight="1">
      <c r="B35" s="220"/>
      <c r="C35" s="220"/>
      <c r="D35" s="220"/>
      <c r="E35" s="220"/>
      <c r="F35" s="220"/>
      <c r="G35" s="231">
        <v>0</v>
      </c>
      <c r="H35" s="231"/>
      <c r="I35" s="231">
        <v>0</v>
      </c>
      <c r="J35" s="231">
        <v>0</v>
      </c>
      <c r="K35" s="231">
        <v>0</v>
      </c>
    </row>
    <row r="36" spans="2:11" ht="109.5" customHeight="1">
      <c r="B36" s="220"/>
      <c r="C36" s="220"/>
      <c r="D36" s="220"/>
      <c r="E36" s="220"/>
      <c r="F36" s="220"/>
      <c r="G36" s="231">
        <v>2.5</v>
      </c>
      <c r="H36" s="231"/>
      <c r="I36" s="231">
        <v>2.5</v>
      </c>
      <c r="J36" s="231">
        <v>2.5</v>
      </c>
      <c r="K36" s="231">
        <v>2.5</v>
      </c>
    </row>
    <row r="37" spans="2:11">
      <c r="G37" s="192">
        <v>2.5</v>
      </c>
      <c r="H37" s="192"/>
      <c r="I37" s="192">
        <v>2.5</v>
      </c>
      <c r="J37" s="192">
        <v>2.5</v>
      </c>
      <c r="K37" s="192">
        <v>2.5</v>
      </c>
    </row>
    <row r="38" spans="2:11">
      <c r="G38" s="192">
        <v>0.5</v>
      </c>
      <c r="H38" s="192"/>
      <c r="I38" s="192">
        <v>0.5</v>
      </c>
      <c r="J38" s="192">
        <v>0.5</v>
      </c>
      <c r="K38" s="192">
        <v>0.5</v>
      </c>
    </row>
    <row r="39" spans="2:11" ht="111.65" customHeight="1">
      <c r="G39" s="192">
        <v>0.625</v>
      </c>
      <c r="H39" s="192"/>
      <c r="I39" s="192">
        <v>0.625</v>
      </c>
      <c r="J39" s="192">
        <v>0.625</v>
      </c>
      <c r="K39" s="192">
        <v>0.625</v>
      </c>
    </row>
    <row r="40" spans="2:11">
      <c r="G40" s="192">
        <v>0.625</v>
      </c>
      <c r="H40" s="192"/>
      <c r="I40" s="192">
        <v>0.625</v>
      </c>
      <c r="J40" s="192">
        <v>0.625</v>
      </c>
      <c r="K40" s="192">
        <v>0.625</v>
      </c>
    </row>
    <row r="41" spans="2:11">
      <c r="G41" s="192">
        <v>0.625</v>
      </c>
      <c r="H41" s="192"/>
      <c r="I41" s="192">
        <v>0.625</v>
      </c>
      <c r="J41" s="192">
        <v>0.625</v>
      </c>
      <c r="K41" s="192">
        <v>0.625</v>
      </c>
    </row>
  </sheetData>
  <mergeCells count="4">
    <mergeCell ref="A1:L1"/>
    <mergeCell ref="A2:L2"/>
    <mergeCell ref="C6:L6"/>
    <mergeCell ref="F24:L24"/>
  </mergeCells>
  <pageMargins left="0.7" right="0.7" top="0.75" bottom="0.75" header="0.3" footer="0.3"/>
  <pageSetup paperSize="9" scale="6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553D4-7A62-493D-9D74-56D50A888623}">
  <dimension ref="A1:Q44"/>
  <sheetViews>
    <sheetView view="pageBreakPreview" topLeftCell="A27" zoomScale="80" zoomScaleNormal="89" zoomScaleSheetLayoutView="80" workbookViewId="0">
      <selection activeCell="U33" sqref="U33"/>
    </sheetView>
  </sheetViews>
  <sheetFormatPr defaultColWidth="8.7265625" defaultRowHeight="13"/>
  <cols>
    <col min="1" max="1" width="9.54296875" style="163" customWidth="1"/>
    <col min="2" max="2" width="43" style="163" customWidth="1"/>
    <col min="3" max="3" width="40" style="163" customWidth="1"/>
    <col min="4" max="4" width="14.453125" style="163" customWidth="1"/>
    <col min="5" max="5" width="12.1796875" style="163" customWidth="1"/>
    <col min="6" max="6" width="12.1796875" style="163" hidden="1" customWidth="1"/>
    <col min="7" max="11" width="14.453125" style="163" customWidth="1"/>
    <col min="12" max="16384" width="8.7265625" style="163"/>
  </cols>
  <sheetData>
    <row r="1" spans="1:11" ht="24.75" customHeight="1">
      <c r="A1" s="348" t="s">
        <v>156</v>
      </c>
      <c r="B1" s="349"/>
      <c r="C1" s="349"/>
      <c r="D1" s="349"/>
      <c r="E1" s="349"/>
      <c r="F1" s="349"/>
      <c r="G1" s="349"/>
      <c r="H1" s="349"/>
      <c r="I1" s="349"/>
      <c r="J1" s="349"/>
      <c r="K1" s="350"/>
    </row>
    <row r="2" spans="1:11" ht="24.75" customHeight="1">
      <c r="A2" s="348" t="s">
        <v>157</v>
      </c>
      <c r="B2" s="349"/>
      <c r="C2" s="349"/>
      <c r="D2" s="349"/>
      <c r="E2" s="349"/>
      <c r="F2" s="349"/>
      <c r="G2" s="349"/>
      <c r="H2" s="349"/>
      <c r="I2" s="349"/>
      <c r="J2" s="349"/>
      <c r="K2" s="350"/>
    </row>
    <row r="3" spans="1:11" ht="24.75" customHeight="1">
      <c r="A3" s="164" t="s">
        <v>158</v>
      </c>
      <c r="B3" s="165" t="s">
        <v>159</v>
      </c>
      <c r="C3" s="165"/>
      <c r="D3" s="165" t="s">
        <v>160</v>
      </c>
      <c r="E3" s="165"/>
      <c r="F3" s="165"/>
      <c r="G3" s="166"/>
      <c r="H3" s="166"/>
      <c r="I3" s="165" t="s">
        <v>161</v>
      </c>
      <c r="J3" s="167">
        <v>45063</v>
      </c>
      <c r="K3" s="168"/>
    </row>
    <row r="4" spans="1:11" ht="24.75" customHeight="1">
      <c r="A4" s="169" t="s">
        <v>162</v>
      </c>
      <c r="B4" s="170" t="s">
        <v>229</v>
      </c>
      <c r="C4" s="170"/>
      <c r="D4" s="170" t="s">
        <v>163</v>
      </c>
      <c r="E4" s="170"/>
      <c r="F4" s="170"/>
      <c r="G4" s="171"/>
      <c r="H4" s="171"/>
      <c r="I4" s="170" t="s">
        <v>164</v>
      </c>
      <c r="J4" s="170" t="s">
        <v>165</v>
      </c>
      <c r="K4" s="172"/>
    </row>
    <row r="5" spans="1:11" ht="24.75" customHeight="1">
      <c r="A5" s="173" t="s">
        <v>166</v>
      </c>
      <c r="B5" s="193" t="s">
        <v>230</v>
      </c>
      <c r="C5" s="193"/>
      <c r="D5" s="193" t="s">
        <v>168</v>
      </c>
      <c r="E5" s="193"/>
      <c r="F5" s="193"/>
      <c r="G5" s="194"/>
      <c r="H5" s="194"/>
      <c r="I5" s="194"/>
      <c r="J5" s="194"/>
      <c r="K5" s="195"/>
    </row>
    <row r="6" spans="1:11" ht="40.4" customHeight="1">
      <c r="A6" s="175" t="s">
        <v>170</v>
      </c>
      <c r="B6" s="176" t="s">
        <v>171</v>
      </c>
      <c r="C6" s="176"/>
      <c r="D6" s="196" t="s">
        <v>172</v>
      </c>
      <c r="E6" s="178" t="s">
        <v>173</v>
      </c>
      <c r="F6" s="179" t="s">
        <v>174</v>
      </c>
      <c r="G6" s="175" t="s">
        <v>222</v>
      </c>
      <c r="H6" s="175" t="s">
        <v>209</v>
      </c>
      <c r="I6" s="175" t="s">
        <v>206</v>
      </c>
      <c r="J6" s="175" t="s">
        <v>231</v>
      </c>
      <c r="K6" s="175" t="s">
        <v>232</v>
      </c>
    </row>
    <row r="7" spans="1:11" ht="36.75" customHeight="1">
      <c r="A7" s="181" t="s">
        <v>177</v>
      </c>
      <c r="B7" s="197" t="s">
        <v>233</v>
      </c>
      <c r="C7" s="198" t="s">
        <v>179</v>
      </c>
      <c r="D7" s="181" t="s">
        <v>234</v>
      </c>
      <c r="E7" s="184">
        <v>0.25</v>
      </c>
      <c r="F7" s="199">
        <v>0.25</v>
      </c>
      <c r="G7" s="200">
        <f>H7-G29</f>
        <v>7.5</v>
      </c>
      <c r="H7" s="201" t="s">
        <v>235</v>
      </c>
      <c r="I7" s="202">
        <f>H7+H29</f>
        <v>8</v>
      </c>
      <c r="J7" s="202">
        <f t="shared" ref="J7:K7" si="0">I7+I29</f>
        <v>8.25</v>
      </c>
      <c r="K7" s="202">
        <f t="shared" si="0"/>
        <v>8.5</v>
      </c>
    </row>
    <row r="8" spans="1:11" ht="36.75" customHeight="1">
      <c r="A8" s="181" t="s">
        <v>180</v>
      </c>
      <c r="B8" s="197" t="s">
        <v>236</v>
      </c>
      <c r="C8" s="198" t="s">
        <v>182</v>
      </c>
      <c r="D8" s="181" t="s">
        <v>237</v>
      </c>
      <c r="E8" s="184">
        <v>0.125</v>
      </c>
      <c r="F8" s="203">
        <v>0.25</v>
      </c>
      <c r="G8" s="200">
        <f t="shared" ref="G8:G22" si="1">H8-G30</f>
        <v>3.875</v>
      </c>
      <c r="H8" s="204">
        <v>4</v>
      </c>
      <c r="I8" s="202">
        <f t="shared" ref="I8:K22" si="2">H8+H30</f>
        <v>4.125</v>
      </c>
      <c r="J8" s="202">
        <f t="shared" si="2"/>
        <v>4.25</v>
      </c>
      <c r="K8" s="202">
        <f t="shared" si="2"/>
        <v>4.375</v>
      </c>
    </row>
    <row r="9" spans="1:11" ht="36.75" customHeight="1">
      <c r="A9" s="181" t="s">
        <v>183</v>
      </c>
      <c r="B9" s="197" t="s">
        <v>238</v>
      </c>
      <c r="C9" s="198" t="s">
        <v>185</v>
      </c>
      <c r="D9" s="205">
        <v>0</v>
      </c>
      <c r="E9" s="187">
        <v>0.125</v>
      </c>
      <c r="F9" s="206">
        <v>0.125</v>
      </c>
      <c r="G9" s="200">
        <f t="shared" si="1"/>
        <v>0.875</v>
      </c>
      <c r="H9" s="207">
        <v>0.875</v>
      </c>
      <c r="I9" s="202">
        <f t="shared" si="2"/>
        <v>0.875</v>
      </c>
      <c r="J9" s="202">
        <f t="shared" si="2"/>
        <v>0.875</v>
      </c>
      <c r="K9" s="202">
        <f t="shared" si="2"/>
        <v>0.875</v>
      </c>
    </row>
    <row r="10" spans="1:11" ht="36.75" customHeight="1">
      <c r="A10" s="181" t="s">
        <v>186</v>
      </c>
      <c r="B10" s="197" t="s">
        <v>239</v>
      </c>
      <c r="C10" s="198" t="s">
        <v>188</v>
      </c>
      <c r="D10" s="205">
        <v>0</v>
      </c>
      <c r="E10" s="187">
        <v>0.125</v>
      </c>
      <c r="F10" s="206">
        <v>0.125</v>
      </c>
      <c r="G10" s="200">
        <f t="shared" si="1"/>
        <v>0.875</v>
      </c>
      <c r="H10" s="207">
        <v>0.875</v>
      </c>
      <c r="I10" s="202">
        <f t="shared" si="2"/>
        <v>0.875</v>
      </c>
      <c r="J10" s="202">
        <f t="shared" si="2"/>
        <v>0.875</v>
      </c>
      <c r="K10" s="202">
        <f t="shared" si="2"/>
        <v>0.875</v>
      </c>
    </row>
    <row r="11" spans="1:11" ht="36.75" customHeight="1">
      <c r="A11" s="181" t="s">
        <v>189</v>
      </c>
      <c r="B11" s="197" t="s">
        <v>240</v>
      </c>
      <c r="C11" s="197" t="s">
        <v>191</v>
      </c>
      <c r="D11" s="181" t="s">
        <v>241</v>
      </c>
      <c r="E11" s="184">
        <v>0.375</v>
      </c>
      <c r="F11" s="199">
        <v>0.375</v>
      </c>
      <c r="G11" s="200">
        <f t="shared" si="1"/>
        <v>18.375</v>
      </c>
      <c r="H11" s="208">
        <v>19</v>
      </c>
      <c r="I11" s="202">
        <f t="shared" si="2"/>
        <v>19.625</v>
      </c>
      <c r="J11" s="202">
        <f t="shared" si="2"/>
        <v>20.25</v>
      </c>
      <c r="K11" s="202">
        <f t="shared" si="2"/>
        <v>20.875</v>
      </c>
    </row>
    <row r="12" spans="1:11" ht="36.75" customHeight="1">
      <c r="A12" s="181" t="s">
        <v>192</v>
      </c>
      <c r="B12" s="197" t="s">
        <v>242</v>
      </c>
      <c r="C12" s="197" t="s">
        <v>194</v>
      </c>
      <c r="D12" s="181" t="s">
        <v>241</v>
      </c>
      <c r="E12" s="184">
        <v>0.375</v>
      </c>
      <c r="F12" s="199">
        <v>0.375</v>
      </c>
      <c r="G12" s="200">
        <f t="shared" si="1"/>
        <v>16.875</v>
      </c>
      <c r="H12" s="209" t="s">
        <v>243</v>
      </c>
      <c r="I12" s="202">
        <f t="shared" si="2"/>
        <v>18.125</v>
      </c>
      <c r="J12" s="202">
        <f t="shared" si="2"/>
        <v>18.75</v>
      </c>
      <c r="K12" s="202">
        <f t="shared" si="2"/>
        <v>19.375</v>
      </c>
    </row>
    <row r="13" spans="1:11" ht="36.75" customHeight="1">
      <c r="A13" s="181" t="s">
        <v>196</v>
      </c>
      <c r="B13" s="197" t="s">
        <v>244</v>
      </c>
      <c r="C13" s="197" t="s">
        <v>198</v>
      </c>
      <c r="D13" s="181" t="s">
        <v>241</v>
      </c>
      <c r="E13" s="184">
        <v>0.375</v>
      </c>
      <c r="F13" s="199">
        <v>0.375</v>
      </c>
      <c r="G13" s="200">
        <f t="shared" si="1"/>
        <v>17.875</v>
      </c>
      <c r="H13" s="209" t="s">
        <v>245</v>
      </c>
      <c r="I13" s="202">
        <f t="shared" si="2"/>
        <v>19.125</v>
      </c>
      <c r="J13" s="202">
        <f t="shared" si="2"/>
        <v>19.75</v>
      </c>
      <c r="K13" s="202">
        <f t="shared" si="2"/>
        <v>20.375</v>
      </c>
    </row>
    <row r="14" spans="1:11" ht="36.75" customHeight="1">
      <c r="A14" s="181" t="s">
        <v>200</v>
      </c>
      <c r="B14" s="197" t="s">
        <v>246</v>
      </c>
      <c r="C14" s="197" t="s">
        <v>202</v>
      </c>
      <c r="D14" s="181" t="s">
        <v>234</v>
      </c>
      <c r="E14" s="184">
        <v>0.25</v>
      </c>
      <c r="F14" s="203">
        <v>0.375</v>
      </c>
      <c r="G14" s="200">
        <f t="shared" si="1"/>
        <v>11.25</v>
      </c>
      <c r="H14" s="209" t="s">
        <v>247</v>
      </c>
      <c r="I14" s="202">
        <f t="shared" si="2"/>
        <v>11.75</v>
      </c>
      <c r="J14" s="202">
        <f t="shared" si="2"/>
        <v>12</v>
      </c>
      <c r="K14" s="202">
        <f t="shared" si="2"/>
        <v>12.25</v>
      </c>
    </row>
    <row r="15" spans="1:11" ht="36.75" customHeight="1">
      <c r="A15" s="181" t="s">
        <v>203</v>
      </c>
      <c r="B15" s="197" t="s">
        <v>248</v>
      </c>
      <c r="C15" s="197" t="s">
        <v>205</v>
      </c>
      <c r="D15" s="205">
        <v>0</v>
      </c>
      <c r="E15" s="187">
        <v>0.125</v>
      </c>
      <c r="F15" s="206">
        <v>0.125</v>
      </c>
      <c r="G15" s="200">
        <f t="shared" si="1"/>
        <v>1.75</v>
      </c>
      <c r="H15" s="201" t="s">
        <v>249</v>
      </c>
      <c r="I15" s="202">
        <f t="shared" si="2"/>
        <v>1.75</v>
      </c>
      <c r="J15" s="202">
        <f t="shared" si="2"/>
        <v>1.75</v>
      </c>
      <c r="K15" s="202">
        <f t="shared" si="2"/>
        <v>1.75</v>
      </c>
    </row>
    <row r="16" spans="1:11" ht="36.75" customHeight="1">
      <c r="A16" s="181" t="s">
        <v>206</v>
      </c>
      <c r="B16" s="197" t="s">
        <v>250</v>
      </c>
      <c r="C16" s="197" t="s">
        <v>208</v>
      </c>
      <c r="D16" s="205">
        <v>0</v>
      </c>
      <c r="E16" s="187">
        <v>0.125</v>
      </c>
      <c r="F16" s="206">
        <v>0.125</v>
      </c>
      <c r="G16" s="200">
        <f t="shared" si="1"/>
        <v>0.5</v>
      </c>
      <c r="H16" s="207">
        <v>0.5</v>
      </c>
      <c r="I16" s="202">
        <f t="shared" si="2"/>
        <v>0.5</v>
      </c>
      <c r="J16" s="202">
        <f t="shared" si="2"/>
        <v>0.5</v>
      </c>
      <c r="K16" s="202">
        <f t="shared" si="2"/>
        <v>0.5</v>
      </c>
    </row>
    <row r="17" spans="1:17" ht="36.75" customHeight="1">
      <c r="A17" s="181" t="s">
        <v>209</v>
      </c>
      <c r="B17" s="197" t="s">
        <v>251</v>
      </c>
      <c r="C17" s="197" t="s">
        <v>211</v>
      </c>
      <c r="D17" s="210" t="s">
        <v>252</v>
      </c>
      <c r="E17" s="184">
        <v>1</v>
      </c>
      <c r="F17" s="199">
        <v>1</v>
      </c>
      <c r="G17" s="200">
        <f t="shared" si="1"/>
        <v>40.5</v>
      </c>
      <c r="H17" s="208">
        <v>43</v>
      </c>
      <c r="I17" s="202">
        <f t="shared" si="2"/>
        <v>45.5</v>
      </c>
      <c r="J17" s="202">
        <f t="shared" si="2"/>
        <v>48</v>
      </c>
      <c r="K17" s="202">
        <f t="shared" si="2"/>
        <v>50.5</v>
      </c>
    </row>
    <row r="18" spans="1:17" ht="36.75" customHeight="1">
      <c r="A18" s="181" t="s">
        <v>212</v>
      </c>
      <c r="B18" s="197" t="s">
        <v>253</v>
      </c>
      <c r="C18" s="197" t="s">
        <v>214</v>
      </c>
      <c r="D18" s="210" t="s">
        <v>252</v>
      </c>
      <c r="E18" s="184">
        <v>1</v>
      </c>
      <c r="F18" s="199">
        <v>1</v>
      </c>
      <c r="G18" s="200">
        <f t="shared" si="1"/>
        <v>39.5</v>
      </c>
      <c r="H18" s="208">
        <v>42</v>
      </c>
      <c r="I18" s="202">
        <f t="shared" si="2"/>
        <v>44.5</v>
      </c>
      <c r="J18" s="202">
        <f t="shared" si="2"/>
        <v>47</v>
      </c>
      <c r="K18" s="202">
        <f t="shared" si="2"/>
        <v>49.5</v>
      </c>
    </row>
    <row r="19" spans="1:17" ht="36.75" customHeight="1">
      <c r="A19" s="181" t="s">
        <v>215</v>
      </c>
      <c r="B19" s="197" t="s">
        <v>254</v>
      </c>
      <c r="C19" s="197" t="s">
        <v>217</v>
      </c>
      <c r="D19" s="181" t="s">
        <v>255</v>
      </c>
      <c r="E19" s="184">
        <v>0.375</v>
      </c>
      <c r="F19" s="203">
        <v>0.5</v>
      </c>
      <c r="G19" s="200">
        <f t="shared" si="1"/>
        <v>28</v>
      </c>
      <c r="H19" s="209" t="s">
        <v>256</v>
      </c>
      <c r="I19" s="202">
        <f t="shared" si="2"/>
        <v>29</v>
      </c>
      <c r="J19" s="202">
        <f t="shared" si="2"/>
        <v>29.5</v>
      </c>
      <c r="K19" s="202">
        <f t="shared" si="2"/>
        <v>30</v>
      </c>
    </row>
    <row r="20" spans="1:17" ht="36.75" customHeight="1">
      <c r="A20" s="181" t="s">
        <v>218</v>
      </c>
      <c r="B20" s="197" t="s">
        <v>257</v>
      </c>
      <c r="C20" s="198" t="s">
        <v>220</v>
      </c>
      <c r="D20" s="181" t="s">
        <v>258</v>
      </c>
      <c r="E20" s="184">
        <v>0.375</v>
      </c>
      <c r="F20" s="203">
        <v>0.5</v>
      </c>
      <c r="G20" s="200">
        <f t="shared" si="1"/>
        <v>17.875</v>
      </c>
      <c r="H20" s="209" t="s">
        <v>245</v>
      </c>
      <c r="I20" s="202">
        <f t="shared" si="2"/>
        <v>19.125</v>
      </c>
      <c r="J20" s="202">
        <f t="shared" si="2"/>
        <v>19.75</v>
      </c>
      <c r="K20" s="202">
        <f t="shared" si="2"/>
        <v>20.375</v>
      </c>
    </row>
    <row r="21" spans="1:17" ht="36.75" customHeight="1">
      <c r="A21" s="181" t="s">
        <v>222</v>
      </c>
      <c r="B21" s="197" t="s">
        <v>259</v>
      </c>
      <c r="C21" s="198" t="s">
        <v>224</v>
      </c>
      <c r="D21" s="181" t="s">
        <v>241</v>
      </c>
      <c r="E21" s="184">
        <v>0.375</v>
      </c>
      <c r="F21" s="203">
        <v>0.5</v>
      </c>
      <c r="G21" s="200">
        <f t="shared" si="1"/>
        <v>17.375</v>
      </c>
      <c r="H21" s="208">
        <v>18</v>
      </c>
      <c r="I21" s="202">
        <f t="shared" si="2"/>
        <v>18.625</v>
      </c>
      <c r="J21" s="202">
        <f t="shared" si="2"/>
        <v>19.25</v>
      </c>
      <c r="K21" s="202">
        <f t="shared" si="2"/>
        <v>19.875</v>
      </c>
    </row>
    <row r="22" spans="1:17" ht="36.75" customHeight="1">
      <c r="A22" s="181" t="s">
        <v>225</v>
      </c>
      <c r="B22" s="197" t="s">
        <v>260</v>
      </c>
      <c r="C22" s="198" t="s">
        <v>227</v>
      </c>
      <c r="D22" s="181" t="s">
        <v>241</v>
      </c>
      <c r="E22" s="184">
        <v>0.375</v>
      </c>
      <c r="F22" s="203">
        <v>0.5</v>
      </c>
      <c r="G22" s="200">
        <f t="shared" si="1"/>
        <v>15.375</v>
      </c>
      <c r="H22" s="208">
        <v>16</v>
      </c>
      <c r="I22" s="202">
        <f t="shared" si="2"/>
        <v>16.625</v>
      </c>
      <c r="J22" s="202">
        <f t="shared" si="2"/>
        <v>17.25</v>
      </c>
      <c r="K22" s="202">
        <f t="shared" si="2"/>
        <v>17.875</v>
      </c>
    </row>
    <row r="23" spans="1:17" ht="29.25" hidden="1" customHeight="1">
      <c r="A23" s="191"/>
      <c r="B23" s="191"/>
      <c r="C23" s="191"/>
      <c r="D23" s="191"/>
      <c r="E23" s="191"/>
      <c r="F23" s="355" t="s">
        <v>228</v>
      </c>
      <c r="G23" s="356"/>
      <c r="H23" s="356"/>
      <c r="I23" s="356"/>
      <c r="J23" s="356"/>
      <c r="K23" s="357"/>
    </row>
    <row r="29" spans="1:17">
      <c r="G29" s="192">
        <v>0.25</v>
      </c>
      <c r="H29" s="192">
        <v>0.25</v>
      </c>
      <c r="I29" s="192">
        <v>0.25</v>
      </c>
      <c r="J29" s="192">
        <v>0.25</v>
      </c>
    </row>
    <row r="30" spans="1:17">
      <c r="G30" s="192">
        <v>0.125</v>
      </c>
      <c r="H30" s="192">
        <v>0.125</v>
      </c>
      <c r="I30" s="192">
        <v>0.125</v>
      </c>
      <c r="J30" s="192">
        <v>0.125</v>
      </c>
    </row>
    <row r="31" spans="1:17">
      <c r="G31" s="192">
        <v>0</v>
      </c>
      <c r="H31" s="192">
        <v>0</v>
      </c>
      <c r="I31" s="192">
        <v>0</v>
      </c>
      <c r="J31" s="192">
        <v>0</v>
      </c>
    </row>
    <row r="32" spans="1:17" ht="14.5">
      <c r="G32" s="192">
        <v>0</v>
      </c>
      <c r="H32" s="192">
        <v>0</v>
      </c>
      <c r="I32" s="192">
        <v>0</v>
      </c>
      <c r="J32" s="192">
        <v>0</v>
      </c>
      <c r="P32"/>
      <c r="Q32"/>
    </row>
    <row r="33" spans="2:17" ht="112.5" customHeight="1">
      <c r="G33" s="192">
        <v>0.625</v>
      </c>
      <c r="H33" s="192">
        <v>0.625</v>
      </c>
      <c r="I33" s="192">
        <v>0.625</v>
      </c>
      <c r="J33" s="192">
        <v>0.625</v>
      </c>
      <c r="P33"/>
      <c r="Q33"/>
    </row>
    <row r="34" spans="2:17" ht="14.5">
      <c r="B34" s="220"/>
      <c r="C34" s="220"/>
      <c r="D34" s="220"/>
      <c r="E34" s="220"/>
      <c r="F34" s="220"/>
      <c r="G34" s="231">
        <v>0.625</v>
      </c>
      <c r="H34" s="231">
        <v>0.625</v>
      </c>
      <c r="I34" s="231">
        <v>0.625</v>
      </c>
      <c r="J34" s="231">
        <v>0.625</v>
      </c>
      <c r="K34" s="220"/>
      <c r="P34"/>
      <c r="Q34"/>
    </row>
    <row r="35" spans="2:17" ht="103" customHeight="1">
      <c r="B35" s="220"/>
      <c r="C35" s="220"/>
      <c r="D35" s="220"/>
      <c r="E35" s="220"/>
      <c r="F35" s="220"/>
      <c r="G35" s="231">
        <v>0.625</v>
      </c>
      <c r="H35" s="231">
        <v>0.625</v>
      </c>
      <c r="I35" s="231">
        <v>0.625</v>
      </c>
      <c r="J35" s="231">
        <v>0.625</v>
      </c>
      <c r="K35" s="220"/>
      <c r="P35"/>
      <c r="Q35"/>
    </row>
    <row r="36" spans="2:17" ht="109.5" customHeight="1">
      <c r="B36" s="220"/>
      <c r="C36" s="220"/>
      <c r="D36" s="220"/>
      <c r="E36" s="220"/>
      <c r="F36" s="220"/>
      <c r="G36" s="231">
        <v>0.25</v>
      </c>
      <c r="H36" s="231">
        <v>0.25</v>
      </c>
      <c r="I36" s="231">
        <v>0.25</v>
      </c>
      <c r="J36" s="231">
        <v>0.25</v>
      </c>
      <c r="K36" s="220"/>
      <c r="P36"/>
      <c r="Q36"/>
    </row>
    <row r="37" spans="2:17" ht="14.5">
      <c r="G37" s="192">
        <v>0</v>
      </c>
      <c r="H37" s="192">
        <v>0</v>
      </c>
      <c r="I37" s="192">
        <v>0</v>
      </c>
      <c r="J37" s="192">
        <v>0</v>
      </c>
      <c r="P37"/>
      <c r="Q37"/>
    </row>
    <row r="38" spans="2:17" ht="14.5">
      <c r="G38" s="192">
        <v>0</v>
      </c>
      <c r="H38" s="192">
        <v>0</v>
      </c>
      <c r="I38" s="192">
        <v>0</v>
      </c>
      <c r="J38" s="192">
        <v>0</v>
      </c>
      <c r="P38"/>
      <c r="Q38"/>
    </row>
    <row r="39" spans="2:17" ht="111.65" customHeight="1">
      <c r="G39" s="192">
        <v>2.5</v>
      </c>
      <c r="H39" s="192">
        <v>2.5</v>
      </c>
      <c r="I39" s="192">
        <v>2.5</v>
      </c>
      <c r="J39" s="192">
        <v>2.5</v>
      </c>
      <c r="P39"/>
      <c r="Q39"/>
    </row>
    <row r="40" spans="2:17">
      <c r="G40" s="192">
        <v>2.5</v>
      </c>
      <c r="H40" s="192">
        <v>2.5</v>
      </c>
      <c r="I40" s="192">
        <v>2.5</v>
      </c>
      <c r="J40" s="192">
        <v>2.5</v>
      </c>
    </row>
    <row r="41" spans="2:17">
      <c r="G41" s="192">
        <v>0.5</v>
      </c>
      <c r="H41" s="192">
        <v>0.5</v>
      </c>
      <c r="I41" s="192">
        <v>0.5</v>
      </c>
      <c r="J41" s="192">
        <v>0.5</v>
      </c>
    </row>
    <row r="42" spans="2:17">
      <c r="G42" s="192">
        <v>0.625</v>
      </c>
      <c r="H42" s="192">
        <v>0.625</v>
      </c>
      <c r="I42" s="192">
        <v>0.625</v>
      </c>
      <c r="J42" s="192">
        <v>0.625</v>
      </c>
    </row>
    <row r="43" spans="2:17">
      <c r="G43" s="192">
        <v>0.625</v>
      </c>
      <c r="H43" s="192">
        <v>0.625</v>
      </c>
      <c r="I43" s="192">
        <v>0.625</v>
      </c>
      <c r="J43" s="192">
        <v>0.625</v>
      </c>
    </row>
    <row r="44" spans="2:17">
      <c r="G44" s="192">
        <v>0.625</v>
      </c>
      <c r="H44" s="192">
        <v>0.625</v>
      </c>
      <c r="I44" s="192">
        <v>0.625</v>
      </c>
      <c r="J44" s="192">
        <v>0.625</v>
      </c>
    </row>
  </sheetData>
  <mergeCells count="3">
    <mergeCell ref="A1:K1"/>
    <mergeCell ref="A2:K2"/>
    <mergeCell ref="F23:K23"/>
  </mergeCells>
  <pageMargins left="0.7" right="0.7" top="0.75" bottom="0.75" header="0.3" footer="0.3"/>
  <pageSetup paperSize="9" scale="6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40CEB-EF6F-4884-A5D6-FA81DC26B024}">
  <sheetPr filterMode="1">
    <pageSetUpPr fitToPage="1"/>
  </sheetPr>
  <dimension ref="A1:K412"/>
  <sheetViews>
    <sheetView view="pageBreakPreview" zoomScale="86" zoomScaleNormal="100" zoomScaleSheetLayoutView="86" workbookViewId="0">
      <selection activeCell="C319" sqref="C319"/>
    </sheetView>
  </sheetViews>
  <sheetFormatPr defaultColWidth="10.7265625" defaultRowHeight="14.5"/>
  <cols>
    <col min="1" max="1" width="16.7265625" customWidth="1"/>
    <col min="2" max="2" width="26.26953125" customWidth="1"/>
    <col min="3" max="3" width="36.1796875" customWidth="1"/>
    <col min="4" max="4" width="35.7265625" customWidth="1"/>
    <col min="5" max="5" width="24.453125" customWidth="1"/>
    <col min="6" max="6" width="18.7265625" customWidth="1"/>
    <col min="7" max="7" width="15.81640625" customWidth="1"/>
    <col min="8" max="8" width="10.7265625" hidden="1" customWidth="1"/>
    <col min="9" max="9" width="12.54296875" customWidth="1"/>
    <col min="10" max="10" width="14" customWidth="1"/>
    <col min="11" max="11" width="16.7265625" customWidth="1"/>
  </cols>
  <sheetData>
    <row r="1" spans="1:11" ht="26">
      <c r="A1" s="232"/>
      <c r="B1" s="358" t="s">
        <v>273</v>
      </c>
      <c r="C1" s="358"/>
      <c r="D1" s="358"/>
      <c r="E1" s="358"/>
      <c r="F1" s="358"/>
      <c r="G1" s="358"/>
      <c r="H1" s="358"/>
      <c r="I1" s="358"/>
      <c r="J1">
        <v>1.1000000000000001</v>
      </c>
      <c r="K1">
        <v>10</v>
      </c>
    </row>
    <row r="2" spans="1:11" ht="82.5" customHeight="1">
      <c r="A2" s="241" t="s">
        <v>375</v>
      </c>
      <c r="B2" s="241" t="s">
        <v>274</v>
      </c>
      <c r="C2" s="241" t="s">
        <v>275</v>
      </c>
      <c r="D2" s="241" t="s">
        <v>276</v>
      </c>
      <c r="E2" s="241" t="s">
        <v>277</v>
      </c>
      <c r="F2" s="241" t="s">
        <v>278</v>
      </c>
      <c r="G2" s="242" t="s">
        <v>279</v>
      </c>
      <c r="H2" s="243" t="s">
        <v>280</v>
      </c>
      <c r="I2" s="244" t="s">
        <v>281</v>
      </c>
    </row>
    <row r="3" spans="1:11" ht="21" hidden="1" customHeight="1">
      <c r="A3" s="233" t="s">
        <v>376</v>
      </c>
      <c r="B3" s="219" t="s">
        <v>377</v>
      </c>
      <c r="C3" s="219" t="s">
        <v>378</v>
      </c>
      <c r="D3" s="219" t="s">
        <v>379</v>
      </c>
      <c r="E3" s="219" t="s">
        <v>380</v>
      </c>
      <c r="F3" s="219" t="s">
        <v>381</v>
      </c>
      <c r="G3" s="219" t="s">
        <v>382</v>
      </c>
      <c r="H3" s="219">
        <v>34</v>
      </c>
      <c r="I3" s="219">
        <f>(ROUND(H3*$J$1,0)+$K$1)*2+ROUND((H3*$J$1)/20,0)*2</f>
        <v>98</v>
      </c>
      <c r="J3" t="s">
        <v>383</v>
      </c>
      <c r="K3" t="str">
        <f>VLOOKUP(J3,'[18]25S2 9.9 (update qty)'!$D$2:$E$80,2,FALSE)</f>
        <v>H06-CR53M-B</v>
      </c>
    </row>
    <row r="4" spans="1:11" ht="21" hidden="1" customHeight="1">
      <c r="A4" s="233" t="s">
        <v>376</v>
      </c>
      <c r="B4" s="219" t="s">
        <v>377</v>
      </c>
      <c r="C4" s="219" t="s">
        <v>378</v>
      </c>
      <c r="D4" s="219" t="s">
        <v>379</v>
      </c>
      <c r="E4" s="219" t="s">
        <v>380</v>
      </c>
      <c r="F4" s="219" t="s">
        <v>384</v>
      </c>
      <c r="G4" s="219" t="s">
        <v>385</v>
      </c>
      <c r="H4" s="219">
        <v>44</v>
      </c>
      <c r="I4" s="219">
        <f>(ROUND(H4*$J$1,0)+$K$1)*2+ROUND((H4*$J$1)/20,0)*2</f>
        <v>120</v>
      </c>
      <c r="J4" t="s">
        <v>383</v>
      </c>
      <c r="K4" t="str">
        <f>VLOOKUP(J4,'[18]25S2 9.9 (update qty)'!$D$2:$E$80,2,FALSE)</f>
        <v>H06-CR53M-B</v>
      </c>
    </row>
    <row r="5" spans="1:11" ht="21" hidden="1" customHeight="1">
      <c r="A5" s="233" t="s">
        <v>376</v>
      </c>
      <c r="B5" s="219" t="s">
        <v>377</v>
      </c>
      <c r="C5" s="219" t="s">
        <v>378</v>
      </c>
      <c r="D5" s="219" t="s">
        <v>379</v>
      </c>
      <c r="E5" s="219" t="s">
        <v>380</v>
      </c>
      <c r="F5" s="219" t="s">
        <v>386</v>
      </c>
      <c r="G5" s="219" t="s">
        <v>387</v>
      </c>
      <c r="H5" s="219">
        <v>51</v>
      </c>
      <c r="I5" s="219">
        <f t="shared" ref="I5:I259" si="0">(ROUND(H5*$J$1,0)+$K$1)*2+ROUND((H5*$J$1)/20,0)*2</f>
        <v>138</v>
      </c>
      <c r="J5" t="s">
        <v>383</v>
      </c>
      <c r="K5" t="str">
        <f>VLOOKUP(J5,'[18]25S2 9.9 (update qty)'!$D$2:$E$80,2,FALSE)</f>
        <v>H06-CR53M-B</v>
      </c>
    </row>
    <row r="6" spans="1:11" ht="21" hidden="1" customHeight="1">
      <c r="A6" s="233" t="s">
        <v>376</v>
      </c>
      <c r="B6" s="219" t="s">
        <v>377</v>
      </c>
      <c r="C6" s="219" t="s">
        <v>378</v>
      </c>
      <c r="D6" s="219" t="s">
        <v>379</v>
      </c>
      <c r="E6" s="219" t="s">
        <v>380</v>
      </c>
      <c r="F6" s="219" t="s">
        <v>388</v>
      </c>
      <c r="G6" s="219" t="s">
        <v>389</v>
      </c>
      <c r="H6" s="219">
        <v>35</v>
      </c>
      <c r="I6" s="219">
        <f t="shared" si="0"/>
        <v>102</v>
      </c>
      <c r="J6" t="s">
        <v>383</v>
      </c>
      <c r="K6" t="str">
        <f>VLOOKUP(J6,'[18]25S2 9.9 (update qty)'!$D$2:$E$80,2,FALSE)</f>
        <v>H06-CR53M-B</v>
      </c>
    </row>
    <row r="7" spans="1:11" ht="21" hidden="1" customHeight="1">
      <c r="A7" s="233" t="s">
        <v>376</v>
      </c>
      <c r="B7" s="219" t="s">
        <v>377</v>
      </c>
      <c r="C7" s="219" t="s">
        <v>378</v>
      </c>
      <c r="D7" s="219" t="s">
        <v>379</v>
      </c>
      <c r="E7" s="219" t="s">
        <v>380</v>
      </c>
      <c r="F7" s="219" t="s">
        <v>390</v>
      </c>
      <c r="G7" s="219" t="s">
        <v>391</v>
      </c>
      <c r="H7" s="219">
        <v>23</v>
      </c>
      <c r="I7" s="219">
        <f t="shared" si="0"/>
        <v>72</v>
      </c>
      <c r="J7" t="s">
        <v>383</v>
      </c>
      <c r="K7" t="str">
        <f>VLOOKUP(J7,'[18]25S2 9.9 (update qty)'!$D$2:$E$80,2,FALSE)</f>
        <v>H06-CR53M-B</v>
      </c>
    </row>
    <row r="8" spans="1:11" ht="21" hidden="1" customHeight="1">
      <c r="A8" s="233" t="s">
        <v>376</v>
      </c>
      <c r="B8" s="219" t="s">
        <v>377</v>
      </c>
      <c r="C8" s="219" t="s">
        <v>378</v>
      </c>
      <c r="D8" s="219" t="s">
        <v>392</v>
      </c>
      <c r="E8" s="219" t="s">
        <v>393</v>
      </c>
      <c r="F8" s="219" t="s">
        <v>394</v>
      </c>
      <c r="G8" s="219" t="s">
        <v>395</v>
      </c>
      <c r="H8" s="219">
        <v>40</v>
      </c>
      <c r="I8" s="219">
        <f t="shared" si="0"/>
        <v>112</v>
      </c>
      <c r="J8" t="s">
        <v>396</v>
      </c>
      <c r="K8" t="str">
        <f>VLOOKUP(J8,'[18]25S2 9.9 (update qty)'!$D$2:$E$80,2,FALSE)</f>
        <v>H06-CR53M-B</v>
      </c>
    </row>
    <row r="9" spans="1:11" ht="21" hidden="1" customHeight="1">
      <c r="A9" s="233" t="s">
        <v>376</v>
      </c>
      <c r="B9" s="219" t="s">
        <v>377</v>
      </c>
      <c r="C9" s="219" t="s">
        <v>378</v>
      </c>
      <c r="D9" s="219" t="s">
        <v>392</v>
      </c>
      <c r="E9" s="219" t="s">
        <v>393</v>
      </c>
      <c r="F9" s="219" t="s">
        <v>397</v>
      </c>
      <c r="G9" s="219" t="s">
        <v>398</v>
      </c>
      <c r="H9" s="219">
        <v>49</v>
      </c>
      <c r="I9" s="219">
        <f t="shared" si="0"/>
        <v>134</v>
      </c>
      <c r="J9" t="s">
        <v>396</v>
      </c>
      <c r="K9" t="str">
        <f>VLOOKUP(J9,'[18]25S2 9.9 (update qty)'!$D$2:$E$80,2,FALSE)</f>
        <v>H06-CR53M-B</v>
      </c>
    </row>
    <row r="10" spans="1:11" ht="21" hidden="1" customHeight="1">
      <c r="A10" s="233" t="s">
        <v>376</v>
      </c>
      <c r="B10" s="219" t="s">
        <v>377</v>
      </c>
      <c r="C10" s="219" t="s">
        <v>378</v>
      </c>
      <c r="D10" s="219" t="s">
        <v>392</v>
      </c>
      <c r="E10" s="219" t="s">
        <v>393</v>
      </c>
      <c r="F10" s="219" t="s">
        <v>399</v>
      </c>
      <c r="G10" s="219" t="s">
        <v>400</v>
      </c>
      <c r="H10" s="219">
        <v>65</v>
      </c>
      <c r="I10" s="219">
        <f t="shared" si="0"/>
        <v>172</v>
      </c>
      <c r="J10" t="s">
        <v>396</v>
      </c>
      <c r="K10" t="str">
        <f>VLOOKUP(J10,'[18]25S2 9.9 (update qty)'!$D$2:$E$80,2,FALSE)</f>
        <v>H06-CR53M-B</v>
      </c>
    </row>
    <row r="11" spans="1:11" ht="21" hidden="1" customHeight="1">
      <c r="A11" s="233" t="s">
        <v>376</v>
      </c>
      <c r="B11" s="219" t="s">
        <v>377</v>
      </c>
      <c r="C11" s="219" t="s">
        <v>378</v>
      </c>
      <c r="D11" s="219" t="s">
        <v>392</v>
      </c>
      <c r="E11" s="219" t="s">
        <v>393</v>
      </c>
      <c r="F11" s="219" t="s">
        <v>401</v>
      </c>
      <c r="G11" s="219" t="s">
        <v>402</v>
      </c>
      <c r="H11" s="219">
        <v>40</v>
      </c>
      <c r="I11" s="219">
        <f t="shared" si="0"/>
        <v>112</v>
      </c>
      <c r="J11" t="s">
        <v>396</v>
      </c>
      <c r="K11" t="str">
        <f>VLOOKUP(J11,'[18]25S2 9.9 (update qty)'!$D$2:$E$80,2,FALSE)</f>
        <v>H06-CR53M-B</v>
      </c>
    </row>
    <row r="12" spans="1:11" ht="21" hidden="1" customHeight="1">
      <c r="A12" s="233" t="s">
        <v>376</v>
      </c>
      <c r="B12" s="219" t="s">
        <v>377</v>
      </c>
      <c r="C12" s="219" t="s">
        <v>378</v>
      </c>
      <c r="D12" s="219" t="s">
        <v>392</v>
      </c>
      <c r="E12" s="219" t="s">
        <v>393</v>
      </c>
      <c r="F12" s="219" t="s">
        <v>403</v>
      </c>
      <c r="G12" s="219" t="s">
        <v>404</v>
      </c>
      <c r="H12" s="219">
        <v>27</v>
      </c>
      <c r="I12" s="219">
        <f t="shared" si="0"/>
        <v>82</v>
      </c>
      <c r="J12" t="s">
        <v>396</v>
      </c>
      <c r="K12" t="str">
        <f>VLOOKUP(J12,'[18]25S2 9.9 (update qty)'!$D$2:$E$80,2,FALSE)</f>
        <v>H06-CR53M-B</v>
      </c>
    </row>
    <row r="13" spans="1:11" ht="21" hidden="1" customHeight="1">
      <c r="A13" s="233" t="s">
        <v>405</v>
      </c>
      <c r="B13" s="219" t="s">
        <v>406</v>
      </c>
      <c r="C13" s="219" t="s">
        <v>407</v>
      </c>
      <c r="D13" s="219" t="s">
        <v>379</v>
      </c>
      <c r="E13" s="219" t="s">
        <v>380</v>
      </c>
      <c r="F13" s="219" t="s">
        <v>408</v>
      </c>
      <c r="G13" s="219" t="s">
        <v>409</v>
      </c>
      <c r="H13" s="219">
        <v>32</v>
      </c>
      <c r="I13" s="219">
        <f t="shared" si="0"/>
        <v>94</v>
      </c>
      <c r="J13" t="s">
        <v>410</v>
      </c>
      <c r="K13" t="str">
        <f>VLOOKUP(J13,'[18]25S2 9.9 (update qty)'!$D$2:$E$80,2,FALSE)</f>
        <v>H06-HD32M-B</v>
      </c>
    </row>
    <row r="14" spans="1:11" ht="21" hidden="1" customHeight="1">
      <c r="A14" s="233" t="s">
        <v>405</v>
      </c>
      <c r="B14" s="219" t="s">
        <v>406</v>
      </c>
      <c r="C14" s="219" t="s">
        <v>407</v>
      </c>
      <c r="D14" s="219" t="s">
        <v>379</v>
      </c>
      <c r="E14" s="219" t="s">
        <v>380</v>
      </c>
      <c r="F14" s="219" t="s">
        <v>411</v>
      </c>
      <c r="G14" s="219" t="s">
        <v>412</v>
      </c>
      <c r="H14" s="219">
        <v>62</v>
      </c>
      <c r="I14" s="219">
        <f t="shared" si="0"/>
        <v>162</v>
      </c>
      <c r="J14" t="s">
        <v>410</v>
      </c>
      <c r="K14" t="str">
        <f>VLOOKUP(J14,'[18]25S2 9.9 (update qty)'!$D$2:$E$80,2,FALSE)</f>
        <v>H06-HD32M-B</v>
      </c>
    </row>
    <row r="15" spans="1:11" ht="21" hidden="1" customHeight="1">
      <c r="A15" s="233" t="s">
        <v>405</v>
      </c>
      <c r="B15" s="219" t="s">
        <v>406</v>
      </c>
      <c r="C15" s="219" t="s">
        <v>407</v>
      </c>
      <c r="D15" s="219" t="s">
        <v>379</v>
      </c>
      <c r="E15" s="219" t="s">
        <v>380</v>
      </c>
      <c r="F15" s="219" t="s">
        <v>413</v>
      </c>
      <c r="G15" s="219" t="s">
        <v>414</v>
      </c>
      <c r="H15" s="219">
        <v>79</v>
      </c>
      <c r="I15" s="219">
        <f t="shared" si="0"/>
        <v>202</v>
      </c>
      <c r="J15" t="s">
        <v>410</v>
      </c>
      <c r="K15" t="str">
        <f>VLOOKUP(J15,'[18]25S2 9.9 (update qty)'!$D$2:$E$80,2,FALSE)</f>
        <v>H06-HD32M-B</v>
      </c>
    </row>
    <row r="16" spans="1:11" ht="21" hidden="1" customHeight="1">
      <c r="A16" s="233" t="s">
        <v>405</v>
      </c>
      <c r="B16" s="219" t="s">
        <v>406</v>
      </c>
      <c r="C16" s="219" t="s">
        <v>407</v>
      </c>
      <c r="D16" s="219" t="s">
        <v>379</v>
      </c>
      <c r="E16" s="219" t="s">
        <v>380</v>
      </c>
      <c r="F16" s="219" t="s">
        <v>415</v>
      </c>
      <c r="G16" s="219" t="s">
        <v>416</v>
      </c>
      <c r="H16" s="219">
        <v>48</v>
      </c>
      <c r="I16" s="219">
        <f t="shared" si="0"/>
        <v>132</v>
      </c>
      <c r="J16" t="s">
        <v>410</v>
      </c>
      <c r="K16" t="str">
        <f>VLOOKUP(J16,'[18]25S2 9.9 (update qty)'!$D$2:$E$80,2,FALSE)</f>
        <v>H06-HD32M-B</v>
      </c>
    </row>
    <row r="17" spans="1:11" ht="21" hidden="1" customHeight="1">
      <c r="A17" s="233" t="s">
        <v>405</v>
      </c>
      <c r="B17" s="219" t="s">
        <v>406</v>
      </c>
      <c r="C17" s="219" t="s">
        <v>407</v>
      </c>
      <c r="D17" s="219" t="s">
        <v>379</v>
      </c>
      <c r="E17" s="219" t="s">
        <v>380</v>
      </c>
      <c r="F17" s="219" t="s">
        <v>417</v>
      </c>
      <c r="G17" s="219" t="s">
        <v>418</v>
      </c>
      <c r="H17" s="219">
        <v>24</v>
      </c>
      <c r="I17" s="219">
        <f t="shared" si="0"/>
        <v>74</v>
      </c>
      <c r="J17" t="s">
        <v>410</v>
      </c>
      <c r="K17" t="str">
        <f>VLOOKUP(J17,'[18]25S2 9.9 (update qty)'!$D$2:$E$80,2,FALSE)</f>
        <v>H06-HD32M-B</v>
      </c>
    </row>
    <row r="18" spans="1:11" ht="21" hidden="1" customHeight="1">
      <c r="A18" s="233" t="s">
        <v>405</v>
      </c>
      <c r="B18" s="219" t="s">
        <v>406</v>
      </c>
      <c r="C18" s="219" t="s">
        <v>407</v>
      </c>
      <c r="D18" s="219" t="s">
        <v>419</v>
      </c>
      <c r="E18" s="219" t="s">
        <v>420</v>
      </c>
      <c r="F18" s="219" t="s">
        <v>421</v>
      </c>
      <c r="G18" s="219" t="s">
        <v>422</v>
      </c>
      <c r="H18" s="219">
        <v>32</v>
      </c>
      <c r="I18" s="219">
        <f t="shared" si="0"/>
        <v>94</v>
      </c>
      <c r="J18" t="s">
        <v>423</v>
      </c>
      <c r="K18" t="str">
        <f>VLOOKUP(J18,'[18]25S2 9.9 (update qty)'!$D$2:$E$80,2,FALSE)</f>
        <v>H06-HD32M-B</v>
      </c>
    </row>
    <row r="19" spans="1:11" ht="21" hidden="1" customHeight="1">
      <c r="A19" s="233" t="s">
        <v>405</v>
      </c>
      <c r="B19" s="219" t="s">
        <v>406</v>
      </c>
      <c r="C19" s="219" t="s">
        <v>407</v>
      </c>
      <c r="D19" s="219" t="s">
        <v>419</v>
      </c>
      <c r="E19" s="219" t="s">
        <v>420</v>
      </c>
      <c r="F19" s="219" t="s">
        <v>424</v>
      </c>
      <c r="G19" s="219" t="s">
        <v>425</v>
      </c>
      <c r="H19" s="219">
        <v>80</v>
      </c>
      <c r="I19" s="219">
        <f t="shared" si="0"/>
        <v>204</v>
      </c>
      <c r="J19" t="s">
        <v>423</v>
      </c>
      <c r="K19" t="str">
        <f>VLOOKUP(J19,'[18]25S2 9.9 (update qty)'!$D$2:$E$80,2,FALSE)</f>
        <v>H06-HD32M-B</v>
      </c>
    </row>
    <row r="20" spans="1:11" ht="21" hidden="1" customHeight="1">
      <c r="A20" s="233" t="s">
        <v>405</v>
      </c>
      <c r="B20" s="219" t="s">
        <v>406</v>
      </c>
      <c r="C20" s="219" t="s">
        <v>407</v>
      </c>
      <c r="D20" s="219" t="s">
        <v>419</v>
      </c>
      <c r="E20" s="219" t="s">
        <v>420</v>
      </c>
      <c r="F20" s="219" t="s">
        <v>426</v>
      </c>
      <c r="G20" s="219" t="s">
        <v>427</v>
      </c>
      <c r="H20" s="219">
        <v>115</v>
      </c>
      <c r="I20" s="219">
        <f t="shared" si="0"/>
        <v>286</v>
      </c>
      <c r="J20" t="s">
        <v>423</v>
      </c>
      <c r="K20" t="str">
        <f>VLOOKUP(J20,'[18]25S2 9.9 (update qty)'!$D$2:$E$80,2,FALSE)</f>
        <v>H06-HD32M-B</v>
      </c>
    </row>
    <row r="21" spans="1:11" ht="21" hidden="1" customHeight="1">
      <c r="A21" s="233" t="s">
        <v>405</v>
      </c>
      <c r="B21" s="219" t="s">
        <v>406</v>
      </c>
      <c r="C21" s="219" t="s">
        <v>407</v>
      </c>
      <c r="D21" s="219" t="s">
        <v>419</v>
      </c>
      <c r="E21" s="219" t="s">
        <v>420</v>
      </c>
      <c r="F21" s="219" t="s">
        <v>428</v>
      </c>
      <c r="G21" s="219" t="s">
        <v>429</v>
      </c>
      <c r="H21" s="219">
        <v>48</v>
      </c>
      <c r="I21" s="219">
        <f t="shared" si="0"/>
        <v>132</v>
      </c>
      <c r="J21" t="s">
        <v>423</v>
      </c>
      <c r="K21" t="str">
        <f>VLOOKUP(J21,'[18]25S2 9.9 (update qty)'!$D$2:$E$80,2,FALSE)</f>
        <v>H06-HD32M-B</v>
      </c>
    </row>
    <row r="22" spans="1:11" ht="21" hidden="1" customHeight="1">
      <c r="A22" s="233" t="s">
        <v>405</v>
      </c>
      <c r="B22" s="219" t="s">
        <v>406</v>
      </c>
      <c r="C22" s="219" t="s">
        <v>407</v>
      </c>
      <c r="D22" s="219" t="s">
        <v>419</v>
      </c>
      <c r="E22" s="219" t="s">
        <v>420</v>
      </c>
      <c r="F22" s="219" t="s">
        <v>430</v>
      </c>
      <c r="G22" s="219" t="s">
        <v>431</v>
      </c>
      <c r="H22" s="219">
        <v>26</v>
      </c>
      <c r="I22" s="219">
        <f t="shared" si="0"/>
        <v>80</v>
      </c>
      <c r="J22" t="s">
        <v>423</v>
      </c>
      <c r="K22" t="str">
        <f>VLOOKUP(J22,'[18]25S2 9.9 (update qty)'!$D$2:$E$80,2,FALSE)</f>
        <v>H06-HD32M-B</v>
      </c>
    </row>
    <row r="23" spans="1:11" ht="21" hidden="1" customHeight="1">
      <c r="A23" s="233" t="s">
        <v>432</v>
      </c>
      <c r="B23" s="219" t="s">
        <v>433</v>
      </c>
      <c r="C23" s="219" t="s">
        <v>434</v>
      </c>
      <c r="D23" s="219" t="s">
        <v>379</v>
      </c>
      <c r="E23" s="219" t="s">
        <v>380</v>
      </c>
      <c r="F23" s="219" t="s">
        <v>435</v>
      </c>
      <c r="G23" s="219" t="s">
        <v>436</v>
      </c>
      <c r="H23" s="219">
        <v>50</v>
      </c>
      <c r="I23" s="219">
        <f t="shared" si="0"/>
        <v>136</v>
      </c>
      <c r="J23" t="s">
        <v>437</v>
      </c>
      <c r="K23" t="str">
        <f>VLOOKUP(J23,'[18]25S2 9.9 (update qty)'!$D$2:$E$80,2,FALSE)</f>
        <v>H06-HD17M-B</v>
      </c>
    </row>
    <row r="24" spans="1:11" ht="21" hidden="1" customHeight="1">
      <c r="A24" s="233" t="s">
        <v>432</v>
      </c>
      <c r="B24" s="219" t="s">
        <v>433</v>
      </c>
      <c r="C24" s="219" t="s">
        <v>434</v>
      </c>
      <c r="D24" s="219" t="s">
        <v>379</v>
      </c>
      <c r="E24" s="219" t="s">
        <v>380</v>
      </c>
      <c r="F24" s="219" t="s">
        <v>438</v>
      </c>
      <c r="G24" s="219" t="s">
        <v>439</v>
      </c>
      <c r="H24" s="219">
        <v>41</v>
      </c>
      <c r="I24" s="219">
        <f t="shared" si="0"/>
        <v>114</v>
      </c>
      <c r="J24" t="s">
        <v>437</v>
      </c>
      <c r="K24" t="str">
        <f>VLOOKUP(J24,'[18]25S2 9.9 (update qty)'!$D$2:$E$80,2,FALSE)</f>
        <v>H06-HD17M-B</v>
      </c>
    </row>
    <row r="25" spans="1:11" ht="21" hidden="1" customHeight="1">
      <c r="A25" s="233" t="s">
        <v>432</v>
      </c>
      <c r="B25" s="219" t="s">
        <v>433</v>
      </c>
      <c r="C25" s="219" t="s">
        <v>434</v>
      </c>
      <c r="D25" s="219" t="s">
        <v>379</v>
      </c>
      <c r="E25" s="219" t="s">
        <v>380</v>
      </c>
      <c r="F25" s="219" t="s">
        <v>440</v>
      </c>
      <c r="G25" s="219" t="s">
        <v>441</v>
      </c>
      <c r="H25" s="219">
        <v>59</v>
      </c>
      <c r="I25" s="219">
        <f t="shared" si="0"/>
        <v>156</v>
      </c>
      <c r="J25" t="s">
        <v>437</v>
      </c>
      <c r="K25" t="str">
        <f>VLOOKUP(J25,'[18]25S2 9.9 (update qty)'!$D$2:$E$80,2,FALSE)</f>
        <v>H06-HD17M-B</v>
      </c>
    </row>
    <row r="26" spans="1:11" ht="21" hidden="1" customHeight="1">
      <c r="A26" s="233" t="s">
        <v>432</v>
      </c>
      <c r="B26" s="219" t="s">
        <v>433</v>
      </c>
      <c r="C26" s="219" t="s">
        <v>434</v>
      </c>
      <c r="D26" s="219" t="s">
        <v>379</v>
      </c>
      <c r="E26" s="219" t="s">
        <v>380</v>
      </c>
      <c r="F26" s="219" t="s">
        <v>442</v>
      </c>
      <c r="G26" s="219" t="s">
        <v>443</v>
      </c>
      <c r="H26" s="219">
        <v>38</v>
      </c>
      <c r="I26" s="219">
        <f t="shared" si="0"/>
        <v>108</v>
      </c>
      <c r="J26" t="s">
        <v>437</v>
      </c>
      <c r="K26" t="str">
        <f>VLOOKUP(J26,'[18]25S2 9.9 (update qty)'!$D$2:$E$80,2,FALSE)</f>
        <v>H06-HD17M-B</v>
      </c>
    </row>
    <row r="27" spans="1:11" ht="21" hidden="1" customHeight="1">
      <c r="A27" s="233" t="s">
        <v>432</v>
      </c>
      <c r="B27" s="219" t="s">
        <v>433</v>
      </c>
      <c r="C27" s="219" t="s">
        <v>434</v>
      </c>
      <c r="D27" s="219" t="s">
        <v>379</v>
      </c>
      <c r="E27" s="219" t="s">
        <v>380</v>
      </c>
      <c r="F27" s="219" t="s">
        <v>444</v>
      </c>
      <c r="G27" s="219" t="s">
        <v>445</v>
      </c>
      <c r="H27" s="219">
        <v>29</v>
      </c>
      <c r="I27" s="219">
        <f t="shared" si="0"/>
        <v>88</v>
      </c>
      <c r="J27" t="s">
        <v>437</v>
      </c>
      <c r="K27" t="str">
        <f>VLOOKUP(J27,'[18]25S2 9.9 (update qty)'!$D$2:$E$80,2,FALSE)</f>
        <v>H06-HD17M-B</v>
      </c>
    </row>
    <row r="28" spans="1:11" ht="21" hidden="1" customHeight="1">
      <c r="A28" s="233" t="s">
        <v>432</v>
      </c>
      <c r="B28" s="219" t="s">
        <v>433</v>
      </c>
      <c r="C28" s="219" t="s">
        <v>434</v>
      </c>
      <c r="D28" s="219" t="s">
        <v>392</v>
      </c>
      <c r="E28" s="219" t="s">
        <v>393</v>
      </c>
      <c r="F28" s="219" t="s">
        <v>446</v>
      </c>
      <c r="G28" s="219" t="s">
        <v>447</v>
      </c>
      <c r="H28" s="219">
        <v>50</v>
      </c>
      <c r="I28" s="219">
        <f t="shared" si="0"/>
        <v>136</v>
      </c>
      <c r="J28" t="s">
        <v>448</v>
      </c>
      <c r="K28" t="str">
        <f>VLOOKUP(J28,'[18]25S2 9.9 (update qty)'!$D$2:$E$80,2,FALSE)</f>
        <v>H06-HD17M-B</v>
      </c>
    </row>
    <row r="29" spans="1:11" ht="21" hidden="1" customHeight="1">
      <c r="A29" s="233" t="s">
        <v>432</v>
      </c>
      <c r="B29" s="219" t="s">
        <v>433</v>
      </c>
      <c r="C29" s="219" t="s">
        <v>434</v>
      </c>
      <c r="D29" s="219" t="s">
        <v>392</v>
      </c>
      <c r="E29" s="219" t="s">
        <v>393</v>
      </c>
      <c r="F29" s="219" t="s">
        <v>449</v>
      </c>
      <c r="G29" s="219" t="s">
        <v>450</v>
      </c>
      <c r="H29" s="219">
        <v>41</v>
      </c>
      <c r="I29" s="219">
        <f t="shared" si="0"/>
        <v>114</v>
      </c>
      <c r="J29" t="s">
        <v>448</v>
      </c>
      <c r="K29" t="str">
        <f>VLOOKUP(J29,'[18]25S2 9.9 (update qty)'!$D$2:$E$80,2,FALSE)</f>
        <v>H06-HD17M-B</v>
      </c>
    </row>
    <row r="30" spans="1:11" ht="21" hidden="1" customHeight="1">
      <c r="A30" s="233" t="s">
        <v>432</v>
      </c>
      <c r="B30" s="219" t="s">
        <v>433</v>
      </c>
      <c r="C30" s="219" t="s">
        <v>434</v>
      </c>
      <c r="D30" s="219" t="s">
        <v>392</v>
      </c>
      <c r="E30" s="219" t="s">
        <v>393</v>
      </c>
      <c r="F30" s="219" t="s">
        <v>451</v>
      </c>
      <c r="G30" s="219" t="s">
        <v>452</v>
      </c>
      <c r="H30" s="219">
        <v>59</v>
      </c>
      <c r="I30" s="219">
        <f t="shared" si="0"/>
        <v>156</v>
      </c>
      <c r="J30" t="s">
        <v>448</v>
      </c>
      <c r="K30" t="str">
        <f>VLOOKUP(J30,'[18]25S2 9.9 (update qty)'!$D$2:$E$80,2,FALSE)</f>
        <v>H06-HD17M-B</v>
      </c>
    </row>
    <row r="31" spans="1:11" ht="21" hidden="1" customHeight="1">
      <c r="A31" s="233" t="s">
        <v>432</v>
      </c>
      <c r="B31" s="219" t="s">
        <v>433</v>
      </c>
      <c r="C31" s="219" t="s">
        <v>434</v>
      </c>
      <c r="D31" s="219" t="s">
        <v>392</v>
      </c>
      <c r="E31" s="219" t="s">
        <v>393</v>
      </c>
      <c r="F31" s="219" t="s">
        <v>453</v>
      </c>
      <c r="G31" s="219" t="s">
        <v>454</v>
      </c>
      <c r="H31" s="219">
        <v>38</v>
      </c>
      <c r="I31" s="219">
        <f t="shared" si="0"/>
        <v>108</v>
      </c>
      <c r="J31" t="s">
        <v>448</v>
      </c>
      <c r="K31" t="str">
        <f>VLOOKUP(J31,'[18]25S2 9.9 (update qty)'!$D$2:$E$80,2,FALSE)</f>
        <v>H06-HD17M-B</v>
      </c>
    </row>
    <row r="32" spans="1:11" ht="21" hidden="1" customHeight="1">
      <c r="A32" s="233" t="s">
        <v>432</v>
      </c>
      <c r="B32" s="219" t="s">
        <v>433</v>
      </c>
      <c r="C32" s="219" t="s">
        <v>434</v>
      </c>
      <c r="D32" s="219" t="s">
        <v>392</v>
      </c>
      <c r="E32" s="219" t="s">
        <v>393</v>
      </c>
      <c r="F32" s="219" t="s">
        <v>455</v>
      </c>
      <c r="G32" s="219" t="s">
        <v>456</v>
      </c>
      <c r="H32" s="219">
        <v>27</v>
      </c>
      <c r="I32" s="219">
        <f t="shared" si="0"/>
        <v>82</v>
      </c>
      <c r="J32" t="s">
        <v>448</v>
      </c>
      <c r="K32" t="str">
        <f>VLOOKUP(J32,'[18]25S2 9.9 (update qty)'!$D$2:$E$80,2,FALSE)</f>
        <v>H06-HD17M-B</v>
      </c>
    </row>
    <row r="33" spans="1:11" ht="21" hidden="1" customHeight="1">
      <c r="A33" s="233" t="s">
        <v>457</v>
      </c>
      <c r="B33" s="219" t="s">
        <v>458</v>
      </c>
      <c r="C33" s="219" t="s">
        <v>459</v>
      </c>
      <c r="D33" s="219" t="s">
        <v>326</v>
      </c>
      <c r="E33" s="219" t="s">
        <v>327</v>
      </c>
      <c r="F33" s="219" t="s">
        <v>460</v>
      </c>
      <c r="G33" s="219" t="s">
        <v>461</v>
      </c>
      <c r="H33" s="219">
        <v>23</v>
      </c>
      <c r="I33" s="219">
        <f t="shared" si="0"/>
        <v>72</v>
      </c>
      <c r="J33" t="s">
        <v>462</v>
      </c>
      <c r="K33" t="str">
        <f>VLOOKUP(J33,'[18]25S2 9.9 (update qty)'!$D$2:$E$80,2,FALSE)</f>
        <v>H06-CR26W-B</v>
      </c>
    </row>
    <row r="34" spans="1:11" ht="21" hidden="1" customHeight="1">
      <c r="A34" s="233" t="s">
        <v>457</v>
      </c>
      <c r="B34" s="219" t="s">
        <v>458</v>
      </c>
      <c r="C34" s="219" t="s">
        <v>459</v>
      </c>
      <c r="D34" s="219" t="s">
        <v>326</v>
      </c>
      <c r="E34" s="219" t="s">
        <v>327</v>
      </c>
      <c r="F34" s="219" t="s">
        <v>463</v>
      </c>
      <c r="G34" s="219" t="s">
        <v>464</v>
      </c>
      <c r="H34" s="219">
        <v>61</v>
      </c>
      <c r="I34" s="219">
        <f t="shared" si="0"/>
        <v>160</v>
      </c>
      <c r="J34" t="s">
        <v>462</v>
      </c>
      <c r="K34" t="str">
        <f>VLOOKUP(J34,'[18]25S2 9.9 (update qty)'!$D$2:$E$80,2,FALSE)</f>
        <v>H06-CR26W-B</v>
      </c>
    </row>
    <row r="35" spans="1:11" ht="21" hidden="1" customHeight="1">
      <c r="A35" s="233" t="s">
        <v>457</v>
      </c>
      <c r="B35" s="219" t="s">
        <v>458</v>
      </c>
      <c r="C35" s="219" t="s">
        <v>459</v>
      </c>
      <c r="D35" s="219" t="s">
        <v>326</v>
      </c>
      <c r="E35" s="219" t="s">
        <v>327</v>
      </c>
      <c r="F35" s="219" t="s">
        <v>465</v>
      </c>
      <c r="G35" s="219" t="s">
        <v>466</v>
      </c>
      <c r="H35" s="219">
        <v>65</v>
      </c>
      <c r="I35" s="219">
        <f t="shared" si="0"/>
        <v>172</v>
      </c>
      <c r="J35" t="s">
        <v>462</v>
      </c>
      <c r="K35" t="str">
        <f>VLOOKUP(J35,'[18]25S2 9.9 (update qty)'!$D$2:$E$80,2,FALSE)</f>
        <v>H06-CR26W-B</v>
      </c>
    </row>
    <row r="36" spans="1:11" ht="21" hidden="1" customHeight="1">
      <c r="A36" s="233" t="s">
        <v>457</v>
      </c>
      <c r="B36" s="219" t="s">
        <v>458</v>
      </c>
      <c r="C36" s="219" t="s">
        <v>459</v>
      </c>
      <c r="D36" s="219" t="s">
        <v>326</v>
      </c>
      <c r="E36" s="219" t="s">
        <v>327</v>
      </c>
      <c r="F36" s="219" t="s">
        <v>467</v>
      </c>
      <c r="G36" s="219" t="s">
        <v>468</v>
      </c>
      <c r="H36" s="219">
        <v>41</v>
      </c>
      <c r="I36" s="219">
        <f t="shared" si="0"/>
        <v>114</v>
      </c>
      <c r="J36" t="s">
        <v>462</v>
      </c>
      <c r="K36" t="str">
        <f>VLOOKUP(J36,'[18]25S2 9.9 (update qty)'!$D$2:$E$80,2,FALSE)</f>
        <v>H06-CR26W-B</v>
      </c>
    </row>
    <row r="37" spans="1:11" ht="21" hidden="1" customHeight="1">
      <c r="A37" s="233" t="s">
        <v>457</v>
      </c>
      <c r="B37" s="219" t="s">
        <v>458</v>
      </c>
      <c r="C37" s="219" t="s">
        <v>459</v>
      </c>
      <c r="D37" s="219" t="s">
        <v>326</v>
      </c>
      <c r="E37" s="219" t="s">
        <v>327</v>
      </c>
      <c r="F37" s="219" t="s">
        <v>469</v>
      </c>
      <c r="G37" s="219" t="s">
        <v>470</v>
      </c>
      <c r="H37" s="219">
        <v>25</v>
      </c>
      <c r="I37" s="219">
        <f t="shared" si="0"/>
        <v>78</v>
      </c>
      <c r="J37" t="s">
        <v>462</v>
      </c>
      <c r="K37" t="str">
        <f>VLOOKUP(J37,'[18]25S2 9.9 (update qty)'!$D$2:$E$80,2,FALSE)</f>
        <v>H06-CR26W-B</v>
      </c>
    </row>
    <row r="38" spans="1:11" ht="21" hidden="1" customHeight="1">
      <c r="A38" s="233" t="s">
        <v>457</v>
      </c>
      <c r="B38" s="219" t="s">
        <v>458</v>
      </c>
      <c r="C38" s="219" t="s">
        <v>459</v>
      </c>
      <c r="D38" s="219" t="s">
        <v>471</v>
      </c>
      <c r="E38" s="219" t="s">
        <v>472</v>
      </c>
      <c r="F38" s="219" t="s">
        <v>473</v>
      </c>
      <c r="G38" s="219" t="s">
        <v>474</v>
      </c>
      <c r="H38" s="219">
        <v>25</v>
      </c>
      <c r="I38" s="219">
        <f t="shared" si="0"/>
        <v>78</v>
      </c>
      <c r="J38" t="s">
        <v>475</v>
      </c>
      <c r="K38" t="str">
        <f>VLOOKUP(J38,'[18]25S2 9.9 (update qty)'!$D$2:$E$80,2,FALSE)</f>
        <v>H06-CR26W-B</v>
      </c>
    </row>
    <row r="39" spans="1:11" ht="21" hidden="1" customHeight="1">
      <c r="A39" s="233" t="s">
        <v>457</v>
      </c>
      <c r="B39" s="219" t="s">
        <v>458</v>
      </c>
      <c r="C39" s="219" t="s">
        <v>459</v>
      </c>
      <c r="D39" s="219" t="s">
        <v>471</v>
      </c>
      <c r="E39" s="219" t="s">
        <v>472</v>
      </c>
      <c r="F39" s="219" t="s">
        <v>476</v>
      </c>
      <c r="G39" s="219" t="s">
        <v>477</v>
      </c>
      <c r="H39" s="219">
        <v>60</v>
      </c>
      <c r="I39" s="219">
        <f t="shared" si="0"/>
        <v>158</v>
      </c>
      <c r="J39" t="s">
        <v>475</v>
      </c>
      <c r="K39" t="str">
        <f>VLOOKUP(J39,'[18]25S2 9.9 (update qty)'!$D$2:$E$80,2,FALSE)</f>
        <v>H06-CR26W-B</v>
      </c>
    </row>
    <row r="40" spans="1:11" ht="21" hidden="1" customHeight="1">
      <c r="A40" s="233" t="s">
        <v>457</v>
      </c>
      <c r="B40" s="219" t="s">
        <v>458</v>
      </c>
      <c r="C40" s="219" t="s">
        <v>459</v>
      </c>
      <c r="D40" s="219" t="s">
        <v>471</v>
      </c>
      <c r="E40" s="219" t="s">
        <v>472</v>
      </c>
      <c r="F40" s="219" t="s">
        <v>478</v>
      </c>
      <c r="G40" s="219" t="s">
        <v>479</v>
      </c>
      <c r="H40" s="219">
        <v>66</v>
      </c>
      <c r="I40" s="219">
        <f t="shared" si="0"/>
        <v>174</v>
      </c>
      <c r="J40" t="s">
        <v>475</v>
      </c>
      <c r="K40" t="str">
        <f>VLOOKUP(J40,'[18]25S2 9.9 (update qty)'!$D$2:$E$80,2,FALSE)</f>
        <v>H06-CR26W-B</v>
      </c>
    </row>
    <row r="41" spans="1:11" ht="21" hidden="1" customHeight="1">
      <c r="A41" s="233" t="s">
        <v>457</v>
      </c>
      <c r="B41" s="219" t="s">
        <v>458</v>
      </c>
      <c r="C41" s="219" t="s">
        <v>459</v>
      </c>
      <c r="D41" s="219" t="s">
        <v>471</v>
      </c>
      <c r="E41" s="219" t="s">
        <v>472</v>
      </c>
      <c r="F41" s="219" t="s">
        <v>480</v>
      </c>
      <c r="G41" s="219" t="s">
        <v>481</v>
      </c>
      <c r="H41" s="219">
        <v>40</v>
      </c>
      <c r="I41" s="219">
        <f t="shared" si="0"/>
        <v>112</v>
      </c>
      <c r="J41" t="s">
        <v>475</v>
      </c>
      <c r="K41" t="str">
        <f>VLOOKUP(J41,'[18]25S2 9.9 (update qty)'!$D$2:$E$80,2,FALSE)</f>
        <v>H06-CR26W-B</v>
      </c>
    </row>
    <row r="42" spans="1:11" ht="21" hidden="1" customHeight="1">
      <c r="A42" s="233" t="s">
        <v>457</v>
      </c>
      <c r="B42" s="219" t="s">
        <v>458</v>
      </c>
      <c r="C42" s="219" t="s">
        <v>459</v>
      </c>
      <c r="D42" s="219" t="s">
        <v>471</v>
      </c>
      <c r="E42" s="219" t="s">
        <v>472</v>
      </c>
      <c r="F42" s="219" t="s">
        <v>482</v>
      </c>
      <c r="G42" s="219" t="s">
        <v>483</v>
      </c>
      <c r="H42" s="219">
        <v>26</v>
      </c>
      <c r="I42" s="219">
        <f t="shared" si="0"/>
        <v>80</v>
      </c>
      <c r="J42" t="s">
        <v>475</v>
      </c>
      <c r="K42" t="str">
        <f>VLOOKUP(J42,'[18]25S2 9.9 (update qty)'!$D$2:$E$80,2,FALSE)</f>
        <v>H06-CR26W-B</v>
      </c>
    </row>
    <row r="43" spans="1:11" ht="21" hidden="1" customHeight="1">
      <c r="A43" s="233" t="s">
        <v>484</v>
      </c>
      <c r="B43" s="219" t="s">
        <v>485</v>
      </c>
      <c r="C43" s="219" t="s">
        <v>486</v>
      </c>
      <c r="D43" s="219" t="s">
        <v>326</v>
      </c>
      <c r="E43" s="219" t="s">
        <v>327</v>
      </c>
      <c r="F43" s="219" t="s">
        <v>487</v>
      </c>
      <c r="G43" s="219" t="s">
        <v>488</v>
      </c>
      <c r="H43" s="219">
        <v>38</v>
      </c>
      <c r="I43" s="219">
        <f t="shared" si="0"/>
        <v>108</v>
      </c>
      <c r="J43" t="s">
        <v>489</v>
      </c>
      <c r="K43" t="str">
        <f>VLOOKUP(J43,'[18]25S2 9.9 (update qty)'!$D$2:$E$80,2,FALSE)</f>
        <v>H06-HD33W-B</v>
      </c>
    </row>
    <row r="44" spans="1:11" ht="21" hidden="1" customHeight="1">
      <c r="A44" s="233" t="s">
        <v>484</v>
      </c>
      <c r="B44" s="219" t="s">
        <v>485</v>
      </c>
      <c r="C44" s="219" t="s">
        <v>486</v>
      </c>
      <c r="D44" s="219" t="s">
        <v>326</v>
      </c>
      <c r="E44" s="219" t="s">
        <v>327</v>
      </c>
      <c r="F44" s="219" t="s">
        <v>490</v>
      </c>
      <c r="G44" s="219" t="s">
        <v>491</v>
      </c>
      <c r="H44" s="219">
        <v>61</v>
      </c>
      <c r="I44" s="219">
        <f t="shared" si="0"/>
        <v>160</v>
      </c>
      <c r="J44" t="s">
        <v>489</v>
      </c>
      <c r="K44" t="str">
        <f>VLOOKUP(J44,'[18]25S2 9.9 (update qty)'!$D$2:$E$80,2,FALSE)</f>
        <v>H06-HD33W-B</v>
      </c>
    </row>
    <row r="45" spans="1:11" ht="21" hidden="1" customHeight="1">
      <c r="A45" s="233" t="s">
        <v>484</v>
      </c>
      <c r="B45" s="219" t="s">
        <v>485</v>
      </c>
      <c r="C45" s="219" t="s">
        <v>486</v>
      </c>
      <c r="D45" s="219" t="s">
        <v>326</v>
      </c>
      <c r="E45" s="219" t="s">
        <v>327</v>
      </c>
      <c r="F45" s="219" t="s">
        <v>492</v>
      </c>
      <c r="G45" s="219" t="s">
        <v>493</v>
      </c>
      <c r="H45" s="219">
        <v>55</v>
      </c>
      <c r="I45" s="219">
        <f t="shared" si="0"/>
        <v>148</v>
      </c>
      <c r="J45" t="s">
        <v>489</v>
      </c>
      <c r="K45" t="str">
        <f>VLOOKUP(J45,'[18]25S2 9.9 (update qty)'!$D$2:$E$80,2,FALSE)</f>
        <v>H06-HD33W-B</v>
      </c>
    </row>
    <row r="46" spans="1:11" ht="21" hidden="1" customHeight="1">
      <c r="A46" s="233" t="s">
        <v>484</v>
      </c>
      <c r="B46" s="219" t="s">
        <v>485</v>
      </c>
      <c r="C46" s="219" t="s">
        <v>486</v>
      </c>
      <c r="D46" s="219" t="s">
        <v>326</v>
      </c>
      <c r="E46" s="219" t="s">
        <v>327</v>
      </c>
      <c r="F46" s="219" t="s">
        <v>494</v>
      </c>
      <c r="G46" s="219" t="s">
        <v>495</v>
      </c>
      <c r="H46" s="219">
        <v>41</v>
      </c>
      <c r="I46" s="219">
        <f t="shared" si="0"/>
        <v>114</v>
      </c>
      <c r="J46" t="s">
        <v>489</v>
      </c>
      <c r="K46" t="str">
        <f>VLOOKUP(J46,'[18]25S2 9.9 (update qty)'!$D$2:$E$80,2,FALSE)</f>
        <v>H06-HD33W-B</v>
      </c>
    </row>
    <row r="47" spans="1:11" ht="21" hidden="1" customHeight="1">
      <c r="A47" s="233" t="s">
        <v>484</v>
      </c>
      <c r="B47" s="219" t="s">
        <v>485</v>
      </c>
      <c r="C47" s="219" t="s">
        <v>486</v>
      </c>
      <c r="D47" s="219" t="s">
        <v>326</v>
      </c>
      <c r="E47" s="219" t="s">
        <v>327</v>
      </c>
      <c r="F47" s="219" t="s">
        <v>496</v>
      </c>
      <c r="G47" s="219" t="s">
        <v>497</v>
      </c>
      <c r="H47" s="219">
        <v>20</v>
      </c>
      <c r="I47" s="219">
        <f t="shared" si="0"/>
        <v>66</v>
      </c>
      <c r="J47" t="s">
        <v>489</v>
      </c>
      <c r="K47" t="str">
        <f>VLOOKUP(J47,'[18]25S2 9.9 (update qty)'!$D$2:$E$80,2,FALSE)</f>
        <v>H06-HD33W-B</v>
      </c>
    </row>
    <row r="48" spans="1:11" ht="21" hidden="1" customHeight="1">
      <c r="A48" s="233" t="s">
        <v>484</v>
      </c>
      <c r="B48" s="219" t="s">
        <v>485</v>
      </c>
      <c r="C48" s="219" t="s">
        <v>486</v>
      </c>
      <c r="D48" s="219" t="s">
        <v>471</v>
      </c>
      <c r="E48" s="219" t="s">
        <v>472</v>
      </c>
      <c r="F48" s="219" t="s">
        <v>498</v>
      </c>
      <c r="G48" s="219" t="s">
        <v>499</v>
      </c>
      <c r="H48" s="219">
        <v>40</v>
      </c>
      <c r="I48" s="219">
        <f t="shared" si="0"/>
        <v>112</v>
      </c>
      <c r="J48" t="s">
        <v>500</v>
      </c>
      <c r="K48" t="str">
        <f>VLOOKUP(J48,'[18]25S2 9.9 (update qty)'!$D$2:$E$80,2,FALSE)</f>
        <v>H06-HD33W-B</v>
      </c>
    </row>
    <row r="49" spans="1:11" ht="21" hidden="1" customHeight="1">
      <c r="A49" s="233" t="s">
        <v>484</v>
      </c>
      <c r="B49" s="219" t="s">
        <v>485</v>
      </c>
      <c r="C49" s="219" t="s">
        <v>486</v>
      </c>
      <c r="D49" s="219" t="s">
        <v>471</v>
      </c>
      <c r="E49" s="219" t="s">
        <v>472</v>
      </c>
      <c r="F49" s="219" t="s">
        <v>501</v>
      </c>
      <c r="G49" s="219" t="s">
        <v>502</v>
      </c>
      <c r="H49" s="219">
        <v>60</v>
      </c>
      <c r="I49" s="219">
        <f t="shared" si="0"/>
        <v>158</v>
      </c>
      <c r="J49" t="s">
        <v>500</v>
      </c>
      <c r="K49" t="str">
        <f>VLOOKUP(J49,'[18]25S2 9.9 (update qty)'!$D$2:$E$80,2,FALSE)</f>
        <v>H06-HD33W-B</v>
      </c>
    </row>
    <row r="50" spans="1:11" ht="21" hidden="1" customHeight="1">
      <c r="A50" s="233" t="s">
        <v>484</v>
      </c>
      <c r="B50" s="219" t="s">
        <v>485</v>
      </c>
      <c r="C50" s="219" t="s">
        <v>486</v>
      </c>
      <c r="D50" s="219" t="s">
        <v>471</v>
      </c>
      <c r="E50" s="219" t="s">
        <v>472</v>
      </c>
      <c r="F50" s="219" t="s">
        <v>503</v>
      </c>
      <c r="G50" s="219" t="s">
        <v>504</v>
      </c>
      <c r="H50" s="219">
        <v>55</v>
      </c>
      <c r="I50" s="219">
        <f t="shared" si="0"/>
        <v>148</v>
      </c>
      <c r="J50" t="s">
        <v>500</v>
      </c>
      <c r="K50" t="str">
        <f>VLOOKUP(J50,'[18]25S2 9.9 (update qty)'!$D$2:$E$80,2,FALSE)</f>
        <v>H06-HD33W-B</v>
      </c>
    </row>
    <row r="51" spans="1:11" ht="21" hidden="1" customHeight="1">
      <c r="A51" s="233" t="s">
        <v>484</v>
      </c>
      <c r="B51" s="219" t="s">
        <v>485</v>
      </c>
      <c r="C51" s="219" t="s">
        <v>486</v>
      </c>
      <c r="D51" s="219" t="s">
        <v>471</v>
      </c>
      <c r="E51" s="219" t="s">
        <v>472</v>
      </c>
      <c r="F51" s="219" t="s">
        <v>505</v>
      </c>
      <c r="G51" s="219" t="s">
        <v>506</v>
      </c>
      <c r="H51" s="219">
        <v>38</v>
      </c>
      <c r="I51" s="219">
        <f t="shared" si="0"/>
        <v>108</v>
      </c>
      <c r="J51" t="s">
        <v>500</v>
      </c>
      <c r="K51" t="str">
        <f>VLOOKUP(J51,'[18]25S2 9.9 (update qty)'!$D$2:$E$80,2,FALSE)</f>
        <v>H06-HD33W-B</v>
      </c>
    </row>
    <row r="52" spans="1:11" ht="21" hidden="1" customHeight="1">
      <c r="A52" s="233" t="s">
        <v>484</v>
      </c>
      <c r="B52" s="219" t="s">
        <v>485</v>
      </c>
      <c r="C52" s="219" t="s">
        <v>486</v>
      </c>
      <c r="D52" s="219" t="s">
        <v>471</v>
      </c>
      <c r="E52" s="219" t="s">
        <v>472</v>
      </c>
      <c r="F52" s="219" t="s">
        <v>507</v>
      </c>
      <c r="G52" s="219" t="s">
        <v>508</v>
      </c>
      <c r="H52" s="219">
        <v>19</v>
      </c>
      <c r="I52" s="219">
        <f t="shared" si="0"/>
        <v>64</v>
      </c>
      <c r="J52" t="s">
        <v>500</v>
      </c>
      <c r="K52" t="str">
        <f>VLOOKUP(J52,'[18]25S2 9.9 (update qty)'!$D$2:$E$80,2,FALSE)</f>
        <v>H06-HD33W-B</v>
      </c>
    </row>
    <row r="53" spans="1:11" ht="21" hidden="1" customHeight="1">
      <c r="A53" s="233" t="s">
        <v>509</v>
      </c>
      <c r="B53" s="219" t="s">
        <v>510</v>
      </c>
      <c r="C53" s="219" t="s">
        <v>511</v>
      </c>
      <c r="D53" s="219" t="s">
        <v>326</v>
      </c>
      <c r="E53" s="219" t="s">
        <v>327</v>
      </c>
      <c r="F53" s="219" t="s">
        <v>512</v>
      </c>
      <c r="G53" s="219" t="s">
        <v>513</v>
      </c>
      <c r="H53" s="219">
        <v>32</v>
      </c>
      <c r="I53" s="219">
        <f t="shared" si="0"/>
        <v>94</v>
      </c>
      <c r="J53" t="s">
        <v>514</v>
      </c>
      <c r="K53" t="str">
        <f>VLOOKUP(J53,'[18]25S2 9.9 (update qty)'!$D$2:$E$80,2,FALSE)</f>
        <v>H06-PA16M-B</v>
      </c>
    </row>
    <row r="54" spans="1:11" ht="21" hidden="1" customHeight="1">
      <c r="A54" s="233" t="s">
        <v>509</v>
      </c>
      <c r="B54" s="219" t="s">
        <v>510</v>
      </c>
      <c r="C54" s="219" t="s">
        <v>511</v>
      </c>
      <c r="D54" s="219" t="s">
        <v>326</v>
      </c>
      <c r="E54" s="219" t="s">
        <v>327</v>
      </c>
      <c r="F54" s="219" t="s">
        <v>515</v>
      </c>
      <c r="G54" s="219" t="s">
        <v>516</v>
      </c>
      <c r="H54" s="219">
        <v>59</v>
      </c>
      <c r="I54" s="219">
        <f t="shared" si="0"/>
        <v>156</v>
      </c>
      <c r="J54" t="s">
        <v>514</v>
      </c>
      <c r="K54" t="str">
        <f>VLOOKUP(J54,'[18]25S2 9.9 (update qty)'!$D$2:$E$80,2,FALSE)</f>
        <v>H06-PA16M-B</v>
      </c>
    </row>
    <row r="55" spans="1:11" ht="21" hidden="1" customHeight="1">
      <c r="A55" s="233" t="s">
        <v>509</v>
      </c>
      <c r="B55" s="219" t="s">
        <v>510</v>
      </c>
      <c r="C55" s="219" t="s">
        <v>511</v>
      </c>
      <c r="D55" s="219" t="s">
        <v>326</v>
      </c>
      <c r="E55" s="219" t="s">
        <v>327</v>
      </c>
      <c r="F55" s="219" t="s">
        <v>517</v>
      </c>
      <c r="G55" s="219" t="s">
        <v>518</v>
      </c>
      <c r="H55" s="219">
        <v>62</v>
      </c>
      <c r="I55" s="219">
        <f t="shared" si="0"/>
        <v>162</v>
      </c>
      <c r="J55" t="s">
        <v>514</v>
      </c>
      <c r="K55" t="str">
        <f>VLOOKUP(J55,'[18]25S2 9.9 (update qty)'!$D$2:$E$80,2,FALSE)</f>
        <v>H06-PA16M-B</v>
      </c>
    </row>
    <row r="56" spans="1:11" ht="21" hidden="1" customHeight="1">
      <c r="A56" s="233" t="s">
        <v>509</v>
      </c>
      <c r="B56" s="219" t="s">
        <v>510</v>
      </c>
      <c r="C56" s="219" t="s">
        <v>511</v>
      </c>
      <c r="D56" s="219" t="s">
        <v>326</v>
      </c>
      <c r="E56" s="219" t="s">
        <v>327</v>
      </c>
      <c r="F56" s="219" t="s">
        <v>519</v>
      </c>
      <c r="G56" s="219" t="s">
        <v>520</v>
      </c>
      <c r="H56" s="219">
        <v>39</v>
      </c>
      <c r="I56" s="219">
        <f t="shared" si="0"/>
        <v>110</v>
      </c>
      <c r="J56" t="s">
        <v>514</v>
      </c>
      <c r="K56" t="str">
        <f>VLOOKUP(J56,'[18]25S2 9.9 (update qty)'!$D$2:$E$80,2,FALSE)</f>
        <v>H06-PA16M-B</v>
      </c>
    </row>
    <row r="57" spans="1:11" ht="21" hidden="1" customHeight="1">
      <c r="A57" s="233" t="s">
        <v>509</v>
      </c>
      <c r="B57" s="219" t="s">
        <v>510</v>
      </c>
      <c r="C57" s="219" t="s">
        <v>511</v>
      </c>
      <c r="D57" s="219" t="s">
        <v>326</v>
      </c>
      <c r="E57" s="219" t="s">
        <v>327</v>
      </c>
      <c r="F57" s="219" t="s">
        <v>521</v>
      </c>
      <c r="G57" s="219" t="s">
        <v>522</v>
      </c>
      <c r="H57" s="219">
        <v>32</v>
      </c>
      <c r="I57" s="219">
        <f t="shared" si="0"/>
        <v>94</v>
      </c>
      <c r="J57" t="s">
        <v>514</v>
      </c>
      <c r="K57" t="str">
        <f>VLOOKUP(J57,'[18]25S2 9.9 (update qty)'!$D$2:$E$80,2,FALSE)</f>
        <v>H06-PA16M-B</v>
      </c>
    </row>
    <row r="58" spans="1:11" ht="21" hidden="1" customHeight="1">
      <c r="A58" s="233" t="s">
        <v>509</v>
      </c>
      <c r="B58" s="219" t="s">
        <v>510</v>
      </c>
      <c r="C58" s="219" t="s">
        <v>511</v>
      </c>
      <c r="D58" s="219" t="s">
        <v>471</v>
      </c>
      <c r="E58" s="219" t="s">
        <v>472</v>
      </c>
      <c r="F58" s="219" t="s">
        <v>523</v>
      </c>
      <c r="G58" s="219" t="s">
        <v>524</v>
      </c>
      <c r="H58" s="219">
        <v>31</v>
      </c>
      <c r="I58" s="219">
        <f t="shared" si="0"/>
        <v>92</v>
      </c>
      <c r="J58" t="s">
        <v>525</v>
      </c>
      <c r="K58" t="str">
        <f>VLOOKUP(J58,'[18]25S2 9.9 (update qty)'!$D$2:$E$80,2,FALSE)</f>
        <v>H06-PA16M-B</v>
      </c>
    </row>
    <row r="59" spans="1:11" ht="21" hidden="1" customHeight="1">
      <c r="A59" s="233" t="s">
        <v>509</v>
      </c>
      <c r="B59" s="219" t="s">
        <v>510</v>
      </c>
      <c r="C59" s="219" t="s">
        <v>511</v>
      </c>
      <c r="D59" s="219" t="s">
        <v>471</v>
      </c>
      <c r="E59" s="219" t="s">
        <v>472</v>
      </c>
      <c r="F59" s="219" t="s">
        <v>526</v>
      </c>
      <c r="G59" s="219" t="s">
        <v>527</v>
      </c>
      <c r="H59" s="219">
        <v>57</v>
      </c>
      <c r="I59" s="219">
        <f t="shared" si="0"/>
        <v>152</v>
      </c>
      <c r="J59" t="s">
        <v>525</v>
      </c>
      <c r="K59" t="str">
        <f>VLOOKUP(J59,'[18]25S2 9.9 (update qty)'!$D$2:$E$80,2,FALSE)</f>
        <v>H06-PA16M-B</v>
      </c>
    </row>
    <row r="60" spans="1:11" ht="21" hidden="1" customHeight="1">
      <c r="A60" s="233" t="s">
        <v>509</v>
      </c>
      <c r="B60" s="219" t="s">
        <v>510</v>
      </c>
      <c r="C60" s="219" t="s">
        <v>511</v>
      </c>
      <c r="D60" s="219" t="s">
        <v>471</v>
      </c>
      <c r="E60" s="219" t="s">
        <v>472</v>
      </c>
      <c r="F60" s="219" t="s">
        <v>528</v>
      </c>
      <c r="G60" s="219" t="s">
        <v>529</v>
      </c>
      <c r="H60" s="219">
        <v>59</v>
      </c>
      <c r="I60" s="219">
        <f t="shared" si="0"/>
        <v>156</v>
      </c>
      <c r="J60" t="s">
        <v>525</v>
      </c>
      <c r="K60" t="str">
        <f>VLOOKUP(J60,'[18]25S2 9.9 (update qty)'!$D$2:$E$80,2,FALSE)</f>
        <v>H06-PA16M-B</v>
      </c>
    </row>
    <row r="61" spans="1:11" ht="21" hidden="1" customHeight="1">
      <c r="A61" s="233" t="s">
        <v>509</v>
      </c>
      <c r="B61" s="219" t="s">
        <v>510</v>
      </c>
      <c r="C61" s="219" t="s">
        <v>511</v>
      </c>
      <c r="D61" s="219" t="s">
        <v>471</v>
      </c>
      <c r="E61" s="219" t="s">
        <v>472</v>
      </c>
      <c r="F61" s="219" t="s">
        <v>530</v>
      </c>
      <c r="G61" s="219" t="s">
        <v>531</v>
      </c>
      <c r="H61" s="219">
        <v>37</v>
      </c>
      <c r="I61" s="219">
        <f t="shared" si="0"/>
        <v>106</v>
      </c>
      <c r="J61" t="s">
        <v>525</v>
      </c>
      <c r="K61" t="str">
        <f>VLOOKUP(J61,'[18]25S2 9.9 (update qty)'!$D$2:$E$80,2,FALSE)</f>
        <v>H06-PA16M-B</v>
      </c>
    </row>
    <row r="62" spans="1:11" ht="21" hidden="1" customHeight="1">
      <c r="A62" s="233" t="s">
        <v>509</v>
      </c>
      <c r="B62" s="219" t="s">
        <v>510</v>
      </c>
      <c r="C62" s="219" t="s">
        <v>511</v>
      </c>
      <c r="D62" s="219" t="s">
        <v>471</v>
      </c>
      <c r="E62" s="219" t="s">
        <v>472</v>
      </c>
      <c r="F62" s="219" t="s">
        <v>532</v>
      </c>
      <c r="G62" s="219" t="s">
        <v>533</v>
      </c>
      <c r="H62" s="219">
        <v>31</v>
      </c>
      <c r="I62" s="219">
        <f t="shared" si="0"/>
        <v>92</v>
      </c>
      <c r="J62" t="s">
        <v>525</v>
      </c>
      <c r="K62" t="str">
        <f>VLOOKUP(J62,'[18]25S2 9.9 (update qty)'!$D$2:$E$80,2,FALSE)</f>
        <v>H06-PA16M-B</v>
      </c>
    </row>
    <row r="63" spans="1:11" ht="21" hidden="1" customHeight="1">
      <c r="A63" s="233" t="s">
        <v>534</v>
      </c>
      <c r="B63" s="219" t="s">
        <v>535</v>
      </c>
      <c r="C63" s="219" t="s">
        <v>536</v>
      </c>
      <c r="D63" s="219" t="s">
        <v>326</v>
      </c>
      <c r="E63" s="219" t="s">
        <v>327</v>
      </c>
      <c r="F63" s="219" t="s">
        <v>537</v>
      </c>
      <c r="G63" s="219" t="s">
        <v>538</v>
      </c>
      <c r="H63" s="219">
        <v>33</v>
      </c>
      <c r="I63" s="219">
        <f t="shared" si="0"/>
        <v>96</v>
      </c>
      <c r="J63" t="s">
        <v>539</v>
      </c>
      <c r="K63" t="str">
        <f>VLOOKUP(J63,'[18]25S2 9.9 (update qty)'!$D$2:$E$80,2,FALSE)</f>
        <v>H06-PA17W-B</v>
      </c>
    </row>
    <row r="64" spans="1:11" ht="21" hidden="1" customHeight="1">
      <c r="A64" s="233" t="s">
        <v>534</v>
      </c>
      <c r="B64" s="219" t="s">
        <v>535</v>
      </c>
      <c r="C64" s="219" t="s">
        <v>536</v>
      </c>
      <c r="D64" s="219" t="s">
        <v>326</v>
      </c>
      <c r="E64" s="219" t="s">
        <v>327</v>
      </c>
      <c r="F64" s="219" t="s">
        <v>540</v>
      </c>
      <c r="G64" s="219" t="s">
        <v>541</v>
      </c>
      <c r="H64" s="219">
        <v>57</v>
      </c>
      <c r="I64" s="219">
        <f t="shared" si="0"/>
        <v>152</v>
      </c>
      <c r="J64" t="s">
        <v>539</v>
      </c>
      <c r="K64" t="str">
        <f>VLOOKUP(J64,'[18]25S2 9.9 (update qty)'!$D$2:$E$80,2,FALSE)</f>
        <v>H06-PA17W-B</v>
      </c>
    </row>
    <row r="65" spans="1:11" ht="21" hidden="1" customHeight="1">
      <c r="A65" s="233" t="s">
        <v>534</v>
      </c>
      <c r="B65" s="219" t="s">
        <v>535</v>
      </c>
      <c r="C65" s="219" t="s">
        <v>536</v>
      </c>
      <c r="D65" s="219" t="s">
        <v>326</v>
      </c>
      <c r="E65" s="219" t="s">
        <v>327</v>
      </c>
      <c r="F65" s="219" t="s">
        <v>542</v>
      </c>
      <c r="G65" s="219" t="s">
        <v>543</v>
      </c>
      <c r="H65" s="219">
        <v>64</v>
      </c>
      <c r="I65" s="219">
        <f t="shared" si="0"/>
        <v>168</v>
      </c>
      <c r="J65" t="s">
        <v>539</v>
      </c>
      <c r="K65" t="str">
        <f>VLOOKUP(J65,'[18]25S2 9.9 (update qty)'!$D$2:$E$80,2,FALSE)</f>
        <v>H06-PA17W-B</v>
      </c>
    </row>
    <row r="66" spans="1:11" ht="21" hidden="1" customHeight="1">
      <c r="A66" s="233" t="s">
        <v>534</v>
      </c>
      <c r="B66" s="219" t="s">
        <v>535</v>
      </c>
      <c r="C66" s="219" t="s">
        <v>536</v>
      </c>
      <c r="D66" s="219" t="s">
        <v>326</v>
      </c>
      <c r="E66" s="219" t="s">
        <v>327</v>
      </c>
      <c r="F66" s="219" t="s">
        <v>544</v>
      </c>
      <c r="G66" s="219" t="s">
        <v>545</v>
      </c>
      <c r="H66" s="219">
        <v>38</v>
      </c>
      <c r="I66" s="219">
        <f t="shared" si="0"/>
        <v>108</v>
      </c>
      <c r="J66" t="s">
        <v>539</v>
      </c>
      <c r="K66" t="str">
        <f>VLOOKUP(J66,'[18]25S2 9.9 (update qty)'!$D$2:$E$80,2,FALSE)</f>
        <v>H06-PA17W-B</v>
      </c>
    </row>
    <row r="67" spans="1:11" ht="21" hidden="1" customHeight="1">
      <c r="A67" s="233" t="s">
        <v>534</v>
      </c>
      <c r="B67" s="219" t="s">
        <v>535</v>
      </c>
      <c r="C67" s="219" t="s">
        <v>536</v>
      </c>
      <c r="D67" s="219" t="s">
        <v>326</v>
      </c>
      <c r="E67" s="219" t="s">
        <v>327</v>
      </c>
      <c r="F67" s="219" t="s">
        <v>546</v>
      </c>
      <c r="G67" s="219" t="s">
        <v>547</v>
      </c>
      <c r="H67" s="219">
        <v>22</v>
      </c>
      <c r="I67" s="219">
        <f t="shared" si="0"/>
        <v>70</v>
      </c>
      <c r="J67" t="s">
        <v>539</v>
      </c>
      <c r="K67" t="str">
        <f>VLOOKUP(J67,'[18]25S2 9.9 (update qty)'!$D$2:$E$80,2,FALSE)</f>
        <v>H06-PA17W-B</v>
      </c>
    </row>
    <row r="68" spans="1:11" ht="21" hidden="1" customHeight="1">
      <c r="A68" s="233" t="s">
        <v>534</v>
      </c>
      <c r="B68" s="219" t="s">
        <v>535</v>
      </c>
      <c r="C68" s="219" t="s">
        <v>536</v>
      </c>
      <c r="D68" s="219" t="s">
        <v>471</v>
      </c>
      <c r="E68" s="219" t="s">
        <v>472</v>
      </c>
      <c r="F68" s="219" t="s">
        <v>548</v>
      </c>
      <c r="G68" s="219" t="s">
        <v>549</v>
      </c>
      <c r="H68" s="219">
        <v>33</v>
      </c>
      <c r="I68" s="219">
        <f t="shared" si="0"/>
        <v>96</v>
      </c>
      <c r="J68" t="s">
        <v>550</v>
      </c>
      <c r="K68" t="str">
        <f>VLOOKUP(J68,'[18]25S2 9.9 (update qty)'!$D$2:$E$80,2,FALSE)</f>
        <v>H06-PA17W-B</v>
      </c>
    </row>
    <row r="69" spans="1:11" ht="21" hidden="1" customHeight="1">
      <c r="A69" s="233" t="s">
        <v>534</v>
      </c>
      <c r="B69" s="219" t="s">
        <v>535</v>
      </c>
      <c r="C69" s="219" t="s">
        <v>536</v>
      </c>
      <c r="D69" s="219" t="s">
        <v>471</v>
      </c>
      <c r="E69" s="219" t="s">
        <v>472</v>
      </c>
      <c r="F69" s="219" t="s">
        <v>551</v>
      </c>
      <c r="G69" s="219" t="s">
        <v>552</v>
      </c>
      <c r="H69" s="219">
        <v>57</v>
      </c>
      <c r="I69" s="219">
        <f t="shared" si="0"/>
        <v>152</v>
      </c>
      <c r="J69" t="s">
        <v>550</v>
      </c>
      <c r="K69" t="str">
        <f>VLOOKUP(J69,'[18]25S2 9.9 (update qty)'!$D$2:$E$80,2,FALSE)</f>
        <v>H06-PA17W-B</v>
      </c>
    </row>
    <row r="70" spans="1:11" ht="21" hidden="1" customHeight="1">
      <c r="A70" s="233" t="s">
        <v>534</v>
      </c>
      <c r="B70" s="219" t="s">
        <v>535</v>
      </c>
      <c r="C70" s="219" t="s">
        <v>536</v>
      </c>
      <c r="D70" s="219" t="s">
        <v>471</v>
      </c>
      <c r="E70" s="219" t="s">
        <v>472</v>
      </c>
      <c r="F70" s="219" t="s">
        <v>553</v>
      </c>
      <c r="G70" s="219" t="s">
        <v>554</v>
      </c>
      <c r="H70" s="219">
        <v>64</v>
      </c>
      <c r="I70" s="219">
        <f t="shared" si="0"/>
        <v>168</v>
      </c>
      <c r="J70" t="s">
        <v>550</v>
      </c>
      <c r="K70" t="str">
        <f>VLOOKUP(J70,'[18]25S2 9.9 (update qty)'!$D$2:$E$80,2,FALSE)</f>
        <v>H06-PA17W-B</v>
      </c>
    </row>
    <row r="71" spans="1:11" ht="21" hidden="1" customHeight="1">
      <c r="A71" s="233" t="s">
        <v>534</v>
      </c>
      <c r="B71" s="219" t="s">
        <v>535</v>
      </c>
      <c r="C71" s="219" t="s">
        <v>536</v>
      </c>
      <c r="D71" s="219" t="s">
        <v>471</v>
      </c>
      <c r="E71" s="219" t="s">
        <v>472</v>
      </c>
      <c r="F71" s="219" t="s">
        <v>555</v>
      </c>
      <c r="G71" s="219" t="s">
        <v>556</v>
      </c>
      <c r="H71" s="219">
        <v>39</v>
      </c>
      <c r="I71" s="219">
        <f t="shared" si="0"/>
        <v>110</v>
      </c>
      <c r="J71" t="s">
        <v>550</v>
      </c>
      <c r="K71" t="str">
        <f>VLOOKUP(J71,'[18]25S2 9.9 (update qty)'!$D$2:$E$80,2,FALSE)</f>
        <v>H06-PA17W-B</v>
      </c>
    </row>
    <row r="72" spans="1:11" ht="21" hidden="1" customHeight="1">
      <c r="A72" s="233" t="s">
        <v>534</v>
      </c>
      <c r="B72" s="219" t="s">
        <v>535</v>
      </c>
      <c r="C72" s="219" t="s">
        <v>536</v>
      </c>
      <c r="D72" s="219" t="s">
        <v>471</v>
      </c>
      <c r="E72" s="219" t="s">
        <v>472</v>
      </c>
      <c r="F72" s="219" t="s">
        <v>557</v>
      </c>
      <c r="G72" s="219" t="s">
        <v>558</v>
      </c>
      <c r="H72" s="219">
        <v>23</v>
      </c>
      <c r="I72" s="219">
        <f t="shared" si="0"/>
        <v>72</v>
      </c>
      <c r="J72" t="s">
        <v>550</v>
      </c>
      <c r="K72" t="str">
        <f>VLOOKUP(J72,'[18]25S2 9.9 (update qty)'!$D$2:$E$80,2,FALSE)</f>
        <v>H06-PA17W-B</v>
      </c>
    </row>
    <row r="73" spans="1:11" ht="21" hidden="1" customHeight="1">
      <c r="A73" s="233" t="s">
        <v>559</v>
      </c>
      <c r="B73" s="219" t="s">
        <v>560</v>
      </c>
      <c r="C73" s="219" t="s">
        <v>561</v>
      </c>
      <c r="D73" s="219" t="s">
        <v>326</v>
      </c>
      <c r="E73" s="219" t="s">
        <v>327</v>
      </c>
      <c r="F73" s="219" t="s">
        <v>562</v>
      </c>
      <c r="G73" s="219" t="s">
        <v>563</v>
      </c>
      <c r="H73" s="219">
        <v>19</v>
      </c>
      <c r="I73" s="219">
        <f t="shared" si="0"/>
        <v>64</v>
      </c>
      <c r="J73" t="s">
        <v>564</v>
      </c>
      <c r="K73" t="str">
        <f>VLOOKUP(J73,'[18]25S2 9.9 (update qty)'!$D$2:$E$80,2,FALSE)</f>
        <v>H06-SP11M-B</v>
      </c>
    </row>
    <row r="74" spans="1:11" ht="21" hidden="1" customHeight="1">
      <c r="A74" s="233" t="s">
        <v>559</v>
      </c>
      <c r="B74" s="219" t="s">
        <v>560</v>
      </c>
      <c r="C74" s="219" t="s">
        <v>561</v>
      </c>
      <c r="D74" s="219" t="s">
        <v>326</v>
      </c>
      <c r="E74" s="219" t="s">
        <v>327</v>
      </c>
      <c r="F74" s="219" t="s">
        <v>565</v>
      </c>
      <c r="G74" s="219" t="s">
        <v>566</v>
      </c>
      <c r="H74" s="219">
        <v>46</v>
      </c>
      <c r="I74" s="219">
        <f t="shared" si="0"/>
        <v>128</v>
      </c>
      <c r="J74" t="s">
        <v>564</v>
      </c>
      <c r="K74" t="str">
        <f>VLOOKUP(J74,'[18]25S2 9.9 (update qty)'!$D$2:$E$80,2,FALSE)</f>
        <v>H06-SP11M-B</v>
      </c>
    </row>
    <row r="75" spans="1:11" ht="21" hidden="1" customHeight="1">
      <c r="A75" s="233" t="s">
        <v>559</v>
      </c>
      <c r="B75" s="219" t="s">
        <v>560</v>
      </c>
      <c r="C75" s="219" t="s">
        <v>561</v>
      </c>
      <c r="D75" s="219" t="s">
        <v>326</v>
      </c>
      <c r="E75" s="219" t="s">
        <v>327</v>
      </c>
      <c r="F75" s="219" t="s">
        <v>567</v>
      </c>
      <c r="G75" s="219" t="s">
        <v>568</v>
      </c>
      <c r="H75" s="219">
        <v>49</v>
      </c>
      <c r="I75" s="219">
        <f t="shared" si="0"/>
        <v>134</v>
      </c>
      <c r="J75" t="s">
        <v>564</v>
      </c>
      <c r="K75" t="str">
        <f>VLOOKUP(J75,'[18]25S2 9.9 (update qty)'!$D$2:$E$80,2,FALSE)</f>
        <v>H06-SP11M-B</v>
      </c>
    </row>
    <row r="76" spans="1:11" ht="21" hidden="1" customHeight="1">
      <c r="A76" s="233" t="s">
        <v>559</v>
      </c>
      <c r="B76" s="219" t="s">
        <v>560</v>
      </c>
      <c r="C76" s="219" t="s">
        <v>561</v>
      </c>
      <c r="D76" s="219" t="s">
        <v>326</v>
      </c>
      <c r="E76" s="219" t="s">
        <v>327</v>
      </c>
      <c r="F76" s="219" t="s">
        <v>569</v>
      </c>
      <c r="G76" s="219" t="s">
        <v>570</v>
      </c>
      <c r="H76" s="219">
        <v>26</v>
      </c>
      <c r="I76" s="219">
        <f t="shared" si="0"/>
        <v>80</v>
      </c>
      <c r="J76" t="s">
        <v>564</v>
      </c>
      <c r="K76" t="str">
        <f>VLOOKUP(J76,'[18]25S2 9.9 (update qty)'!$D$2:$E$80,2,FALSE)</f>
        <v>H06-SP11M-B</v>
      </c>
    </row>
    <row r="77" spans="1:11" ht="21" hidden="1" customHeight="1">
      <c r="A77" s="233" t="s">
        <v>559</v>
      </c>
      <c r="B77" s="219" t="s">
        <v>560</v>
      </c>
      <c r="C77" s="219" t="s">
        <v>561</v>
      </c>
      <c r="D77" s="219" t="s">
        <v>326</v>
      </c>
      <c r="E77" s="219" t="s">
        <v>327</v>
      </c>
      <c r="F77" s="219" t="s">
        <v>571</v>
      </c>
      <c r="G77" s="219" t="s">
        <v>572</v>
      </c>
      <c r="H77" s="219">
        <v>19</v>
      </c>
      <c r="I77" s="219">
        <f t="shared" si="0"/>
        <v>64</v>
      </c>
      <c r="J77" t="s">
        <v>564</v>
      </c>
      <c r="K77" t="str">
        <f>VLOOKUP(J77,'[18]25S2 9.9 (update qty)'!$D$2:$E$80,2,FALSE)</f>
        <v>H06-SP11M-B</v>
      </c>
    </row>
    <row r="78" spans="1:11" ht="21" hidden="1" customHeight="1">
      <c r="A78" s="233" t="s">
        <v>559</v>
      </c>
      <c r="B78" s="219" t="s">
        <v>560</v>
      </c>
      <c r="C78" s="219" t="s">
        <v>561</v>
      </c>
      <c r="D78" s="219" t="s">
        <v>471</v>
      </c>
      <c r="E78" s="219" t="s">
        <v>472</v>
      </c>
      <c r="F78" s="219" t="s">
        <v>573</v>
      </c>
      <c r="G78" s="219" t="s">
        <v>574</v>
      </c>
      <c r="H78" s="219">
        <v>20</v>
      </c>
      <c r="I78" s="219">
        <f t="shared" si="0"/>
        <v>66</v>
      </c>
      <c r="J78" t="s">
        <v>575</v>
      </c>
      <c r="K78" t="str">
        <f>VLOOKUP(J78,'[18]25S2 9.9 (update qty)'!$D$2:$E$80,2,FALSE)</f>
        <v>H06-SP11M-B</v>
      </c>
    </row>
    <row r="79" spans="1:11" ht="21" hidden="1" customHeight="1">
      <c r="A79" s="233" t="s">
        <v>559</v>
      </c>
      <c r="B79" s="219" t="s">
        <v>560</v>
      </c>
      <c r="C79" s="219" t="s">
        <v>561</v>
      </c>
      <c r="D79" s="219" t="s">
        <v>471</v>
      </c>
      <c r="E79" s="219" t="s">
        <v>472</v>
      </c>
      <c r="F79" s="219" t="s">
        <v>576</v>
      </c>
      <c r="G79" s="219" t="s">
        <v>577</v>
      </c>
      <c r="H79" s="219">
        <v>47</v>
      </c>
      <c r="I79" s="219">
        <f t="shared" si="0"/>
        <v>130</v>
      </c>
      <c r="J79" t="s">
        <v>575</v>
      </c>
      <c r="K79" t="str">
        <f>VLOOKUP(J79,'[18]25S2 9.9 (update qty)'!$D$2:$E$80,2,FALSE)</f>
        <v>H06-SP11M-B</v>
      </c>
    </row>
    <row r="80" spans="1:11" ht="21" hidden="1" customHeight="1">
      <c r="A80" s="233" t="s">
        <v>559</v>
      </c>
      <c r="B80" s="219" t="s">
        <v>560</v>
      </c>
      <c r="C80" s="219" t="s">
        <v>561</v>
      </c>
      <c r="D80" s="219" t="s">
        <v>471</v>
      </c>
      <c r="E80" s="219" t="s">
        <v>472</v>
      </c>
      <c r="F80" s="219" t="s">
        <v>578</v>
      </c>
      <c r="G80" s="219" t="s">
        <v>579</v>
      </c>
      <c r="H80" s="219">
        <v>49</v>
      </c>
      <c r="I80" s="219">
        <f t="shared" si="0"/>
        <v>134</v>
      </c>
      <c r="J80" t="s">
        <v>575</v>
      </c>
      <c r="K80" t="str">
        <f>VLOOKUP(J80,'[18]25S2 9.9 (update qty)'!$D$2:$E$80,2,FALSE)</f>
        <v>H06-SP11M-B</v>
      </c>
    </row>
    <row r="81" spans="1:11" ht="21" hidden="1" customHeight="1">
      <c r="A81" s="233" t="s">
        <v>559</v>
      </c>
      <c r="B81" s="219" t="s">
        <v>560</v>
      </c>
      <c r="C81" s="219" t="s">
        <v>561</v>
      </c>
      <c r="D81" s="219" t="s">
        <v>471</v>
      </c>
      <c r="E81" s="219" t="s">
        <v>472</v>
      </c>
      <c r="F81" s="219" t="s">
        <v>580</v>
      </c>
      <c r="G81" s="219" t="s">
        <v>581</v>
      </c>
      <c r="H81" s="219">
        <v>26</v>
      </c>
      <c r="I81" s="219">
        <f t="shared" si="0"/>
        <v>80</v>
      </c>
      <c r="J81" t="s">
        <v>575</v>
      </c>
      <c r="K81" t="str">
        <f>VLOOKUP(J81,'[18]25S2 9.9 (update qty)'!$D$2:$E$80,2,FALSE)</f>
        <v>H06-SP11M-B</v>
      </c>
    </row>
    <row r="82" spans="1:11" ht="21" hidden="1" customHeight="1">
      <c r="A82" s="233" t="s">
        <v>559</v>
      </c>
      <c r="B82" s="219" t="s">
        <v>560</v>
      </c>
      <c r="C82" s="219" t="s">
        <v>561</v>
      </c>
      <c r="D82" s="219" t="s">
        <v>471</v>
      </c>
      <c r="E82" s="219" t="s">
        <v>472</v>
      </c>
      <c r="F82" s="219" t="s">
        <v>582</v>
      </c>
      <c r="G82" s="219" t="s">
        <v>583</v>
      </c>
      <c r="H82" s="219">
        <v>19</v>
      </c>
      <c r="I82" s="219">
        <f t="shared" si="0"/>
        <v>64</v>
      </c>
      <c r="J82" t="s">
        <v>575</v>
      </c>
      <c r="K82" t="str">
        <f>VLOOKUP(J82,'[18]25S2 9.9 (update qty)'!$D$2:$E$80,2,FALSE)</f>
        <v>H06-SP11M-B</v>
      </c>
    </row>
    <row r="83" spans="1:11" ht="21" hidden="1" customHeight="1">
      <c r="A83" s="233" t="s">
        <v>584</v>
      </c>
      <c r="B83" s="219" t="s">
        <v>585</v>
      </c>
      <c r="C83" s="219" t="s">
        <v>586</v>
      </c>
      <c r="D83" s="219" t="s">
        <v>587</v>
      </c>
      <c r="E83" s="219" t="s">
        <v>588</v>
      </c>
      <c r="F83" s="219" t="s">
        <v>589</v>
      </c>
      <c r="G83" s="219" t="s">
        <v>590</v>
      </c>
      <c r="H83" s="219">
        <v>24</v>
      </c>
      <c r="I83" s="219">
        <f t="shared" si="0"/>
        <v>74</v>
      </c>
      <c r="J83" t="s">
        <v>591</v>
      </c>
      <c r="K83" t="str">
        <f>VLOOKUP(J83,'[18]25S2 9.9 (update qty)'!$D$2:$E$80,2,FALSE)</f>
        <v>H06-PA34M-B</v>
      </c>
    </row>
    <row r="84" spans="1:11" ht="21" hidden="1" customHeight="1">
      <c r="A84" s="233" t="s">
        <v>584</v>
      </c>
      <c r="B84" s="219" t="s">
        <v>585</v>
      </c>
      <c r="C84" s="219" t="s">
        <v>586</v>
      </c>
      <c r="D84" s="219" t="s">
        <v>587</v>
      </c>
      <c r="E84" s="219" t="s">
        <v>588</v>
      </c>
      <c r="F84" s="219" t="s">
        <v>592</v>
      </c>
      <c r="G84" s="219" t="s">
        <v>593</v>
      </c>
      <c r="H84" s="219">
        <v>45</v>
      </c>
      <c r="I84" s="219">
        <f t="shared" si="0"/>
        <v>124</v>
      </c>
      <c r="J84" t="s">
        <v>591</v>
      </c>
      <c r="K84" t="str">
        <f>VLOOKUP(J84,'[18]25S2 9.9 (update qty)'!$D$2:$E$80,2,FALSE)</f>
        <v>H06-PA34M-B</v>
      </c>
    </row>
    <row r="85" spans="1:11" ht="21" hidden="1" customHeight="1">
      <c r="A85" s="233" t="s">
        <v>584</v>
      </c>
      <c r="B85" s="219" t="s">
        <v>585</v>
      </c>
      <c r="C85" s="219" t="s">
        <v>586</v>
      </c>
      <c r="D85" s="219" t="s">
        <v>587</v>
      </c>
      <c r="E85" s="219" t="s">
        <v>588</v>
      </c>
      <c r="F85" s="219" t="s">
        <v>594</v>
      </c>
      <c r="G85" s="219" t="s">
        <v>595</v>
      </c>
      <c r="H85" s="219">
        <v>45</v>
      </c>
      <c r="I85" s="219">
        <f t="shared" si="0"/>
        <v>124</v>
      </c>
      <c r="J85" t="s">
        <v>591</v>
      </c>
      <c r="K85" t="str">
        <f>VLOOKUP(J85,'[18]25S2 9.9 (update qty)'!$D$2:$E$80,2,FALSE)</f>
        <v>H06-PA34M-B</v>
      </c>
    </row>
    <row r="86" spans="1:11" ht="21" hidden="1" customHeight="1">
      <c r="A86" s="233" t="s">
        <v>584</v>
      </c>
      <c r="B86" s="219" t="s">
        <v>585</v>
      </c>
      <c r="C86" s="219" t="s">
        <v>586</v>
      </c>
      <c r="D86" s="219" t="s">
        <v>587</v>
      </c>
      <c r="E86" s="219" t="s">
        <v>588</v>
      </c>
      <c r="F86" s="219" t="s">
        <v>596</v>
      </c>
      <c r="G86" s="219" t="s">
        <v>597</v>
      </c>
      <c r="H86" s="219">
        <v>24</v>
      </c>
      <c r="I86" s="219">
        <f t="shared" si="0"/>
        <v>74</v>
      </c>
      <c r="J86" t="s">
        <v>591</v>
      </c>
      <c r="K86" t="str">
        <f>VLOOKUP(J86,'[18]25S2 9.9 (update qty)'!$D$2:$E$80,2,FALSE)</f>
        <v>H06-PA34M-B</v>
      </c>
    </row>
    <row r="87" spans="1:11" ht="21" hidden="1" customHeight="1">
      <c r="A87" s="233" t="s">
        <v>584</v>
      </c>
      <c r="B87" s="219" t="s">
        <v>585</v>
      </c>
      <c r="C87" s="219" t="s">
        <v>586</v>
      </c>
      <c r="D87" s="219" t="s">
        <v>587</v>
      </c>
      <c r="E87" s="219" t="s">
        <v>588</v>
      </c>
      <c r="F87" s="219" t="s">
        <v>598</v>
      </c>
      <c r="G87" s="219" t="s">
        <v>599</v>
      </c>
      <c r="H87" s="219">
        <v>23</v>
      </c>
      <c r="I87" s="219">
        <f t="shared" si="0"/>
        <v>72</v>
      </c>
      <c r="J87" t="s">
        <v>591</v>
      </c>
      <c r="K87" t="str">
        <f>VLOOKUP(J87,'[18]25S2 9.9 (update qty)'!$D$2:$E$80,2,FALSE)</f>
        <v>H06-PA34M-B</v>
      </c>
    </row>
    <row r="88" spans="1:11" ht="21" hidden="1" customHeight="1">
      <c r="A88" s="233" t="s">
        <v>534</v>
      </c>
      <c r="B88" s="219" t="s">
        <v>535</v>
      </c>
      <c r="C88" s="219" t="s">
        <v>536</v>
      </c>
      <c r="D88" s="219" t="s">
        <v>600</v>
      </c>
      <c r="E88" s="219" t="s">
        <v>601</v>
      </c>
      <c r="F88" s="219" t="s">
        <v>602</v>
      </c>
      <c r="G88" s="219" t="s">
        <v>603</v>
      </c>
      <c r="H88" s="219">
        <v>33</v>
      </c>
      <c r="I88" s="219">
        <f t="shared" si="0"/>
        <v>96</v>
      </c>
      <c r="J88" t="s">
        <v>604</v>
      </c>
      <c r="K88" t="str">
        <f>VLOOKUP(J88,'[18]25S2 9.9 (update qty)'!$D$2:$E$80,2,FALSE)</f>
        <v>H06-PA17W-B</v>
      </c>
    </row>
    <row r="89" spans="1:11" ht="21" hidden="1" customHeight="1">
      <c r="A89" s="233" t="s">
        <v>534</v>
      </c>
      <c r="B89" s="219" t="s">
        <v>535</v>
      </c>
      <c r="C89" s="219" t="s">
        <v>536</v>
      </c>
      <c r="D89" s="219" t="s">
        <v>600</v>
      </c>
      <c r="E89" s="219" t="s">
        <v>601</v>
      </c>
      <c r="F89" s="219" t="s">
        <v>605</v>
      </c>
      <c r="G89" s="219" t="s">
        <v>606</v>
      </c>
      <c r="H89" s="219">
        <v>59</v>
      </c>
      <c r="I89" s="219">
        <f t="shared" si="0"/>
        <v>156</v>
      </c>
      <c r="J89" t="s">
        <v>604</v>
      </c>
      <c r="K89" t="str">
        <f>VLOOKUP(J89,'[18]25S2 9.9 (update qty)'!$D$2:$E$80,2,FALSE)</f>
        <v>H06-PA17W-B</v>
      </c>
    </row>
    <row r="90" spans="1:11" ht="21" hidden="1" customHeight="1">
      <c r="A90" s="233" t="s">
        <v>534</v>
      </c>
      <c r="B90" s="219" t="s">
        <v>535</v>
      </c>
      <c r="C90" s="219" t="s">
        <v>536</v>
      </c>
      <c r="D90" s="219" t="s">
        <v>600</v>
      </c>
      <c r="E90" s="219" t="s">
        <v>601</v>
      </c>
      <c r="F90" s="219" t="s">
        <v>607</v>
      </c>
      <c r="G90" s="219" t="s">
        <v>608</v>
      </c>
      <c r="H90" s="219">
        <v>66</v>
      </c>
      <c r="I90" s="219">
        <f t="shared" si="0"/>
        <v>174</v>
      </c>
      <c r="J90" t="s">
        <v>604</v>
      </c>
      <c r="K90" t="str">
        <f>VLOOKUP(J90,'[18]25S2 9.9 (update qty)'!$D$2:$E$80,2,FALSE)</f>
        <v>H06-PA17W-B</v>
      </c>
    </row>
    <row r="91" spans="1:11" ht="21" hidden="1" customHeight="1">
      <c r="A91" s="233" t="s">
        <v>534</v>
      </c>
      <c r="B91" s="219" t="s">
        <v>535</v>
      </c>
      <c r="C91" s="219" t="s">
        <v>536</v>
      </c>
      <c r="D91" s="219" t="s">
        <v>600</v>
      </c>
      <c r="E91" s="219" t="s">
        <v>601</v>
      </c>
      <c r="F91" s="219" t="s">
        <v>609</v>
      </c>
      <c r="G91" s="219" t="s">
        <v>610</v>
      </c>
      <c r="H91" s="219">
        <v>40</v>
      </c>
      <c r="I91" s="219">
        <f t="shared" si="0"/>
        <v>112</v>
      </c>
      <c r="J91" t="s">
        <v>604</v>
      </c>
      <c r="K91" t="str">
        <f>VLOOKUP(J91,'[18]25S2 9.9 (update qty)'!$D$2:$E$80,2,FALSE)</f>
        <v>H06-PA17W-B</v>
      </c>
    </row>
    <row r="92" spans="1:11" ht="21" hidden="1" customHeight="1">
      <c r="A92" s="233" t="s">
        <v>534</v>
      </c>
      <c r="B92" s="219" t="s">
        <v>535</v>
      </c>
      <c r="C92" s="219" t="s">
        <v>536</v>
      </c>
      <c r="D92" s="219" t="s">
        <v>600</v>
      </c>
      <c r="E92" s="219" t="s">
        <v>601</v>
      </c>
      <c r="F92" s="219" t="s">
        <v>611</v>
      </c>
      <c r="G92" s="219" t="s">
        <v>612</v>
      </c>
      <c r="H92" s="219">
        <v>24</v>
      </c>
      <c r="I92" s="219">
        <f t="shared" si="0"/>
        <v>74</v>
      </c>
      <c r="J92" t="s">
        <v>604</v>
      </c>
      <c r="K92" t="str">
        <f>VLOOKUP(J92,'[18]25S2 9.9 (update qty)'!$D$2:$E$80,2,FALSE)</f>
        <v>H06-PA17W-B</v>
      </c>
    </row>
    <row r="93" spans="1:11" ht="21" hidden="1" customHeight="1">
      <c r="A93" s="233" t="s">
        <v>613</v>
      </c>
      <c r="B93" s="219" t="s">
        <v>614</v>
      </c>
      <c r="C93" s="219" t="s">
        <v>615</v>
      </c>
      <c r="D93" s="219" t="s">
        <v>587</v>
      </c>
      <c r="E93" s="219" t="s">
        <v>588</v>
      </c>
      <c r="F93" s="219" t="s">
        <v>616</v>
      </c>
      <c r="G93" s="219" t="s">
        <v>617</v>
      </c>
      <c r="H93" s="219">
        <v>32</v>
      </c>
      <c r="I93" s="219">
        <f t="shared" si="0"/>
        <v>94</v>
      </c>
      <c r="J93" t="s">
        <v>618</v>
      </c>
      <c r="K93" t="str">
        <f>VLOOKUP(J93,'[18]25S2 9.9 (update qty)'!$D$2:$E$80,2,FALSE)</f>
        <v>H06-HD36M-B</v>
      </c>
    </row>
    <row r="94" spans="1:11" ht="21" hidden="1" customHeight="1">
      <c r="A94" s="233" t="s">
        <v>613</v>
      </c>
      <c r="B94" s="219" t="s">
        <v>614</v>
      </c>
      <c r="C94" s="219" t="s">
        <v>615</v>
      </c>
      <c r="D94" s="219" t="s">
        <v>587</v>
      </c>
      <c r="E94" s="219" t="s">
        <v>588</v>
      </c>
      <c r="F94" s="219" t="s">
        <v>619</v>
      </c>
      <c r="G94" s="219" t="s">
        <v>620</v>
      </c>
      <c r="H94" s="219">
        <v>80</v>
      </c>
      <c r="I94" s="219">
        <f t="shared" si="0"/>
        <v>204</v>
      </c>
      <c r="J94" t="s">
        <v>618</v>
      </c>
      <c r="K94" t="str">
        <f>VLOOKUP(J94,'[18]25S2 9.9 (update qty)'!$D$2:$E$80,2,FALSE)</f>
        <v>H06-HD36M-B</v>
      </c>
    </row>
    <row r="95" spans="1:11" ht="21" hidden="1" customHeight="1">
      <c r="A95" s="233" t="s">
        <v>613</v>
      </c>
      <c r="B95" s="219" t="s">
        <v>614</v>
      </c>
      <c r="C95" s="219" t="s">
        <v>615</v>
      </c>
      <c r="D95" s="219" t="s">
        <v>587</v>
      </c>
      <c r="E95" s="219" t="s">
        <v>588</v>
      </c>
      <c r="F95" s="219" t="s">
        <v>621</v>
      </c>
      <c r="G95" s="219" t="s">
        <v>622</v>
      </c>
      <c r="H95" s="219">
        <v>115</v>
      </c>
      <c r="I95" s="219">
        <f t="shared" si="0"/>
        <v>286</v>
      </c>
      <c r="J95" t="s">
        <v>618</v>
      </c>
      <c r="K95" t="str">
        <f>VLOOKUP(J95,'[18]25S2 9.9 (update qty)'!$D$2:$E$80,2,FALSE)</f>
        <v>H06-HD36M-B</v>
      </c>
    </row>
    <row r="96" spans="1:11" ht="21" hidden="1" customHeight="1">
      <c r="A96" s="233" t="s">
        <v>613</v>
      </c>
      <c r="B96" s="219" t="s">
        <v>614</v>
      </c>
      <c r="C96" s="219" t="s">
        <v>615</v>
      </c>
      <c r="D96" s="219" t="s">
        <v>587</v>
      </c>
      <c r="E96" s="219" t="s">
        <v>588</v>
      </c>
      <c r="F96" s="219" t="s">
        <v>623</v>
      </c>
      <c r="G96" s="219" t="s">
        <v>624</v>
      </c>
      <c r="H96" s="219">
        <v>48</v>
      </c>
      <c r="I96" s="219">
        <f t="shared" si="0"/>
        <v>132</v>
      </c>
      <c r="J96" t="s">
        <v>618</v>
      </c>
      <c r="K96" t="str">
        <f>VLOOKUP(J96,'[18]25S2 9.9 (update qty)'!$D$2:$E$80,2,FALSE)</f>
        <v>H06-HD36M-B</v>
      </c>
    </row>
    <row r="97" spans="1:11" ht="21" hidden="1" customHeight="1">
      <c r="A97" s="233" t="s">
        <v>613</v>
      </c>
      <c r="B97" s="219" t="s">
        <v>614</v>
      </c>
      <c r="C97" s="219" t="s">
        <v>615</v>
      </c>
      <c r="D97" s="219" t="s">
        <v>587</v>
      </c>
      <c r="E97" s="219" t="s">
        <v>588</v>
      </c>
      <c r="F97" s="219" t="s">
        <v>625</v>
      </c>
      <c r="G97" s="219" t="s">
        <v>626</v>
      </c>
      <c r="H97" s="219">
        <v>26</v>
      </c>
      <c r="I97" s="219">
        <f t="shared" si="0"/>
        <v>80</v>
      </c>
      <c r="J97" t="s">
        <v>618</v>
      </c>
      <c r="K97" t="str">
        <f>VLOOKUP(J97,'[18]25S2 9.9 (update qty)'!$D$2:$E$80,2,FALSE)</f>
        <v>H06-HD36M-B</v>
      </c>
    </row>
    <row r="98" spans="1:11" ht="21" hidden="1" customHeight="1">
      <c r="A98" s="233" t="s">
        <v>457</v>
      </c>
      <c r="B98" s="219" t="s">
        <v>458</v>
      </c>
      <c r="C98" s="219" t="s">
        <v>459</v>
      </c>
      <c r="D98" s="219" t="s">
        <v>600</v>
      </c>
      <c r="E98" s="219" t="s">
        <v>601</v>
      </c>
      <c r="F98" s="219" t="s">
        <v>627</v>
      </c>
      <c r="G98" s="219" t="s">
        <v>628</v>
      </c>
      <c r="H98" s="219">
        <v>20</v>
      </c>
      <c r="I98" s="219">
        <f t="shared" si="0"/>
        <v>66</v>
      </c>
      <c r="J98" t="s">
        <v>629</v>
      </c>
      <c r="K98" t="str">
        <f>VLOOKUP(J98,'[18]25S2 9.9 (update qty)'!$D$2:$E$80,2,FALSE)</f>
        <v>H06-CR26W-B</v>
      </c>
    </row>
    <row r="99" spans="1:11" ht="21" hidden="1" customHeight="1">
      <c r="A99" s="233" t="s">
        <v>457</v>
      </c>
      <c r="B99" s="219" t="s">
        <v>458</v>
      </c>
      <c r="C99" s="219" t="s">
        <v>459</v>
      </c>
      <c r="D99" s="219" t="s">
        <v>600</v>
      </c>
      <c r="E99" s="219" t="s">
        <v>601</v>
      </c>
      <c r="F99" s="219" t="s">
        <v>630</v>
      </c>
      <c r="G99" s="219" t="s">
        <v>631</v>
      </c>
      <c r="H99" s="219">
        <v>51</v>
      </c>
      <c r="I99" s="219">
        <f t="shared" si="0"/>
        <v>138</v>
      </c>
      <c r="J99" t="s">
        <v>629</v>
      </c>
      <c r="K99" t="str">
        <f>VLOOKUP(J99,'[18]25S2 9.9 (update qty)'!$D$2:$E$80,2,FALSE)</f>
        <v>H06-CR26W-B</v>
      </c>
    </row>
    <row r="100" spans="1:11" ht="21" hidden="1" customHeight="1">
      <c r="A100" s="233" t="s">
        <v>457</v>
      </c>
      <c r="B100" s="219" t="s">
        <v>458</v>
      </c>
      <c r="C100" s="219" t="s">
        <v>459</v>
      </c>
      <c r="D100" s="219" t="s">
        <v>600</v>
      </c>
      <c r="E100" s="219" t="s">
        <v>601</v>
      </c>
      <c r="F100" s="219" t="s">
        <v>632</v>
      </c>
      <c r="G100" s="219" t="s">
        <v>633</v>
      </c>
      <c r="H100" s="219">
        <v>53</v>
      </c>
      <c r="I100" s="219">
        <f t="shared" si="0"/>
        <v>142</v>
      </c>
      <c r="J100" t="s">
        <v>629</v>
      </c>
      <c r="K100" t="str">
        <f>VLOOKUP(J100,'[18]25S2 9.9 (update qty)'!$D$2:$E$80,2,FALSE)</f>
        <v>H06-CR26W-B</v>
      </c>
    </row>
    <row r="101" spans="1:11" ht="21" hidden="1" customHeight="1">
      <c r="A101" s="233" t="s">
        <v>457</v>
      </c>
      <c r="B101" s="219" t="s">
        <v>458</v>
      </c>
      <c r="C101" s="219" t="s">
        <v>459</v>
      </c>
      <c r="D101" s="219" t="s">
        <v>600</v>
      </c>
      <c r="E101" s="219" t="s">
        <v>601</v>
      </c>
      <c r="F101" s="219" t="s">
        <v>634</v>
      </c>
      <c r="G101" s="219" t="s">
        <v>635</v>
      </c>
      <c r="H101" s="219">
        <v>35</v>
      </c>
      <c r="I101" s="219">
        <f t="shared" si="0"/>
        <v>102</v>
      </c>
      <c r="J101" t="s">
        <v>629</v>
      </c>
      <c r="K101" t="str">
        <f>VLOOKUP(J101,'[18]25S2 9.9 (update qty)'!$D$2:$E$80,2,FALSE)</f>
        <v>H06-CR26W-B</v>
      </c>
    </row>
    <row r="102" spans="1:11" ht="21" hidden="1" customHeight="1">
      <c r="A102" s="233" t="s">
        <v>457</v>
      </c>
      <c r="B102" s="219" t="s">
        <v>458</v>
      </c>
      <c r="C102" s="219" t="s">
        <v>459</v>
      </c>
      <c r="D102" s="219" t="s">
        <v>600</v>
      </c>
      <c r="E102" s="219" t="s">
        <v>601</v>
      </c>
      <c r="F102" s="219" t="s">
        <v>636</v>
      </c>
      <c r="G102" s="219" t="s">
        <v>637</v>
      </c>
      <c r="H102" s="219">
        <v>21</v>
      </c>
      <c r="I102" s="219">
        <f t="shared" si="0"/>
        <v>68</v>
      </c>
      <c r="J102" t="s">
        <v>629</v>
      </c>
      <c r="K102" t="str">
        <f>VLOOKUP(J102,'[18]25S2 9.9 (update qty)'!$D$2:$E$80,2,FALSE)</f>
        <v>H06-CR26W-B</v>
      </c>
    </row>
    <row r="103" spans="1:11" ht="21" hidden="1" customHeight="1">
      <c r="A103" s="233" t="s">
        <v>484</v>
      </c>
      <c r="B103" s="219" t="s">
        <v>485</v>
      </c>
      <c r="C103" s="219" t="s">
        <v>486</v>
      </c>
      <c r="D103" s="219" t="s">
        <v>600</v>
      </c>
      <c r="E103" s="219" t="s">
        <v>601</v>
      </c>
      <c r="F103" s="219" t="s">
        <v>638</v>
      </c>
      <c r="G103" s="219" t="s">
        <v>639</v>
      </c>
      <c r="H103" s="219">
        <v>61</v>
      </c>
      <c r="I103" s="219">
        <f t="shared" si="0"/>
        <v>160</v>
      </c>
      <c r="J103" t="s">
        <v>640</v>
      </c>
      <c r="K103" t="str">
        <f>VLOOKUP(J103,'[18]25S2 9.9 (update qty)'!$D$2:$E$80,2,FALSE)</f>
        <v>H06-HD33W-B</v>
      </c>
    </row>
    <row r="104" spans="1:11" ht="21" hidden="1" customHeight="1">
      <c r="A104" s="233" t="s">
        <v>484</v>
      </c>
      <c r="B104" s="219" t="s">
        <v>485</v>
      </c>
      <c r="C104" s="219" t="s">
        <v>486</v>
      </c>
      <c r="D104" s="219" t="s">
        <v>600</v>
      </c>
      <c r="E104" s="219" t="s">
        <v>601</v>
      </c>
      <c r="F104" s="219" t="s">
        <v>641</v>
      </c>
      <c r="G104" s="219" t="s">
        <v>642</v>
      </c>
      <c r="H104" s="219">
        <v>88</v>
      </c>
      <c r="I104" s="219">
        <f t="shared" si="0"/>
        <v>224</v>
      </c>
      <c r="J104" t="s">
        <v>640</v>
      </c>
      <c r="K104" t="str">
        <f>VLOOKUP(J104,'[18]25S2 9.9 (update qty)'!$D$2:$E$80,2,FALSE)</f>
        <v>H06-HD33W-B</v>
      </c>
    </row>
    <row r="105" spans="1:11" ht="21" hidden="1" customHeight="1">
      <c r="A105" s="233" t="s">
        <v>484</v>
      </c>
      <c r="B105" s="219" t="s">
        <v>485</v>
      </c>
      <c r="C105" s="219" t="s">
        <v>486</v>
      </c>
      <c r="D105" s="219" t="s">
        <v>600</v>
      </c>
      <c r="E105" s="219" t="s">
        <v>601</v>
      </c>
      <c r="F105" s="219" t="s">
        <v>643</v>
      </c>
      <c r="G105" s="219" t="s">
        <v>644</v>
      </c>
      <c r="H105" s="219">
        <v>79</v>
      </c>
      <c r="I105" s="219">
        <f t="shared" si="0"/>
        <v>202</v>
      </c>
      <c r="J105" t="s">
        <v>640</v>
      </c>
      <c r="K105" t="str">
        <f>VLOOKUP(J105,'[18]25S2 9.9 (update qty)'!$D$2:$E$80,2,FALSE)</f>
        <v>H06-HD33W-B</v>
      </c>
    </row>
    <row r="106" spans="1:11" ht="21" hidden="1" customHeight="1">
      <c r="A106" s="233" t="s">
        <v>484</v>
      </c>
      <c r="B106" s="219" t="s">
        <v>485</v>
      </c>
      <c r="C106" s="219" t="s">
        <v>486</v>
      </c>
      <c r="D106" s="219" t="s">
        <v>600</v>
      </c>
      <c r="E106" s="219" t="s">
        <v>601</v>
      </c>
      <c r="F106" s="219" t="s">
        <v>645</v>
      </c>
      <c r="G106" s="219" t="s">
        <v>646</v>
      </c>
      <c r="H106" s="219">
        <v>47</v>
      </c>
      <c r="I106" s="219">
        <f t="shared" si="0"/>
        <v>130</v>
      </c>
      <c r="J106" t="s">
        <v>640</v>
      </c>
      <c r="K106" t="str">
        <f>VLOOKUP(J106,'[18]25S2 9.9 (update qty)'!$D$2:$E$80,2,FALSE)</f>
        <v>H06-HD33W-B</v>
      </c>
    </row>
    <row r="107" spans="1:11" ht="21" hidden="1" customHeight="1">
      <c r="A107" s="233" t="s">
        <v>484</v>
      </c>
      <c r="B107" s="219" t="s">
        <v>485</v>
      </c>
      <c r="C107" s="219" t="s">
        <v>486</v>
      </c>
      <c r="D107" s="219" t="s">
        <v>600</v>
      </c>
      <c r="E107" s="219" t="s">
        <v>601</v>
      </c>
      <c r="F107" s="219" t="s">
        <v>647</v>
      </c>
      <c r="G107" s="219" t="s">
        <v>648</v>
      </c>
      <c r="H107" s="219">
        <v>25</v>
      </c>
      <c r="I107" s="219">
        <f t="shared" si="0"/>
        <v>78</v>
      </c>
      <c r="J107" t="s">
        <v>640</v>
      </c>
      <c r="K107" t="str">
        <f>VLOOKUP(J107,'[18]25S2 9.9 (update qty)'!$D$2:$E$80,2,FALSE)</f>
        <v>H06-HD33W-B</v>
      </c>
    </row>
    <row r="108" spans="1:11" ht="21" hidden="1" customHeight="1">
      <c r="A108" s="233" t="s">
        <v>649</v>
      </c>
      <c r="B108" s="219" t="s">
        <v>650</v>
      </c>
      <c r="C108" s="219" t="s">
        <v>651</v>
      </c>
      <c r="D108" s="219" t="s">
        <v>652</v>
      </c>
      <c r="E108" s="219" t="s">
        <v>352</v>
      </c>
      <c r="F108" s="219" t="s">
        <v>653</v>
      </c>
      <c r="G108" s="219" t="s">
        <v>654</v>
      </c>
      <c r="H108" s="219">
        <v>32</v>
      </c>
      <c r="I108" s="219">
        <f t="shared" si="0"/>
        <v>94</v>
      </c>
      <c r="J108" t="s">
        <v>655</v>
      </c>
      <c r="K108" t="str">
        <f>VLOOKUP(J108,'[18]25S2 9.9 (update qty)'!$D$2:$E$80,2,FALSE)</f>
        <v>H06-HD31M</v>
      </c>
    </row>
    <row r="109" spans="1:11" ht="21" hidden="1" customHeight="1">
      <c r="A109" s="233" t="s">
        <v>649</v>
      </c>
      <c r="B109" s="219" t="s">
        <v>650</v>
      </c>
      <c r="C109" s="219" t="s">
        <v>651</v>
      </c>
      <c r="D109" s="219" t="s">
        <v>652</v>
      </c>
      <c r="E109" s="219" t="s">
        <v>352</v>
      </c>
      <c r="F109" s="219" t="s">
        <v>656</v>
      </c>
      <c r="G109" s="219" t="s">
        <v>657</v>
      </c>
      <c r="H109" s="219">
        <v>80</v>
      </c>
      <c r="I109" s="219">
        <f t="shared" si="0"/>
        <v>204</v>
      </c>
      <c r="J109" t="s">
        <v>655</v>
      </c>
      <c r="K109" t="str">
        <f>VLOOKUP(J109,'[18]25S2 9.9 (update qty)'!$D$2:$E$80,2,FALSE)</f>
        <v>H06-HD31M</v>
      </c>
    </row>
    <row r="110" spans="1:11" ht="21" hidden="1" customHeight="1">
      <c r="A110" s="233" t="s">
        <v>649</v>
      </c>
      <c r="B110" s="219" t="s">
        <v>650</v>
      </c>
      <c r="C110" s="219" t="s">
        <v>651</v>
      </c>
      <c r="D110" s="219" t="s">
        <v>652</v>
      </c>
      <c r="E110" s="219" t="s">
        <v>352</v>
      </c>
      <c r="F110" s="219" t="s">
        <v>658</v>
      </c>
      <c r="G110" s="219" t="s">
        <v>659</v>
      </c>
      <c r="H110" s="219">
        <v>115</v>
      </c>
      <c r="I110" s="219">
        <f t="shared" si="0"/>
        <v>286</v>
      </c>
      <c r="J110" t="s">
        <v>655</v>
      </c>
      <c r="K110" t="str">
        <f>VLOOKUP(J110,'[18]25S2 9.9 (update qty)'!$D$2:$E$80,2,FALSE)</f>
        <v>H06-HD31M</v>
      </c>
    </row>
    <row r="111" spans="1:11" ht="21" hidden="1" customHeight="1">
      <c r="A111" s="233" t="s">
        <v>649</v>
      </c>
      <c r="B111" s="219" t="s">
        <v>650</v>
      </c>
      <c r="C111" s="219" t="s">
        <v>651</v>
      </c>
      <c r="D111" s="219" t="s">
        <v>652</v>
      </c>
      <c r="E111" s="219" t="s">
        <v>352</v>
      </c>
      <c r="F111" s="219" t="s">
        <v>660</v>
      </c>
      <c r="G111" s="219" t="s">
        <v>661</v>
      </c>
      <c r="H111" s="219">
        <v>48</v>
      </c>
      <c r="I111" s="219">
        <f t="shared" si="0"/>
        <v>132</v>
      </c>
      <c r="J111" t="s">
        <v>655</v>
      </c>
      <c r="K111" t="str">
        <f>VLOOKUP(J111,'[18]25S2 9.9 (update qty)'!$D$2:$E$80,2,FALSE)</f>
        <v>H06-HD31M</v>
      </c>
    </row>
    <row r="112" spans="1:11" ht="21" hidden="1" customHeight="1">
      <c r="A112" s="233" t="s">
        <v>649</v>
      </c>
      <c r="B112" s="219" t="s">
        <v>650</v>
      </c>
      <c r="C112" s="219" t="s">
        <v>651</v>
      </c>
      <c r="D112" s="219" t="s">
        <v>652</v>
      </c>
      <c r="E112" s="219" t="s">
        <v>352</v>
      </c>
      <c r="F112" s="219" t="s">
        <v>662</v>
      </c>
      <c r="G112" s="219" t="s">
        <v>663</v>
      </c>
      <c r="H112" s="219">
        <v>26</v>
      </c>
      <c r="I112" s="219">
        <f t="shared" si="0"/>
        <v>80</v>
      </c>
      <c r="J112" t="s">
        <v>655</v>
      </c>
      <c r="K112" t="str">
        <f>VLOOKUP(J112,'[18]25S2 9.9 (update qty)'!$D$2:$E$80,2,FALSE)</f>
        <v>H06-HD31M</v>
      </c>
    </row>
    <row r="113" spans="1:11" ht="21" hidden="1" customHeight="1">
      <c r="A113" s="233" t="s">
        <v>664</v>
      </c>
      <c r="B113" s="219" t="s">
        <v>665</v>
      </c>
      <c r="C113" s="219" t="s">
        <v>666</v>
      </c>
      <c r="D113" s="219" t="s">
        <v>652</v>
      </c>
      <c r="E113" s="219" t="s">
        <v>352</v>
      </c>
      <c r="F113" s="219" t="s">
        <v>667</v>
      </c>
      <c r="G113" s="219" t="s">
        <v>668</v>
      </c>
      <c r="H113" s="219">
        <v>18</v>
      </c>
      <c r="I113" s="219">
        <f t="shared" si="0"/>
        <v>62</v>
      </c>
      <c r="J113" t="s">
        <v>669</v>
      </c>
      <c r="K113" t="str">
        <f>VLOOKUP(J113,'[18]25S2 9.9 (update qty)'!$D$2:$E$80,2,FALSE)</f>
        <v>H06-SP09W</v>
      </c>
    </row>
    <row r="114" spans="1:11" ht="21" hidden="1" customHeight="1">
      <c r="A114" s="233" t="s">
        <v>664</v>
      </c>
      <c r="B114" s="219" t="s">
        <v>665</v>
      </c>
      <c r="C114" s="219" t="s">
        <v>666</v>
      </c>
      <c r="D114" s="219" t="s">
        <v>652</v>
      </c>
      <c r="E114" s="219" t="s">
        <v>352</v>
      </c>
      <c r="F114" s="219" t="s">
        <v>670</v>
      </c>
      <c r="G114" s="219" t="s">
        <v>671</v>
      </c>
      <c r="H114" s="219">
        <v>28</v>
      </c>
      <c r="I114" s="219">
        <f t="shared" si="0"/>
        <v>86</v>
      </c>
      <c r="J114" t="s">
        <v>669</v>
      </c>
      <c r="K114" t="str">
        <f>VLOOKUP(J114,'[18]25S2 9.9 (update qty)'!$D$2:$E$80,2,FALSE)</f>
        <v>H06-SP09W</v>
      </c>
    </row>
    <row r="115" spans="1:11" ht="21" hidden="1" customHeight="1">
      <c r="A115" s="233" t="s">
        <v>664</v>
      </c>
      <c r="B115" s="219" t="s">
        <v>665</v>
      </c>
      <c r="C115" s="219" t="s">
        <v>666</v>
      </c>
      <c r="D115" s="219" t="s">
        <v>652</v>
      </c>
      <c r="E115" s="219" t="s">
        <v>352</v>
      </c>
      <c r="F115" s="219" t="s">
        <v>672</v>
      </c>
      <c r="G115" s="219" t="s">
        <v>673</v>
      </c>
      <c r="H115" s="219">
        <v>34</v>
      </c>
      <c r="I115" s="219">
        <f t="shared" si="0"/>
        <v>98</v>
      </c>
      <c r="J115" t="s">
        <v>669</v>
      </c>
      <c r="K115" t="str">
        <f>VLOOKUP(J115,'[18]25S2 9.9 (update qty)'!$D$2:$E$80,2,FALSE)</f>
        <v>H06-SP09W</v>
      </c>
    </row>
    <row r="116" spans="1:11" ht="21" hidden="1" customHeight="1">
      <c r="A116" s="233" t="s">
        <v>664</v>
      </c>
      <c r="B116" s="219" t="s">
        <v>665</v>
      </c>
      <c r="C116" s="219" t="s">
        <v>666</v>
      </c>
      <c r="D116" s="219" t="s">
        <v>652</v>
      </c>
      <c r="E116" s="219" t="s">
        <v>352</v>
      </c>
      <c r="F116" s="219" t="s">
        <v>674</v>
      </c>
      <c r="G116" s="219" t="s">
        <v>675</v>
      </c>
      <c r="H116" s="219">
        <v>18</v>
      </c>
      <c r="I116" s="219">
        <f t="shared" si="0"/>
        <v>62</v>
      </c>
      <c r="J116" t="s">
        <v>669</v>
      </c>
      <c r="K116" t="str">
        <f>VLOOKUP(J116,'[18]25S2 9.9 (update qty)'!$D$2:$E$80,2,FALSE)</f>
        <v>H06-SP09W</v>
      </c>
    </row>
    <row r="117" spans="1:11" ht="21" hidden="1" customHeight="1">
      <c r="A117" s="233" t="s">
        <v>664</v>
      </c>
      <c r="B117" s="219" t="s">
        <v>665</v>
      </c>
      <c r="C117" s="219" t="s">
        <v>666</v>
      </c>
      <c r="D117" s="219" t="s">
        <v>652</v>
      </c>
      <c r="E117" s="219" t="s">
        <v>352</v>
      </c>
      <c r="F117" s="219" t="s">
        <v>676</v>
      </c>
      <c r="G117" s="219" t="s">
        <v>677</v>
      </c>
      <c r="H117" s="219">
        <v>12</v>
      </c>
      <c r="I117" s="219">
        <f t="shared" si="0"/>
        <v>48</v>
      </c>
      <c r="J117" t="s">
        <v>669</v>
      </c>
      <c r="K117" t="str">
        <f>VLOOKUP(J117,'[18]25S2 9.9 (update qty)'!$D$2:$E$80,2,FALSE)</f>
        <v>H06-SP09W</v>
      </c>
    </row>
    <row r="118" spans="1:11" ht="21" hidden="1" customHeight="1">
      <c r="A118" s="233" t="s">
        <v>664</v>
      </c>
      <c r="B118" s="219" t="s">
        <v>665</v>
      </c>
      <c r="C118" s="219" t="s">
        <v>666</v>
      </c>
      <c r="D118" s="219" t="s">
        <v>326</v>
      </c>
      <c r="E118" s="219" t="s">
        <v>327</v>
      </c>
      <c r="F118" s="219" t="s">
        <v>678</v>
      </c>
      <c r="G118" s="219" t="s">
        <v>679</v>
      </c>
      <c r="H118" s="219">
        <v>25</v>
      </c>
      <c r="I118" s="219">
        <f t="shared" si="0"/>
        <v>78</v>
      </c>
      <c r="J118" t="s">
        <v>680</v>
      </c>
      <c r="K118" t="str">
        <f>VLOOKUP(J118,'[18]25S2 9.9 (update qty)'!$D$2:$E$80,2,FALSE)</f>
        <v>H06-SP09W</v>
      </c>
    </row>
    <row r="119" spans="1:11" ht="21" hidden="1" customHeight="1">
      <c r="A119" s="233" t="s">
        <v>664</v>
      </c>
      <c r="B119" s="219" t="s">
        <v>665</v>
      </c>
      <c r="C119" s="219" t="s">
        <v>666</v>
      </c>
      <c r="D119" s="219" t="s">
        <v>326</v>
      </c>
      <c r="E119" s="219" t="s">
        <v>327</v>
      </c>
      <c r="F119" s="219" t="s">
        <v>681</v>
      </c>
      <c r="G119" s="219" t="s">
        <v>682</v>
      </c>
      <c r="H119" s="219">
        <v>42</v>
      </c>
      <c r="I119" s="219">
        <f t="shared" si="0"/>
        <v>116</v>
      </c>
      <c r="J119" t="s">
        <v>680</v>
      </c>
      <c r="K119" t="str">
        <f>VLOOKUP(J119,'[18]25S2 9.9 (update qty)'!$D$2:$E$80,2,FALSE)</f>
        <v>H06-SP09W</v>
      </c>
    </row>
    <row r="120" spans="1:11" ht="21" hidden="1" customHeight="1">
      <c r="A120" s="233" t="s">
        <v>664</v>
      </c>
      <c r="B120" s="219" t="s">
        <v>665</v>
      </c>
      <c r="C120" s="219" t="s">
        <v>666</v>
      </c>
      <c r="D120" s="219" t="s">
        <v>326</v>
      </c>
      <c r="E120" s="219" t="s">
        <v>327</v>
      </c>
      <c r="F120" s="219" t="s">
        <v>683</v>
      </c>
      <c r="G120" s="219" t="s">
        <v>684</v>
      </c>
      <c r="H120" s="219">
        <v>49</v>
      </c>
      <c r="I120" s="219">
        <f t="shared" si="0"/>
        <v>134</v>
      </c>
      <c r="J120" t="s">
        <v>680</v>
      </c>
      <c r="K120" t="str">
        <f>VLOOKUP(J120,'[18]25S2 9.9 (update qty)'!$D$2:$E$80,2,FALSE)</f>
        <v>H06-SP09W</v>
      </c>
    </row>
    <row r="121" spans="1:11" ht="21" hidden="1" customHeight="1">
      <c r="A121" s="233" t="s">
        <v>664</v>
      </c>
      <c r="B121" s="219" t="s">
        <v>665</v>
      </c>
      <c r="C121" s="219" t="s">
        <v>666</v>
      </c>
      <c r="D121" s="219" t="s">
        <v>326</v>
      </c>
      <c r="E121" s="219" t="s">
        <v>327</v>
      </c>
      <c r="F121" s="219" t="s">
        <v>685</v>
      </c>
      <c r="G121" s="219" t="s">
        <v>686</v>
      </c>
      <c r="H121" s="219">
        <v>25</v>
      </c>
      <c r="I121" s="219">
        <f t="shared" si="0"/>
        <v>78</v>
      </c>
      <c r="J121" t="s">
        <v>680</v>
      </c>
      <c r="K121" t="str">
        <f>VLOOKUP(J121,'[18]25S2 9.9 (update qty)'!$D$2:$E$80,2,FALSE)</f>
        <v>H06-SP09W</v>
      </c>
    </row>
    <row r="122" spans="1:11" ht="21" hidden="1" customHeight="1">
      <c r="A122" s="233" t="s">
        <v>664</v>
      </c>
      <c r="B122" s="219" t="s">
        <v>665</v>
      </c>
      <c r="C122" s="219" t="s">
        <v>666</v>
      </c>
      <c r="D122" s="219" t="s">
        <v>326</v>
      </c>
      <c r="E122" s="219" t="s">
        <v>327</v>
      </c>
      <c r="F122" s="219" t="s">
        <v>687</v>
      </c>
      <c r="G122" s="219" t="s">
        <v>688</v>
      </c>
      <c r="H122" s="219">
        <v>16</v>
      </c>
      <c r="I122" s="219">
        <f t="shared" si="0"/>
        <v>58</v>
      </c>
      <c r="J122" t="s">
        <v>680</v>
      </c>
      <c r="K122" t="str">
        <f>VLOOKUP(J122,'[18]25S2 9.9 (update qty)'!$D$2:$E$80,2,FALSE)</f>
        <v>H06-SP09W</v>
      </c>
    </row>
    <row r="123" spans="1:11" ht="21" hidden="1" customHeight="1">
      <c r="A123" s="233" t="s">
        <v>689</v>
      </c>
      <c r="B123" s="219" t="s">
        <v>690</v>
      </c>
      <c r="C123" s="219" t="s">
        <v>691</v>
      </c>
      <c r="D123" s="219" t="s">
        <v>379</v>
      </c>
      <c r="E123" s="219" t="s">
        <v>380</v>
      </c>
      <c r="F123" s="219" t="s">
        <v>692</v>
      </c>
      <c r="G123" s="219" t="s">
        <v>693</v>
      </c>
      <c r="H123" s="219">
        <v>43</v>
      </c>
      <c r="I123" s="219">
        <f t="shared" si="0"/>
        <v>118</v>
      </c>
      <c r="J123" t="s">
        <v>694</v>
      </c>
      <c r="K123" t="str">
        <f>VLOOKUP(J123,'[18]25S2 9.9 (update qty)'!$D$2:$E$80,2,FALSE)</f>
        <v>H06-ST54M-B</v>
      </c>
    </row>
    <row r="124" spans="1:11" ht="21" hidden="1" customHeight="1">
      <c r="A124" s="233" t="s">
        <v>689</v>
      </c>
      <c r="B124" s="219" t="s">
        <v>690</v>
      </c>
      <c r="C124" s="219" t="s">
        <v>691</v>
      </c>
      <c r="D124" s="219" t="s">
        <v>379</v>
      </c>
      <c r="E124" s="219" t="s">
        <v>380</v>
      </c>
      <c r="F124" s="219" t="s">
        <v>695</v>
      </c>
      <c r="G124" s="219" t="s">
        <v>696</v>
      </c>
      <c r="H124" s="219">
        <v>78</v>
      </c>
      <c r="I124" s="219">
        <f t="shared" si="0"/>
        <v>200</v>
      </c>
      <c r="J124" t="s">
        <v>694</v>
      </c>
      <c r="K124" t="str">
        <f>VLOOKUP(J124,'[18]25S2 9.9 (update qty)'!$D$2:$E$80,2,FALSE)</f>
        <v>H06-ST54M-B</v>
      </c>
    </row>
    <row r="125" spans="1:11" ht="21" hidden="1" customHeight="1">
      <c r="A125" s="233" t="s">
        <v>689</v>
      </c>
      <c r="B125" s="219" t="s">
        <v>690</v>
      </c>
      <c r="C125" s="219" t="s">
        <v>691</v>
      </c>
      <c r="D125" s="219" t="s">
        <v>379</v>
      </c>
      <c r="E125" s="219" t="s">
        <v>380</v>
      </c>
      <c r="F125" s="219" t="s">
        <v>697</v>
      </c>
      <c r="G125" s="219" t="s">
        <v>698</v>
      </c>
      <c r="H125" s="219">
        <v>98</v>
      </c>
      <c r="I125" s="219">
        <f t="shared" si="0"/>
        <v>246</v>
      </c>
      <c r="J125" t="s">
        <v>694</v>
      </c>
      <c r="K125" t="str">
        <f>VLOOKUP(J125,'[18]25S2 9.9 (update qty)'!$D$2:$E$80,2,FALSE)</f>
        <v>H06-ST54M-B</v>
      </c>
    </row>
    <row r="126" spans="1:11" ht="21" hidden="1" customHeight="1">
      <c r="A126" s="233" t="s">
        <v>689</v>
      </c>
      <c r="B126" s="219" t="s">
        <v>690</v>
      </c>
      <c r="C126" s="219" t="s">
        <v>691</v>
      </c>
      <c r="D126" s="219" t="s">
        <v>379</v>
      </c>
      <c r="E126" s="219" t="s">
        <v>380</v>
      </c>
      <c r="F126" s="219" t="s">
        <v>699</v>
      </c>
      <c r="G126" s="219" t="s">
        <v>700</v>
      </c>
      <c r="H126" s="219">
        <v>65</v>
      </c>
      <c r="I126" s="219">
        <f t="shared" si="0"/>
        <v>172</v>
      </c>
      <c r="J126" t="s">
        <v>694</v>
      </c>
      <c r="K126" t="str">
        <f>VLOOKUP(J126,'[18]25S2 9.9 (update qty)'!$D$2:$E$80,2,FALSE)</f>
        <v>H06-ST54M-B</v>
      </c>
    </row>
    <row r="127" spans="1:11" ht="21" hidden="1" customHeight="1">
      <c r="A127" s="233" t="s">
        <v>689</v>
      </c>
      <c r="B127" s="219" t="s">
        <v>690</v>
      </c>
      <c r="C127" s="219" t="s">
        <v>691</v>
      </c>
      <c r="D127" s="219" t="s">
        <v>379</v>
      </c>
      <c r="E127" s="219" t="s">
        <v>380</v>
      </c>
      <c r="F127" s="219" t="s">
        <v>701</v>
      </c>
      <c r="G127" s="219" t="s">
        <v>702</v>
      </c>
      <c r="H127" s="219">
        <v>25</v>
      </c>
      <c r="I127" s="219">
        <f t="shared" si="0"/>
        <v>78</v>
      </c>
      <c r="J127" t="s">
        <v>694</v>
      </c>
      <c r="K127" t="str">
        <f>VLOOKUP(J127,'[18]25S2 9.9 (update qty)'!$D$2:$E$80,2,FALSE)</f>
        <v>H06-ST54M-B</v>
      </c>
    </row>
    <row r="128" spans="1:11" ht="21" hidden="1" customHeight="1">
      <c r="A128" s="233" t="s">
        <v>689</v>
      </c>
      <c r="B128" s="219" t="s">
        <v>690</v>
      </c>
      <c r="C128" s="219" t="s">
        <v>691</v>
      </c>
      <c r="D128" s="219" t="s">
        <v>392</v>
      </c>
      <c r="E128" s="219" t="s">
        <v>393</v>
      </c>
      <c r="F128" s="219" t="s">
        <v>703</v>
      </c>
      <c r="G128" s="219" t="s">
        <v>704</v>
      </c>
      <c r="H128" s="219">
        <v>21</v>
      </c>
      <c r="I128" s="219">
        <f t="shared" si="0"/>
        <v>68</v>
      </c>
      <c r="J128" t="s">
        <v>705</v>
      </c>
      <c r="K128" t="str">
        <f>VLOOKUP(J128,'[18]25S2 9.9 (update qty)'!$D$2:$E$80,2,FALSE)</f>
        <v>H06-ST54M-B</v>
      </c>
    </row>
    <row r="129" spans="1:11" ht="21" hidden="1" customHeight="1">
      <c r="A129" s="233" t="s">
        <v>689</v>
      </c>
      <c r="B129" s="219" t="s">
        <v>690</v>
      </c>
      <c r="C129" s="219" t="s">
        <v>691</v>
      </c>
      <c r="D129" s="219" t="s">
        <v>392</v>
      </c>
      <c r="E129" s="219" t="s">
        <v>393</v>
      </c>
      <c r="F129" s="219" t="s">
        <v>706</v>
      </c>
      <c r="G129" s="219" t="s">
        <v>707</v>
      </c>
      <c r="H129" s="219">
        <v>30</v>
      </c>
      <c r="I129" s="219">
        <f t="shared" si="0"/>
        <v>90</v>
      </c>
      <c r="J129" t="s">
        <v>705</v>
      </c>
      <c r="K129" t="str">
        <f>VLOOKUP(J129,'[18]25S2 9.9 (update qty)'!$D$2:$E$80,2,FALSE)</f>
        <v>H06-ST54M-B</v>
      </c>
    </row>
    <row r="130" spans="1:11" ht="21" hidden="1" customHeight="1">
      <c r="A130" s="233" t="s">
        <v>689</v>
      </c>
      <c r="B130" s="219" t="s">
        <v>690</v>
      </c>
      <c r="C130" s="219" t="s">
        <v>691</v>
      </c>
      <c r="D130" s="219" t="s">
        <v>392</v>
      </c>
      <c r="E130" s="219" t="s">
        <v>393</v>
      </c>
      <c r="F130" s="219" t="s">
        <v>708</v>
      </c>
      <c r="G130" s="219" t="s">
        <v>709</v>
      </c>
      <c r="H130" s="219">
        <v>34</v>
      </c>
      <c r="I130" s="219">
        <f t="shared" si="0"/>
        <v>98</v>
      </c>
      <c r="J130" t="s">
        <v>705</v>
      </c>
      <c r="K130" t="str">
        <f>VLOOKUP(J130,'[18]25S2 9.9 (update qty)'!$D$2:$E$80,2,FALSE)</f>
        <v>H06-ST54M-B</v>
      </c>
    </row>
    <row r="131" spans="1:11" ht="21" hidden="1" customHeight="1">
      <c r="A131" s="233" t="s">
        <v>689</v>
      </c>
      <c r="B131" s="219" t="s">
        <v>690</v>
      </c>
      <c r="C131" s="219" t="s">
        <v>691</v>
      </c>
      <c r="D131" s="219" t="s">
        <v>392</v>
      </c>
      <c r="E131" s="219" t="s">
        <v>393</v>
      </c>
      <c r="F131" s="219" t="s">
        <v>710</v>
      </c>
      <c r="G131" s="219" t="s">
        <v>711</v>
      </c>
      <c r="H131" s="219">
        <v>22</v>
      </c>
      <c r="I131" s="219">
        <f t="shared" si="0"/>
        <v>70</v>
      </c>
      <c r="J131" t="s">
        <v>705</v>
      </c>
      <c r="K131" t="str">
        <f>VLOOKUP(J131,'[18]25S2 9.9 (update qty)'!$D$2:$E$80,2,FALSE)</f>
        <v>H06-ST54M-B</v>
      </c>
    </row>
    <row r="132" spans="1:11" ht="21" hidden="1" customHeight="1">
      <c r="A132" s="233" t="s">
        <v>689</v>
      </c>
      <c r="B132" s="219" t="s">
        <v>690</v>
      </c>
      <c r="C132" s="219" t="s">
        <v>691</v>
      </c>
      <c r="D132" s="219" t="s">
        <v>392</v>
      </c>
      <c r="E132" s="219" t="s">
        <v>393</v>
      </c>
      <c r="F132" s="219" t="s">
        <v>712</v>
      </c>
      <c r="G132" s="219" t="s">
        <v>713</v>
      </c>
      <c r="H132" s="219">
        <v>11</v>
      </c>
      <c r="I132" s="219">
        <f t="shared" si="0"/>
        <v>46</v>
      </c>
      <c r="J132" t="s">
        <v>705</v>
      </c>
      <c r="K132" t="str">
        <f>VLOOKUP(J132,'[18]25S2 9.9 (update qty)'!$D$2:$E$80,2,FALSE)</f>
        <v>H06-ST54M-B</v>
      </c>
    </row>
    <row r="133" spans="1:11" ht="21" hidden="1" customHeight="1">
      <c r="A133" s="233" t="s">
        <v>714</v>
      </c>
      <c r="B133" s="219" t="s">
        <v>715</v>
      </c>
      <c r="C133" s="219" t="s">
        <v>716</v>
      </c>
      <c r="D133" s="219" t="s">
        <v>379</v>
      </c>
      <c r="E133" s="219" t="s">
        <v>380</v>
      </c>
      <c r="F133" s="219" t="s">
        <v>717</v>
      </c>
      <c r="G133" s="219" t="s">
        <v>718</v>
      </c>
      <c r="H133" s="219">
        <v>28</v>
      </c>
      <c r="I133" s="219">
        <f t="shared" si="0"/>
        <v>86</v>
      </c>
      <c r="J133" t="s">
        <v>719</v>
      </c>
      <c r="K133" t="str">
        <f>VLOOKUP(J133,'[18]25S2 9.9 (update qty)'!$D$2:$E$80,2,FALSE)</f>
        <v>H06-ST126W-B</v>
      </c>
    </row>
    <row r="134" spans="1:11" ht="21" hidden="1" customHeight="1">
      <c r="A134" s="233" t="s">
        <v>714</v>
      </c>
      <c r="B134" s="219" t="s">
        <v>715</v>
      </c>
      <c r="C134" s="219" t="s">
        <v>716</v>
      </c>
      <c r="D134" s="219" t="s">
        <v>379</v>
      </c>
      <c r="E134" s="219" t="s">
        <v>380</v>
      </c>
      <c r="F134" s="219" t="s">
        <v>720</v>
      </c>
      <c r="G134" s="219" t="s">
        <v>721</v>
      </c>
      <c r="H134" s="219">
        <v>64</v>
      </c>
      <c r="I134" s="219">
        <f t="shared" si="0"/>
        <v>168</v>
      </c>
      <c r="J134" t="s">
        <v>719</v>
      </c>
      <c r="K134" t="str">
        <f>VLOOKUP(J134,'[18]25S2 9.9 (update qty)'!$D$2:$E$80,2,FALSE)</f>
        <v>H06-ST126W-B</v>
      </c>
    </row>
    <row r="135" spans="1:11" ht="21" hidden="1" customHeight="1">
      <c r="A135" s="233" t="s">
        <v>714</v>
      </c>
      <c r="B135" s="219" t="s">
        <v>715</v>
      </c>
      <c r="C135" s="219" t="s">
        <v>716</v>
      </c>
      <c r="D135" s="219" t="s">
        <v>379</v>
      </c>
      <c r="E135" s="219" t="s">
        <v>380</v>
      </c>
      <c r="F135" s="219" t="s">
        <v>722</v>
      </c>
      <c r="G135" s="219" t="s">
        <v>723</v>
      </c>
      <c r="H135" s="219">
        <v>65</v>
      </c>
      <c r="I135" s="219">
        <f t="shared" si="0"/>
        <v>172</v>
      </c>
      <c r="J135" t="s">
        <v>719</v>
      </c>
      <c r="K135" t="str">
        <f>VLOOKUP(J135,'[18]25S2 9.9 (update qty)'!$D$2:$E$80,2,FALSE)</f>
        <v>H06-ST126W-B</v>
      </c>
    </row>
    <row r="136" spans="1:11" ht="21" hidden="1" customHeight="1">
      <c r="A136" s="233" t="s">
        <v>714</v>
      </c>
      <c r="B136" s="219" t="s">
        <v>715</v>
      </c>
      <c r="C136" s="219" t="s">
        <v>716</v>
      </c>
      <c r="D136" s="219" t="s">
        <v>379</v>
      </c>
      <c r="E136" s="219" t="s">
        <v>380</v>
      </c>
      <c r="F136" s="219" t="s">
        <v>724</v>
      </c>
      <c r="G136" s="219" t="s">
        <v>725</v>
      </c>
      <c r="H136" s="219">
        <v>39</v>
      </c>
      <c r="I136" s="219">
        <f t="shared" si="0"/>
        <v>110</v>
      </c>
      <c r="J136" t="s">
        <v>719</v>
      </c>
      <c r="K136" t="str">
        <f>VLOOKUP(J136,'[18]25S2 9.9 (update qty)'!$D$2:$E$80,2,FALSE)</f>
        <v>H06-ST126W-B</v>
      </c>
    </row>
    <row r="137" spans="1:11" ht="21" hidden="1" customHeight="1">
      <c r="A137" s="233" t="s">
        <v>714</v>
      </c>
      <c r="B137" s="219" t="s">
        <v>715</v>
      </c>
      <c r="C137" s="219" t="s">
        <v>716</v>
      </c>
      <c r="D137" s="219" t="s">
        <v>379</v>
      </c>
      <c r="E137" s="219" t="s">
        <v>380</v>
      </c>
      <c r="F137" s="219" t="s">
        <v>726</v>
      </c>
      <c r="G137" s="219" t="s">
        <v>727</v>
      </c>
      <c r="H137" s="219">
        <v>21</v>
      </c>
      <c r="I137" s="219">
        <f t="shared" si="0"/>
        <v>68</v>
      </c>
      <c r="J137" t="s">
        <v>719</v>
      </c>
      <c r="K137" t="str">
        <f>VLOOKUP(J137,'[18]25S2 9.9 (update qty)'!$D$2:$E$80,2,FALSE)</f>
        <v>H06-ST126W-B</v>
      </c>
    </row>
    <row r="138" spans="1:11" ht="21" hidden="1" customHeight="1">
      <c r="A138" s="233" t="s">
        <v>714</v>
      </c>
      <c r="B138" s="219" t="s">
        <v>715</v>
      </c>
      <c r="C138" s="219" t="s">
        <v>716</v>
      </c>
      <c r="D138" s="219" t="s">
        <v>728</v>
      </c>
      <c r="E138" s="219" t="s">
        <v>729</v>
      </c>
      <c r="F138" s="219" t="s">
        <v>730</v>
      </c>
      <c r="G138" s="219" t="s">
        <v>731</v>
      </c>
      <c r="H138" s="219">
        <v>28</v>
      </c>
      <c r="I138" s="219">
        <f t="shared" si="0"/>
        <v>86</v>
      </c>
      <c r="J138" t="s">
        <v>732</v>
      </c>
      <c r="K138" t="str">
        <f>VLOOKUP(J138,'[18]25S2 9.9 (update qty)'!$D$2:$E$80,2,FALSE)</f>
        <v>H06-ST126W-B</v>
      </c>
    </row>
    <row r="139" spans="1:11" ht="21" hidden="1" customHeight="1">
      <c r="A139" s="233" t="s">
        <v>714</v>
      </c>
      <c r="B139" s="219" t="s">
        <v>715</v>
      </c>
      <c r="C139" s="219" t="s">
        <v>716</v>
      </c>
      <c r="D139" s="219" t="s">
        <v>728</v>
      </c>
      <c r="E139" s="219" t="s">
        <v>729</v>
      </c>
      <c r="F139" s="219" t="s">
        <v>733</v>
      </c>
      <c r="G139" s="219" t="s">
        <v>734</v>
      </c>
      <c r="H139" s="219">
        <v>68</v>
      </c>
      <c r="I139" s="219">
        <f t="shared" si="0"/>
        <v>178</v>
      </c>
      <c r="J139" t="s">
        <v>732</v>
      </c>
      <c r="K139" t="str">
        <f>VLOOKUP(J139,'[18]25S2 9.9 (update qty)'!$D$2:$E$80,2,FALSE)</f>
        <v>H06-ST126W-B</v>
      </c>
    </row>
    <row r="140" spans="1:11" ht="21" hidden="1" customHeight="1">
      <c r="A140" s="233" t="s">
        <v>714</v>
      </c>
      <c r="B140" s="219" t="s">
        <v>715</v>
      </c>
      <c r="C140" s="219" t="s">
        <v>716</v>
      </c>
      <c r="D140" s="219" t="s">
        <v>728</v>
      </c>
      <c r="E140" s="219" t="s">
        <v>729</v>
      </c>
      <c r="F140" s="219" t="s">
        <v>735</v>
      </c>
      <c r="G140" s="219" t="s">
        <v>736</v>
      </c>
      <c r="H140" s="219">
        <v>72</v>
      </c>
      <c r="I140" s="219">
        <f t="shared" si="0"/>
        <v>186</v>
      </c>
      <c r="J140" t="s">
        <v>732</v>
      </c>
      <c r="K140" t="str">
        <f>VLOOKUP(J140,'[18]25S2 9.9 (update qty)'!$D$2:$E$80,2,FALSE)</f>
        <v>H06-ST126W-B</v>
      </c>
    </row>
    <row r="141" spans="1:11" ht="21" hidden="1" customHeight="1">
      <c r="A141" s="233" t="s">
        <v>714</v>
      </c>
      <c r="B141" s="219" t="s">
        <v>715</v>
      </c>
      <c r="C141" s="219" t="s">
        <v>716</v>
      </c>
      <c r="D141" s="219" t="s">
        <v>728</v>
      </c>
      <c r="E141" s="219" t="s">
        <v>729</v>
      </c>
      <c r="F141" s="219" t="s">
        <v>737</v>
      </c>
      <c r="G141" s="219" t="s">
        <v>738</v>
      </c>
      <c r="H141" s="219">
        <v>54</v>
      </c>
      <c r="I141" s="219">
        <f t="shared" si="0"/>
        <v>144</v>
      </c>
      <c r="J141" t="s">
        <v>732</v>
      </c>
      <c r="K141" t="str">
        <f>VLOOKUP(J141,'[18]25S2 9.9 (update qty)'!$D$2:$E$80,2,FALSE)</f>
        <v>H06-ST126W-B</v>
      </c>
    </row>
    <row r="142" spans="1:11" ht="21" hidden="1" customHeight="1">
      <c r="A142" s="233" t="s">
        <v>714</v>
      </c>
      <c r="B142" s="219" t="s">
        <v>715</v>
      </c>
      <c r="C142" s="219" t="s">
        <v>716</v>
      </c>
      <c r="D142" s="219" t="s">
        <v>728</v>
      </c>
      <c r="E142" s="219" t="s">
        <v>729</v>
      </c>
      <c r="F142" s="219" t="s">
        <v>739</v>
      </c>
      <c r="G142" s="219" t="s">
        <v>740</v>
      </c>
      <c r="H142" s="219">
        <v>23</v>
      </c>
      <c r="I142" s="219">
        <f t="shared" si="0"/>
        <v>72</v>
      </c>
      <c r="J142" t="s">
        <v>732</v>
      </c>
      <c r="K142" t="str">
        <f>VLOOKUP(J142,'[18]25S2 9.9 (update qty)'!$D$2:$E$80,2,FALSE)</f>
        <v>H06-ST126W-B</v>
      </c>
    </row>
    <row r="143" spans="1:11" ht="21" hidden="1" customHeight="1">
      <c r="A143" s="233" t="s">
        <v>741</v>
      </c>
      <c r="B143" s="219" t="s">
        <v>742</v>
      </c>
      <c r="C143" s="219" t="s">
        <v>743</v>
      </c>
      <c r="D143" s="219" t="s">
        <v>326</v>
      </c>
      <c r="E143" s="219" t="s">
        <v>327</v>
      </c>
      <c r="F143" s="219" t="s">
        <v>744</v>
      </c>
      <c r="G143" s="219" t="s">
        <v>745</v>
      </c>
      <c r="H143" s="219">
        <v>14</v>
      </c>
      <c r="I143" s="219">
        <f t="shared" si="0"/>
        <v>52</v>
      </c>
      <c r="J143" t="s">
        <v>746</v>
      </c>
      <c r="K143" t="str">
        <f>VLOOKUP(J143,'[18]25S2 9.9 (update qty)'!$D$2:$E$80,2,FALSE)</f>
        <v>H06-ST62M</v>
      </c>
    </row>
    <row r="144" spans="1:11" ht="21" hidden="1" customHeight="1">
      <c r="A144" s="233" t="s">
        <v>741</v>
      </c>
      <c r="B144" s="219" t="s">
        <v>742</v>
      </c>
      <c r="C144" s="219" t="s">
        <v>743</v>
      </c>
      <c r="D144" s="219" t="s">
        <v>326</v>
      </c>
      <c r="E144" s="219" t="s">
        <v>327</v>
      </c>
      <c r="F144" s="219" t="s">
        <v>747</v>
      </c>
      <c r="G144" s="219" t="s">
        <v>748</v>
      </c>
      <c r="H144" s="219">
        <v>31</v>
      </c>
      <c r="I144" s="219">
        <f t="shared" si="0"/>
        <v>92</v>
      </c>
      <c r="J144" t="s">
        <v>746</v>
      </c>
      <c r="K144" t="str">
        <f>VLOOKUP(J144,'[18]25S2 9.9 (update qty)'!$D$2:$E$80,2,FALSE)</f>
        <v>H06-ST62M</v>
      </c>
    </row>
    <row r="145" spans="1:11" ht="21" hidden="1" customHeight="1">
      <c r="A145" s="233" t="s">
        <v>741</v>
      </c>
      <c r="B145" s="219" t="s">
        <v>742</v>
      </c>
      <c r="C145" s="219" t="s">
        <v>743</v>
      </c>
      <c r="D145" s="219" t="s">
        <v>326</v>
      </c>
      <c r="E145" s="219" t="s">
        <v>327</v>
      </c>
      <c r="F145" s="219" t="s">
        <v>749</v>
      </c>
      <c r="G145" s="219" t="s">
        <v>750</v>
      </c>
      <c r="H145" s="219">
        <v>42</v>
      </c>
      <c r="I145" s="219">
        <f t="shared" si="0"/>
        <v>116</v>
      </c>
      <c r="J145" t="s">
        <v>746</v>
      </c>
      <c r="K145" t="str">
        <f>VLOOKUP(J145,'[18]25S2 9.9 (update qty)'!$D$2:$E$80,2,FALSE)</f>
        <v>H06-ST62M</v>
      </c>
    </row>
    <row r="146" spans="1:11" ht="21" hidden="1" customHeight="1">
      <c r="A146" s="233" t="s">
        <v>741</v>
      </c>
      <c r="B146" s="219" t="s">
        <v>742</v>
      </c>
      <c r="C146" s="219" t="s">
        <v>743</v>
      </c>
      <c r="D146" s="219" t="s">
        <v>326</v>
      </c>
      <c r="E146" s="219" t="s">
        <v>327</v>
      </c>
      <c r="F146" s="219" t="s">
        <v>751</v>
      </c>
      <c r="G146" s="219" t="s">
        <v>752</v>
      </c>
      <c r="H146" s="219">
        <v>27</v>
      </c>
      <c r="I146" s="219">
        <f t="shared" si="0"/>
        <v>82</v>
      </c>
      <c r="J146" t="s">
        <v>746</v>
      </c>
      <c r="K146" t="str">
        <f>VLOOKUP(J146,'[18]25S2 9.9 (update qty)'!$D$2:$E$80,2,FALSE)</f>
        <v>H06-ST62M</v>
      </c>
    </row>
    <row r="147" spans="1:11" ht="21" hidden="1" customHeight="1">
      <c r="A147" s="233" t="s">
        <v>741</v>
      </c>
      <c r="B147" s="219" t="s">
        <v>742</v>
      </c>
      <c r="C147" s="219" t="s">
        <v>743</v>
      </c>
      <c r="D147" s="219" t="s">
        <v>326</v>
      </c>
      <c r="E147" s="219" t="s">
        <v>327</v>
      </c>
      <c r="F147" s="219" t="s">
        <v>753</v>
      </c>
      <c r="G147" s="219" t="s">
        <v>754</v>
      </c>
      <c r="H147" s="219">
        <v>11</v>
      </c>
      <c r="I147" s="219">
        <f t="shared" si="0"/>
        <v>46</v>
      </c>
      <c r="J147" t="s">
        <v>746</v>
      </c>
      <c r="K147" t="str">
        <f>VLOOKUP(J147,'[18]25S2 9.9 (update qty)'!$D$2:$E$80,2,FALSE)</f>
        <v>H06-ST62M</v>
      </c>
    </row>
    <row r="148" spans="1:11" ht="21" hidden="1" customHeight="1">
      <c r="A148" s="233" t="s">
        <v>755</v>
      </c>
      <c r="B148" s="219" t="s">
        <v>756</v>
      </c>
      <c r="C148" s="219" t="s">
        <v>757</v>
      </c>
      <c r="D148" s="219" t="s">
        <v>326</v>
      </c>
      <c r="E148" s="219" t="s">
        <v>327</v>
      </c>
      <c r="F148" s="219" t="s">
        <v>758</v>
      </c>
      <c r="G148" s="219" t="s">
        <v>759</v>
      </c>
      <c r="H148" s="219">
        <v>14</v>
      </c>
      <c r="I148" s="219">
        <f t="shared" si="0"/>
        <v>52</v>
      </c>
      <c r="J148" t="s">
        <v>760</v>
      </c>
      <c r="K148" t="str">
        <f>VLOOKUP(J148,'[18]25S2 9.9 (update qty)'!$D$2:$E$80,2,FALSE)</f>
        <v>H06-ST55W-B</v>
      </c>
    </row>
    <row r="149" spans="1:11" ht="21" hidden="1" customHeight="1">
      <c r="A149" s="233" t="s">
        <v>755</v>
      </c>
      <c r="B149" s="219" t="s">
        <v>756</v>
      </c>
      <c r="C149" s="219" t="s">
        <v>757</v>
      </c>
      <c r="D149" s="219" t="s">
        <v>326</v>
      </c>
      <c r="E149" s="219" t="s">
        <v>327</v>
      </c>
      <c r="F149" s="219" t="s">
        <v>761</v>
      </c>
      <c r="G149" s="219" t="s">
        <v>762</v>
      </c>
      <c r="H149" s="219">
        <v>31</v>
      </c>
      <c r="I149" s="219">
        <f t="shared" si="0"/>
        <v>92</v>
      </c>
      <c r="J149" t="s">
        <v>760</v>
      </c>
      <c r="K149" t="str">
        <f>VLOOKUP(J149,'[18]25S2 9.9 (update qty)'!$D$2:$E$80,2,FALSE)</f>
        <v>H06-ST55W-B</v>
      </c>
    </row>
    <row r="150" spans="1:11" ht="21" hidden="1" customHeight="1">
      <c r="A150" s="233" t="s">
        <v>755</v>
      </c>
      <c r="B150" s="219" t="s">
        <v>756</v>
      </c>
      <c r="C150" s="219" t="s">
        <v>757</v>
      </c>
      <c r="D150" s="219" t="s">
        <v>326</v>
      </c>
      <c r="E150" s="219" t="s">
        <v>327</v>
      </c>
      <c r="F150" s="219" t="s">
        <v>763</v>
      </c>
      <c r="G150" s="219" t="s">
        <v>764</v>
      </c>
      <c r="H150" s="219">
        <v>31</v>
      </c>
      <c r="I150" s="219">
        <f t="shared" si="0"/>
        <v>92</v>
      </c>
      <c r="J150" t="s">
        <v>760</v>
      </c>
      <c r="K150" t="str">
        <f>VLOOKUP(J150,'[18]25S2 9.9 (update qty)'!$D$2:$E$80,2,FALSE)</f>
        <v>H06-ST55W-B</v>
      </c>
    </row>
    <row r="151" spans="1:11" ht="21" hidden="1" customHeight="1">
      <c r="A151" s="233" t="s">
        <v>755</v>
      </c>
      <c r="B151" s="219" t="s">
        <v>756</v>
      </c>
      <c r="C151" s="219" t="s">
        <v>757</v>
      </c>
      <c r="D151" s="219" t="s">
        <v>326</v>
      </c>
      <c r="E151" s="219" t="s">
        <v>327</v>
      </c>
      <c r="F151" s="219" t="s">
        <v>765</v>
      </c>
      <c r="G151" s="219" t="s">
        <v>766</v>
      </c>
      <c r="H151" s="219">
        <v>14</v>
      </c>
      <c r="I151" s="219">
        <f t="shared" si="0"/>
        <v>52</v>
      </c>
      <c r="J151" t="s">
        <v>760</v>
      </c>
      <c r="K151" t="str">
        <f>VLOOKUP(J151,'[18]25S2 9.9 (update qty)'!$D$2:$E$80,2,FALSE)</f>
        <v>H06-ST55W-B</v>
      </c>
    </row>
    <row r="152" spans="1:11" ht="21" hidden="1" customHeight="1">
      <c r="A152" s="233" t="s">
        <v>755</v>
      </c>
      <c r="B152" s="219" t="s">
        <v>756</v>
      </c>
      <c r="C152" s="219" t="s">
        <v>757</v>
      </c>
      <c r="D152" s="219" t="s">
        <v>326</v>
      </c>
      <c r="E152" s="219" t="s">
        <v>327</v>
      </c>
      <c r="F152" s="219" t="s">
        <v>767</v>
      </c>
      <c r="G152" s="219" t="s">
        <v>768</v>
      </c>
      <c r="H152" s="219">
        <v>8</v>
      </c>
      <c r="I152" s="219">
        <f t="shared" si="0"/>
        <v>38</v>
      </c>
      <c r="J152" t="s">
        <v>760</v>
      </c>
      <c r="K152" t="str">
        <f>VLOOKUP(J152,'[18]25S2 9.9 (update qty)'!$D$2:$E$80,2,FALSE)</f>
        <v>H06-ST55W-B</v>
      </c>
    </row>
    <row r="153" spans="1:11" ht="21" hidden="1" customHeight="1">
      <c r="A153" s="233" t="s">
        <v>769</v>
      </c>
      <c r="B153" s="219" t="s">
        <v>770</v>
      </c>
      <c r="C153" s="219" t="s">
        <v>771</v>
      </c>
      <c r="D153" s="219" t="s">
        <v>326</v>
      </c>
      <c r="E153" s="219" t="s">
        <v>327</v>
      </c>
      <c r="F153" s="219" t="s">
        <v>772</v>
      </c>
      <c r="G153" s="219" t="s">
        <v>773</v>
      </c>
      <c r="H153" s="219">
        <v>33</v>
      </c>
      <c r="I153" s="219">
        <f t="shared" si="0"/>
        <v>96</v>
      </c>
      <c r="J153" t="s">
        <v>774</v>
      </c>
      <c r="K153" t="str">
        <f>VLOOKUP(J153,'[18]25S2 9.9 (update qty)'!$D$2:$E$80,2,FALSE)</f>
        <v>H06-PT09M-B</v>
      </c>
    </row>
    <row r="154" spans="1:11" ht="21" hidden="1" customHeight="1">
      <c r="A154" s="233" t="s">
        <v>769</v>
      </c>
      <c r="B154" s="219" t="s">
        <v>770</v>
      </c>
      <c r="C154" s="219" t="s">
        <v>771</v>
      </c>
      <c r="D154" s="219" t="s">
        <v>326</v>
      </c>
      <c r="E154" s="219" t="s">
        <v>327</v>
      </c>
      <c r="F154" s="219" t="s">
        <v>775</v>
      </c>
      <c r="G154" s="219" t="s">
        <v>776</v>
      </c>
      <c r="H154" s="219">
        <v>58</v>
      </c>
      <c r="I154" s="219">
        <f t="shared" si="0"/>
        <v>154</v>
      </c>
      <c r="J154" t="s">
        <v>774</v>
      </c>
      <c r="K154" t="str">
        <f>VLOOKUP(J154,'[18]25S2 9.9 (update qty)'!$D$2:$E$80,2,FALSE)</f>
        <v>H06-PT09M-B</v>
      </c>
    </row>
    <row r="155" spans="1:11" ht="21" hidden="1" customHeight="1">
      <c r="A155" s="233" t="s">
        <v>769</v>
      </c>
      <c r="B155" s="219" t="s">
        <v>770</v>
      </c>
      <c r="C155" s="219" t="s">
        <v>771</v>
      </c>
      <c r="D155" s="219" t="s">
        <v>326</v>
      </c>
      <c r="E155" s="219" t="s">
        <v>327</v>
      </c>
      <c r="F155" s="219" t="s">
        <v>777</v>
      </c>
      <c r="G155" s="219" t="s">
        <v>778</v>
      </c>
      <c r="H155" s="219">
        <v>88</v>
      </c>
      <c r="I155" s="219">
        <f t="shared" si="0"/>
        <v>224</v>
      </c>
      <c r="J155" t="s">
        <v>774</v>
      </c>
      <c r="K155" t="str">
        <f>VLOOKUP(J155,'[18]25S2 9.9 (update qty)'!$D$2:$E$80,2,FALSE)</f>
        <v>H06-PT09M-B</v>
      </c>
    </row>
    <row r="156" spans="1:11" ht="21" hidden="1" customHeight="1">
      <c r="A156" s="233" t="s">
        <v>769</v>
      </c>
      <c r="B156" s="219" t="s">
        <v>770</v>
      </c>
      <c r="C156" s="219" t="s">
        <v>771</v>
      </c>
      <c r="D156" s="219" t="s">
        <v>326</v>
      </c>
      <c r="E156" s="219" t="s">
        <v>327</v>
      </c>
      <c r="F156" s="219" t="s">
        <v>779</v>
      </c>
      <c r="G156" s="219" t="s">
        <v>780</v>
      </c>
      <c r="H156" s="219">
        <v>54</v>
      </c>
      <c r="I156" s="219">
        <f t="shared" si="0"/>
        <v>144</v>
      </c>
      <c r="J156" t="s">
        <v>774</v>
      </c>
      <c r="K156" t="str">
        <f>VLOOKUP(J156,'[18]25S2 9.9 (update qty)'!$D$2:$E$80,2,FALSE)</f>
        <v>H06-PT09M-B</v>
      </c>
    </row>
    <row r="157" spans="1:11" ht="21" hidden="1" customHeight="1">
      <c r="A157" s="233" t="s">
        <v>769</v>
      </c>
      <c r="B157" s="219" t="s">
        <v>770</v>
      </c>
      <c r="C157" s="219" t="s">
        <v>771</v>
      </c>
      <c r="D157" s="219" t="s">
        <v>326</v>
      </c>
      <c r="E157" s="219" t="s">
        <v>327</v>
      </c>
      <c r="F157" s="219" t="s">
        <v>781</v>
      </c>
      <c r="G157" s="219" t="s">
        <v>782</v>
      </c>
      <c r="H157" s="219">
        <v>18</v>
      </c>
      <c r="I157" s="219">
        <f t="shared" si="0"/>
        <v>62</v>
      </c>
      <c r="J157" t="s">
        <v>774</v>
      </c>
      <c r="K157" t="str">
        <f>VLOOKUP(J157,'[18]25S2 9.9 (update qty)'!$D$2:$E$80,2,FALSE)</f>
        <v>H06-PT09M-B</v>
      </c>
    </row>
    <row r="158" spans="1:11" ht="21" hidden="1" customHeight="1">
      <c r="A158" s="233" t="s">
        <v>769</v>
      </c>
      <c r="B158" s="219" t="s">
        <v>770</v>
      </c>
      <c r="C158" s="219" t="s">
        <v>771</v>
      </c>
      <c r="D158" s="219" t="s">
        <v>283</v>
      </c>
      <c r="E158" s="219" t="s">
        <v>284</v>
      </c>
      <c r="F158" s="219" t="s">
        <v>783</v>
      </c>
      <c r="G158" s="219" t="s">
        <v>784</v>
      </c>
      <c r="H158" s="219">
        <v>29</v>
      </c>
      <c r="I158" s="219">
        <f t="shared" si="0"/>
        <v>88</v>
      </c>
      <c r="J158" t="s">
        <v>785</v>
      </c>
      <c r="K158" t="str">
        <f>VLOOKUP(J158,'[18]25S2 9.9 (update qty)'!$D$2:$E$80,2,FALSE)</f>
        <v>H06-PT09M-B</v>
      </c>
    </row>
    <row r="159" spans="1:11" ht="21" hidden="1" customHeight="1">
      <c r="A159" s="233" t="s">
        <v>769</v>
      </c>
      <c r="B159" s="219" t="s">
        <v>770</v>
      </c>
      <c r="C159" s="219" t="s">
        <v>771</v>
      </c>
      <c r="D159" s="219" t="s">
        <v>283</v>
      </c>
      <c r="E159" s="219" t="s">
        <v>284</v>
      </c>
      <c r="F159" s="219" t="s">
        <v>786</v>
      </c>
      <c r="G159" s="219" t="s">
        <v>787</v>
      </c>
      <c r="H159" s="219">
        <v>51</v>
      </c>
      <c r="I159" s="219">
        <f t="shared" si="0"/>
        <v>138</v>
      </c>
      <c r="J159" t="s">
        <v>785</v>
      </c>
      <c r="K159" t="str">
        <f>VLOOKUP(J159,'[18]25S2 9.9 (update qty)'!$D$2:$E$80,2,FALSE)</f>
        <v>H06-PT09M-B</v>
      </c>
    </row>
    <row r="160" spans="1:11" ht="21" hidden="1" customHeight="1">
      <c r="A160" s="233" t="s">
        <v>769</v>
      </c>
      <c r="B160" s="219" t="s">
        <v>770</v>
      </c>
      <c r="C160" s="219" t="s">
        <v>771</v>
      </c>
      <c r="D160" s="219" t="s">
        <v>283</v>
      </c>
      <c r="E160" s="219" t="s">
        <v>284</v>
      </c>
      <c r="F160" s="219" t="s">
        <v>788</v>
      </c>
      <c r="G160" s="219" t="s">
        <v>789</v>
      </c>
      <c r="H160" s="219">
        <v>81</v>
      </c>
      <c r="I160" s="219">
        <f t="shared" si="0"/>
        <v>206</v>
      </c>
      <c r="J160" t="s">
        <v>785</v>
      </c>
      <c r="K160" t="str">
        <f>VLOOKUP(J160,'[18]25S2 9.9 (update qty)'!$D$2:$E$80,2,FALSE)</f>
        <v>H06-PT09M-B</v>
      </c>
    </row>
    <row r="161" spans="1:11" ht="21" hidden="1" customHeight="1">
      <c r="A161" s="233" t="s">
        <v>769</v>
      </c>
      <c r="B161" s="219" t="s">
        <v>770</v>
      </c>
      <c r="C161" s="219" t="s">
        <v>771</v>
      </c>
      <c r="D161" s="219" t="s">
        <v>283</v>
      </c>
      <c r="E161" s="219" t="s">
        <v>284</v>
      </c>
      <c r="F161" s="219" t="s">
        <v>790</v>
      </c>
      <c r="G161" s="219" t="s">
        <v>791</v>
      </c>
      <c r="H161" s="219">
        <v>46</v>
      </c>
      <c r="I161" s="219">
        <f t="shared" si="0"/>
        <v>128</v>
      </c>
      <c r="J161" t="s">
        <v>785</v>
      </c>
      <c r="K161" t="str">
        <f>VLOOKUP(J161,'[18]25S2 9.9 (update qty)'!$D$2:$E$80,2,FALSE)</f>
        <v>H06-PT09M-B</v>
      </c>
    </row>
    <row r="162" spans="1:11" ht="21" hidden="1" customHeight="1">
      <c r="A162" s="233" t="s">
        <v>769</v>
      </c>
      <c r="B162" s="219" t="s">
        <v>770</v>
      </c>
      <c r="C162" s="219" t="s">
        <v>771</v>
      </c>
      <c r="D162" s="219" t="s">
        <v>283</v>
      </c>
      <c r="E162" s="219" t="s">
        <v>284</v>
      </c>
      <c r="F162" s="219" t="s">
        <v>792</v>
      </c>
      <c r="G162" s="219" t="s">
        <v>793</v>
      </c>
      <c r="H162" s="219">
        <v>14</v>
      </c>
      <c r="I162" s="219">
        <f t="shared" si="0"/>
        <v>52</v>
      </c>
      <c r="J162" t="s">
        <v>785</v>
      </c>
      <c r="K162" t="str">
        <f>VLOOKUP(J162,'[18]25S2 9.9 (update qty)'!$D$2:$E$80,2,FALSE)</f>
        <v>H06-PT09M-B</v>
      </c>
    </row>
    <row r="163" spans="1:11" ht="21" hidden="1" customHeight="1">
      <c r="A163" s="233" t="s">
        <v>689</v>
      </c>
      <c r="B163" s="219" t="s">
        <v>690</v>
      </c>
      <c r="C163" s="219" t="s">
        <v>691</v>
      </c>
      <c r="D163" s="219" t="s">
        <v>283</v>
      </c>
      <c r="E163" s="219" t="s">
        <v>284</v>
      </c>
      <c r="F163" s="219" t="s">
        <v>794</v>
      </c>
      <c r="G163" s="219" t="s">
        <v>795</v>
      </c>
      <c r="H163" s="219">
        <v>41</v>
      </c>
      <c r="I163" s="219">
        <f t="shared" si="0"/>
        <v>114</v>
      </c>
      <c r="J163" t="s">
        <v>796</v>
      </c>
      <c r="K163" t="str">
        <f>VLOOKUP(J163,'[18]25S2 9.9 (update qty)'!$D$2:$E$80,2,FALSE)</f>
        <v>H06-ST54M-B</v>
      </c>
    </row>
    <row r="164" spans="1:11" ht="21" hidden="1" customHeight="1">
      <c r="A164" s="233" t="s">
        <v>689</v>
      </c>
      <c r="B164" s="219" t="s">
        <v>690</v>
      </c>
      <c r="C164" s="219" t="s">
        <v>691</v>
      </c>
      <c r="D164" s="219" t="s">
        <v>283</v>
      </c>
      <c r="E164" s="219" t="s">
        <v>284</v>
      </c>
      <c r="F164" s="219" t="s">
        <v>797</v>
      </c>
      <c r="G164" s="219" t="s">
        <v>798</v>
      </c>
      <c r="H164" s="219">
        <v>70</v>
      </c>
      <c r="I164" s="219">
        <f t="shared" si="0"/>
        <v>182</v>
      </c>
      <c r="J164" t="s">
        <v>796</v>
      </c>
      <c r="K164" t="str">
        <f>VLOOKUP(J164,'[18]25S2 9.9 (update qty)'!$D$2:$E$80,2,FALSE)</f>
        <v>H06-ST54M-B</v>
      </c>
    </row>
    <row r="165" spans="1:11" ht="21" hidden="1" customHeight="1">
      <c r="A165" s="233" t="s">
        <v>689</v>
      </c>
      <c r="B165" s="219" t="s">
        <v>690</v>
      </c>
      <c r="C165" s="219" t="s">
        <v>691</v>
      </c>
      <c r="D165" s="219" t="s">
        <v>283</v>
      </c>
      <c r="E165" s="219" t="s">
        <v>284</v>
      </c>
      <c r="F165" s="219" t="s">
        <v>799</v>
      </c>
      <c r="G165" s="219" t="s">
        <v>800</v>
      </c>
      <c r="H165" s="219">
        <v>95</v>
      </c>
      <c r="I165" s="219">
        <f t="shared" si="0"/>
        <v>240</v>
      </c>
      <c r="J165" t="s">
        <v>796</v>
      </c>
      <c r="K165" t="str">
        <f>VLOOKUP(J165,'[18]25S2 9.9 (update qty)'!$D$2:$E$80,2,FALSE)</f>
        <v>H06-ST54M-B</v>
      </c>
    </row>
    <row r="166" spans="1:11" ht="21" hidden="1" customHeight="1">
      <c r="A166" s="233" t="s">
        <v>689</v>
      </c>
      <c r="B166" s="219" t="s">
        <v>690</v>
      </c>
      <c r="C166" s="219" t="s">
        <v>691</v>
      </c>
      <c r="D166" s="219" t="s">
        <v>283</v>
      </c>
      <c r="E166" s="219" t="s">
        <v>284</v>
      </c>
      <c r="F166" s="219" t="s">
        <v>801</v>
      </c>
      <c r="G166" s="219" t="s">
        <v>802</v>
      </c>
      <c r="H166" s="219">
        <v>66</v>
      </c>
      <c r="I166" s="219">
        <f t="shared" si="0"/>
        <v>174</v>
      </c>
      <c r="J166" t="s">
        <v>796</v>
      </c>
      <c r="K166" t="str">
        <f>VLOOKUP(J166,'[18]25S2 9.9 (update qty)'!$D$2:$E$80,2,FALSE)</f>
        <v>H06-ST54M-B</v>
      </c>
    </row>
    <row r="167" spans="1:11" ht="21" hidden="1" customHeight="1">
      <c r="A167" s="233" t="s">
        <v>689</v>
      </c>
      <c r="B167" s="219" t="s">
        <v>690</v>
      </c>
      <c r="C167" s="219" t="s">
        <v>691</v>
      </c>
      <c r="D167" s="219" t="s">
        <v>283</v>
      </c>
      <c r="E167" s="219" t="s">
        <v>284</v>
      </c>
      <c r="F167" s="219" t="s">
        <v>803</v>
      </c>
      <c r="G167" s="219" t="s">
        <v>804</v>
      </c>
      <c r="H167" s="219">
        <v>30</v>
      </c>
      <c r="I167" s="219">
        <f t="shared" si="0"/>
        <v>90</v>
      </c>
      <c r="J167" t="s">
        <v>796</v>
      </c>
      <c r="K167" t="str">
        <f>VLOOKUP(J167,'[18]25S2 9.9 (update qty)'!$D$2:$E$80,2,FALSE)</f>
        <v>H06-ST54M-B</v>
      </c>
    </row>
    <row r="168" spans="1:11" ht="21" hidden="1" customHeight="1">
      <c r="A168" s="233" t="s">
        <v>689</v>
      </c>
      <c r="B168" s="219" t="s">
        <v>690</v>
      </c>
      <c r="C168" s="219" t="s">
        <v>691</v>
      </c>
      <c r="D168" s="219" t="s">
        <v>419</v>
      </c>
      <c r="E168" s="219" t="s">
        <v>420</v>
      </c>
      <c r="F168" s="219" t="s">
        <v>805</v>
      </c>
      <c r="G168" s="219" t="s">
        <v>806</v>
      </c>
      <c r="H168" s="219">
        <v>32</v>
      </c>
      <c r="I168" s="219">
        <f t="shared" si="0"/>
        <v>94</v>
      </c>
      <c r="J168" t="s">
        <v>807</v>
      </c>
      <c r="K168" t="str">
        <f>VLOOKUP(J168,'[18]25S2 9.9 (update qty)'!$D$2:$E$80,2,FALSE)</f>
        <v>H06-ST54M-B</v>
      </c>
    </row>
    <row r="169" spans="1:11" ht="21" hidden="1" customHeight="1">
      <c r="A169" s="233" t="s">
        <v>689</v>
      </c>
      <c r="B169" s="219" t="s">
        <v>690</v>
      </c>
      <c r="C169" s="219" t="s">
        <v>691</v>
      </c>
      <c r="D169" s="219" t="s">
        <v>419</v>
      </c>
      <c r="E169" s="219" t="s">
        <v>420</v>
      </c>
      <c r="F169" s="219" t="s">
        <v>808</v>
      </c>
      <c r="G169" s="219" t="s">
        <v>809</v>
      </c>
      <c r="H169" s="219">
        <v>57</v>
      </c>
      <c r="I169" s="219">
        <f t="shared" si="0"/>
        <v>152</v>
      </c>
      <c r="J169" t="s">
        <v>807</v>
      </c>
      <c r="K169" t="str">
        <f>VLOOKUP(J169,'[18]25S2 9.9 (update qty)'!$D$2:$E$80,2,FALSE)</f>
        <v>H06-ST54M-B</v>
      </c>
    </row>
    <row r="170" spans="1:11" ht="21" hidden="1" customHeight="1">
      <c r="A170" s="233" t="s">
        <v>689</v>
      </c>
      <c r="B170" s="219" t="s">
        <v>690</v>
      </c>
      <c r="C170" s="219" t="s">
        <v>691</v>
      </c>
      <c r="D170" s="219" t="s">
        <v>419</v>
      </c>
      <c r="E170" s="219" t="s">
        <v>420</v>
      </c>
      <c r="F170" s="219" t="s">
        <v>810</v>
      </c>
      <c r="G170" s="219" t="s">
        <v>811</v>
      </c>
      <c r="H170" s="219">
        <v>60</v>
      </c>
      <c r="I170" s="219">
        <f t="shared" si="0"/>
        <v>158</v>
      </c>
      <c r="J170" t="s">
        <v>807</v>
      </c>
      <c r="K170" t="str">
        <f>VLOOKUP(J170,'[18]25S2 9.9 (update qty)'!$D$2:$E$80,2,FALSE)</f>
        <v>H06-ST54M-B</v>
      </c>
    </row>
    <row r="171" spans="1:11" ht="21" hidden="1" customHeight="1">
      <c r="A171" s="233" t="s">
        <v>689</v>
      </c>
      <c r="B171" s="219" t="s">
        <v>690</v>
      </c>
      <c r="C171" s="219" t="s">
        <v>691</v>
      </c>
      <c r="D171" s="219" t="s">
        <v>419</v>
      </c>
      <c r="E171" s="219" t="s">
        <v>420</v>
      </c>
      <c r="F171" s="219" t="s">
        <v>812</v>
      </c>
      <c r="G171" s="219" t="s">
        <v>813</v>
      </c>
      <c r="H171" s="219">
        <v>50</v>
      </c>
      <c r="I171" s="219">
        <f t="shared" si="0"/>
        <v>136</v>
      </c>
      <c r="J171" t="s">
        <v>807</v>
      </c>
      <c r="K171" t="str">
        <f>VLOOKUP(J171,'[18]25S2 9.9 (update qty)'!$D$2:$E$80,2,FALSE)</f>
        <v>H06-ST54M-B</v>
      </c>
    </row>
    <row r="172" spans="1:11" ht="21" hidden="1" customHeight="1">
      <c r="A172" s="233" t="s">
        <v>689</v>
      </c>
      <c r="B172" s="219" t="s">
        <v>690</v>
      </c>
      <c r="C172" s="219" t="s">
        <v>691</v>
      </c>
      <c r="D172" s="219" t="s">
        <v>419</v>
      </c>
      <c r="E172" s="219" t="s">
        <v>420</v>
      </c>
      <c r="F172" s="219" t="s">
        <v>814</v>
      </c>
      <c r="G172" s="219" t="s">
        <v>815</v>
      </c>
      <c r="H172" s="219">
        <v>19</v>
      </c>
      <c r="I172" s="219">
        <f t="shared" si="0"/>
        <v>64</v>
      </c>
      <c r="J172" t="s">
        <v>807</v>
      </c>
      <c r="K172" t="str">
        <f>VLOOKUP(J172,'[18]25S2 9.9 (update qty)'!$D$2:$E$80,2,FALSE)</f>
        <v>H06-ST54M-B</v>
      </c>
    </row>
    <row r="173" spans="1:11" ht="21" hidden="1" customHeight="1">
      <c r="A173" s="233" t="s">
        <v>769</v>
      </c>
      <c r="B173" s="219" t="s">
        <v>770</v>
      </c>
      <c r="C173" s="219" t="s">
        <v>771</v>
      </c>
      <c r="D173" s="219" t="s">
        <v>471</v>
      </c>
      <c r="E173" s="219" t="s">
        <v>472</v>
      </c>
      <c r="F173" s="219" t="s">
        <v>816</v>
      </c>
      <c r="G173" s="219" t="s">
        <v>817</v>
      </c>
      <c r="H173" s="219">
        <v>31</v>
      </c>
      <c r="I173" s="219">
        <f t="shared" si="0"/>
        <v>92</v>
      </c>
      <c r="J173" t="s">
        <v>818</v>
      </c>
      <c r="K173" t="str">
        <f>VLOOKUP(J173,'[18]25S2 9.9 (update qty)'!$D$2:$E$80,2,FALSE)</f>
        <v>H06-PT09M-B</v>
      </c>
    </row>
    <row r="174" spans="1:11" ht="21" hidden="1" customHeight="1">
      <c r="A174" s="233" t="s">
        <v>769</v>
      </c>
      <c r="B174" s="219" t="s">
        <v>770</v>
      </c>
      <c r="C174" s="219" t="s">
        <v>771</v>
      </c>
      <c r="D174" s="219" t="s">
        <v>471</v>
      </c>
      <c r="E174" s="219" t="s">
        <v>472</v>
      </c>
      <c r="F174" s="219" t="s">
        <v>819</v>
      </c>
      <c r="G174" s="219" t="s">
        <v>820</v>
      </c>
      <c r="H174" s="219">
        <v>54</v>
      </c>
      <c r="I174" s="219">
        <f t="shared" si="0"/>
        <v>144</v>
      </c>
      <c r="J174" t="s">
        <v>818</v>
      </c>
      <c r="K174" t="str">
        <f>VLOOKUP(J174,'[18]25S2 9.9 (update qty)'!$D$2:$E$80,2,FALSE)</f>
        <v>H06-PT09M-B</v>
      </c>
    </row>
    <row r="175" spans="1:11" ht="21" hidden="1" customHeight="1">
      <c r="A175" s="233" t="s">
        <v>769</v>
      </c>
      <c r="B175" s="219" t="s">
        <v>770</v>
      </c>
      <c r="C175" s="219" t="s">
        <v>771</v>
      </c>
      <c r="D175" s="219" t="s">
        <v>471</v>
      </c>
      <c r="E175" s="219" t="s">
        <v>472</v>
      </c>
      <c r="F175" s="219" t="s">
        <v>821</v>
      </c>
      <c r="G175" s="219" t="s">
        <v>822</v>
      </c>
      <c r="H175" s="219">
        <v>84</v>
      </c>
      <c r="I175" s="219">
        <f t="shared" si="0"/>
        <v>214</v>
      </c>
      <c r="J175" t="s">
        <v>818</v>
      </c>
      <c r="K175" t="str">
        <f>VLOOKUP(J175,'[18]25S2 9.9 (update qty)'!$D$2:$E$80,2,FALSE)</f>
        <v>H06-PT09M-B</v>
      </c>
    </row>
    <row r="176" spans="1:11" ht="21" hidden="1" customHeight="1">
      <c r="A176" s="233" t="s">
        <v>769</v>
      </c>
      <c r="B176" s="219" t="s">
        <v>770</v>
      </c>
      <c r="C176" s="219" t="s">
        <v>771</v>
      </c>
      <c r="D176" s="219" t="s">
        <v>471</v>
      </c>
      <c r="E176" s="219" t="s">
        <v>472</v>
      </c>
      <c r="F176" s="219" t="s">
        <v>823</v>
      </c>
      <c r="G176" s="219" t="s">
        <v>824</v>
      </c>
      <c r="H176" s="219">
        <v>52</v>
      </c>
      <c r="I176" s="219">
        <f t="shared" si="0"/>
        <v>140</v>
      </c>
      <c r="J176" t="s">
        <v>818</v>
      </c>
      <c r="K176" t="str">
        <f>VLOOKUP(J176,'[18]25S2 9.9 (update qty)'!$D$2:$E$80,2,FALSE)</f>
        <v>H06-PT09M-B</v>
      </c>
    </row>
    <row r="177" spans="1:11" ht="21" hidden="1" customHeight="1">
      <c r="A177" s="233" t="s">
        <v>769</v>
      </c>
      <c r="B177" s="219" t="s">
        <v>770</v>
      </c>
      <c r="C177" s="219" t="s">
        <v>771</v>
      </c>
      <c r="D177" s="219" t="s">
        <v>471</v>
      </c>
      <c r="E177" s="219" t="s">
        <v>472</v>
      </c>
      <c r="F177" s="219" t="s">
        <v>825</v>
      </c>
      <c r="G177" s="219" t="s">
        <v>826</v>
      </c>
      <c r="H177" s="219">
        <v>18</v>
      </c>
      <c r="I177" s="219">
        <f t="shared" si="0"/>
        <v>62</v>
      </c>
      <c r="J177" t="s">
        <v>818</v>
      </c>
      <c r="K177" t="str">
        <f>VLOOKUP(J177,'[18]25S2 9.9 (update qty)'!$D$2:$E$80,2,FALSE)</f>
        <v>H06-PT09M-B</v>
      </c>
    </row>
    <row r="178" spans="1:11" ht="21" hidden="1" customHeight="1">
      <c r="A178" s="233" t="s">
        <v>741</v>
      </c>
      <c r="B178" s="219" t="s">
        <v>742</v>
      </c>
      <c r="C178" s="219" t="s">
        <v>743</v>
      </c>
      <c r="D178" s="219" t="s">
        <v>419</v>
      </c>
      <c r="E178" s="219" t="s">
        <v>420</v>
      </c>
      <c r="F178" s="219" t="s">
        <v>827</v>
      </c>
      <c r="G178" s="219" t="s">
        <v>828</v>
      </c>
      <c r="H178" s="219">
        <v>20</v>
      </c>
      <c r="I178" s="219">
        <f t="shared" si="0"/>
        <v>66</v>
      </c>
      <c r="J178" t="s">
        <v>829</v>
      </c>
      <c r="K178" t="str">
        <f>VLOOKUP(J178,'[18]25S2 9.9 (update qty)'!$D$2:$E$80,2,FALSE)</f>
        <v>H06-ST62M</v>
      </c>
    </row>
    <row r="179" spans="1:11" ht="21" hidden="1" customHeight="1">
      <c r="A179" s="233" t="s">
        <v>741</v>
      </c>
      <c r="B179" s="219" t="s">
        <v>742</v>
      </c>
      <c r="C179" s="219" t="s">
        <v>743</v>
      </c>
      <c r="D179" s="219" t="s">
        <v>419</v>
      </c>
      <c r="E179" s="219" t="s">
        <v>420</v>
      </c>
      <c r="F179" s="219" t="s">
        <v>830</v>
      </c>
      <c r="G179" s="219" t="s">
        <v>831</v>
      </c>
      <c r="H179" s="219">
        <v>38</v>
      </c>
      <c r="I179" s="219">
        <f t="shared" si="0"/>
        <v>108</v>
      </c>
      <c r="J179" t="s">
        <v>829</v>
      </c>
      <c r="K179" t="str">
        <f>VLOOKUP(J179,'[18]25S2 9.9 (update qty)'!$D$2:$E$80,2,FALSE)</f>
        <v>H06-ST62M</v>
      </c>
    </row>
    <row r="180" spans="1:11" ht="21" hidden="1" customHeight="1">
      <c r="A180" s="233" t="s">
        <v>741</v>
      </c>
      <c r="B180" s="219" t="s">
        <v>742</v>
      </c>
      <c r="C180" s="219" t="s">
        <v>743</v>
      </c>
      <c r="D180" s="219" t="s">
        <v>419</v>
      </c>
      <c r="E180" s="219" t="s">
        <v>420</v>
      </c>
      <c r="F180" s="219" t="s">
        <v>832</v>
      </c>
      <c r="G180" s="219" t="s">
        <v>833</v>
      </c>
      <c r="H180" s="219">
        <v>46</v>
      </c>
      <c r="I180" s="219">
        <f t="shared" si="0"/>
        <v>128</v>
      </c>
      <c r="J180" t="s">
        <v>829</v>
      </c>
      <c r="K180" t="str">
        <f>VLOOKUP(J180,'[18]25S2 9.9 (update qty)'!$D$2:$E$80,2,FALSE)</f>
        <v>H06-ST62M</v>
      </c>
    </row>
    <row r="181" spans="1:11" ht="21" hidden="1" customHeight="1">
      <c r="A181" s="233" t="s">
        <v>741</v>
      </c>
      <c r="B181" s="219" t="s">
        <v>742</v>
      </c>
      <c r="C181" s="219" t="s">
        <v>743</v>
      </c>
      <c r="D181" s="219" t="s">
        <v>419</v>
      </c>
      <c r="E181" s="219" t="s">
        <v>420</v>
      </c>
      <c r="F181" s="219" t="s">
        <v>834</v>
      </c>
      <c r="G181" s="219" t="s">
        <v>835</v>
      </c>
      <c r="H181" s="219">
        <v>31</v>
      </c>
      <c r="I181" s="219">
        <f t="shared" si="0"/>
        <v>92</v>
      </c>
      <c r="J181" t="s">
        <v>829</v>
      </c>
      <c r="K181" t="str">
        <f>VLOOKUP(J181,'[18]25S2 9.9 (update qty)'!$D$2:$E$80,2,FALSE)</f>
        <v>H06-ST62M</v>
      </c>
    </row>
    <row r="182" spans="1:11" ht="21" hidden="1" customHeight="1">
      <c r="A182" s="233" t="s">
        <v>741</v>
      </c>
      <c r="B182" s="219" t="s">
        <v>742</v>
      </c>
      <c r="C182" s="219" t="s">
        <v>743</v>
      </c>
      <c r="D182" s="219" t="s">
        <v>419</v>
      </c>
      <c r="E182" s="219" t="s">
        <v>420</v>
      </c>
      <c r="F182" s="219" t="s">
        <v>836</v>
      </c>
      <c r="G182" s="219" t="s">
        <v>837</v>
      </c>
      <c r="H182" s="219">
        <v>8</v>
      </c>
      <c r="I182" s="219">
        <f t="shared" si="0"/>
        <v>38</v>
      </c>
      <c r="J182" t="s">
        <v>829</v>
      </c>
      <c r="K182" t="str">
        <f>VLOOKUP(J182,'[18]25S2 9.9 (update qty)'!$D$2:$E$80,2,FALSE)</f>
        <v>H06-ST62M</v>
      </c>
    </row>
    <row r="183" spans="1:11" ht="21" hidden="1" customHeight="1">
      <c r="A183" s="233" t="s">
        <v>838</v>
      </c>
      <c r="B183" s="219" t="s">
        <v>839</v>
      </c>
      <c r="C183" s="219" t="s">
        <v>840</v>
      </c>
      <c r="D183" s="219" t="s">
        <v>652</v>
      </c>
      <c r="E183" s="219" t="s">
        <v>352</v>
      </c>
      <c r="F183" s="219" t="s">
        <v>841</v>
      </c>
      <c r="G183" s="219" t="s">
        <v>842</v>
      </c>
      <c r="H183" s="219">
        <v>37</v>
      </c>
      <c r="I183" s="219">
        <f t="shared" si="0"/>
        <v>106</v>
      </c>
      <c r="J183" t="s">
        <v>843</v>
      </c>
      <c r="K183" t="str">
        <f>VLOOKUP(J183,'[18]25S2 9.9 (update qty)'!$D$2:$E$80,2,FALSE)</f>
        <v>H06-ST44M-B</v>
      </c>
    </row>
    <row r="184" spans="1:11" ht="21" hidden="1" customHeight="1">
      <c r="A184" s="233" t="s">
        <v>838</v>
      </c>
      <c r="B184" s="219" t="s">
        <v>839</v>
      </c>
      <c r="C184" s="219" t="s">
        <v>840</v>
      </c>
      <c r="D184" s="219" t="s">
        <v>652</v>
      </c>
      <c r="E184" s="219" t="s">
        <v>352</v>
      </c>
      <c r="F184" s="219" t="s">
        <v>844</v>
      </c>
      <c r="G184" s="219" t="s">
        <v>845</v>
      </c>
      <c r="H184" s="219">
        <v>68</v>
      </c>
      <c r="I184" s="219">
        <f t="shared" si="0"/>
        <v>178</v>
      </c>
      <c r="J184" t="s">
        <v>843</v>
      </c>
      <c r="K184" t="str">
        <f>VLOOKUP(J184,'[18]25S2 9.9 (update qty)'!$D$2:$E$80,2,FALSE)</f>
        <v>H06-ST44M-B</v>
      </c>
    </row>
    <row r="185" spans="1:11" ht="21" hidden="1" customHeight="1">
      <c r="A185" s="233" t="s">
        <v>838</v>
      </c>
      <c r="B185" s="219" t="s">
        <v>839</v>
      </c>
      <c r="C185" s="219" t="s">
        <v>840</v>
      </c>
      <c r="D185" s="219" t="s">
        <v>652</v>
      </c>
      <c r="E185" s="219" t="s">
        <v>352</v>
      </c>
      <c r="F185" s="219" t="s">
        <v>846</v>
      </c>
      <c r="G185" s="219" t="s">
        <v>847</v>
      </c>
      <c r="H185" s="219">
        <v>111</v>
      </c>
      <c r="I185" s="219">
        <f t="shared" si="0"/>
        <v>276</v>
      </c>
      <c r="J185" t="s">
        <v>843</v>
      </c>
      <c r="K185" t="str">
        <f>VLOOKUP(J185,'[18]25S2 9.9 (update qty)'!$D$2:$E$80,2,FALSE)</f>
        <v>H06-ST44M-B</v>
      </c>
    </row>
    <row r="186" spans="1:11" ht="21" hidden="1" customHeight="1">
      <c r="A186" s="233" t="s">
        <v>838</v>
      </c>
      <c r="B186" s="219" t="s">
        <v>839</v>
      </c>
      <c r="C186" s="219" t="s">
        <v>840</v>
      </c>
      <c r="D186" s="219" t="s">
        <v>652</v>
      </c>
      <c r="E186" s="219" t="s">
        <v>352</v>
      </c>
      <c r="F186" s="219" t="s">
        <v>848</v>
      </c>
      <c r="G186" s="219" t="s">
        <v>849</v>
      </c>
      <c r="H186" s="219">
        <v>65</v>
      </c>
      <c r="I186" s="219">
        <f t="shared" si="0"/>
        <v>172</v>
      </c>
      <c r="J186" t="s">
        <v>843</v>
      </c>
      <c r="K186" t="str">
        <f>VLOOKUP(J186,'[18]25S2 9.9 (update qty)'!$D$2:$E$80,2,FALSE)</f>
        <v>H06-ST44M-B</v>
      </c>
    </row>
    <row r="187" spans="1:11" ht="21" hidden="1" customHeight="1">
      <c r="A187" s="233" t="s">
        <v>838</v>
      </c>
      <c r="B187" s="219" t="s">
        <v>839</v>
      </c>
      <c r="C187" s="219" t="s">
        <v>840</v>
      </c>
      <c r="D187" s="219" t="s">
        <v>652</v>
      </c>
      <c r="E187" s="219" t="s">
        <v>352</v>
      </c>
      <c r="F187" s="219" t="s">
        <v>850</v>
      </c>
      <c r="G187" s="219" t="s">
        <v>851</v>
      </c>
      <c r="H187" s="219">
        <v>20</v>
      </c>
      <c r="I187" s="219">
        <f t="shared" si="0"/>
        <v>66</v>
      </c>
      <c r="J187" t="s">
        <v>843</v>
      </c>
      <c r="K187" t="str">
        <f>VLOOKUP(J187,'[18]25S2 9.9 (update qty)'!$D$2:$E$80,2,FALSE)</f>
        <v>H06-ST44M-B</v>
      </c>
    </row>
    <row r="188" spans="1:11" ht="21" hidden="1" customHeight="1">
      <c r="A188" s="233" t="s">
        <v>852</v>
      </c>
      <c r="B188" s="219" t="s">
        <v>853</v>
      </c>
      <c r="C188" s="219" t="s">
        <v>854</v>
      </c>
      <c r="D188" s="219" t="s">
        <v>855</v>
      </c>
      <c r="E188" s="219" t="s">
        <v>856</v>
      </c>
      <c r="F188" s="219" t="s">
        <v>857</v>
      </c>
      <c r="G188" s="219" t="s">
        <v>858</v>
      </c>
      <c r="H188" s="219">
        <v>23</v>
      </c>
      <c r="I188" s="219">
        <f t="shared" si="0"/>
        <v>72</v>
      </c>
      <c r="J188" t="s">
        <v>859</v>
      </c>
      <c r="K188" t="str">
        <f>VLOOKUP(J188,'[18]25S2 9.9 (update qty)'!$D$2:$E$80,2,FALSE)</f>
        <v>H06-PT08M-DYE-B</v>
      </c>
    </row>
    <row r="189" spans="1:11" ht="21" hidden="1" customHeight="1">
      <c r="A189" s="233" t="s">
        <v>852</v>
      </c>
      <c r="B189" s="219" t="s">
        <v>853</v>
      </c>
      <c r="C189" s="219" t="s">
        <v>854</v>
      </c>
      <c r="D189" s="219" t="s">
        <v>855</v>
      </c>
      <c r="E189" s="219" t="s">
        <v>856</v>
      </c>
      <c r="F189" s="219" t="s">
        <v>860</v>
      </c>
      <c r="G189" s="219" t="s">
        <v>861</v>
      </c>
      <c r="H189" s="219">
        <v>48</v>
      </c>
      <c r="I189" s="219">
        <f t="shared" si="0"/>
        <v>132</v>
      </c>
      <c r="J189" t="s">
        <v>859</v>
      </c>
      <c r="K189" t="str">
        <f>VLOOKUP(J189,'[18]25S2 9.9 (update qty)'!$D$2:$E$80,2,FALSE)</f>
        <v>H06-PT08M-DYE-B</v>
      </c>
    </row>
    <row r="190" spans="1:11" ht="21" hidden="1" customHeight="1">
      <c r="A190" s="233" t="s">
        <v>852</v>
      </c>
      <c r="B190" s="219" t="s">
        <v>853</v>
      </c>
      <c r="C190" s="219" t="s">
        <v>854</v>
      </c>
      <c r="D190" s="219" t="s">
        <v>855</v>
      </c>
      <c r="E190" s="219" t="s">
        <v>856</v>
      </c>
      <c r="F190" s="219" t="s">
        <v>862</v>
      </c>
      <c r="G190" s="219" t="s">
        <v>863</v>
      </c>
      <c r="H190" s="219">
        <v>64</v>
      </c>
      <c r="I190" s="219">
        <f t="shared" si="0"/>
        <v>168</v>
      </c>
      <c r="J190" t="s">
        <v>859</v>
      </c>
      <c r="K190" t="str">
        <f>VLOOKUP(J190,'[18]25S2 9.9 (update qty)'!$D$2:$E$80,2,FALSE)</f>
        <v>H06-PT08M-DYE-B</v>
      </c>
    </row>
    <row r="191" spans="1:11" ht="21" hidden="1" customHeight="1">
      <c r="A191" s="233" t="s">
        <v>852</v>
      </c>
      <c r="B191" s="219" t="s">
        <v>853</v>
      </c>
      <c r="C191" s="219" t="s">
        <v>854</v>
      </c>
      <c r="D191" s="219" t="s">
        <v>855</v>
      </c>
      <c r="E191" s="219" t="s">
        <v>856</v>
      </c>
      <c r="F191" s="219" t="s">
        <v>864</v>
      </c>
      <c r="G191" s="219" t="s">
        <v>865</v>
      </c>
      <c r="H191" s="219">
        <v>40</v>
      </c>
      <c r="I191" s="219">
        <f t="shared" si="0"/>
        <v>112</v>
      </c>
      <c r="J191" t="s">
        <v>859</v>
      </c>
      <c r="K191" t="str">
        <f>VLOOKUP(J191,'[18]25S2 9.9 (update qty)'!$D$2:$E$80,2,FALSE)</f>
        <v>H06-PT08M-DYE-B</v>
      </c>
    </row>
    <row r="192" spans="1:11" ht="21" hidden="1" customHeight="1">
      <c r="A192" s="233" t="s">
        <v>852</v>
      </c>
      <c r="B192" s="219" t="s">
        <v>853</v>
      </c>
      <c r="C192" s="219" t="s">
        <v>854</v>
      </c>
      <c r="D192" s="219" t="s">
        <v>855</v>
      </c>
      <c r="E192" s="219" t="s">
        <v>856</v>
      </c>
      <c r="F192" s="219" t="s">
        <v>866</v>
      </c>
      <c r="G192" s="219" t="s">
        <v>867</v>
      </c>
      <c r="H192" s="219">
        <v>10</v>
      </c>
      <c r="I192" s="219">
        <f t="shared" si="0"/>
        <v>44</v>
      </c>
      <c r="J192" t="s">
        <v>859</v>
      </c>
      <c r="K192" t="str">
        <f>VLOOKUP(J192,'[18]25S2 9.9 (update qty)'!$D$2:$E$80,2,FALSE)</f>
        <v>H06-PT08M-DYE-B</v>
      </c>
    </row>
    <row r="193" spans="1:11" ht="21" hidden="1" customHeight="1">
      <c r="A193" s="233" t="s">
        <v>755</v>
      </c>
      <c r="B193" s="219" t="s">
        <v>756</v>
      </c>
      <c r="C193" s="219" t="s">
        <v>757</v>
      </c>
      <c r="D193" s="219" t="s">
        <v>652</v>
      </c>
      <c r="E193" s="219" t="s">
        <v>352</v>
      </c>
      <c r="F193" s="219" t="s">
        <v>868</v>
      </c>
      <c r="G193" s="219" t="s">
        <v>869</v>
      </c>
      <c r="H193" s="219">
        <v>18</v>
      </c>
      <c r="I193" s="219">
        <f t="shared" si="0"/>
        <v>62</v>
      </c>
      <c r="J193" t="s">
        <v>870</v>
      </c>
      <c r="K193" t="str">
        <f>VLOOKUP(J193,'[18]25S2 9.9 (update qty)'!$D$2:$E$80,2,FALSE)</f>
        <v>H06-ST55W-B</v>
      </c>
    </row>
    <row r="194" spans="1:11" ht="21" hidden="1" customHeight="1">
      <c r="A194" s="233" t="s">
        <v>755</v>
      </c>
      <c r="B194" s="219" t="s">
        <v>756</v>
      </c>
      <c r="C194" s="219" t="s">
        <v>757</v>
      </c>
      <c r="D194" s="219" t="s">
        <v>652</v>
      </c>
      <c r="E194" s="219" t="s">
        <v>352</v>
      </c>
      <c r="F194" s="219" t="s">
        <v>871</v>
      </c>
      <c r="G194" s="219" t="s">
        <v>872</v>
      </c>
      <c r="H194" s="219">
        <v>40</v>
      </c>
      <c r="I194" s="219">
        <f t="shared" si="0"/>
        <v>112</v>
      </c>
      <c r="J194" t="s">
        <v>870</v>
      </c>
      <c r="K194" t="str">
        <f>VLOOKUP(J194,'[18]25S2 9.9 (update qty)'!$D$2:$E$80,2,FALSE)</f>
        <v>H06-ST55W-B</v>
      </c>
    </row>
    <row r="195" spans="1:11" ht="21" hidden="1" customHeight="1">
      <c r="A195" s="233" t="s">
        <v>755</v>
      </c>
      <c r="B195" s="219" t="s">
        <v>756</v>
      </c>
      <c r="C195" s="219" t="s">
        <v>757</v>
      </c>
      <c r="D195" s="219" t="s">
        <v>652</v>
      </c>
      <c r="E195" s="219" t="s">
        <v>352</v>
      </c>
      <c r="F195" s="219" t="s">
        <v>873</v>
      </c>
      <c r="G195" s="219" t="s">
        <v>874</v>
      </c>
      <c r="H195" s="219">
        <v>38</v>
      </c>
      <c r="I195" s="219">
        <f t="shared" si="0"/>
        <v>108</v>
      </c>
      <c r="J195" t="s">
        <v>870</v>
      </c>
      <c r="K195" t="str">
        <f>VLOOKUP(J195,'[18]25S2 9.9 (update qty)'!$D$2:$E$80,2,FALSE)</f>
        <v>H06-ST55W-B</v>
      </c>
    </row>
    <row r="196" spans="1:11" ht="21" hidden="1" customHeight="1">
      <c r="A196" s="233" t="s">
        <v>755</v>
      </c>
      <c r="B196" s="219" t="s">
        <v>756</v>
      </c>
      <c r="C196" s="219" t="s">
        <v>757</v>
      </c>
      <c r="D196" s="219" t="s">
        <v>652</v>
      </c>
      <c r="E196" s="219" t="s">
        <v>352</v>
      </c>
      <c r="F196" s="219" t="s">
        <v>875</v>
      </c>
      <c r="G196" s="219" t="s">
        <v>876</v>
      </c>
      <c r="H196" s="219">
        <v>18</v>
      </c>
      <c r="I196" s="219">
        <f t="shared" si="0"/>
        <v>62</v>
      </c>
      <c r="J196" t="s">
        <v>870</v>
      </c>
      <c r="K196" t="str">
        <f>VLOOKUP(J196,'[18]25S2 9.9 (update qty)'!$D$2:$E$80,2,FALSE)</f>
        <v>H06-ST55W-B</v>
      </c>
    </row>
    <row r="197" spans="1:11" ht="21" hidden="1" customHeight="1">
      <c r="A197" s="233" t="s">
        <v>755</v>
      </c>
      <c r="B197" s="219" t="s">
        <v>756</v>
      </c>
      <c r="C197" s="219" t="s">
        <v>757</v>
      </c>
      <c r="D197" s="219" t="s">
        <v>652</v>
      </c>
      <c r="E197" s="219" t="s">
        <v>352</v>
      </c>
      <c r="F197" s="219" t="s">
        <v>877</v>
      </c>
      <c r="G197" s="219" t="s">
        <v>878</v>
      </c>
      <c r="H197" s="219">
        <v>8</v>
      </c>
      <c r="I197" s="219">
        <f t="shared" si="0"/>
        <v>38</v>
      </c>
      <c r="J197" t="s">
        <v>870</v>
      </c>
      <c r="K197" t="str">
        <f>VLOOKUP(J197,'[18]25S2 9.9 (update qty)'!$D$2:$E$80,2,FALSE)</f>
        <v>H06-ST55W-B</v>
      </c>
    </row>
    <row r="198" spans="1:11" ht="21" hidden="1" customHeight="1">
      <c r="A198" s="233" t="s">
        <v>879</v>
      </c>
      <c r="B198" s="219" t="s">
        <v>880</v>
      </c>
      <c r="C198" s="219" t="s">
        <v>881</v>
      </c>
      <c r="D198" s="219" t="s">
        <v>326</v>
      </c>
      <c r="E198" s="219" t="s">
        <v>327</v>
      </c>
      <c r="F198" s="219" t="s">
        <v>882</v>
      </c>
      <c r="G198" s="219" t="s">
        <v>883</v>
      </c>
      <c r="H198" s="219">
        <v>25</v>
      </c>
      <c r="I198" s="219">
        <f t="shared" si="0"/>
        <v>78</v>
      </c>
      <c r="J198" t="s">
        <v>884</v>
      </c>
      <c r="K198" t="str">
        <f>VLOOKUP(J198,'[18]25S2 9.9 (update qty)'!$D$2:$E$80,2,FALSE)</f>
        <v>H06-ST50M</v>
      </c>
    </row>
    <row r="199" spans="1:11" ht="21" hidden="1" customHeight="1">
      <c r="A199" s="233" t="s">
        <v>879</v>
      </c>
      <c r="B199" s="219" t="s">
        <v>880</v>
      </c>
      <c r="C199" s="219" t="s">
        <v>881</v>
      </c>
      <c r="D199" s="219" t="s">
        <v>326</v>
      </c>
      <c r="E199" s="219" t="s">
        <v>327</v>
      </c>
      <c r="F199" s="219" t="s">
        <v>885</v>
      </c>
      <c r="G199" s="219" t="s">
        <v>886</v>
      </c>
      <c r="H199" s="219">
        <v>52</v>
      </c>
      <c r="I199" s="219">
        <f t="shared" si="0"/>
        <v>140</v>
      </c>
      <c r="J199" t="s">
        <v>884</v>
      </c>
      <c r="K199" t="str">
        <f>VLOOKUP(J199,'[18]25S2 9.9 (update qty)'!$D$2:$E$80,2,FALSE)</f>
        <v>H06-ST50M</v>
      </c>
    </row>
    <row r="200" spans="1:11" ht="21" hidden="1" customHeight="1">
      <c r="A200" s="233" t="s">
        <v>879</v>
      </c>
      <c r="B200" s="219" t="s">
        <v>880</v>
      </c>
      <c r="C200" s="219" t="s">
        <v>881</v>
      </c>
      <c r="D200" s="219" t="s">
        <v>326</v>
      </c>
      <c r="E200" s="219" t="s">
        <v>327</v>
      </c>
      <c r="F200" s="219" t="s">
        <v>887</v>
      </c>
      <c r="G200" s="219" t="s">
        <v>888</v>
      </c>
      <c r="H200" s="219">
        <v>74</v>
      </c>
      <c r="I200" s="219">
        <f t="shared" si="0"/>
        <v>190</v>
      </c>
      <c r="J200" t="s">
        <v>884</v>
      </c>
      <c r="K200" t="str">
        <f>VLOOKUP(J200,'[18]25S2 9.9 (update qty)'!$D$2:$E$80,2,FALSE)</f>
        <v>H06-ST50M</v>
      </c>
    </row>
    <row r="201" spans="1:11" ht="21" hidden="1" customHeight="1">
      <c r="A201" s="233" t="s">
        <v>879</v>
      </c>
      <c r="B201" s="219" t="s">
        <v>880</v>
      </c>
      <c r="C201" s="219" t="s">
        <v>881</v>
      </c>
      <c r="D201" s="219" t="s">
        <v>326</v>
      </c>
      <c r="E201" s="219" t="s">
        <v>327</v>
      </c>
      <c r="F201" s="219" t="s">
        <v>889</v>
      </c>
      <c r="G201" s="219" t="s">
        <v>890</v>
      </c>
      <c r="H201" s="219">
        <v>42</v>
      </c>
      <c r="I201" s="219">
        <f t="shared" si="0"/>
        <v>116</v>
      </c>
      <c r="J201" t="s">
        <v>884</v>
      </c>
      <c r="K201" t="str">
        <f>VLOOKUP(J201,'[18]25S2 9.9 (update qty)'!$D$2:$E$80,2,FALSE)</f>
        <v>H06-ST50M</v>
      </c>
    </row>
    <row r="202" spans="1:11" ht="21" hidden="1" customHeight="1">
      <c r="A202" s="233" t="s">
        <v>879</v>
      </c>
      <c r="B202" s="219" t="s">
        <v>880</v>
      </c>
      <c r="C202" s="219" t="s">
        <v>881</v>
      </c>
      <c r="D202" s="219" t="s">
        <v>326</v>
      </c>
      <c r="E202" s="219" t="s">
        <v>327</v>
      </c>
      <c r="F202" s="219" t="s">
        <v>891</v>
      </c>
      <c r="G202" s="219" t="s">
        <v>892</v>
      </c>
      <c r="H202" s="219">
        <v>11</v>
      </c>
      <c r="I202" s="219">
        <f t="shared" si="0"/>
        <v>46</v>
      </c>
      <c r="J202" t="s">
        <v>884</v>
      </c>
      <c r="K202" t="str">
        <f>VLOOKUP(J202,'[18]25S2 9.9 (update qty)'!$D$2:$E$80,2,FALSE)</f>
        <v>H06-ST50M</v>
      </c>
    </row>
    <row r="203" spans="1:11" ht="21" hidden="1" customHeight="1">
      <c r="A203" s="233" t="s">
        <v>893</v>
      </c>
      <c r="B203" s="219" t="s">
        <v>894</v>
      </c>
      <c r="C203" s="219" t="s">
        <v>895</v>
      </c>
      <c r="D203" s="219" t="s">
        <v>283</v>
      </c>
      <c r="E203" s="219" t="s">
        <v>284</v>
      </c>
      <c r="F203" s="219" t="s">
        <v>896</v>
      </c>
      <c r="G203" s="219" t="s">
        <v>897</v>
      </c>
      <c r="H203" s="219">
        <v>36</v>
      </c>
      <c r="I203" s="219">
        <f t="shared" si="0"/>
        <v>104</v>
      </c>
      <c r="J203" t="s">
        <v>898</v>
      </c>
      <c r="K203" t="str">
        <f>VLOOKUP(J203,'[18]25S2 9.9 (update qty)'!$D$2:$E$80,2,FALSE)</f>
        <v>H06-ST41M</v>
      </c>
    </row>
    <row r="204" spans="1:11" ht="21" hidden="1" customHeight="1">
      <c r="A204" s="233" t="s">
        <v>893</v>
      </c>
      <c r="B204" s="219" t="s">
        <v>894</v>
      </c>
      <c r="C204" s="219" t="s">
        <v>895</v>
      </c>
      <c r="D204" s="219" t="s">
        <v>283</v>
      </c>
      <c r="E204" s="219" t="s">
        <v>284</v>
      </c>
      <c r="F204" s="219" t="s">
        <v>899</v>
      </c>
      <c r="G204" s="219" t="s">
        <v>900</v>
      </c>
      <c r="H204" s="219">
        <v>65</v>
      </c>
      <c r="I204" s="219">
        <f t="shared" si="0"/>
        <v>172</v>
      </c>
      <c r="J204" t="s">
        <v>898</v>
      </c>
      <c r="K204" t="str">
        <f>VLOOKUP(J204,'[18]25S2 9.9 (update qty)'!$D$2:$E$80,2,FALSE)</f>
        <v>H06-ST41M</v>
      </c>
    </row>
    <row r="205" spans="1:11" ht="21" hidden="1" customHeight="1">
      <c r="A205" s="233" t="s">
        <v>893</v>
      </c>
      <c r="B205" s="219" t="s">
        <v>894</v>
      </c>
      <c r="C205" s="219" t="s">
        <v>895</v>
      </c>
      <c r="D205" s="219" t="s">
        <v>283</v>
      </c>
      <c r="E205" s="219" t="s">
        <v>284</v>
      </c>
      <c r="F205" s="219" t="s">
        <v>901</v>
      </c>
      <c r="G205" s="219" t="s">
        <v>902</v>
      </c>
      <c r="H205" s="219">
        <v>106</v>
      </c>
      <c r="I205" s="219">
        <f t="shared" si="0"/>
        <v>266</v>
      </c>
      <c r="J205" t="s">
        <v>898</v>
      </c>
      <c r="K205" t="str">
        <f>VLOOKUP(J205,'[18]25S2 9.9 (update qty)'!$D$2:$E$80,2,FALSE)</f>
        <v>H06-ST41M</v>
      </c>
    </row>
    <row r="206" spans="1:11" ht="21" hidden="1" customHeight="1">
      <c r="A206" s="233" t="s">
        <v>893</v>
      </c>
      <c r="B206" s="219" t="s">
        <v>894</v>
      </c>
      <c r="C206" s="219" t="s">
        <v>895</v>
      </c>
      <c r="D206" s="219" t="s">
        <v>283</v>
      </c>
      <c r="E206" s="219" t="s">
        <v>284</v>
      </c>
      <c r="F206" s="219" t="s">
        <v>903</v>
      </c>
      <c r="G206" s="219" t="s">
        <v>904</v>
      </c>
      <c r="H206" s="219">
        <v>62</v>
      </c>
      <c r="I206" s="219">
        <f t="shared" si="0"/>
        <v>162</v>
      </c>
      <c r="J206" t="s">
        <v>898</v>
      </c>
      <c r="K206" t="str">
        <f>VLOOKUP(J206,'[18]25S2 9.9 (update qty)'!$D$2:$E$80,2,FALSE)</f>
        <v>H06-ST41M</v>
      </c>
    </row>
    <row r="207" spans="1:11" ht="21" hidden="1" customHeight="1">
      <c r="A207" s="233" t="s">
        <v>893</v>
      </c>
      <c r="B207" s="219" t="s">
        <v>894</v>
      </c>
      <c r="C207" s="219" t="s">
        <v>895</v>
      </c>
      <c r="D207" s="219" t="s">
        <v>283</v>
      </c>
      <c r="E207" s="219" t="s">
        <v>284</v>
      </c>
      <c r="F207" s="219" t="s">
        <v>905</v>
      </c>
      <c r="G207" s="219" t="s">
        <v>906</v>
      </c>
      <c r="H207" s="219">
        <v>35</v>
      </c>
      <c r="I207" s="219">
        <f t="shared" si="0"/>
        <v>102</v>
      </c>
      <c r="J207" t="s">
        <v>898</v>
      </c>
      <c r="K207" t="str">
        <f>VLOOKUP(J207,'[18]25S2 9.9 (update qty)'!$D$2:$E$80,2,FALSE)</f>
        <v>H06-ST41M</v>
      </c>
    </row>
    <row r="208" spans="1:11" ht="21" hidden="1" customHeight="1">
      <c r="A208" s="233" t="s">
        <v>907</v>
      </c>
      <c r="B208" s="219" t="s">
        <v>908</v>
      </c>
      <c r="C208" s="219" t="s">
        <v>909</v>
      </c>
      <c r="D208" s="219" t="s">
        <v>652</v>
      </c>
      <c r="E208" s="219" t="s">
        <v>352</v>
      </c>
      <c r="F208" s="219" t="s">
        <v>910</v>
      </c>
      <c r="G208" s="219" t="s">
        <v>911</v>
      </c>
      <c r="H208" s="219">
        <v>20</v>
      </c>
      <c r="I208" s="219">
        <f t="shared" si="0"/>
        <v>66</v>
      </c>
      <c r="J208" t="s">
        <v>912</v>
      </c>
      <c r="K208" t="str">
        <f>VLOOKUP(J208,'[18]25S2 9.9 (update qty)'!$D$2:$E$80,2,FALSE)</f>
        <v>H06-ST51W</v>
      </c>
    </row>
    <row r="209" spans="1:11" ht="21" hidden="1" customHeight="1">
      <c r="A209" s="233" t="s">
        <v>907</v>
      </c>
      <c r="B209" s="219" t="s">
        <v>908</v>
      </c>
      <c r="C209" s="219" t="s">
        <v>909</v>
      </c>
      <c r="D209" s="219" t="s">
        <v>652</v>
      </c>
      <c r="E209" s="219" t="s">
        <v>352</v>
      </c>
      <c r="F209" s="219" t="s">
        <v>913</v>
      </c>
      <c r="G209" s="219" t="s">
        <v>914</v>
      </c>
      <c r="H209" s="219">
        <v>49</v>
      </c>
      <c r="I209" s="219">
        <f t="shared" si="0"/>
        <v>134</v>
      </c>
      <c r="J209" t="s">
        <v>912</v>
      </c>
      <c r="K209" t="str">
        <f>VLOOKUP(J209,'[18]25S2 9.9 (update qty)'!$D$2:$E$80,2,FALSE)</f>
        <v>H06-ST51W</v>
      </c>
    </row>
    <row r="210" spans="1:11" ht="21" hidden="1" customHeight="1">
      <c r="A210" s="233" t="s">
        <v>907</v>
      </c>
      <c r="B210" s="219" t="s">
        <v>908</v>
      </c>
      <c r="C210" s="219" t="s">
        <v>909</v>
      </c>
      <c r="D210" s="219" t="s">
        <v>652</v>
      </c>
      <c r="E210" s="219" t="s">
        <v>352</v>
      </c>
      <c r="F210" s="219" t="s">
        <v>915</v>
      </c>
      <c r="G210" s="219" t="s">
        <v>916</v>
      </c>
      <c r="H210" s="219">
        <v>50</v>
      </c>
      <c r="I210" s="219">
        <f t="shared" si="0"/>
        <v>136</v>
      </c>
      <c r="J210" t="s">
        <v>912</v>
      </c>
      <c r="K210" t="str">
        <f>VLOOKUP(J210,'[18]25S2 9.9 (update qty)'!$D$2:$E$80,2,FALSE)</f>
        <v>H06-ST51W</v>
      </c>
    </row>
    <row r="211" spans="1:11" ht="21" hidden="1" customHeight="1">
      <c r="A211" s="233" t="s">
        <v>907</v>
      </c>
      <c r="B211" s="219" t="s">
        <v>908</v>
      </c>
      <c r="C211" s="219" t="s">
        <v>909</v>
      </c>
      <c r="D211" s="219" t="s">
        <v>652</v>
      </c>
      <c r="E211" s="219" t="s">
        <v>352</v>
      </c>
      <c r="F211" s="219" t="s">
        <v>917</v>
      </c>
      <c r="G211" s="219" t="s">
        <v>918</v>
      </c>
      <c r="H211" s="219">
        <v>23</v>
      </c>
      <c r="I211" s="219">
        <f t="shared" si="0"/>
        <v>72</v>
      </c>
      <c r="J211" t="s">
        <v>912</v>
      </c>
      <c r="K211" t="str">
        <f>VLOOKUP(J211,'[18]25S2 9.9 (update qty)'!$D$2:$E$80,2,FALSE)</f>
        <v>H06-ST51W</v>
      </c>
    </row>
    <row r="212" spans="1:11" ht="21" hidden="1" customHeight="1">
      <c r="A212" s="233" t="s">
        <v>907</v>
      </c>
      <c r="B212" s="219" t="s">
        <v>908</v>
      </c>
      <c r="C212" s="219" t="s">
        <v>909</v>
      </c>
      <c r="D212" s="219" t="s">
        <v>652</v>
      </c>
      <c r="E212" s="219" t="s">
        <v>352</v>
      </c>
      <c r="F212" s="219" t="s">
        <v>919</v>
      </c>
      <c r="G212" s="219" t="s">
        <v>920</v>
      </c>
      <c r="H212" s="219">
        <v>15</v>
      </c>
      <c r="I212" s="219">
        <f t="shared" si="0"/>
        <v>56</v>
      </c>
      <c r="J212" t="s">
        <v>912</v>
      </c>
      <c r="K212" t="str">
        <f>VLOOKUP(J212,'[18]25S2 9.9 (update qty)'!$D$2:$E$80,2,FALSE)</f>
        <v>H06-ST51W</v>
      </c>
    </row>
    <row r="213" spans="1:11" ht="21" hidden="1" customHeight="1">
      <c r="A213" s="233" t="s">
        <v>921</v>
      </c>
      <c r="B213" s="219" t="s">
        <v>922</v>
      </c>
      <c r="C213" s="219" t="s">
        <v>923</v>
      </c>
      <c r="D213" s="219" t="s">
        <v>855</v>
      </c>
      <c r="E213" s="219" t="s">
        <v>856</v>
      </c>
      <c r="F213" s="219" t="s">
        <v>924</v>
      </c>
      <c r="G213" s="219" t="s">
        <v>925</v>
      </c>
      <c r="H213" s="219">
        <v>28</v>
      </c>
      <c r="I213" s="219">
        <f t="shared" si="0"/>
        <v>86</v>
      </c>
      <c r="J213" t="s">
        <v>926</v>
      </c>
      <c r="K213" t="str">
        <f>VLOOKUP(J213,'[18]25S2 9.9 (update qty)'!$D$2:$E$80,2,FALSE)</f>
        <v>H06-ST64W-DYE-B</v>
      </c>
    </row>
    <row r="214" spans="1:11" ht="21" hidden="1" customHeight="1">
      <c r="A214" s="233" t="s">
        <v>921</v>
      </c>
      <c r="B214" s="219" t="s">
        <v>922</v>
      </c>
      <c r="C214" s="219" t="s">
        <v>923</v>
      </c>
      <c r="D214" s="219" t="s">
        <v>855</v>
      </c>
      <c r="E214" s="219" t="s">
        <v>856</v>
      </c>
      <c r="F214" s="219" t="s">
        <v>927</v>
      </c>
      <c r="G214" s="219" t="s">
        <v>928</v>
      </c>
      <c r="H214" s="219">
        <v>63</v>
      </c>
      <c r="I214" s="219">
        <f t="shared" si="0"/>
        <v>164</v>
      </c>
      <c r="J214" t="s">
        <v>926</v>
      </c>
      <c r="K214" t="str">
        <f>VLOOKUP(J214,'[18]25S2 9.9 (update qty)'!$D$2:$E$80,2,FALSE)</f>
        <v>H06-ST64W-DYE-B</v>
      </c>
    </row>
    <row r="215" spans="1:11" ht="21" hidden="1" customHeight="1">
      <c r="A215" s="233" t="s">
        <v>921</v>
      </c>
      <c r="B215" s="219" t="s">
        <v>922</v>
      </c>
      <c r="C215" s="219" t="s">
        <v>923</v>
      </c>
      <c r="D215" s="219" t="s">
        <v>855</v>
      </c>
      <c r="E215" s="219" t="s">
        <v>856</v>
      </c>
      <c r="F215" s="219" t="s">
        <v>929</v>
      </c>
      <c r="G215" s="219" t="s">
        <v>930</v>
      </c>
      <c r="H215" s="219">
        <v>64</v>
      </c>
      <c r="I215" s="219">
        <f t="shared" si="0"/>
        <v>168</v>
      </c>
      <c r="J215" t="s">
        <v>926</v>
      </c>
      <c r="K215" t="str">
        <f>VLOOKUP(J215,'[18]25S2 9.9 (update qty)'!$D$2:$E$80,2,FALSE)</f>
        <v>H06-ST64W-DYE-B</v>
      </c>
    </row>
    <row r="216" spans="1:11" ht="21" hidden="1" customHeight="1">
      <c r="A216" s="233" t="s">
        <v>921</v>
      </c>
      <c r="B216" s="219" t="s">
        <v>922</v>
      </c>
      <c r="C216" s="219" t="s">
        <v>923</v>
      </c>
      <c r="D216" s="219" t="s">
        <v>855</v>
      </c>
      <c r="E216" s="219" t="s">
        <v>856</v>
      </c>
      <c r="F216" s="219" t="s">
        <v>931</v>
      </c>
      <c r="G216" s="219" t="s">
        <v>932</v>
      </c>
      <c r="H216" s="219">
        <v>36</v>
      </c>
      <c r="I216" s="219">
        <f t="shared" si="0"/>
        <v>104</v>
      </c>
      <c r="J216" t="s">
        <v>926</v>
      </c>
      <c r="K216" t="str">
        <f>VLOOKUP(J216,'[18]25S2 9.9 (update qty)'!$D$2:$E$80,2,FALSE)</f>
        <v>H06-ST64W-DYE-B</v>
      </c>
    </row>
    <row r="217" spans="1:11" ht="21" hidden="1" customHeight="1">
      <c r="A217" s="233" t="s">
        <v>921</v>
      </c>
      <c r="B217" s="219" t="s">
        <v>922</v>
      </c>
      <c r="C217" s="219" t="s">
        <v>923</v>
      </c>
      <c r="D217" s="219" t="s">
        <v>855</v>
      </c>
      <c r="E217" s="219" t="s">
        <v>856</v>
      </c>
      <c r="F217" s="219" t="s">
        <v>933</v>
      </c>
      <c r="G217" s="219" t="s">
        <v>934</v>
      </c>
      <c r="H217" s="219">
        <v>20</v>
      </c>
      <c r="I217" s="219">
        <f t="shared" si="0"/>
        <v>66</v>
      </c>
      <c r="J217" t="s">
        <v>926</v>
      </c>
      <c r="K217" t="str">
        <f>VLOOKUP(J217,'[18]25S2 9.9 (update qty)'!$D$2:$E$80,2,FALSE)</f>
        <v>H06-ST64W-DYE-B</v>
      </c>
    </row>
    <row r="218" spans="1:11" ht="21" hidden="1" customHeight="1">
      <c r="A218" s="233" t="s">
        <v>935</v>
      </c>
      <c r="B218" s="219" t="s">
        <v>936</v>
      </c>
      <c r="C218" s="219" t="s">
        <v>937</v>
      </c>
      <c r="D218" s="219" t="s">
        <v>326</v>
      </c>
      <c r="E218" s="219" t="s">
        <v>327</v>
      </c>
      <c r="F218" s="219" t="s">
        <v>938</v>
      </c>
      <c r="G218" s="219" t="s">
        <v>939</v>
      </c>
      <c r="H218" s="219">
        <v>48</v>
      </c>
      <c r="I218" s="219">
        <f t="shared" si="0"/>
        <v>132</v>
      </c>
      <c r="J218" t="s">
        <v>940</v>
      </c>
      <c r="K218" t="str">
        <f>VLOOKUP(J218,'[18]25S2 9.9 (update qty)'!$D$2:$E$80,2,FALSE)</f>
        <v>H06-ST128M-B</v>
      </c>
    </row>
    <row r="219" spans="1:11" ht="21" hidden="1" customHeight="1">
      <c r="A219" s="233" t="s">
        <v>935</v>
      </c>
      <c r="B219" s="219" t="s">
        <v>936</v>
      </c>
      <c r="C219" s="219" t="s">
        <v>937</v>
      </c>
      <c r="D219" s="219" t="s">
        <v>326</v>
      </c>
      <c r="E219" s="219" t="s">
        <v>327</v>
      </c>
      <c r="F219" s="219" t="s">
        <v>941</v>
      </c>
      <c r="G219" s="219" t="s">
        <v>942</v>
      </c>
      <c r="H219" s="219">
        <v>84</v>
      </c>
      <c r="I219" s="219">
        <f t="shared" si="0"/>
        <v>214</v>
      </c>
      <c r="J219" t="s">
        <v>940</v>
      </c>
      <c r="K219" t="str">
        <f>VLOOKUP(J219,'[18]25S2 9.9 (update qty)'!$D$2:$E$80,2,FALSE)</f>
        <v>H06-ST128M-B</v>
      </c>
    </row>
    <row r="220" spans="1:11" ht="21" hidden="1" customHeight="1">
      <c r="A220" s="233" t="s">
        <v>935</v>
      </c>
      <c r="B220" s="219" t="s">
        <v>936</v>
      </c>
      <c r="C220" s="219" t="s">
        <v>937</v>
      </c>
      <c r="D220" s="219" t="s">
        <v>326</v>
      </c>
      <c r="E220" s="219" t="s">
        <v>327</v>
      </c>
      <c r="F220" s="219" t="s">
        <v>943</v>
      </c>
      <c r="G220" s="219" t="s">
        <v>944</v>
      </c>
      <c r="H220" s="219">
        <v>99</v>
      </c>
      <c r="I220" s="219">
        <f t="shared" si="0"/>
        <v>248</v>
      </c>
      <c r="J220" t="s">
        <v>940</v>
      </c>
      <c r="K220" t="str">
        <f>VLOOKUP(J220,'[18]25S2 9.9 (update qty)'!$D$2:$E$80,2,FALSE)</f>
        <v>H06-ST128M-B</v>
      </c>
    </row>
    <row r="221" spans="1:11" ht="21" hidden="1" customHeight="1">
      <c r="A221" s="233" t="s">
        <v>935</v>
      </c>
      <c r="B221" s="219" t="s">
        <v>936</v>
      </c>
      <c r="C221" s="219" t="s">
        <v>937</v>
      </c>
      <c r="D221" s="219" t="s">
        <v>326</v>
      </c>
      <c r="E221" s="219" t="s">
        <v>327</v>
      </c>
      <c r="F221" s="219" t="s">
        <v>945</v>
      </c>
      <c r="G221" s="219" t="s">
        <v>946</v>
      </c>
      <c r="H221" s="219">
        <v>55</v>
      </c>
      <c r="I221" s="219">
        <f t="shared" si="0"/>
        <v>148</v>
      </c>
      <c r="J221" t="s">
        <v>940</v>
      </c>
      <c r="K221" t="str">
        <f>VLOOKUP(J221,'[18]25S2 9.9 (update qty)'!$D$2:$E$80,2,FALSE)</f>
        <v>H06-ST128M-B</v>
      </c>
    </row>
    <row r="222" spans="1:11" ht="21" hidden="1" customHeight="1">
      <c r="A222" s="233" t="s">
        <v>935</v>
      </c>
      <c r="B222" s="219" t="s">
        <v>936</v>
      </c>
      <c r="C222" s="219" t="s">
        <v>937</v>
      </c>
      <c r="D222" s="219" t="s">
        <v>326</v>
      </c>
      <c r="E222" s="219" t="s">
        <v>327</v>
      </c>
      <c r="F222" s="219" t="s">
        <v>947</v>
      </c>
      <c r="G222" s="219" t="s">
        <v>948</v>
      </c>
      <c r="H222" s="219">
        <v>24</v>
      </c>
      <c r="I222" s="219">
        <f t="shared" si="0"/>
        <v>74</v>
      </c>
      <c r="J222" t="s">
        <v>940</v>
      </c>
      <c r="K222" t="str">
        <f>VLOOKUP(J222,'[18]25S2 9.9 (update qty)'!$D$2:$E$80,2,FALSE)</f>
        <v>H06-ST128M-B</v>
      </c>
    </row>
    <row r="223" spans="1:11" ht="21" hidden="1" customHeight="1">
      <c r="A223" s="233" t="s">
        <v>949</v>
      </c>
      <c r="B223" s="219" t="s">
        <v>950</v>
      </c>
      <c r="C223" s="219" t="s">
        <v>951</v>
      </c>
      <c r="D223" s="219" t="s">
        <v>326</v>
      </c>
      <c r="E223" s="219" t="s">
        <v>327</v>
      </c>
      <c r="F223" s="219" t="s">
        <v>952</v>
      </c>
      <c r="G223" s="219" t="s">
        <v>953</v>
      </c>
      <c r="H223" s="219">
        <v>71</v>
      </c>
      <c r="I223" s="219">
        <f t="shared" si="0"/>
        <v>184</v>
      </c>
      <c r="J223" t="s">
        <v>954</v>
      </c>
      <c r="K223" t="str">
        <f>VLOOKUP(J223,'[18]25S2 9.9 (update qty)'!$D$2:$E$80,2,FALSE)</f>
        <v>H06-CR61M</v>
      </c>
    </row>
    <row r="224" spans="1:11" ht="21" hidden="1" customHeight="1">
      <c r="A224" s="233" t="s">
        <v>949</v>
      </c>
      <c r="B224" s="219" t="s">
        <v>950</v>
      </c>
      <c r="C224" s="219" t="s">
        <v>951</v>
      </c>
      <c r="D224" s="219" t="s">
        <v>326</v>
      </c>
      <c r="E224" s="219" t="s">
        <v>327</v>
      </c>
      <c r="F224" s="219" t="s">
        <v>955</v>
      </c>
      <c r="G224" s="219" t="s">
        <v>956</v>
      </c>
      <c r="H224" s="219">
        <v>81</v>
      </c>
      <c r="I224" s="219">
        <f t="shared" si="0"/>
        <v>206</v>
      </c>
      <c r="J224" t="s">
        <v>954</v>
      </c>
      <c r="K224" t="str">
        <f>VLOOKUP(J224,'[18]25S2 9.9 (update qty)'!$D$2:$E$80,2,FALSE)</f>
        <v>H06-CR61M</v>
      </c>
    </row>
    <row r="225" spans="1:11" ht="21" hidden="1" customHeight="1">
      <c r="A225" s="233" t="s">
        <v>949</v>
      </c>
      <c r="B225" s="219" t="s">
        <v>950</v>
      </c>
      <c r="C225" s="219" t="s">
        <v>951</v>
      </c>
      <c r="D225" s="219" t="s">
        <v>326</v>
      </c>
      <c r="E225" s="219" t="s">
        <v>327</v>
      </c>
      <c r="F225" s="219" t="s">
        <v>957</v>
      </c>
      <c r="G225" s="219" t="s">
        <v>958</v>
      </c>
      <c r="H225" s="219">
        <v>76</v>
      </c>
      <c r="I225" s="219">
        <f t="shared" si="0"/>
        <v>196</v>
      </c>
      <c r="J225" t="s">
        <v>954</v>
      </c>
      <c r="K225" t="str">
        <f>VLOOKUP(J225,'[18]25S2 9.9 (update qty)'!$D$2:$E$80,2,FALSE)</f>
        <v>H06-CR61M</v>
      </c>
    </row>
    <row r="226" spans="1:11" ht="21" hidden="1" customHeight="1">
      <c r="A226" s="233" t="s">
        <v>949</v>
      </c>
      <c r="B226" s="219" t="s">
        <v>950</v>
      </c>
      <c r="C226" s="219" t="s">
        <v>951</v>
      </c>
      <c r="D226" s="219" t="s">
        <v>326</v>
      </c>
      <c r="E226" s="219" t="s">
        <v>327</v>
      </c>
      <c r="F226" s="219" t="s">
        <v>959</v>
      </c>
      <c r="G226" s="219" t="s">
        <v>960</v>
      </c>
      <c r="H226" s="219">
        <v>52</v>
      </c>
      <c r="I226" s="219">
        <f t="shared" si="0"/>
        <v>140</v>
      </c>
      <c r="J226" t="s">
        <v>954</v>
      </c>
      <c r="K226" t="str">
        <f>VLOOKUP(J226,'[18]25S2 9.9 (update qty)'!$D$2:$E$80,2,FALSE)</f>
        <v>H06-CR61M</v>
      </c>
    </row>
    <row r="227" spans="1:11" ht="21" hidden="1" customHeight="1">
      <c r="A227" s="233" t="s">
        <v>949</v>
      </c>
      <c r="B227" s="219" t="s">
        <v>950</v>
      </c>
      <c r="C227" s="219" t="s">
        <v>951</v>
      </c>
      <c r="D227" s="219" t="s">
        <v>326</v>
      </c>
      <c r="E227" s="219" t="s">
        <v>327</v>
      </c>
      <c r="F227" s="219" t="s">
        <v>961</v>
      </c>
      <c r="G227" s="219" t="s">
        <v>962</v>
      </c>
      <c r="H227" s="219">
        <v>29</v>
      </c>
      <c r="I227" s="219">
        <f t="shared" si="0"/>
        <v>88</v>
      </c>
      <c r="J227" t="s">
        <v>954</v>
      </c>
      <c r="K227" t="str">
        <f>VLOOKUP(J227,'[18]25S2 9.9 (update qty)'!$D$2:$E$80,2,FALSE)</f>
        <v>H06-CR61M</v>
      </c>
    </row>
    <row r="228" spans="1:11" ht="21" hidden="1" customHeight="1">
      <c r="A228" s="233" t="s">
        <v>963</v>
      </c>
      <c r="B228" s="219" t="s">
        <v>964</v>
      </c>
      <c r="C228" s="219" t="s">
        <v>965</v>
      </c>
      <c r="D228" s="219" t="s">
        <v>283</v>
      </c>
      <c r="E228" s="219" t="s">
        <v>284</v>
      </c>
      <c r="F228" s="219" t="s">
        <v>966</v>
      </c>
      <c r="G228" s="219" t="s">
        <v>967</v>
      </c>
      <c r="H228" s="219">
        <v>49</v>
      </c>
      <c r="I228" s="219">
        <f t="shared" si="0"/>
        <v>134</v>
      </c>
      <c r="J228" t="s">
        <v>968</v>
      </c>
      <c r="K228" t="str">
        <f>VLOOKUP(J228,'[18]25S2 9.9 (update qty)'!$D$2:$E$80,2,FALSE)</f>
        <v>H06-ST129W-B</v>
      </c>
    </row>
    <row r="229" spans="1:11" ht="21" hidden="1" customHeight="1">
      <c r="A229" s="233" t="s">
        <v>963</v>
      </c>
      <c r="B229" s="219" t="s">
        <v>964</v>
      </c>
      <c r="C229" s="219" t="s">
        <v>965</v>
      </c>
      <c r="D229" s="219" t="s">
        <v>283</v>
      </c>
      <c r="E229" s="219" t="s">
        <v>284</v>
      </c>
      <c r="F229" s="219" t="s">
        <v>969</v>
      </c>
      <c r="G229" s="219" t="s">
        <v>970</v>
      </c>
      <c r="H229" s="219">
        <v>88</v>
      </c>
      <c r="I229" s="219">
        <f t="shared" si="0"/>
        <v>224</v>
      </c>
      <c r="J229" t="s">
        <v>968</v>
      </c>
      <c r="K229" t="str">
        <f>VLOOKUP(J229,'[18]25S2 9.9 (update qty)'!$D$2:$E$80,2,FALSE)</f>
        <v>H06-ST129W-B</v>
      </c>
    </row>
    <row r="230" spans="1:11" ht="21" hidden="1" customHeight="1">
      <c r="A230" s="233" t="s">
        <v>963</v>
      </c>
      <c r="B230" s="219" t="s">
        <v>964</v>
      </c>
      <c r="C230" s="219" t="s">
        <v>965</v>
      </c>
      <c r="D230" s="219" t="s">
        <v>283</v>
      </c>
      <c r="E230" s="219" t="s">
        <v>284</v>
      </c>
      <c r="F230" s="219" t="s">
        <v>971</v>
      </c>
      <c r="G230" s="219" t="s">
        <v>972</v>
      </c>
      <c r="H230" s="219">
        <v>87</v>
      </c>
      <c r="I230" s="219">
        <f t="shared" si="0"/>
        <v>222</v>
      </c>
      <c r="J230" t="s">
        <v>968</v>
      </c>
      <c r="K230" t="str">
        <f>VLOOKUP(J230,'[18]25S2 9.9 (update qty)'!$D$2:$E$80,2,FALSE)</f>
        <v>H06-ST129W-B</v>
      </c>
    </row>
    <row r="231" spans="1:11" ht="21" hidden="1" customHeight="1">
      <c r="A231" s="233" t="s">
        <v>963</v>
      </c>
      <c r="B231" s="219" t="s">
        <v>964</v>
      </c>
      <c r="C231" s="219" t="s">
        <v>965</v>
      </c>
      <c r="D231" s="219" t="s">
        <v>283</v>
      </c>
      <c r="E231" s="219" t="s">
        <v>284</v>
      </c>
      <c r="F231" s="219" t="s">
        <v>973</v>
      </c>
      <c r="G231" s="219" t="s">
        <v>974</v>
      </c>
      <c r="H231" s="219">
        <v>58</v>
      </c>
      <c r="I231" s="219">
        <f t="shared" si="0"/>
        <v>154</v>
      </c>
      <c r="J231" t="s">
        <v>968</v>
      </c>
      <c r="K231" t="str">
        <f>VLOOKUP(J231,'[18]25S2 9.9 (update qty)'!$D$2:$E$80,2,FALSE)</f>
        <v>H06-ST129W-B</v>
      </c>
    </row>
    <row r="232" spans="1:11" ht="21" hidden="1" customHeight="1">
      <c r="A232" s="233" t="s">
        <v>963</v>
      </c>
      <c r="B232" s="219" t="s">
        <v>964</v>
      </c>
      <c r="C232" s="219" t="s">
        <v>965</v>
      </c>
      <c r="D232" s="219" t="s">
        <v>283</v>
      </c>
      <c r="E232" s="219" t="s">
        <v>284</v>
      </c>
      <c r="F232" s="219" t="s">
        <v>975</v>
      </c>
      <c r="G232" s="219" t="s">
        <v>976</v>
      </c>
      <c r="H232" s="219">
        <v>26</v>
      </c>
      <c r="I232" s="219">
        <f t="shared" si="0"/>
        <v>80</v>
      </c>
      <c r="J232" t="s">
        <v>968</v>
      </c>
      <c r="K232" t="str">
        <f>VLOOKUP(J232,'[18]25S2 9.9 (update qty)'!$D$2:$E$80,2,FALSE)</f>
        <v>H06-ST129W-B</v>
      </c>
    </row>
    <row r="233" spans="1:11" ht="21" hidden="1" customHeight="1">
      <c r="A233" s="233" t="s">
        <v>977</v>
      </c>
      <c r="B233" s="219" t="s">
        <v>978</v>
      </c>
      <c r="C233" s="219" t="s">
        <v>979</v>
      </c>
      <c r="D233" s="219" t="s">
        <v>330</v>
      </c>
      <c r="E233" s="219" t="s">
        <v>331</v>
      </c>
      <c r="F233" s="219" t="s">
        <v>980</v>
      </c>
      <c r="G233" s="219" t="s">
        <v>981</v>
      </c>
      <c r="H233" s="219">
        <v>31</v>
      </c>
      <c r="I233" s="219">
        <f t="shared" si="0"/>
        <v>92</v>
      </c>
      <c r="J233" t="s">
        <v>982</v>
      </c>
      <c r="K233" t="str">
        <f>VLOOKUP(J233,'[18]25S2 9.9 (update qty)'!$D$2:$E$80,2,FALSE)</f>
        <v>H06-CR62W</v>
      </c>
    </row>
    <row r="234" spans="1:11" ht="21" hidden="1" customHeight="1">
      <c r="A234" s="233" t="s">
        <v>977</v>
      </c>
      <c r="B234" s="219" t="s">
        <v>978</v>
      </c>
      <c r="C234" s="219" t="s">
        <v>979</v>
      </c>
      <c r="D234" s="219" t="s">
        <v>330</v>
      </c>
      <c r="E234" s="219" t="s">
        <v>331</v>
      </c>
      <c r="F234" s="219" t="s">
        <v>983</v>
      </c>
      <c r="G234" s="219" t="s">
        <v>984</v>
      </c>
      <c r="H234" s="219">
        <v>62</v>
      </c>
      <c r="I234" s="219">
        <f t="shared" si="0"/>
        <v>162</v>
      </c>
      <c r="J234" t="s">
        <v>982</v>
      </c>
      <c r="K234" t="str">
        <f>VLOOKUP(J234,'[18]25S2 9.9 (update qty)'!$D$2:$E$80,2,FALSE)</f>
        <v>H06-CR62W</v>
      </c>
    </row>
    <row r="235" spans="1:11" ht="21" hidden="1" customHeight="1">
      <c r="A235" s="233" t="s">
        <v>977</v>
      </c>
      <c r="B235" s="219" t="s">
        <v>978</v>
      </c>
      <c r="C235" s="219" t="s">
        <v>979</v>
      </c>
      <c r="D235" s="219" t="s">
        <v>330</v>
      </c>
      <c r="E235" s="219" t="s">
        <v>331</v>
      </c>
      <c r="F235" s="219" t="s">
        <v>985</v>
      </c>
      <c r="G235" s="219" t="s">
        <v>986</v>
      </c>
      <c r="H235" s="219">
        <v>96</v>
      </c>
      <c r="I235" s="219">
        <f t="shared" si="0"/>
        <v>242</v>
      </c>
      <c r="J235" t="s">
        <v>982</v>
      </c>
      <c r="K235" t="str">
        <f>VLOOKUP(J235,'[18]25S2 9.9 (update qty)'!$D$2:$E$80,2,FALSE)</f>
        <v>H06-CR62W</v>
      </c>
    </row>
    <row r="236" spans="1:11" ht="21" hidden="1" customHeight="1">
      <c r="A236" s="233" t="s">
        <v>977</v>
      </c>
      <c r="B236" s="219" t="s">
        <v>978</v>
      </c>
      <c r="C236" s="219" t="s">
        <v>979</v>
      </c>
      <c r="D236" s="219" t="s">
        <v>330</v>
      </c>
      <c r="E236" s="219" t="s">
        <v>331</v>
      </c>
      <c r="F236" s="219" t="s">
        <v>987</v>
      </c>
      <c r="G236" s="219" t="s">
        <v>988</v>
      </c>
      <c r="H236" s="219">
        <v>83</v>
      </c>
      <c r="I236" s="219">
        <f t="shared" si="0"/>
        <v>212</v>
      </c>
      <c r="J236" t="s">
        <v>982</v>
      </c>
      <c r="K236" t="str">
        <f>VLOOKUP(J236,'[18]25S2 9.9 (update qty)'!$D$2:$E$80,2,FALSE)</f>
        <v>H06-CR62W</v>
      </c>
    </row>
    <row r="237" spans="1:11" ht="26.25" hidden="1" customHeight="1">
      <c r="A237" s="233" t="s">
        <v>977</v>
      </c>
      <c r="B237" s="219" t="s">
        <v>978</v>
      </c>
      <c r="C237" s="245" t="s">
        <v>979</v>
      </c>
      <c r="D237" s="219" t="s">
        <v>330</v>
      </c>
      <c r="E237" s="219" t="s">
        <v>331</v>
      </c>
      <c r="F237" s="219" t="s">
        <v>989</v>
      </c>
      <c r="G237" s="246" t="s">
        <v>990</v>
      </c>
      <c r="H237" s="219">
        <v>38</v>
      </c>
      <c r="I237" s="219">
        <f t="shared" si="0"/>
        <v>108</v>
      </c>
      <c r="J237" t="s">
        <v>982</v>
      </c>
      <c r="K237" t="str">
        <f>VLOOKUP(J237,'[18]25S2 9.9 (update qty)'!$D$2:$E$80,2,FALSE)</f>
        <v>H06-CR62W</v>
      </c>
    </row>
    <row r="238" spans="1:11" ht="26.25" hidden="1" customHeight="1">
      <c r="A238" s="233" t="s">
        <v>991</v>
      </c>
      <c r="B238" s="219" t="s">
        <v>992</v>
      </c>
      <c r="C238" s="245" t="s">
        <v>993</v>
      </c>
      <c r="D238" s="219" t="s">
        <v>600</v>
      </c>
      <c r="E238" s="219" t="s">
        <v>601</v>
      </c>
      <c r="F238" s="219" t="s">
        <v>994</v>
      </c>
      <c r="G238" s="246" t="s">
        <v>995</v>
      </c>
      <c r="H238" s="219">
        <v>70</v>
      </c>
      <c r="I238" s="219">
        <f t="shared" si="0"/>
        <v>182</v>
      </c>
      <c r="J238" t="s">
        <v>996</v>
      </c>
      <c r="K238" t="str">
        <f>VLOOKUP(J238,'[18]25S2 9.9 (update qty)'!$D$2:$E$80,2,FALSE)</f>
        <v>H06-ST131W-B</v>
      </c>
    </row>
    <row r="239" spans="1:11" ht="26.25" hidden="1" customHeight="1">
      <c r="A239" s="233" t="s">
        <v>991</v>
      </c>
      <c r="B239" s="219" t="s">
        <v>992</v>
      </c>
      <c r="C239" s="245" t="s">
        <v>993</v>
      </c>
      <c r="D239" s="219" t="s">
        <v>600</v>
      </c>
      <c r="E239" s="219" t="s">
        <v>601</v>
      </c>
      <c r="F239" s="219" t="s">
        <v>997</v>
      </c>
      <c r="G239" s="246" t="s">
        <v>998</v>
      </c>
      <c r="H239" s="219">
        <v>126</v>
      </c>
      <c r="I239" s="219">
        <f t="shared" si="0"/>
        <v>312</v>
      </c>
      <c r="J239" t="s">
        <v>996</v>
      </c>
      <c r="K239" t="str">
        <f>VLOOKUP(J239,'[18]25S2 9.9 (update qty)'!$D$2:$E$80,2,FALSE)</f>
        <v>H06-ST131W-B</v>
      </c>
    </row>
    <row r="240" spans="1:11" ht="26.25" hidden="1" customHeight="1">
      <c r="A240" s="233" t="s">
        <v>991</v>
      </c>
      <c r="B240" s="219" t="s">
        <v>992</v>
      </c>
      <c r="C240" s="245" t="s">
        <v>993</v>
      </c>
      <c r="D240" s="219" t="s">
        <v>600</v>
      </c>
      <c r="E240" s="219" t="s">
        <v>601</v>
      </c>
      <c r="F240" s="219" t="s">
        <v>999</v>
      </c>
      <c r="G240" s="246" t="s">
        <v>1000</v>
      </c>
      <c r="H240" s="219">
        <v>124</v>
      </c>
      <c r="I240" s="219">
        <f t="shared" si="0"/>
        <v>306</v>
      </c>
      <c r="J240" t="s">
        <v>996</v>
      </c>
      <c r="K240" t="str">
        <f>VLOOKUP(J240,'[18]25S2 9.9 (update qty)'!$D$2:$E$80,2,FALSE)</f>
        <v>H06-ST131W-B</v>
      </c>
    </row>
    <row r="241" spans="1:11" ht="26.25" hidden="1" customHeight="1">
      <c r="A241" s="233" t="s">
        <v>991</v>
      </c>
      <c r="B241" s="219" t="s">
        <v>992</v>
      </c>
      <c r="C241" s="245" t="s">
        <v>993</v>
      </c>
      <c r="D241" s="219" t="s">
        <v>600</v>
      </c>
      <c r="E241" s="219" t="s">
        <v>601</v>
      </c>
      <c r="F241" s="219" t="s">
        <v>1001</v>
      </c>
      <c r="G241" s="246" t="s">
        <v>1002</v>
      </c>
      <c r="H241" s="219">
        <v>82</v>
      </c>
      <c r="I241" s="219">
        <f t="shared" si="0"/>
        <v>210</v>
      </c>
      <c r="J241" t="s">
        <v>996</v>
      </c>
      <c r="K241" t="str">
        <f>VLOOKUP(J241,'[18]25S2 9.9 (update qty)'!$D$2:$E$80,2,FALSE)</f>
        <v>H06-ST131W-B</v>
      </c>
    </row>
    <row r="242" spans="1:11" ht="21" hidden="1" customHeight="1">
      <c r="A242" s="233" t="s">
        <v>991</v>
      </c>
      <c r="B242" s="219" t="s">
        <v>992</v>
      </c>
      <c r="C242" s="219" t="s">
        <v>993</v>
      </c>
      <c r="D242" s="219" t="s">
        <v>600</v>
      </c>
      <c r="E242" s="219" t="s">
        <v>601</v>
      </c>
      <c r="F242" s="219" t="s">
        <v>1003</v>
      </c>
      <c r="G242" s="247" t="s">
        <v>1004</v>
      </c>
      <c r="H242" s="219">
        <v>38</v>
      </c>
      <c r="I242" s="219">
        <f t="shared" si="0"/>
        <v>108</v>
      </c>
      <c r="J242" t="s">
        <v>996</v>
      </c>
      <c r="K242" t="str">
        <f>VLOOKUP(J242,'[18]25S2 9.9 (update qty)'!$D$2:$E$80,2,FALSE)</f>
        <v>H06-ST131W-B</v>
      </c>
    </row>
    <row r="243" spans="1:11" ht="21" hidden="1" customHeight="1">
      <c r="A243" s="233" t="s">
        <v>1005</v>
      </c>
      <c r="B243" s="219" t="s">
        <v>324</v>
      </c>
      <c r="C243" s="219" t="s">
        <v>325</v>
      </c>
      <c r="D243" s="219" t="s">
        <v>1006</v>
      </c>
      <c r="E243" s="219" t="s">
        <v>1007</v>
      </c>
      <c r="F243" s="219" t="s">
        <v>1008</v>
      </c>
      <c r="G243" s="247" t="s">
        <v>1009</v>
      </c>
      <c r="H243" s="219">
        <v>68</v>
      </c>
      <c r="I243" s="219">
        <f t="shared" si="0"/>
        <v>178</v>
      </c>
      <c r="J243" t="s">
        <v>1010</v>
      </c>
      <c r="K243" t="str">
        <f>VLOOKUP(J243,'[18]25S2 9.9 (update qty)'!$D$2:$E$80,2,FALSE)</f>
        <v>H06-ST123M-B</v>
      </c>
    </row>
    <row r="244" spans="1:11" ht="21" hidden="1" customHeight="1">
      <c r="A244" s="233" t="s">
        <v>1005</v>
      </c>
      <c r="B244" s="219" t="s">
        <v>324</v>
      </c>
      <c r="C244" s="219" t="s">
        <v>325</v>
      </c>
      <c r="D244" s="219" t="s">
        <v>1006</v>
      </c>
      <c r="E244" s="219" t="s">
        <v>1007</v>
      </c>
      <c r="F244" s="219" t="s">
        <v>1011</v>
      </c>
      <c r="G244" s="247" t="s">
        <v>1012</v>
      </c>
      <c r="H244" s="219">
        <v>120</v>
      </c>
      <c r="I244" s="219">
        <f t="shared" si="0"/>
        <v>298</v>
      </c>
      <c r="J244" t="s">
        <v>1010</v>
      </c>
      <c r="K244" t="str">
        <f>VLOOKUP(J244,'[18]25S2 9.9 (update qty)'!$D$2:$E$80,2,FALSE)</f>
        <v>H06-ST123M-B</v>
      </c>
    </row>
    <row r="245" spans="1:11" ht="21" hidden="1" customHeight="1">
      <c r="A245" s="233" t="s">
        <v>1005</v>
      </c>
      <c r="B245" s="219" t="s">
        <v>324</v>
      </c>
      <c r="C245" s="219" t="s">
        <v>325</v>
      </c>
      <c r="D245" s="219" t="s">
        <v>1006</v>
      </c>
      <c r="E245" s="219" t="s">
        <v>1007</v>
      </c>
      <c r="F245" s="219" t="s">
        <v>1013</v>
      </c>
      <c r="G245" s="247" t="s">
        <v>1014</v>
      </c>
      <c r="H245" s="219">
        <v>141</v>
      </c>
      <c r="I245" s="219">
        <f t="shared" si="0"/>
        <v>346</v>
      </c>
      <c r="J245" t="s">
        <v>1010</v>
      </c>
      <c r="K245" t="str">
        <f>VLOOKUP(J245,'[18]25S2 9.9 (update qty)'!$D$2:$E$80,2,FALSE)</f>
        <v>H06-ST123M-B</v>
      </c>
    </row>
    <row r="246" spans="1:11" ht="21" hidden="1" customHeight="1">
      <c r="A246" s="233" t="s">
        <v>1005</v>
      </c>
      <c r="B246" s="219" t="s">
        <v>324</v>
      </c>
      <c r="C246" s="219" t="s">
        <v>325</v>
      </c>
      <c r="D246" s="219" t="s">
        <v>1006</v>
      </c>
      <c r="E246" s="219" t="s">
        <v>1007</v>
      </c>
      <c r="F246" s="219" t="s">
        <v>1015</v>
      </c>
      <c r="G246" s="247" t="s">
        <v>1016</v>
      </c>
      <c r="H246" s="219">
        <v>78</v>
      </c>
      <c r="I246" s="219">
        <f t="shared" si="0"/>
        <v>200</v>
      </c>
      <c r="J246" t="s">
        <v>1010</v>
      </c>
      <c r="K246" t="str">
        <f>VLOOKUP(J246,'[18]25S2 9.9 (update qty)'!$D$2:$E$80,2,FALSE)</f>
        <v>H06-ST123M-B</v>
      </c>
    </row>
    <row r="247" spans="1:11" ht="21" hidden="1" customHeight="1">
      <c r="A247" s="233" t="s">
        <v>1005</v>
      </c>
      <c r="B247" s="219" t="s">
        <v>324</v>
      </c>
      <c r="C247" s="219" t="s">
        <v>325</v>
      </c>
      <c r="D247" s="219" t="s">
        <v>1006</v>
      </c>
      <c r="E247" s="219" t="s">
        <v>1007</v>
      </c>
      <c r="F247" s="219" t="s">
        <v>1017</v>
      </c>
      <c r="G247" s="219" t="s">
        <v>1018</v>
      </c>
      <c r="H247" s="219">
        <v>33</v>
      </c>
      <c r="I247" s="219">
        <f t="shared" si="0"/>
        <v>96</v>
      </c>
      <c r="J247" t="s">
        <v>1010</v>
      </c>
      <c r="K247" t="str">
        <f>VLOOKUP(J247,'[18]25S2 9.9 (update qty)'!$D$2:$E$80,2,FALSE)</f>
        <v>H06-ST123M-B</v>
      </c>
    </row>
    <row r="248" spans="1:11" ht="21" hidden="1" customHeight="1">
      <c r="A248" s="233" t="s">
        <v>1019</v>
      </c>
      <c r="B248" s="219" t="s">
        <v>328</v>
      </c>
      <c r="C248" s="219" t="s">
        <v>1020</v>
      </c>
      <c r="D248" s="219" t="s">
        <v>326</v>
      </c>
      <c r="E248" s="219" t="s">
        <v>327</v>
      </c>
      <c r="F248" s="219" t="s">
        <v>1021</v>
      </c>
      <c r="G248" s="219" t="s">
        <v>1022</v>
      </c>
      <c r="H248" s="219">
        <v>44</v>
      </c>
      <c r="I248" s="219">
        <f t="shared" si="0"/>
        <v>120</v>
      </c>
      <c r="J248" t="s">
        <v>1023</v>
      </c>
      <c r="K248" t="str">
        <f>VLOOKUP(J248,'[18]25S2 9.9 (update qty)'!$D$2:$E$80,2,FALSE)</f>
        <v>H06-CR54W-B</v>
      </c>
    </row>
    <row r="249" spans="1:11" ht="21" hidden="1" customHeight="1">
      <c r="A249" s="233" t="s">
        <v>1019</v>
      </c>
      <c r="B249" s="219" t="s">
        <v>328</v>
      </c>
      <c r="C249" s="219" t="s">
        <v>1020</v>
      </c>
      <c r="D249" s="219" t="s">
        <v>326</v>
      </c>
      <c r="E249" s="219" t="s">
        <v>327</v>
      </c>
      <c r="F249" s="219" t="s">
        <v>1024</v>
      </c>
      <c r="G249" s="219" t="s">
        <v>1025</v>
      </c>
      <c r="H249" s="219">
        <v>88</v>
      </c>
      <c r="I249" s="219">
        <f t="shared" si="0"/>
        <v>224</v>
      </c>
      <c r="J249" t="s">
        <v>1023</v>
      </c>
      <c r="K249" t="str">
        <f>VLOOKUP(J249,'[18]25S2 9.9 (update qty)'!$D$2:$E$80,2,FALSE)</f>
        <v>H06-CR54W-B</v>
      </c>
    </row>
    <row r="250" spans="1:11" ht="21" hidden="1" customHeight="1">
      <c r="A250" s="233" t="s">
        <v>1019</v>
      </c>
      <c r="B250" s="219" t="s">
        <v>328</v>
      </c>
      <c r="C250" s="219" t="s">
        <v>1020</v>
      </c>
      <c r="D250" s="219" t="s">
        <v>326</v>
      </c>
      <c r="E250" s="219" t="s">
        <v>327</v>
      </c>
      <c r="F250" s="219" t="s">
        <v>1026</v>
      </c>
      <c r="G250" s="219" t="s">
        <v>1027</v>
      </c>
      <c r="H250" s="219">
        <v>137</v>
      </c>
      <c r="I250" s="219">
        <f t="shared" si="0"/>
        <v>338</v>
      </c>
      <c r="J250" t="s">
        <v>1023</v>
      </c>
      <c r="K250" t="str">
        <f>VLOOKUP(J250,'[18]25S2 9.9 (update qty)'!$D$2:$E$80,2,FALSE)</f>
        <v>H06-CR54W-B</v>
      </c>
    </row>
    <row r="251" spans="1:11" ht="21" hidden="1" customHeight="1">
      <c r="A251" s="233" t="s">
        <v>1019</v>
      </c>
      <c r="B251" s="219" t="s">
        <v>328</v>
      </c>
      <c r="C251" s="219" t="s">
        <v>1020</v>
      </c>
      <c r="D251" s="219" t="s">
        <v>326</v>
      </c>
      <c r="E251" s="219" t="s">
        <v>327</v>
      </c>
      <c r="F251" s="219" t="s">
        <v>1028</v>
      </c>
      <c r="G251" s="219" t="s">
        <v>1029</v>
      </c>
      <c r="H251" s="219">
        <v>118</v>
      </c>
      <c r="I251" s="219">
        <f t="shared" si="0"/>
        <v>292</v>
      </c>
      <c r="J251" t="s">
        <v>1023</v>
      </c>
      <c r="K251" t="str">
        <f>VLOOKUP(J251,'[18]25S2 9.9 (update qty)'!$D$2:$E$80,2,FALSE)</f>
        <v>H06-CR54W-B</v>
      </c>
    </row>
    <row r="252" spans="1:11" ht="21" hidden="1" customHeight="1">
      <c r="A252" s="233" t="s">
        <v>1019</v>
      </c>
      <c r="B252" s="219" t="s">
        <v>328</v>
      </c>
      <c r="C252" s="219" t="s">
        <v>1020</v>
      </c>
      <c r="D252" s="219" t="s">
        <v>326</v>
      </c>
      <c r="E252" s="219" t="s">
        <v>327</v>
      </c>
      <c r="F252" s="219" t="s">
        <v>1030</v>
      </c>
      <c r="G252" s="219" t="s">
        <v>1031</v>
      </c>
      <c r="H252" s="219">
        <v>53</v>
      </c>
      <c r="I252" s="219">
        <f t="shared" si="0"/>
        <v>142</v>
      </c>
      <c r="J252" t="s">
        <v>1023</v>
      </c>
      <c r="K252" t="str">
        <f>VLOOKUP(J252,'[18]25S2 9.9 (update qty)'!$D$2:$E$80,2,FALSE)</f>
        <v>H06-CR54W-B</v>
      </c>
    </row>
    <row r="253" spans="1:11" ht="21" hidden="1" customHeight="1">
      <c r="A253" s="233" t="s">
        <v>1032</v>
      </c>
      <c r="B253" s="219" t="s">
        <v>1033</v>
      </c>
      <c r="C253" s="219" t="s">
        <v>1034</v>
      </c>
      <c r="D253" s="219" t="s">
        <v>326</v>
      </c>
      <c r="E253" s="219" t="s">
        <v>327</v>
      </c>
      <c r="F253" s="219" t="s">
        <v>1035</v>
      </c>
      <c r="G253" s="219" t="s">
        <v>1036</v>
      </c>
      <c r="H253" s="219">
        <v>101</v>
      </c>
      <c r="I253" s="219">
        <f t="shared" si="0"/>
        <v>254</v>
      </c>
      <c r="J253" t="s">
        <v>1037</v>
      </c>
      <c r="K253" t="str">
        <f>VLOOKUP(J253,'[18]25S2 9.9 (update qty)'!$D$2:$E$80,2,FALSE)</f>
        <v>H06-CR56M</v>
      </c>
    </row>
    <row r="254" spans="1:11" ht="21" hidden="1" customHeight="1">
      <c r="A254" s="233" t="s">
        <v>1032</v>
      </c>
      <c r="B254" s="219" t="s">
        <v>1033</v>
      </c>
      <c r="C254" s="219" t="s">
        <v>1034</v>
      </c>
      <c r="D254" s="219" t="s">
        <v>326</v>
      </c>
      <c r="E254" s="219" t="s">
        <v>327</v>
      </c>
      <c r="F254" s="219" t="s">
        <v>1038</v>
      </c>
      <c r="G254" s="219" t="s">
        <v>1039</v>
      </c>
      <c r="H254" s="219">
        <v>115</v>
      </c>
      <c r="I254" s="219">
        <f t="shared" si="0"/>
        <v>286</v>
      </c>
      <c r="J254" t="s">
        <v>1037</v>
      </c>
      <c r="K254" t="str">
        <f>VLOOKUP(J254,'[18]25S2 9.9 (update qty)'!$D$2:$E$80,2,FALSE)</f>
        <v>H06-CR56M</v>
      </c>
    </row>
    <row r="255" spans="1:11" ht="21" hidden="1" customHeight="1">
      <c r="A255" s="233" t="s">
        <v>1032</v>
      </c>
      <c r="B255" s="219" t="s">
        <v>1033</v>
      </c>
      <c r="C255" s="219" t="s">
        <v>1034</v>
      </c>
      <c r="D255" s="219" t="s">
        <v>326</v>
      </c>
      <c r="E255" s="219" t="s">
        <v>327</v>
      </c>
      <c r="F255" s="219" t="s">
        <v>1040</v>
      </c>
      <c r="G255" s="219" t="s">
        <v>1041</v>
      </c>
      <c r="H255" s="219">
        <v>108</v>
      </c>
      <c r="I255" s="219">
        <f t="shared" si="0"/>
        <v>270</v>
      </c>
      <c r="J255" t="s">
        <v>1037</v>
      </c>
      <c r="K255" t="str">
        <f>VLOOKUP(J255,'[18]25S2 9.9 (update qty)'!$D$2:$E$80,2,FALSE)</f>
        <v>H06-CR56M</v>
      </c>
    </row>
    <row r="256" spans="1:11" ht="21" hidden="1" customHeight="1">
      <c r="A256" s="233" t="s">
        <v>1032</v>
      </c>
      <c r="B256" s="219" t="s">
        <v>1033</v>
      </c>
      <c r="C256" s="219" t="s">
        <v>1034</v>
      </c>
      <c r="D256" s="219" t="s">
        <v>326</v>
      </c>
      <c r="E256" s="219" t="s">
        <v>327</v>
      </c>
      <c r="F256" s="219" t="s">
        <v>1042</v>
      </c>
      <c r="G256" s="219" t="s">
        <v>1043</v>
      </c>
      <c r="H256" s="219">
        <v>74</v>
      </c>
      <c r="I256" s="219">
        <f t="shared" si="0"/>
        <v>190</v>
      </c>
      <c r="J256" t="s">
        <v>1037</v>
      </c>
      <c r="K256" t="str">
        <f>VLOOKUP(J256,'[18]25S2 9.9 (update qty)'!$D$2:$E$80,2,FALSE)</f>
        <v>H06-CR56M</v>
      </c>
    </row>
    <row r="257" spans="1:11" ht="21" hidden="1" customHeight="1">
      <c r="A257" s="233" t="s">
        <v>1032</v>
      </c>
      <c r="B257" s="219" t="s">
        <v>1033</v>
      </c>
      <c r="C257" s="219" t="s">
        <v>1034</v>
      </c>
      <c r="D257" s="219" t="s">
        <v>326</v>
      </c>
      <c r="E257" s="219" t="s">
        <v>327</v>
      </c>
      <c r="F257" s="219" t="s">
        <v>1044</v>
      </c>
      <c r="G257" s="219" t="s">
        <v>1045</v>
      </c>
      <c r="H257" s="219">
        <v>41</v>
      </c>
      <c r="I257" s="219">
        <f t="shared" si="0"/>
        <v>114</v>
      </c>
      <c r="J257" t="s">
        <v>1037</v>
      </c>
      <c r="K257" t="str">
        <f>VLOOKUP(J257,'[18]25S2 9.9 (update qty)'!$D$2:$E$80,2,FALSE)</f>
        <v>H06-CR56M</v>
      </c>
    </row>
    <row r="258" spans="1:11" ht="21" hidden="1" customHeight="1">
      <c r="A258" s="233" t="s">
        <v>1046</v>
      </c>
      <c r="B258" s="219" t="s">
        <v>1047</v>
      </c>
      <c r="C258" s="219" t="s">
        <v>1048</v>
      </c>
      <c r="D258" s="219" t="s">
        <v>471</v>
      </c>
      <c r="E258" s="219" t="s">
        <v>472</v>
      </c>
      <c r="F258" s="219" t="s">
        <v>1049</v>
      </c>
      <c r="G258" s="219" t="s">
        <v>1050</v>
      </c>
      <c r="H258" s="219">
        <v>48</v>
      </c>
      <c r="I258" s="219">
        <f t="shared" si="0"/>
        <v>132</v>
      </c>
      <c r="J258" t="s">
        <v>1051</v>
      </c>
      <c r="K258" t="str">
        <f>VLOOKUP(J258,'[18]25S2 9.9 (update qty)'!$D$2:$E$80,2,FALSE)</f>
        <v>H06-ST130M-B</v>
      </c>
    </row>
    <row r="259" spans="1:11" ht="21" hidden="1" customHeight="1">
      <c r="A259" s="233" t="s">
        <v>1046</v>
      </c>
      <c r="B259" s="219" t="s">
        <v>1047</v>
      </c>
      <c r="C259" s="219" t="s">
        <v>1048</v>
      </c>
      <c r="D259" s="219" t="s">
        <v>471</v>
      </c>
      <c r="E259" s="219" t="s">
        <v>472</v>
      </c>
      <c r="F259" s="219" t="s">
        <v>1052</v>
      </c>
      <c r="G259" s="219" t="s">
        <v>1053</v>
      </c>
      <c r="H259" s="219">
        <v>84</v>
      </c>
      <c r="I259" s="219">
        <f t="shared" si="0"/>
        <v>214</v>
      </c>
      <c r="J259" t="s">
        <v>1051</v>
      </c>
      <c r="K259" t="str">
        <f>VLOOKUP(J259,'[18]25S2 9.9 (update qty)'!$D$2:$E$80,2,FALSE)</f>
        <v>H06-ST130M-B</v>
      </c>
    </row>
    <row r="260" spans="1:11" ht="21" hidden="1" customHeight="1">
      <c r="A260" s="233" t="s">
        <v>1046</v>
      </c>
      <c r="B260" s="219" t="s">
        <v>1047</v>
      </c>
      <c r="C260" s="219" t="s">
        <v>1048</v>
      </c>
      <c r="D260" s="219" t="s">
        <v>471</v>
      </c>
      <c r="E260" s="219" t="s">
        <v>472</v>
      </c>
      <c r="F260" s="219" t="s">
        <v>1054</v>
      </c>
      <c r="G260" s="219" t="s">
        <v>1055</v>
      </c>
      <c r="H260" s="219">
        <v>99</v>
      </c>
      <c r="I260" s="219">
        <f t="shared" ref="I260:I407" si="1">(ROUND(H260*$J$1,0)+$K$1)*2+ROUND((H260*$J$1)/20,0)*2</f>
        <v>248</v>
      </c>
      <c r="J260" t="s">
        <v>1051</v>
      </c>
      <c r="K260" t="str">
        <f>VLOOKUP(J260,'[18]25S2 9.9 (update qty)'!$D$2:$E$80,2,FALSE)</f>
        <v>H06-ST130M-B</v>
      </c>
    </row>
    <row r="261" spans="1:11" ht="21" hidden="1" customHeight="1">
      <c r="A261" s="233" t="s">
        <v>1046</v>
      </c>
      <c r="B261" s="219" t="s">
        <v>1047</v>
      </c>
      <c r="C261" s="219" t="s">
        <v>1048</v>
      </c>
      <c r="D261" s="219" t="s">
        <v>471</v>
      </c>
      <c r="E261" s="219" t="s">
        <v>472</v>
      </c>
      <c r="F261" s="219" t="s">
        <v>1056</v>
      </c>
      <c r="G261" s="219" t="s">
        <v>1057</v>
      </c>
      <c r="H261" s="219">
        <v>55</v>
      </c>
      <c r="I261" s="219">
        <f t="shared" si="1"/>
        <v>148</v>
      </c>
      <c r="J261" t="s">
        <v>1051</v>
      </c>
      <c r="K261" t="str">
        <f>VLOOKUP(J261,'[18]25S2 9.9 (update qty)'!$D$2:$E$80,2,FALSE)</f>
        <v>H06-ST130M-B</v>
      </c>
    </row>
    <row r="262" spans="1:11" ht="21" hidden="1" customHeight="1">
      <c r="A262" s="233" t="s">
        <v>1046</v>
      </c>
      <c r="B262" s="219" t="s">
        <v>1047</v>
      </c>
      <c r="C262" s="219" t="s">
        <v>1048</v>
      </c>
      <c r="D262" s="219" t="s">
        <v>471</v>
      </c>
      <c r="E262" s="219" t="s">
        <v>472</v>
      </c>
      <c r="F262" s="219" t="s">
        <v>1058</v>
      </c>
      <c r="G262" s="219" t="s">
        <v>1059</v>
      </c>
      <c r="H262" s="219">
        <v>24</v>
      </c>
      <c r="I262" s="219">
        <f t="shared" si="1"/>
        <v>74</v>
      </c>
      <c r="J262" t="s">
        <v>1051</v>
      </c>
      <c r="K262" t="str">
        <f>VLOOKUP(J262,'[18]25S2 9.9 (update qty)'!$D$2:$E$80,2,FALSE)</f>
        <v>H06-ST130M-B</v>
      </c>
    </row>
    <row r="263" spans="1:11" ht="21" hidden="1" customHeight="1">
      <c r="A263" s="233" t="s">
        <v>1060</v>
      </c>
      <c r="B263" s="219" t="s">
        <v>1061</v>
      </c>
      <c r="C263" s="219" t="s">
        <v>1062</v>
      </c>
      <c r="D263" s="219" t="s">
        <v>1063</v>
      </c>
      <c r="E263" s="219" t="s">
        <v>1064</v>
      </c>
      <c r="F263" s="219" t="s">
        <v>1065</v>
      </c>
      <c r="G263" s="219" t="s">
        <v>1066</v>
      </c>
      <c r="H263" s="219">
        <v>46</v>
      </c>
      <c r="I263" s="219">
        <f t="shared" si="1"/>
        <v>128</v>
      </c>
      <c r="J263" t="s">
        <v>1067</v>
      </c>
      <c r="K263" t="str">
        <f>VLOOKUP(J263,'[18]25S2 9.9 (update qty)'!$D$2:$E$80,2,FALSE)</f>
        <v>H06-HD61M</v>
      </c>
    </row>
    <row r="264" spans="1:11" ht="21" hidden="1" customHeight="1">
      <c r="A264" s="233" t="s">
        <v>1060</v>
      </c>
      <c r="B264" s="219" t="s">
        <v>1061</v>
      </c>
      <c r="C264" s="219" t="s">
        <v>1062</v>
      </c>
      <c r="D264" s="219" t="s">
        <v>1063</v>
      </c>
      <c r="E264" s="219" t="s">
        <v>1064</v>
      </c>
      <c r="F264" s="219" t="s">
        <v>1068</v>
      </c>
      <c r="G264" s="219" t="s">
        <v>1069</v>
      </c>
      <c r="H264" s="219">
        <v>83</v>
      </c>
      <c r="I264" s="219">
        <f t="shared" si="1"/>
        <v>212</v>
      </c>
      <c r="J264" t="s">
        <v>1067</v>
      </c>
      <c r="K264" t="str">
        <f>VLOOKUP(J264,'[18]25S2 9.9 (update qty)'!$D$2:$E$80,2,FALSE)</f>
        <v>H06-HD61M</v>
      </c>
    </row>
    <row r="265" spans="1:11" ht="21" hidden="1" customHeight="1">
      <c r="A265" s="233" t="s">
        <v>1060</v>
      </c>
      <c r="B265" s="219" t="s">
        <v>1061</v>
      </c>
      <c r="C265" s="219" t="s">
        <v>1062</v>
      </c>
      <c r="D265" s="219" t="s">
        <v>1063</v>
      </c>
      <c r="E265" s="219" t="s">
        <v>1064</v>
      </c>
      <c r="F265" s="219" t="s">
        <v>1070</v>
      </c>
      <c r="G265" s="219" t="s">
        <v>1071</v>
      </c>
      <c r="H265" s="219">
        <v>88</v>
      </c>
      <c r="I265" s="219">
        <f t="shared" si="1"/>
        <v>224</v>
      </c>
      <c r="J265" t="s">
        <v>1067</v>
      </c>
      <c r="K265" t="str">
        <f>VLOOKUP(J265,'[18]25S2 9.9 (update qty)'!$D$2:$E$80,2,FALSE)</f>
        <v>H06-HD61M</v>
      </c>
    </row>
    <row r="266" spans="1:11" ht="21" hidden="1" customHeight="1">
      <c r="A266" s="233" t="s">
        <v>1060</v>
      </c>
      <c r="B266" s="219" t="s">
        <v>1061</v>
      </c>
      <c r="C266" s="219" t="s">
        <v>1062</v>
      </c>
      <c r="D266" s="219" t="s">
        <v>1063</v>
      </c>
      <c r="E266" s="219" t="s">
        <v>1064</v>
      </c>
      <c r="F266" s="219" t="s">
        <v>1072</v>
      </c>
      <c r="G266" s="219" t="s">
        <v>1073</v>
      </c>
      <c r="H266" s="219">
        <v>62</v>
      </c>
      <c r="I266" s="219">
        <f t="shared" si="1"/>
        <v>162</v>
      </c>
      <c r="J266" t="s">
        <v>1067</v>
      </c>
      <c r="K266" t="str">
        <f>VLOOKUP(J266,'[18]25S2 9.9 (update qty)'!$D$2:$E$80,2,FALSE)</f>
        <v>H06-HD61M</v>
      </c>
    </row>
    <row r="267" spans="1:11" ht="21" hidden="1" customHeight="1">
      <c r="A267" s="233" t="s">
        <v>1060</v>
      </c>
      <c r="B267" s="219" t="s">
        <v>1061</v>
      </c>
      <c r="C267" s="219" t="s">
        <v>1062</v>
      </c>
      <c r="D267" s="219" t="s">
        <v>1063</v>
      </c>
      <c r="E267" s="219" t="s">
        <v>1064</v>
      </c>
      <c r="F267" s="219" t="s">
        <v>1074</v>
      </c>
      <c r="G267" s="219" t="s">
        <v>1075</v>
      </c>
      <c r="H267" s="219">
        <v>30</v>
      </c>
      <c r="I267" s="219">
        <f t="shared" si="1"/>
        <v>90</v>
      </c>
      <c r="J267" t="s">
        <v>1067</v>
      </c>
      <c r="K267" t="str">
        <f>VLOOKUP(J267,'[18]25S2 9.9 (update qty)'!$D$2:$E$80,2,FALSE)</f>
        <v>H06-HD61M</v>
      </c>
    </row>
    <row r="268" spans="1:11" ht="21" hidden="1" customHeight="1">
      <c r="A268" s="233" t="s">
        <v>1076</v>
      </c>
      <c r="B268" s="219" t="s">
        <v>1077</v>
      </c>
      <c r="C268" s="219" t="s">
        <v>1078</v>
      </c>
      <c r="D268" s="219" t="s">
        <v>283</v>
      </c>
      <c r="E268" s="219" t="s">
        <v>284</v>
      </c>
      <c r="F268" s="219" t="s">
        <v>348</v>
      </c>
      <c r="G268" s="219" t="s">
        <v>349</v>
      </c>
      <c r="H268" s="219">
        <v>68</v>
      </c>
      <c r="I268" s="219">
        <f t="shared" si="1"/>
        <v>178</v>
      </c>
      <c r="J268" t="s">
        <v>1079</v>
      </c>
      <c r="K268" t="str">
        <f>VLOOKUP(J268,'[18]25S2 9.9 (update qty)'!$D$2:$E$80,2,FALSE)</f>
        <v>H06-ST132M-B</v>
      </c>
    </row>
    <row r="269" spans="1:11" ht="21" hidden="1" customHeight="1">
      <c r="A269" s="233" t="s">
        <v>1076</v>
      </c>
      <c r="B269" s="219" t="s">
        <v>1077</v>
      </c>
      <c r="C269" s="219" t="s">
        <v>1078</v>
      </c>
      <c r="D269" s="219" t="s">
        <v>283</v>
      </c>
      <c r="E269" s="219" t="s">
        <v>284</v>
      </c>
      <c r="F269" s="219" t="s">
        <v>346</v>
      </c>
      <c r="G269" s="219" t="s">
        <v>347</v>
      </c>
      <c r="H269" s="219">
        <v>120</v>
      </c>
      <c r="I269" s="219">
        <f t="shared" si="1"/>
        <v>298</v>
      </c>
      <c r="J269" t="s">
        <v>1079</v>
      </c>
      <c r="K269" t="str">
        <f>VLOOKUP(J269,'[18]25S2 9.9 (update qty)'!$D$2:$E$80,2,FALSE)</f>
        <v>H06-ST132M-B</v>
      </c>
    </row>
    <row r="270" spans="1:11" ht="21" hidden="1" customHeight="1">
      <c r="A270" s="233" t="s">
        <v>1076</v>
      </c>
      <c r="B270" s="219" t="s">
        <v>1077</v>
      </c>
      <c r="C270" s="219" t="s">
        <v>1078</v>
      </c>
      <c r="D270" s="219" t="s">
        <v>283</v>
      </c>
      <c r="E270" s="219" t="s">
        <v>284</v>
      </c>
      <c r="F270" s="219" t="s">
        <v>344</v>
      </c>
      <c r="G270" s="219" t="s">
        <v>345</v>
      </c>
      <c r="H270" s="219">
        <v>141</v>
      </c>
      <c r="I270" s="219">
        <f t="shared" si="1"/>
        <v>346</v>
      </c>
      <c r="J270" t="s">
        <v>1079</v>
      </c>
      <c r="K270" t="str">
        <f>VLOOKUP(J270,'[18]25S2 9.9 (update qty)'!$D$2:$E$80,2,FALSE)</f>
        <v>H06-ST132M-B</v>
      </c>
    </row>
    <row r="271" spans="1:11" ht="21" hidden="1" customHeight="1">
      <c r="A271" s="233" t="s">
        <v>1076</v>
      </c>
      <c r="B271" s="219" t="s">
        <v>1077</v>
      </c>
      <c r="C271" s="219" t="s">
        <v>1078</v>
      </c>
      <c r="D271" s="219" t="s">
        <v>283</v>
      </c>
      <c r="E271" s="219" t="s">
        <v>284</v>
      </c>
      <c r="F271" s="219" t="s">
        <v>350</v>
      </c>
      <c r="G271" s="219" t="s">
        <v>351</v>
      </c>
      <c r="H271" s="219">
        <v>78</v>
      </c>
      <c r="I271" s="219">
        <f t="shared" si="1"/>
        <v>200</v>
      </c>
      <c r="J271" t="s">
        <v>1079</v>
      </c>
      <c r="K271" t="str">
        <f>VLOOKUP(J271,'[18]25S2 9.9 (update qty)'!$D$2:$E$80,2,FALSE)</f>
        <v>H06-ST132M-B</v>
      </c>
    </row>
    <row r="272" spans="1:11" ht="21" hidden="1" customHeight="1">
      <c r="A272" s="233" t="s">
        <v>1076</v>
      </c>
      <c r="B272" s="219" t="s">
        <v>1077</v>
      </c>
      <c r="C272" s="219" t="s">
        <v>1078</v>
      </c>
      <c r="D272" s="219" t="s">
        <v>283</v>
      </c>
      <c r="E272" s="219" t="s">
        <v>284</v>
      </c>
      <c r="F272" s="219" t="s">
        <v>342</v>
      </c>
      <c r="G272" s="219" t="s">
        <v>343</v>
      </c>
      <c r="H272" s="219">
        <v>33</v>
      </c>
      <c r="I272" s="219">
        <f t="shared" si="1"/>
        <v>96</v>
      </c>
      <c r="J272" t="s">
        <v>1079</v>
      </c>
      <c r="K272" t="str">
        <f>VLOOKUP(J272,'[18]25S2 9.9 (update qty)'!$D$2:$E$80,2,FALSE)</f>
        <v>H06-ST132M-B</v>
      </c>
    </row>
    <row r="273" spans="1:11" ht="21" hidden="1" customHeight="1">
      <c r="A273" s="233" t="s">
        <v>1080</v>
      </c>
      <c r="B273" s="219" t="s">
        <v>1081</v>
      </c>
      <c r="C273" s="219" t="s">
        <v>1082</v>
      </c>
      <c r="D273" s="219" t="s">
        <v>1063</v>
      </c>
      <c r="E273" s="219" t="s">
        <v>1064</v>
      </c>
      <c r="F273" s="219" t="s">
        <v>1083</v>
      </c>
      <c r="G273" s="219" t="s">
        <v>1084</v>
      </c>
      <c r="H273" s="219">
        <v>46</v>
      </c>
      <c r="I273" s="219">
        <f t="shared" si="1"/>
        <v>128</v>
      </c>
      <c r="J273" t="s">
        <v>1085</v>
      </c>
      <c r="K273" t="str">
        <f>VLOOKUP(J273,'[18]25S2 9.9 (update qty)'!$D$2:$E$80,2,FALSE)</f>
        <v>H06-HD59M-B</v>
      </c>
    </row>
    <row r="274" spans="1:11" ht="21" hidden="1" customHeight="1">
      <c r="A274" s="233" t="s">
        <v>1080</v>
      </c>
      <c r="B274" s="219" t="s">
        <v>1081</v>
      </c>
      <c r="C274" s="219" t="s">
        <v>1082</v>
      </c>
      <c r="D274" s="219" t="s">
        <v>1063</v>
      </c>
      <c r="E274" s="219" t="s">
        <v>1064</v>
      </c>
      <c r="F274" s="219" t="s">
        <v>1086</v>
      </c>
      <c r="G274" s="219" t="s">
        <v>1087</v>
      </c>
      <c r="H274" s="219">
        <v>83</v>
      </c>
      <c r="I274" s="219">
        <f t="shared" si="1"/>
        <v>212</v>
      </c>
      <c r="J274" t="s">
        <v>1085</v>
      </c>
      <c r="K274" t="str">
        <f>VLOOKUP(J274,'[18]25S2 9.9 (update qty)'!$D$2:$E$80,2,FALSE)</f>
        <v>H06-HD59M-B</v>
      </c>
    </row>
    <row r="275" spans="1:11" ht="21" hidden="1" customHeight="1">
      <c r="A275" s="233" t="s">
        <v>1080</v>
      </c>
      <c r="B275" s="219" t="s">
        <v>1081</v>
      </c>
      <c r="C275" s="219" t="s">
        <v>1082</v>
      </c>
      <c r="D275" s="219" t="s">
        <v>1063</v>
      </c>
      <c r="E275" s="219" t="s">
        <v>1064</v>
      </c>
      <c r="F275" s="219" t="s">
        <v>1088</v>
      </c>
      <c r="G275" s="219" t="s">
        <v>1089</v>
      </c>
      <c r="H275" s="219">
        <v>88</v>
      </c>
      <c r="I275" s="219">
        <f t="shared" si="1"/>
        <v>224</v>
      </c>
      <c r="J275" t="s">
        <v>1085</v>
      </c>
      <c r="K275" t="str">
        <f>VLOOKUP(J275,'[18]25S2 9.9 (update qty)'!$D$2:$E$80,2,FALSE)</f>
        <v>H06-HD59M-B</v>
      </c>
    </row>
    <row r="276" spans="1:11" ht="21" hidden="1" customHeight="1">
      <c r="A276" s="233" t="s">
        <v>1080</v>
      </c>
      <c r="B276" s="219" t="s">
        <v>1081</v>
      </c>
      <c r="C276" s="219" t="s">
        <v>1082</v>
      </c>
      <c r="D276" s="219" t="s">
        <v>1063</v>
      </c>
      <c r="E276" s="219" t="s">
        <v>1064</v>
      </c>
      <c r="F276" s="219" t="s">
        <v>1090</v>
      </c>
      <c r="G276" s="219" t="s">
        <v>1091</v>
      </c>
      <c r="H276" s="219">
        <v>62</v>
      </c>
      <c r="I276" s="219">
        <f t="shared" si="1"/>
        <v>162</v>
      </c>
      <c r="J276" t="s">
        <v>1085</v>
      </c>
      <c r="K276" t="str">
        <f>VLOOKUP(J276,'[18]25S2 9.9 (update qty)'!$D$2:$E$80,2,FALSE)</f>
        <v>H06-HD59M-B</v>
      </c>
    </row>
    <row r="277" spans="1:11" ht="21" hidden="1" customHeight="1">
      <c r="A277" s="233" t="s">
        <v>1080</v>
      </c>
      <c r="B277" s="219" t="s">
        <v>1081</v>
      </c>
      <c r="C277" s="219" t="s">
        <v>1082</v>
      </c>
      <c r="D277" s="219" t="s">
        <v>1063</v>
      </c>
      <c r="E277" s="219" t="s">
        <v>1064</v>
      </c>
      <c r="F277" s="219" t="s">
        <v>1092</v>
      </c>
      <c r="G277" s="219" t="s">
        <v>1093</v>
      </c>
      <c r="H277" s="219">
        <v>30</v>
      </c>
      <c r="I277" s="219">
        <f t="shared" si="1"/>
        <v>90</v>
      </c>
      <c r="J277" t="s">
        <v>1085</v>
      </c>
      <c r="K277" t="str">
        <f>VLOOKUP(J277,'[18]25S2 9.9 (update qty)'!$D$2:$E$80,2,FALSE)</f>
        <v>H06-HD59M-B</v>
      </c>
    </row>
    <row r="278" spans="1:11" ht="21" hidden="1" customHeight="1">
      <c r="A278" s="233" t="s">
        <v>1094</v>
      </c>
      <c r="B278" s="219" t="s">
        <v>315</v>
      </c>
      <c r="C278" s="219" t="s">
        <v>1095</v>
      </c>
      <c r="D278" s="219" t="s">
        <v>283</v>
      </c>
      <c r="E278" s="219" t="s">
        <v>284</v>
      </c>
      <c r="F278" s="219" t="s">
        <v>316</v>
      </c>
      <c r="G278" s="219" t="s">
        <v>317</v>
      </c>
      <c r="H278" s="219">
        <v>49</v>
      </c>
      <c r="I278" s="219">
        <f t="shared" si="1"/>
        <v>134</v>
      </c>
      <c r="J278" t="s">
        <v>1096</v>
      </c>
      <c r="K278" t="str">
        <f>VLOOKUP(J278,'[18]25S2 9.9 (update qty)'!$D$2:$E$80,2,FALSE)</f>
        <v>H06-ST121W-B</v>
      </c>
    </row>
    <row r="279" spans="1:11" ht="21" hidden="1" customHeight="1">
      <c r="A279" s="233" t="s">
        <v>1094</v>
      </c>
      <c r="B279" s="219" t="s">
        <v>315</v>
      </c>
      <c r="C279" s="219" t="s">
        <v>1095</v>
      </c>
      <c r="D279" s="219" t="s">
        <v>283</v>
      </c>
      <c r="E279" s="219" t="s">
        <v>284</v>
      </c>
      <c r="F279" s="219" t="s">
        <v>318</v>
      </c>
      <c r="G279" s="219" t="s">
        <v>319</v>
      </c>
      <c r="H279" s="219">
        <v>87</v>
      </c>
      <c r="I279" s="219">
        <f t="shared" si="1"/>
        <v>222</v>
      </c>
      <c r="J279" t="s">
        <v>1096</v>
      </c>
      <c r="K279" t="str">
        <f>VLOOKUP(J279,'[18]25S2 9.9 (update qty)'!$D$2:$E$80,2,FALSE)</f>
        <v>H06-ST121W-B</v>
      </c>
    </row>
    <row r="280" spans="1:11" ht="21" hidden="1" customHeight="1">
      <c r="A280" s="233" t="s">
        <v>1094</v>
      </c>
      <c r="B280" s="219" t="s">
        <v>315</v>
      </c>
      <c r="C280" s="219" t="s">
        <v>1095</v>
      </c>
      <c r="D280" s="219" t="s">
        <v>283</v>
      </c>
      <c r="E280" s="219" t="s">
        <v>284</v>
      </c>
      <c r="F280" s="219" t="s">
        <v>1097</v>
      </c>
      <c r="G280" s="219" t="s">
        <v>1098</v>
      </c>
      <c r="H280" s="219">
        <v>86</v>
      </c>
      <c r="I280" s="219">
        <f t="shared" si="1"/>
        <v>220</v>
      </c>
      <c r="J280" t="s">
        <v>1096</v>
      </c>
      <c r="K280" t="str">
        <f>VLOOKUP(J280,'[18]25S2 9.9 (update qty)'!$D$2:$E$80,2,FALSE)</f>
        <v>H06-ST121W-B</v>
      </c>
    </row>
    <row r="281" spans="1:11" ht="21" hidden="1" customHeight="1">
      <c r="A281" s="233" t="s">
        <v>1094</v>
      </c>
      <c r="B281" s="219" t="s">
        <v>315</v>
      </c>
      <c r="C281" s="219" t="s">
        <v>1095</v>
      </c>
      <c r="D281" s="219" t="s">
        <v>283</v>
      </c>
      <c r="E281" s="219" t="s">
        <v>284</v>
      </c>
      <c r="F281" s="219" t="s">
        <v>320</v>
      </c>
      <c r="G281" s="219" t="s">
        <v>321</v>
      </c>
      <c r="H281" s="219">
        <v>58</v>
      </c>
      <c r="I281" s="219">
        <f t="shared" si="1"/>
        <v>154</v>
      </c>
      <c r="J281" t="s">
        <v>1096</v>
      </c>
      <c r="K281" t="str">
        <f>VLOOKUP(J281,'[18]25S2 9.9 (update qty)'!$D$2:$E$80,2,FALSE)</f>
        <v>H06-ST121W-B</v>
      </c>
    </row>
    <row r="282" spans="1:11" ht="21" hidden="1" customHeight="1">
      <c r="A282" s="233" t="s">
        <v>1094</v>
      </c>
      <c r="B282" s="219" t="s">
        <v>315</v>
      </c>
      <c r="C282" s="219" t="s">
        <v>1095</v>
      </c>
      <c r="D282" s="219" t="s">
        <v>283</v>
      </c>
      <c r="E282" s="219" t="s">
        <v>284</v>
      </c>
      <c r="F282" s="219" t="s">
        <v>322</v>
      </c>
      <c r="G282" s="219" t="s">
        <v>323</v>
      </c>
      <c r="H282" s="219">
        <v>26</v>
      </c>
      <c r="I282" s="219">
        <f t="shared" si="1"/>
        <v>80</v>
      </c>
      <c r="J282" t="s">
        <v>1096</v>
      </c>
      <c r="K282" t="str">
        <f>VLOOKUP(J282,'[18]25S2 9.9 (update qty)'!$D$2:$E$80,2,FALSE)</f>
        <v>H06-ST121W-B</v>
      </c>
    </row>
    <row r="283" spans="1:11" ht="21" hidden="1" customHeight="1">
      <c r="A283" s="233" t="s">
        <v>1099</v>
      </c>
      <c r="B283" s="219" t="s">
        <v>293</v>
      </c>
      <c r="C283" s="219" t="s">
        <v>294</v>
      </c>
      <c r="D283" s="219" t="s">
        <v>283</v>
      </c>
      <c r="E283" s="219" t="s">
        <v>284</v>
      </c>
      <c r="F283" s="219" t="s">
        <v>295</v>
      </c>
      <c r="G283" s="219" t="s">
        <v>296</v>
      </c>
      <c r="H283" s="219">
        <v>49</v>
      </c>
      <c r="I283" s="219">
        <f t="shared" si="1"/>
        <v>134</v>
      </c>
      <c r="J283" t="s">
        <v>1100</v>
      </c>
      <c r="K283" t="str">
        <f>VLOOKUP(J283,'[18]25S2 9.9 (update qty)'!$D$2:$E$80,2,FALSE)</f>
        <v>H06-ST119M-B</v>
      </c>
    </row>
    <row r="284" spans="1:11" ht="21" hidden="1" customHeight="1">
      <c r="A284" s="233" t="s">
        <v>1099</v>
      </c>
      <c r="B284" s="219" t="s">
        <v>293</v>
      </c>
      <c r="C284" s="219" t="s">
        <v>294</v>
      </c>
      <c r="D284" s="219" t="s">
        <v>283</v>
      </c>
      <c r="E284" s="219" t="s">
        <v>284</v>
      </c>
      <c r="F284" s="219" t="s">
        <v>297</v>
      </c>
      <c r="G284" s="219" t="s">
        <v>298</v>
      </c>
      <c r="H284" s="219">
        <v>83</v>
      </c>
      <c r="I284" s="219">
        <f t="shared" si="1"/>
        <v>212</v>
      </c>
      <c r="J284" t="s">
        <v>1100</v>
      </c>
      <c r="K284" t="str">
        <f>VLOOKUP(J284,'[18]25S2 9.9 (update qty)'!$D$2:$E$80,2,FALSE)</f>
        <v>H06-ST119M-B</v>
      </c>
    </row>
    <row r="285" spans="1:11" ht="21" hidden="1" customHeight="1">
      <c r="A285" s="233" t="s">
        <v>1099</v>
      </c>
      <c r="B285" s="219" t="s">
        <v>293</v>
      </c>
      <c r="C285" s="219" t="s">
        <v>294</v>
      </c>
      <c r="D285" s="219" t="s">
        <v>283</v>
      </c>
      <c r="E285" s="219" t="s">
        <v>284</v>
      </c>
      <c r="F285" s="219" t="s">
        <v>299</v>
      </c>
      <c r="G285" s="219" t="s">
        <v>300</v>
      </c>
      <c r="H285" s="219">
        <v>97</v>
      </c>
      <c r="I285" s="219">
        <f t="shared" si="1"/>
        <v>244</v>
      </c>
      <c r="J285" t="s">
        <v>1100</v>
      </c>
      <c r="K285" t="str">
        <f>VLOOKUP(J285,'[18]25S2 9.9 (update qty)'!$D$2:$E$80,2,FALSE)</f>
        <v>H06-ST119M-B</v>
      </c>
    </row>
    <row r="286" spans="1:11" ht="21" hidden="1" customHeight="1">
      <c r="A286" s="233" t="s">
        <v>1099</v>
      </c>
      <c r="B286" s="219" t="s">
        <v>293</v>
      </c>
      <c r="C286" s="219" t="s">
        <v>294</v>
      </c>
      <c r="D286" s="219" t="s">
        <v>283</v>
      </c>
      <c r="E286" s="219" t="s">
        <v>284</v>
      </c>
      <c r="F286" s="219" t="s">
        <v>301</v>
      </c>
      <c r="G286" s="219" t="s">
        <v>302</v>
      </c>
      <c r="H286" s="219">
        <v>55</v>
      </c>
      <c r="I286" s="219">
        <f t="shared" si="1"/>
        <v>148</v>
      </c>
      <c r="J286" t="s">
        <v>1100</v>
      </c>
      <c r="K286" t="str">
        <f>VLOOKUP(J286,'[18]25S2 9.9 (update qty)'!$D$2:$E$80,2,FALSE)</f>
        <v>H06-ST119M-B</v>
      </c>
    </row>
    <row r="287" spans="1:11" ht="21" hidden="1" customHeight="1">
      <c r="A287" s="233" t="s">
        <v>1099</v>
      </c>
      <c r="B287" s="219" t="s">
        <v>293</v>
      </c>
      <c r="C287" s="219" t="s">
        <v>294</v>
      </c>
      <c r="D287" s="219" t="s">
        <v>283</v>
      </c>
      <c r="E287" s="219" t="s">
        <v>284</v>
      </c>
      <c r="F287" s="219" t="s">
        <v>303</v>
      </c>
      <c r="G287" s="219" t="s">
        <v>304</v>
      </c>
      <c r="H287" s="219">
        <v>24</v>
      </c>
      <c r="I287" s="219">
        <f t="shared" si="1"/>
        <v>74</v>
      </c>
      <c r="J287" t="s">
        <v>1100</v>
      </c>
      <c r="K287" t="str">
        <f>VLOOKUP(J287,'[18]25S2 9.9 (update qty)'!$D$2:$E$80,2,FALSE)</f>
        <v>H06-ST119M-B</v>
      </c>
    </row>
    <row r="288" spans="1:11" ht="21" hidden="1" customHeight="1">
      <c r="A288" s="233" t="s">
        <v>991</v>
      </c>
      <c r="B288" s="219" t="s">
        <v>1101</v>
      </c>
      <c r="C288" s="219" t="s">
        <v>1102</v>
      </c>
      <c r="D288" s="219" t="s">
        <v>471</v>
      </c>
      <c r="E288" s="219" t="s">
        <v>472</v>
      </c>
      <c r="F288" s="219" t="s">
        <v>1103</v>
      </c>
      <c r="G288" s="219" t="s">
        <v>1104</v>
      </c>
      <c r="H288" s="219">
        <v>72</v>
      </c>
      <c r="I288" s="219">
        <f t="shared" si="1"/>
        <v>186</v>
      </c>
      <c r="J288" t="s">
        <v>1105</v>
      </c>
      <c r="K288" t="str">
        <f>VLOOKUP(J288,'[18]25S2 9.9 (update qty)'!$D$2:$E$80,2,FALSE)</f>
        <v>H06-ST131W-B</v>
      </c>
    </row>
    <row r="289" spans="1:11" ht="21" hidden="1" customHeight="1">
      <c r="A289" s="233" t="s">
        <v>991</v>
      </c>
      <c r="B289" s="219" t="s">
        <v>1101</v>
      </c>
      <c r="C289" s="219" t="s">
        <v>1102</v>
      </c>
      <c r="D289" s="219" t="s">
        <v>471</v>
      </c>
      <c r="E289" s="219" t="s">
        <v>472</v>
      </c>
      <c r="F289" s="219" t="s">
        <v>1106</v>
      </c>
      <c r="G289" s="219" t="s">
        <v>1107</v>
      </c>
      <c r="H289" s="219">
        <v>130</v>
      </c>
      <c r="I289" s="219">
        <f t="shared" si="1"/>
        <v>320</v>
      </c>
      <c r="J289" t="s">
        <v>1105</v>
      </c>
      <c r="K289" t="str">
        <f>VLOOKUP(J289,'[18]25S2 9.9 (update qty)'!$D$2:$E$80,2,FALSE)</f>
        <v>H06-ST131W-B</v>
      </c>
    </row>
    <row r="290" spans="1:11" ht="21" hidden="1" customHeight="1">
      <c r="A290" s="233" t="s">
        <v>991</v>
      </c>
      <c r="B290" s="219" t="s">
        <v>1101</v>
      </c>
      <c r="C290" s="219" t="s">
        <v>1102</v>
      </c>
      <c r="D290" s="219" t="s">
        <v>471</v>
      </c>
      <c r="E290" s="219" t="s">
        <v>472</v>
      </c>
      <c r="F290" s="219" t="s">
        <v>1108</v>
      </c>
      <c r="G290" s="219" t="s">
        <v>1109</v>
      </c>
      <c r="H290" s="219">
        <v>130</v>
      </c>
      <c r="I290" s="219">
        <f t="shared" si="1"/>
        <v>320</v>
      </c>
      <c r="J290" t="s">
        <v>1105</v>
      </c>
      <c r="K290" t="str">
        <f>VLOOKUP(J290,'[18]25S2 9.9 (update qty)'!$D$2:$E$80,2,FALSE)</f>
        <v>H06-ST131W-B</v>
      </c>
    </row>
    <row r="291" spans="1:11" ht="21" hidden="1" customHeight="1">
      <c r="A291" s="233" t="s">
        <v>991</v>
      </c>
      <c r="B291" s="219" t="s">
        <v>1101</v>
      </c>
      <c r="C291" s="219" t="s">
        <v>1102</v>
      </c>
      <c r="D291" s="219" t="s">
        <v>471</v>
      </c>
      <c r="E291" s="219" t="s">
        <v>472</v>
      </c>
      <c r="F291" s="219" t="s">
        <v>1110</v>
      </c>
      <c r="G291" s="219" t="s">
        <v>1111</v>
      </c>
      <c r="H291" s="219">
        <v>84</v>
      </c>
      <c r="I291" s="219">
        <f t="shared" si="1"/>
        <v>214</v>
      </c>
      <c r="J291" t="s">
        <v>1105</v>
      </c>
      <c r="K291" t="str">
        <f>VLOOKUP(J291,'[18]25S2 9.9 (update qty)'!$D$2:$E$80,2,FALSE)</f>
        <v>H06-ST131W-B</v>
      </c>
    </row>
    <row r="292" spans="1:11" ht="21" hidden="1" customHeight="1">
      <c r="A292" s="233" t="s">
        <v>991</v>
      </c>
      <c r="B292" s="219" t="s">
        <v>1101</v>
      </c>
      <c r="C292" s="219" t="s">
        <v>1102</v>
      </c>
      <c r="D292" s="219" t="s">
        <v>471</v>
      </c>
      <c r="E292" s="219" t="s">
        <v>472</v>
      </c>
      <c r="F292" s="219" t="s">
        <v>1112</v>
      </c>
      <c r="G292" s="219" t="s">
        <v>1113</v>
      </c>
      <c r="H292" s="219">
        <v>39</v>
      </c>
      <c r="I292" s="219">
        <f t="shared" si="1"/>
        <v>110</v>
      </c>
      <c r="J292" t="s">
        <v>1105</v>
      </c>
      <c r="K292" t="str">
        <f>VLOOKUP(J292,'[18]25S2 9.9 (update qty)'!$D$2:$E$80,2,FALSE)</f>
        <v>H06-ST131W-B</v>
      </c>
    </row>
    <row r="293" spans="1:11" ht="21" hidden="1" customHeight="1">
      <c r="A293" s="233" t="s">
        <v>1114</v>
      </c>
      <c r="B293" s="219" t="s">
        <v>1115</v>
      </c>
      <c r="C293" s="219" t="s">
        <v>1116</v>
      </c>
      <c r="D293" s="219" t="s">
        <v>471</v>
      </c>
      <c r="E293" s="219" t="s">
        <v>472</v>
      </c>
      <c r="F293" s="219" t="s">
        <v>1117</v>
      </c>
      <c r="G293" s="219" t="s">
        <v>1118</v>
      </c>
      <c r="H293" s="219">
        <v>46</v>
      </c>
      <c r="I293" s="219">
        <f t="shared" si="1"/>
        <v>128</v>
      </c>
      <c r="J293" t="s">
        <v>1119</v>
      </c>
      <c r="K293" t="str">
        <f>VLOOKUP(J293,'[18]25S2 9.9 (update qty)'!$D$2:$E$80,2,FALSE)</f>
        <v>H06-CR58W</v>
      </c>
    </row>
    <row r="294" spans="1:11" ht="21" hidden="1" customHeight="1">
      <c r="A294" s="233" t="s">
        <v>1114</v>
      </c>
      <c r="B294" s="219" t="s">
        <v>1115</v>
      </c>
      <c r="C294" s="219" t="s">
        <v>1116</v>
      </c>
      <c r="D294" s="219" t="s">
        <v>471</v>
      </c>
      <c r="E294" s="219" t="s">
        <v>472</v>
      </c>
      <c r="F294" s="219" t="s">
        <v>1120</v>
      </c>
      <c r="G294" s="219" t="s">
        <v>1121</v>
      </c>
      <c r="H294" s="219">
        <v>91</v>
      </c>
      <c r="I294" s="219">
        <f t="shared" si="1"/>
        <v>230</v>
      </c>
      <c r="J294" t="s">
        <v>1119</v>
      </c>
      <c r="K294" t="str">
        <f>VLOOKUP(J294,'[18]25S2 9.9 (update qty)'!$D$2:$E$80,2,FALSE)</f>
        <v>H06-CR58W</v>
      </c>
    </row>
    <row r="295" spans="1:11" ht="21" hidden="1" customHeight="1">
      <c r="A295" s="233" t="s">
        <v>1114</v>
      </c>
      <c r="B295" s="219" t="s">
        <v>1115</v>
      </c>
      <c r="C295" s="219" t="s">
        <v>1116</v>
      </c>
      <c r="D295" s="219" t="s">
        <v>471</v>
      </c>
      <c r="E295" s="219" t="s">
        <v>472</v>
      </c>
      <c r="F295" s="219" t="s">
        <v>1122</v>
      </c>
      <c r="G295" s="219" t="s">
        <v>1123</v>
      </c>
      <c r="H295" s="219">
        <v>143</v>
      </c>
      <c r="I295" s="219">
        <f t="shared" si="1"/>
        <v>350</v>
      </c>
      <c r="J295" t="s">
        <v>1119</v>
      </c>
      <c r="K295" t="str">
        <f>VLOOKUP(J295,'[18]25S2 9.9 (update qty)'!$D$2:$E$80,2,FALSE)</f>
        <v>H06-CR58W</v>
      </c>
    </row>
    <row r="296" spans="1:11" ht="21" hidden="1" customHeight="1">
      <c r="A296" s="233" t="s">
        <v>1114</v>
      </c>
      <c r="B296" s="219" t="s">
        <v>1115</v>
      </c>
      <c r="C296" s="219" t="s">
        <v>1116</v>
      </c>
      <c r="D296" s="219" t="s">
        <v>471</v>
      </c>
      <c r="E296" s="219" t="s">
        <v>472</v>
      </c>
      <c r="F296" s="219" t="s">
        <v>1124</v>
      </c>
      <c r="G296" s="219" t="s">
        <v>1125</v>
      </c>
      <c r="H296" s="219">
        <v>121</v>
      </c>
      <c r="I296" s="219">
        <f t="shared" si="1"/>
        <v>300</v>
      </c>
      <c r="J296" t="s">
        <v>1119</v>
      </c>
      <c r="K296" t="str">
        <f>VLOOKUP(J296,'[18]25S2 9.9 (update qty)'!$D$2:$E$80,2,FALSE)</f>
        <v>H06-CR58W</v>
      </c>
    </row>
    <row r="297" spans="1:11" ht="21" hidden="1" customHeight="1">
      <c r="A297" s="233" t="s">
        <v>1114</v>
      </c>
      <c r="B297" s="219" t="s">
        <v>1115</v>
      </c>
      <c r="C297" s="219" t="s">
        <v>1116</v>
      </c>
      <c r="D297" s="219" t="s">
        <v>471</v>
      </c>
      <c r="E297" s="219" t="s">
        <v>472</v>
      </c>
      <c r="F297" s="219" t="s">
        <v>1126</v>
      </c>
      <c r="G297" s="219" t="s">
        <v>1127</v>
      </c>
      <c r="H297" s="219">
        <v>55</v>
      </c>
      <c r="I297" s="219">
        <f t="shared" si="1"/>
        <v>148</v>
      </c>
      <c r="J297" t="s">
        <v>1119</v>
      </c>
      <c r="K297" t="str">
        <f>VLOOKUP(J297,'[18]25S2 9.9 (update qty)'!$D$2:$E$80,2,FALSE)</f>
        <v>H06-CR58W</v>
      </c>
    </row>
    <row r="298" spans="1:11" ht="21" hidden="1" customHeight="1">
      <c r="A298" s="233" t="s">
        <v>1005</v>
      </c>
      <c r="B298" s="219" t="s">
        <v>1128</v>
      </c>
      <c r="C298" s="219" t="s">
        <v>1129</v>
      </c>
      <c r="D298" s="219" t="s">
        <v>471</v>
      </c>
      <c r="E298" s="219" t="s">
        <v>472</v>
      </c>
      <c r="F298" s="219" t="s">
        <v>1130</v>
      </c>
      <c r="G298" s="219" t="s">
        <v>1131</v>
      </c>
      <c r="H298" s="219">
        <v>71</v>
      </c>
      <c r="I298" s="219">
        <f t="shared" si="1"/>
        <v>184</v>
      </c>
      <c r="J298" t="s">
        <v>1132</v>
      </c>
      <c r="K298" t="str">
        <f>VLOOKUP(J298,'[18]25S2 9.9 (update qty)'!$D$2:$E$80,2,FALSE)</f>
        <v>H06-ST123M-B</v>
      </c>
    </row>
    <row r="299" spans="1:11" ht="21" hidden="1" customHeight="1">
      <c r="A299" s="233" t="s">
        <v>1005</v>
      </c>
      <c r="B299" s="219" t="s">
        <v>1128</v>
      </c>
      <c r="C299" s="219" t="s">
        <v>1129</v>
      </c>
      <c r="D299" s="219" t="s">
        <v>471</v>
      </c>
      <c r="E299" s="219" t="s">
        <v>472</v>
      </c>
      <c r="F299" s="219" t="s">
        <v>1133</v>
      </c>
      <c r="G299" s="219" t="s">
        <v>1134</v>
      </c>
      <c r="H299" s="219">
        <v>124</v>
      </c>
      <c r="I299" s="219">
        <f t="shared" si="1"/>
        <v>306</v>
      </c>
      <c r="J299" t="s">
        <v>1132</v>
      </c>
      <c r="K299" t="str">
        <f>VLOOKUP(J299,'[18]25S2 9.9 (update qty)'!$D$2:$E$80,2,FALSE)</f>
        <v>H06-ST123M-B</v>
      </c>
    </row>
    <row r="300" spans="1:11" ht="21" hidden="1" customHeight="1">
      <c r="A300" s="233" t="s">
        <v>1005</v>
      </c>
      <c r="B300" s="219" t="s">
        <v>1128</v>
      </c>
      <c r="C300" s="219" t="s">
        <v>1129</v>
      </c>
      <c r="D300" s="219" t="s">
        <v>471</v>
      </c>
      <c r="E300" s="219" t="s">
        <v>472</v>
      </c>
      <c r="F300" s="219" t="s">
        <v>1135</v>
      </c>
      <c r="G300" s="219" t="s">
        <v>1136</v>
      </c>
      <c r="H300" s="219">
        <v>145</v>
      </c>
      <c r="I300" s="219">
        <f t="shared" si="1"/>
        <v>356</v>
      </c>
      <c r="J300" t="s">
        <v>1132</v>
      </c>
      <c r="K300" t="str">
        <f>VLOOKUP(J300,'[18]25S2 9.9 (update qty)'!$D$2:$E$80,2,FALSE)</f>
        <v>H06-ST123M-B</v>
      </c>
    </row>
    <row r="301" spans="1:11" ht="21" hidden="1" customHeight="1">
      <c r="A301" s="233" t="s">
        <v>1005</v>
      </c>
      <c r="B301" s="219" t="s">
        <v>1128</v>
      </c>
      <c r="C301" s="219" t="s">
        <v>1129</v>
      </c>
      <c r="D301" s="219" t="s">
        <v>471</v>
      </c>
      <c r="E301" s="219" t="s">
        <v>472</v>
      </c>
      <c r="F301" s="219" t="s">
        <v>1137</v>
      </c>
      <c r="G301" s="219" t="s">
        <v>1138</v>
      </c>
      <c r="H301" s="219">
        <v>81</v>
      </c>
      <c r="I301" s="219">
        <f t="shared" si="1"/>
        <v>206</v>
      </c>
      <c r="J301" t="s">
        <v>1132</v>
      </c>
      <c r="K301" t="str">
        <f>VLOOKUP(J301,'[18]25S2 9.9 (update qty)'!$D$2:$E$80,2,FALSE)</f>
        <v>H06-ST123M-B</v>
      </c>
    </row>
    <row r="302" spans="1:11" ht="21" hidden="1" customHeight="1">
      <c r="A302" s="233" t="s">
        <v>1005</v>
      </c>
      <c r="B302" s="219" t="s">
        <v>1128</v>
      </c>
      <c r="C302" s="219" t="s">
        <v>1129</v>
      </c>
      <c r="D302" s="219" t="s">
        <v>471</v>
      </c>
      <c r="E302" s="219" t="s">
        <v>472</v>
      </c>
      <c r="F302" s="219" t="s">
        <v>1139</v>
      </c>
      <c r="G302" s="219" t="s">
        <v>1140</v>
      </c>
      <c r="H302" s="219">
        <v>35</v>
      </c>
      <c r="I302" s="219">
        <f t="shared" si="1"/>
        <v>102</v>
      </c>
      <c r="J302" t="s">
        <v>1132</v>
      </c>
      <c r="K302" t="str">
        <f>VLOOKUP(J302,'[18]25S2 9.9 (update qty)'!$D$2:$E$80,2,FALSE)</f>
        <v>H06-ST123M-B</v>
      </c>
    </row>
    <row r="303" spans="1:11" ht="21" hidden="1" customHeight="1">
      <c r="A303" s="233" t="s">
        <v>1141</v>
      </c>
      <c r="B303" s="219" t="s">
        <v>1142</v>
      </c>
      <c r="C303" s="219" t="s">
        <v>1143</v>
      </c>
      <c r="D303" s="219" t="s">
        <v>471</v>
      </c>
      <c r="E303" s="219" t="s">
        <v>472</v>
      </c>
      <c r="F303" s="219" t="s">
        <v>1144</v>
      </c>
      <c r="G303" s="219" t="s">
        <v>1145</v>
      </c>
      <c r="H303" s="219">
        <v>107</v>
      </c>
      <c r="I303" s="219">
        <f t="shared" si="1"/>
        <v>268</v>
      </c>
      <c r="J303" t="s">
        <v>1146</v>
      </c>
      <c r="K303" t="str">
        <f>VLOOKUP(J303,'[18]25S2 9.9 (update qty)'!$D$2:$E$80,2,FALSE)</f>
        <v>H06-CR57M</v>
      </c>
    </row>
    <row r="304" spans="1:11" ht="21" hidden="1" customHeight="1">
      <c r="A304" s="233" t="s">
        <v>1141</v>
      </c>
      <c r="B304" s="219" t="s">
        <v>1142</v>
      </c>
      <c r="C304" s="219" t="s">
        <v>1143</v>
      </c>
      <c r="D304" s="219" t="s">
        <v>471</v>
      </c>
      <c r="E304" s="219" t="s">
        <v>472</v>
      </c>
      <c r="F304" s="219" t="s">
        <v>1147</v>
      </c>
      <c r="G304" s="219" t="s">
        <v>1148</v>
      </c>
      <c r="H304" s="219">
        <v>119</v>
      </c>
      <c r="I304" s="219">
        <f t="shared" si="1"/>
        <v>296</v>
      </c>
      <c r="J304" t="s">
        <v>1146</v>
      </c>
      <c r="K304" t="str">
        <f>VLOOKUP(J304,'[18]25S2 9.9 (update qty)'!$D$2:$E$80,2,FALSE)</f>
        <v>H06-CR57M</v>
      </c>
    </row>
    <row r="305" spans="1:11" ht="21" hidden="1" customHeight="1">
      <c r="A305" s="233" t="s">
        <v>1141</v>
      </c>
      <c r="B305" s="219" t="s">
        <v>1142</v>
      </c>
      <c r="C305" s="219" t="s">
        <v>1143</v>
      </c>
      <c r="D305" s="219" t="s">
        <v>471</v>
      </c>
      <c r="E305" s="219" t="s">
        <v>472</v>
      </c>
      <c r="F305" s="219" t="s">
        <v>1149</v>
      </c>
      <c r="G305" s="219" t="s">
        <v>1150</v>
      </c>
      <c r="H305" s="219">
        <v>112</v>
      </c>
      <c r="I305" s="219">
        <f t="shared" si="1"/>
        <v>278</v>
      </c>
      <c r="J305" t="s">
        <v>1146</v>
      </c>
      <c r="K305" t="str">
        <f>VLOOKUP(J305,'[18]25S2 9.9 (update qty)'!$D$2:$E$80,2,FALSE)</f>
        <v>H06-CR57M</v>
      </c>
    </row>
    <row r="306" spans="1:11" ht="21" hidden="1" customHeight="1">
      <c r="A306" s="233" t="s">
        <v>1141</v>
      </c>
      <c r="B306" s="219" t="s">
        <v>1142</v>
      </c>
      <c r="C306" s="219" t="s">
        <v>1143</v>
      </c>
      <c r="D306" s="219" t="s">
        <v>471</v>
      </c>
      <c r="E306" s="219" t="s">
        <v>472</v>
      </c>
      <c r="F306" s="219" t="s">
        <v>1151</v>
      </c>
      <c r="G306" s="219" t="s">
        <v>1152</v>
      </c>
      <c r="H306" s="219">
        <v>77</v>
      </c>
      <c r="I306" s="219">
        <f t="shared" si="1"/>
        <v>198</v>
      </c>
      <c r="J306" t="s">
        <v>1146</v>
      </c>
      <c r="K306" t="str">
        <f>VLOOKUP(J306,'[18]25S2 9.9 (update qty)'!$D$2:$E$80,2,FALSE)</f>
        <v>H06-CR57M</v>
      </c>
    </row>
    <row r="307" spans="1:11" ht="21" hidden="1" customHeight="1">
      <c r="A307" s="233" t="s">
        <v>1141</v>
      </c>
      <c r="B307" s="219" t="s">
        <v>1142</v>
      </c>
      <c r="C307" s="219" t="s">
        <v>1143</v>
      </c>
      <c r="D307" s="219" t="s">
        <v>471</v>
      </c>
      <c r="E307" s="219" t="s">
        <v>472</v>
      </c>
      <c r="F307" s="219" t="s">
        <v>1153</v>
      </c>
      <c r="G307" s="219" t="s">
        <v>1154</v>
      </c>
      <c r="H307" s="219">
        <v>43</v>
      </c>
      <c r="I307" s="219">
        <f t="shared" si="1"/>
        <v>118</v>
      </c>
      <c r="J307" t="s">
        <v>1146</v>
      </c>
      <c r="K307" t="str">
        <f>VLOOKUP(J307,'[18]25S2 9.9 (update qty)'!$D$2:$E$80,2,FALSE)</f>
        <v>H06-CR57M</v>
      </c>
    </row>
    <row r="308" spans="1:11" ht="21" hidden="1" customHeight="1">
      <c r="A308" s="233" t="s">
        <v>1155</v>
      </c>
      <c r="B308" s="219" t="s">
        <v>305</v>
      </c>
      <c r="C308" s="219" t="s">
        <v>306</v>
      </c>
      <c r="D308" s="219" t="s">
        <v>283</v>
      </c>
      <c r="E308" s="219" t="s">
        <v>284</v>
      </c>
      <c r="F308" s="219" t="s">
        <v>313</v>
      </c>
      <c r="G308" s="219" t="s">
        <v>314</v>
      </c>
      <c r="H308" s="219">
        <v>49</v>
      </c>
      <c r="I308" s="219">
        <f t="shared" si="1"/>
        <v>134</v>
      </c>
      <c r="J308" t="s">
        <v>1156</v>
      </c>
      <c r="K308" t="str">
        <f>VLOOKUP(J308,'[18]25S2 9.9 (update qty)'!$D$2:$E$80,2,FALSE)</f>
        <v>H06-ST120M-B</v>
      </c>
    </row>
    <row r="309" spans="1:11" ht="21" hidden="1" customHeight="1">
      <c r="A309" s="233" t="s">
        <v>1155</v>
      </c>
      <c r="B309" s="219" t="s">
        <v>305</v>
      </c>
      <c r="C309" s="219" t="s">
        <v>306</v>
      </c>
      <c r="D309" s="219" t="s">
        <v>283</v>
      </c>
      <c r="E309" s="219" t="s">
        <v>284</v>
      </c>
      <c r="F309" s="219" t="s">
        <v>311</v>
      </c>
      <c r="G309" s="219" t="s">
        <v>312</v>
      </c>
      <c r="H309" s="219">
        <v>83</v>
      </c>
      <c r="I309" s="219">
        <f t="shared" si="1"/>
        <v>212</v>
      </c>
      <c r="J309" t="s">
        <v>1156</v>
      </c>
      <c r="K309" t="str">
        <f>VLOOKUP(J309,'[18]25S2 9.9 (update qty)'!$D$2:$E$80,2,FALSE)</f>
        <v>H06-ST120M-B</v>
      </c>
    </row>
    <row r="310" spans="1:11" ht="21" hidden="1" customHeight="1">
      <c r="A310" s="233" t="s">
        <v>1155</v>
      </c>
      <c r="B310" s="219" t="s">
        <v>305</v>
      </c>
      <c r="C310" s="219" t="s">
        <v>306</v>
      </c>
      <c r="D310" s="219" t="s">
        <v>283</v>
      </c>
      <c r="E310" s="219" t="s">
        <v>284</v>
      </c>
      <c r="F310" s="219" t="s">
        <v>309</v>
      </c>
      <c r="G310" s="219" t="s">
        <v>310</v>
      </c>
      <c r="H310" s="219">
        <v>97</v>
      </c>
      <c r="I310" s="219">
        <f t="shared" si="1"/>
        <v>244</v>
      </c>
      <c r="J310" t="s">
        <v>1156</v>
      </c>
      <c r="K310" t="str">
        <f>VLOOKUP(J310,'[18]25S2 9.9 (update qty)'!$D$2:$E$80,2,FALSE)</f>
        <v>H06-ST120M-B</v>
      </c>
    </row>
    <row r="311" spans="1:11" ht="21" hidden="1" customHeight="1">
      <c r="A311" s="233" t="s">
        <v>1155</v>
      </c>
      <c r="B311" s="219" t="s">
        <v>305</v>
      </c>
      <c r="C311" s="219" t="s">
        <v>306</v>
      </c>
      <c r="D311" s="219" t="s">
        <v>283</v>
      </c>
      <c r="E311" s="219" t="s">
        <v>284</v>
      </c>
      <c r="F311" s="219" t="s">
        <v>1157</v>
      </c>
      <c r="G311" s="219" t="s">
        <v>1158</v>
      </c>
      <c r="H311" s="219">
        <v>55</v>
      </c>
      <c r="I311" s="219">
        <f t="shared" si="1"/>
        <v>148</v>
      </c>
      <c r="J311" t="s">
        <v>1156</v>
      </c>
      <c r="K311" t="str">
        <f>VLOOKUP(J311,'[18]25S2 9.9 (update qty)'!$D$2:$E$80,2,FALSE)</f>
        <v>H06-ST120M-B</v>
      </c>
    </row>
    <row r="312" spans="1:11" ht="21" hidden="1" customHeight="1">
      <c r="A312" s="233" t="s">
        <v>1155</v>
      </c>
      <c r="B312" s="219" t="s">
        <v>305</v>
      </c>
      <c r="C312" s="219" t="s">
        <v>306</v>
      </c>
      <c r="D312" s="219" t="s">
        <v>283</v>
      </c>
      <c r="E312" s="219" t="s">
        <v>284</v>
      </c>
      <c r="F312" s="219" t="s">
        <v>307</v>
      </c>
      <c r="G312" s="219" t="s">
        <v>308</v>
      </c>
      <c r="H312" s="219">
        <v>24</v>
      </c>
      <c r="I312" s="219">
        <f t="shared" si="1"/>
        <v>74</v>
      </c>
      <c r="J312" t="s">
        <v>1156</v>
      </c>
      <c r="K312" t="str">
        <f>VLOOKUP(J312,'[18]25S2 9.9 (update qty)'!$D$2:$E$80,2,FALSE)</f>
        <v>H06-ST120M-B</v>
      </c>
    </row>
    <row r="313" spans="1:11" ht="21" hidden="1" customHeight="1">
      <c r="A313" s="233" t="s">
        <v>1159</v>
      </c>
      <c r="B313" s="219" t="s">
        <v>1160</v>
      </c>
      <c r="C313" s="219" t="s">
        <v>1161</v>
      </c>
      <c r="D313" s="219" t="s">
        <v>283</v>
      </c>
      <c r="E313" s="219" t="s">
        <v>284</v>
      </c>
      <c r="F313" s="219" t="s">
        <v>1162</v>
      </c>
      <c r="G313" s="219" t="s">
        <v>1163</v>
      </c>
      <c r="H313" s="219">
        <v>48</v>
      </c>
      <c r="I313" s="219">
        <f t="shared" si="1"/>
        <v>132</v>
      </c>
      <c r="J313" t="s">
        <v>1164</v>
      </c>
      <c r="K313" t="str">
        <f>VLOOKUP(J313,'[18]25S2 9.9 (update qty)'!$D$2:$E$80,2,FALSE)</f>
        <v>H06-ST82W-B</v>
      </c>
    </row>
    <row r="314" spans="1:11" ht="21" hidden="1" customHeight="1">
      <c r="A314" s="233" t="s">
        <v>1159</v>
      </c>
      <c r="B314" s="219" t="s">
        <v>1160</v>
      </c>
      <c r="C314" s="219" t="s">
        <v>1161</v>
      </c>
      <c r="D314" s="219" t="s">
        <v>283</v>
      </c>
      <c r="E314" s="219" t="s">
        <v>284</v>
      </c>
      <c r="F314" s="219" t="s">
        <v>1165</v>
      </c>
      <c r="G314" s="219" t="s">
        <v>1166</v>
      </c>
      <c r="H314" s="219">
        <v>86</v>
      </c>
      <c r="I314" s="219">
        <f t="shared" si="1"/>
        <v>220</v>
      </c>
      <c r="J314" t="s">
        <v>1164</v>
      </c>
      <c r="K314" t="str">
        <f>VLOOKUP(J314,'[18]25S2 9.9 (update qty)'!$D$2:$E$80,2,FALSE)</f>
        <v>H06-ST82W-B</v>
      </c>
    </row>
    <row r="315" spans="1:11" ht="21" hidden="1" customHeight="1">
      <c r="A315" s="233" t="s">
        <v>1159</v>
      </c>
      <c r="B315" s="219" t="s">
        <v>1160</v>
      </c>
      <c r="C315" s="219" t="s">
        <v>1161</v>
      </c>
      <c r="D315" s="219" t="s">
        <v>283</v>
      </c>
      <c r="E315" s="219" t="s">
        <v>284</v>
      </c>
      <c r="F315" s="219" t="s">
        <v>1167</v>
      </c>
      <c r="G315" s="219" t="s">
        <v>1168</v>
      </c>
      <c r="H315" s="219">
        <v>85</v>
      </c>
      <c r="I315" s="219">
        <f t="shared" si="1"/>
        <v>218</v>
      </c>
      <c r="J315" t="s">
        <v>1164</v>
      </c>
      <c r="K315" t="str">
        <f>VLOOKUP(J315,'[18]25S2 9.9 (update qty)'!$D$2:$E$80,2,FALSE)</f>
        <v>H06-ST82W-B</v>
      </c>
    </row>
    <row r="316" spans="1:11" ht="21" hidden="1" customHeight="1">
      <c r="A316" s="233" t="s">
        <v>1159</v>
      </c>
      <c r="B316" s="219" t="s">
        <v>1160</v>
      </c>
      <c r="C316" s="219" t="s">
        <v>1161</v>
      </c>
      <c r="D316" s="219" t="s">
        <v>283</v>
      </c>
      <c r="E316" s="219" t="s">
        <v>284</v>
      </c>
      <c r="F316" s="219" t="s">
        <v>1169</v>
      </c>
      <c r="G316" s="219" t="s">
        <v>1170</v>
      </c>
      <c r="H316" s="219">
        <v>56</v>
      </c>
      <c r="I316" s="219">
        <f t="shared" si="1"/>
        <v>150</v>
      </c>
      <c r="J316" t="s">
        <v>1164</v>
      </c>
      <c r="K316" t="str">
        <f>VLOOKUP(J316,'[18]25S2 9.9 (update qty)'!$D$2:$E$80,2,FALSE)</f>
        <v>H06-ST82W-B</v>
      </c>
    </row>
    <row r="317" spans="1:11" ht="21" hidden="1" customHeight="1">
      <c r="A317" s="233" t="s">
        <v>1159</v>
      </c>
      <c r="B317" s="219" t="s">
        <v>1160</v>
      </c>
      <c r="C317" s="219" t="s">
        <v>1161</v>
      </c>
      <c r="D317" s="219" t="s">
        <v>283</v>
      </c>
      <c r="E317" s="219" t="s">
        <v>284</v>
      </c>
      <c r="F317" s="219" t="s">
        <v>1171</v>
      </c>
      <c r="G317" s="219" t="s">
        <v>1172</v>
      </c>
      <c r="H317" s="219">
        <v>26</v>
      </c>
      <c r="I317" s="219">
        <f t="shared" si="1"/>
        <v>80</v>
      </c>
      <c r="J317" t="s">
        <v>1164</v>
      </c>
      <c r="K317" t="str">
        <f>VLOOKUP(J317,'[18]25S2 9.9 (update qty)'!$D$2:$E$80,2,FALSE)</f>
        <v>H06-ST82W-B</v>
      </c>
    </row>
    <row r="318" spans="1:11" ht="21" customHeight="1">
      <c r="A318" s="233" t="s">
        <v>356</v>
      </c>
      <c r="B318" s="219" t="s">
        <v>264</v>
      </c>
      <c r="C318" s="219" t="s">
        <v>282</v>
      </c>
      <c r="D318" s="219" t="s">
        <v>283</v>
      </c>
      <c r="E318" s="219" t="s">
        <v>284</v>
      </c>
      <c r="F318" s="219" t="s">
        <v>1173</v>
      </c>
      <c r="G318" s="219" t="s">
        <v>1174</v>
      </c>
      <c r="H318" s="219">
        <v>47</v>
      </c>
      <c r="I318" s="219">
        <f t="shared" si="1"/>
        <v>130</v>
      </c>
      <c r="J318" t="s">
        <v>265</v>
      </c>
      <c r="K318" t="str">
        <f>VLOOKUP(J318,'[18]25S2 9.9 (update qty)'!$D$2:$E$80,2,FALSE)</f>
        <v>H06-ST118M-B</v>
      </c>
    </row>
    <row r="319" spans="1:11" ht="21" customHeight="1">
      <c r="A319" s="233" t="s">
        <v>356</v>
      </c>
      <c r="B319" s="219" t="s">
        <v>264</v>
      </c>
      <c r="C319" s="219" t="s">
        <v>282</v>
      </c>
      <c r="D319" s="219" t="s">
        <v>283</v>
      </c>
      <c r="E319" s="219" t="s">
        <v>284</v>
      </c>
      <c r="F319" s="219" t="s">
        <v>285</v>
      </c>
      <c r="G319" s="219" t="s">
        <v>286</v>
      </c>
      <c r="H319" s="219">
        <v>82</v>
      </c>
      <c r="I319" s="219">
        <f t="shared" si="1"/>
        <v>210</v>
      </c>
      <c r="J319" t="s">
        <v>265</v>
      </c>
      <c r="K319" t="str">
        <f>VLOOKUP(J319,'[18]25S2 9.9 (update qty)'!$D$2:$E$80,2,FALSE)</f>
        <v>H06-ST118M-B</v>
      </c>
    </row>
    <row r="320" spans="1:11" ht="21" customHeight="1">
      <c r="A320" s="233" t="s">
        <v>356</v>
      </c>
      <c r="B320" s="219" t="s">
        <v>264</v>
      </c>
      <c r="C320" s="219" t="s">
        <v>282</v>
      </c>
      <c r="D320" s="219" t="s">
        <v>283</v>
      </c>
      <c r="E320" s="219" t="s">
        <v>284</v>
      </c>
      <c r="F320" s="219" t="s">
        <v>287</v>
      </c>
      <c r="G320" s="219" t="s">
        <v>288</v>
      </c>
      <c r="H320" s="219">
        <v>96</v>
      </c>
      <c r="I320" s="219">
        <f t="shared" si="1"/>
        <v>242</v>
      </c>
      <c r="J320" t="s">
        <v>265</v>
      </c>
      <c r="K320" t="str">
        <f>VLOOKUP(J320,'[18]25S2 9.9 (update qty)'!$D$2:$E$80,2,FALSE)</f>
        <v>H06-ST118M-B</v>
      </c>
    </row>
    <row r="321" spans="1:11" ht="21" customHeight="1">
      <c r="A321" s="233" t="s">
        <v>356</v>
      </c>
      <c r="B321" s="219" t="s">
        <v>264</v>
      </c>
      <c r="C321" s="219" t="s">
        <v>282</v>
      </c>
      <c r="D321" s="219" t="s">
        <v>283</v>
      </c>
      <c r="E321" s="219" t="s">
        <v>284</v>
      </c>
      <c r="F321" s="219" t="s">
        <v>289</v>
      </c>
      <c r="G321" s="219" t="s">
        <v>290</v>
      </c>
      <c r="H321" s="219">
        <v>54</v>
      </c>
      <c r="I321" s="219">
        <f t="shared" si="1"/>
        <v>144</v>
      </c>
      <c r="J321" t="s">
        <v>265</v>
      </c>
      <c r="K321" t="str">
        <f>VLOOKUP(J321,'[18]25S2 9.9 (update qty)'!$D$2:$E$80,2,FALSE)</f>
        <v>H06-ST118M-B</v>
      </c>
    </row>
    <row r="322" spans="1:11" ht="21" customHeight="1">
      <c r="A322" s="233" t="s">
        <v>356</v>
      </c>
      <c r="B322" s="219" t="s">
        <v>264</v>
      </c>
      <c r="C322" s="219" t="s">
        <v>282</v>
      </c>
      <c r="D322" s="219" t="s">
        <v>283</v>
      </c>
      <c r="E322" s="219" t="s">
        <v>284</v>
      </c>
      <c r="F322" s="219" t="s">
        <v>291</v>
      </c>
      <c r="G322" s="219" t="s">
        <v>292</v>
      </c>
      <c r="H322" s="219">
        <v>23</v>
      </c>
      <c r="I322" s="219">
        <f t="shared" si="1"/>
        <v>72</v>
      </c>
      <c r="J322" t="s">
        <v>265</v>
      </c>
      <c r="K322" t="str">
        <f>VLOOKUP(J322,'[18]25S2 9.9 (update qty)'!$D$2:$E$80,2,FALSE)</f>
        <v>H06-ST118M-B</v>
      </c>
    </row>
    <row r="323" spans="1:11" ht="21" hidden="1" customHeight="1">
      <c r="A323" s="233" t="s">
        <v>1175</v>
      </c>
      <c r="B323" s="219" t="s">
        <v>1176</v>
      </c>
      <c r="C323" s="219" t="s">
        <v>1177</v>
      </c>
      <c r="D323" s="219" t="s">
        <v>1006</v>
      </c>
      <c r="E323" s="219" t="s">
        <v>1007</v>
      </c>
      <c r="F323" s="219" t="s">
        <v>1178</v>
      </c>
      <c r="G323" s="219" t="s">
        <v>1179</v>
      </c>
      <c r="H323" s="219">
        <v>48</v>
      </c>
      <c r="I323" s="219">
        <f t="shared" si="1"/>
        <v>132</v>
      </c>
      <c r="J323" t="s">
        <v>1180</v>
      </c>
      <c r="K323" t="str">
        <f>VLOOKUP(J323,'[18]25S2 9.9 (update qty)'!$D$2:$E$80,2,FALSE)</f>
        <v>H06-ST134M</v>
      </c>
    </row>
    <row r="324" spans="1:11" ht="21" hidden="1" customHeight="1">
      <c r="A324" s="233" t="s">
        <v>1175</v>
      </c>
      <c r="B324" s="219" t="s">
        <v>1176</v>
      </c>
      <c r="C324" s="219" t="s">
        <v>1177</v>
      </c>
      <c r="D324" s="219" t="s">
        <v>1006</v>
      </c>
      <c r="E324" s="219" t="s">
        <v>1007</v>
      </c>
      <c r="F324" s="219" t="s">
        <v>1181</v>
      </c>
      <c r="G324" s="219" t="s">
        <v>1182</v>
      </c>
      <c r="H324" s="219">
        <v>84</v>
      </c>
      <c r="I324" s="219">
        <f t="shared" si="1"/>
        <v>214</v>
      </c>
      <c r="J324" t="s">
        <v>1180</v>
      </c>
      <c r="K324" t="str">
        <f>VLOOKUP(J324,'[18]25S2 9.9 (update qty)'!$D$2:$E$80,2,FALSE)</f>
        <v>H06-ST134M</v>
      </c>
    </row>
    <row r="325" spans="1:11" ht="21" hidden="1" customHeight="1">
      <c r="A325" s="233" t="s">
        <v>1175</v>
      </c>
      <c r="B325" s="219" t="s">
        <v>1176</v>
      </c>
      <c r="C325" s="219" t="s">
        <v>1177</v>
      </c>
      <c r="D325" s="219" t="s">
        <v>1006</v>
      </c>
      <c r="E325" s="219" t="s">
        <v>1007</v>
      </c>
      <c r="F325" s="219" t="s">
        <v>1183</v>
      </c>
      <c r="G325" s="219" t="s">
        <v>1184</v>
      </c>
      <c r="H325" s="219">
        <v>99</v>
      </c>
      <c r="I325" s="219">
        <f t="shared" si="1"/>
        <v>248</v>
      </c>
      <c r="J325" t="s">
        <v>1180</v>
      </c>
      <c r="K325" t="str">
        <f>VLOOKUP(J325,'[18]25S2 9.9 (update qty)'!$D$2:$E$80,2,FALSE)</f>
        <v>H06-ST134M</v>
      </c>
    </row>
    <row r="326" spans="1:11" ht="21" hidden="1" customHeight="1">
      <c r="A326" s="233" t="s">
        <v>1175</v>
      </c>
      <c r="B326" s="219" t="s">
        <v>1176</v>
      </c>
      <c r="C326" s="219" t="s">
        <v>1177</v>
      </c>
      <c r="D326" s="219" t="s">
        <v>1006</v>
      </c>
      <c r="E326" s="219" t="s">
        <v>1007</v>
      </c>
      <c r="F326" s="219" t="s">
        <v>1185</v>
      </c>
      <c r="G326" s="219" t="s">
        <v>1186</v>
      </c>
      <c r="H326" s="219">
        <v>55</v>
      </c>
      <c r="I326" s="219">
        <f t="shared" si="1"/>
        <v>148</v>
      </c>
      <c r="J326" t="s">
        <v>1180</v>
      </c>
      <c r="K326" t="str">
        <f>VLOOKUP(J326,'[18]25S2 9.9 (update qty)'!$D$2:$E$80,2,FALSE)</f>
        <v>H06-ST134M</v>
      </c>
    </row>
    <row r="327" spans="1:11" ht="21" hidden="1" customHeight="1">
      <c r="A327" s="233" t="s">
        <v>1175</v>
      </c>
      <c r="B327" s="219" t="s">
        <v>1176</v>
      </c>
      <c r="C327" s="219" t="s">
        <v>1177</v>
      </c>
      <c r="D327" s="219" t="s">
        <v>1006</v>
      </c>
      <c r="E327" s="219" t="s">
        <v>1007</v>
      </c>
      <c r="F327" s="219" t="s">
        <v>1187</v>
      </c>
      <c r="G327" s="219" t="s">
        <v>1188</v>
      </c>
      <c r="H327" s="219">
        <v>24</v>
      </c>
      <c r="I327" s="219">
        <f t="shared" si="1"/>
        <v>74</v>
      </c>
      <c r="J327" t="s">
        <v>1180</v>
      </c>
      <c r="K327" t="str">
        <f>VLOOKUP(J327,'[18]25S2 9.9 (update qty)'!$D$2:$E$80,2,FALSE)</f>
        <v>H06-ST134M</v>
      </c>
    </row>
    <row r="328" spans="1:11" ht="21" hidden="1" customHeight="1">
      <c r="A328" s="233" t="s">
        <v>1189</v>
      </c>
      <c r="B328" s="219" t="s">
        <v>1190</v>
      </c>
      <c r="C328" s="219" t="s">
        <v>1191</v>
      </c>
      <c r="D328" s="219" t="s">
        <v>1006</v>
      </c>
      <c r="E328" s="219" t="s">
        <v>1007</v>
      </c>
      <c r="F328" s="219" t="s">
        <v>1192</v>
      </c>
      <c r="G328" s="219" t="s">
        <v>1193</v>
      </c>
      <c r="H328" s="219">
        <v>71</v>
      </c>
      <c r="I328" s="219">
        <f t="shared" si="1"/>
        <v>184</v>
      </c>
      <c r="J328" t="s">
        <v>1194</v>
      </c>
      <c r="K328" t="str">
        <f>VLOOKUP(J328,'[18]25S2 9.9 (update qty)'!$D$2:$E$80,2,FALSE)</f>
        <v>H06-CR59M</v>
      </c>
    </row>
    <row r="329" spans="1:11" ht="21" hidden="1" customHeight="1">
      <c r="A329" s="233" t="s">
        <v>1189</v>
      </c>
      <c r="B329" s="219" t="s">
        <v>1190</v>
      </c>
      <c r="C329" s="219" t="s">
        <v>1191</v>
      </c>
      <c r="D329" s="219" t="s">
        <v>1006</v>
      </c>
      <c r="E329" s="219" t="s">
        <v>1007</v>
      </c>
      <c r="F329" s="219" t="s">
        <v>1195</v>
      </c>
      <c r="G329" s="219" t="s">
        <v>1196</v>
      </c>
      <c r="H329" s="219">
        <v>81</v>
      </c>
      <c r="I329" s="219">
        <f t="shared" si="1"/>
        <v>206</v>
      </c>
      <c r="J329" t="s">
        <v>1194</v>
      </c>
      <c r="K329" t="str">
        <f>VLOOKUP(J329,'[18]25S2 9.9 (update qty)'!$D$2:$E$80,2,FALSE)</f>
        <v>H06-CR59M</v>
      </c>
    </row>
    <row r="330" spans="1:11" ht="21" hidden="1" customHeight="1">
      <c r="A330" s="233" t="s">
        <v>1189</v>
      </c>
      <c r="B330" s="219" t="s">
        <v>1190</v>
      </c>
      <c r="C330" s="219" t="s">
        <v>1191</v>
      </c>
      <c r="D330" s="219" t="s">
        <v>1006</v>
      </c>
      <c r="E330" s="219" t="s">
        <v>1007</v>
      </c>
      <c r="F330" s="219" t="s">
        <v>1197</v>
      </c>
      <c r="G330" s="219" t="s">
        <v>1198</v>
      </c>
      <c r="H330" s="219">
        <v>76</v>
      </c>
      <c r="I330" s="219">
        <f t="shared" si="1"/>
        <v>196</v>
      </c>
      <c r="J330" t="s">
        <v>1194</v>
      </c>
      <c r="K330" t="str">
        <f>VLOOKUP(J330,'[18]25S2 9.9 (update qty)'!$D$2:$E$80,2,FALSE)</f>
        <v>H06-CR59M</v>
      </c>
    </row>
    <row r="331" spans="1:11" ht="21" hidden="1" customHeight="1">
      <c r="A331" s="233" t="s">
        <v>1189</v>
      </c>
      <c r="B331" s="219" t="s">
        <v>1190</v>
      </c>
      <c r="C331" s="219" t="s">
        <v>1191</v>
      </c>
      <c r="D331" s="219" t="s">
        <v>1006</v>
      </c>
      <c r="E331" s="219" t="s">
        <v>1007</v>
      </c>
      <c r="F331" s="219" t="s">
        <v>1199</v>
      </c>
      <c r="G331" s="219" t="s">
        <v>1200</v>
      </c>
      <c r="H331" s="219">
        <v>52</v>
      </c>
      <c r="I331" s="219">
        <f t="shared" si="1"/>
        <v>140</v>
      </c>
      <c r="J331" t="s">
        <v>1194</v>
      </c>
      <c r="K331" t="str">
        <f>VLOOKUP(J331,'[18]25S2 9.9 (update qty)'!$D$2:$E$80,2,FALSE)</f>
        <v>H06-CR59M</v>
      </c>
    </row>
    <row r="332" spans="1:11" ht="21" hidden="1" customHeight="1">
      <c r="A332" s="233" t="s">
        <v>1189</v>
      </c>
      <c r="B332" s="219" t="s">
        <v>1190</v>
      </c>
      <c r="C332" s="219" t="s">
        <v>1191</v>
      </c>
      <c r="D332" s="219" t="s">
        <v>1006</v>
      </c>
      <c r="E332" s="219" t="s">
        <v>1007</v>
      </c>
      <c r="F332" s="219" t="s">
        <v>1201</v>
      </c>
      <c r="G332" s="219" t="s">
        <v>1202</v>
      </c>
      <c r="H332" s="219">
        <v>29</v>
      </c>
      <c r="I332" s="219">
        <f t="shared" si="1"/>
        <v>88</v>
      </c>
      <c r="J332" t="s">
        <v>1194</v>
      </c>
      <c r="K332" t="str">
        <f>VLOOKUP(J332,'[18]25S2 9.9 (update qty)'!$D$2:$E$80,2,FALSE)</f>
        <v>H06-CR59M</v>
      </c>
    </row>
    <row r="333" spans="1:11" ht="21" hidden="1" customHeight="1">
      <c r="A333" s="233" t="s">
        <v>1203</v>
      </c>
      <c r="B333" s="219" t="s">
        <v>1204</v>
      </c>
      <c r="C333" s="219" t="s">
        <v>1205</v>
      </c>
      <c r="D333" s="219" t="s">
        <v>283</v>
      </c>
      <c r="E333" s="219" t="s">
        <v>284</v>
      </c>
      <c r="F333" s="219" t="s">
        <v>1206</v>
      </c>
      <c r="G333" s="219" t="s">
        <v>1207</v>
      </c>
      <c r="H333" s="219">
        <v>49</v>
      </c>
      <c r="I333" s="219">
        <f t="shared" si="1"/>
        <v>134</v>
      </c>
      <c r="J333" t="s">
        <v>1208</v>
      </c>
      <c r="K333" t="str">
        <f>VLOOKUP(J333,'[18]25S2 9.9 (update qty)'!$D$2:$E$80,2,FALSE)</f>
        <v>H06-ST135W</v>
      </c>
    </row>
    <row r="334" spans="1:11" ht="21" hidden="1" customHeight="1">
      <c r="A334" s="233" t="s">
        <v>1203</v>
      </c>
      <c r="B334" s="219" t="s">
        <v>1204</v>
      </c>
      <c r="C334" s="219" t="s">
        <v>1205</v>
      </c>
      <c r="D334" s="219" t="s">
        <v>283</v>
      </c>
      <c r="E334" s="219" t="s">
        <v>284</v>
      </c>
      <c r="F334" s="219" t="s">
        <v>1209</v>
      </c>
      <c r="G334" s="219" t="s">
        <v>1210</v>
      </c>
      <c r="H334" s="219">
        <v>88</v>
      </c>
      <c r="I334" s="219">
        <f t="shared" si="1"/>
        <v>224</v>
      </c>
      <c r="J334" t="s">
        <v>1208</v>
      </c>
      <c r="K334" t="str">
        <f>VLOOKUP(J334,'[18]25S2 9.9 (update qty)'!$D$2:$E$80,2,FALSE)</f>
        <v>H06-ST135W</v>
      </c>
    </row>
    <row r="335" spans="1:11" ht="21" hidden="1" customHeight="1">
      <c r="A335" s="233" t="s">
        <v>1203</v>
      </c>
      <c r="B335" s="219" t="s">
        <v>1204</v>
      </c>
      <c r="C335" s="219" t="s">
        <v>1205</v>
      </c>
      <c r="D335" s="219" t="s">
        <v>283</v>
      </c>
      <c r="E335" s="219" t="s">
        <v>284</v>
      </c>
      <c r="F335" s="219" t="s">
        <v>1211</v>
      </c>
      <c r="G335" s="219" t="s">
        <v>1212</v>
      </c>
      <c r="H335" s="219">
        <v>87</v>
      </c>
      <c r="I335" s="219">
        <f t="shared" si="1"/>
        <v>222</v>
      </c>
      <c r="J335" t="s">
        <v>1208</v>
      </c>
      <c r="K335" t="str">
        <f>VLOOKUP(J335,'[18]25S2 9.9 (update qty)'!$D$2:$E$80,2,FALSE)</f>
        <v>H06-ST135W</v>
      </c>
    </row>
    <row r="336" spans="1:11" ht="21" hidden="1" customHeight="1">
      <c r="A336" s="233" t="s">
        <v>1203</v>
      </c>
      <c r="B336" s="219" t="s">
        <v>1204</v>
      </c>
      <c r="C336" s="219" t="s">
        <v>1205</v>
      </c>
      <c r="D336" s="219" t="s">
        <v>283</v>
      </c>
      <c r="E336" s="219" t="s">
        <v>284</v>
      </c>
      <c r="F336" s="219" t="s">
        <v>1213</v>
      </c>
      <c r="G336" s="219" t="s">
        <v>1214</v>
      </c>
      <c r="H336" s="219">
        <v>58</v>
      </c>
      <c r="I336" s="219">
        <f t="shared" si="1"/>
        <v>154</v>
      </c>
      <c r="J336" t="s">
        <v>1208</v>
      </c>
      <c r="K336" t="str">
        <f>VLOOKUP(J336,'[18]25S2 9.9 (update qty)'!$D$2:$E$80,2,FALSE)</f>
        <v>H06-ST135W</v>
      </c>
    </row>
    <row r="337" spans="1:11" ht="21" hidden="1" customHeight="1">
      <c r="A337" s="233" t="s">
        <v>1203</v>
      </c>
      <c r="B337" s="219" t="s">
        <v>1204</v>
      </c>
      <c r="C337" s="219" t="s">
        <v>1205</v>
      </c>
      <c r="D337" s="219" t="s">
        <v>283</v>
      </c>
      <c r="E337" s="219" t="s">
        <v>284</v>
      </c>
      <c r="F337" s="219" t="s">
        <v>1215</v>
      </c>
      <c r="G337" s="219" t="s">
        <v>1216</v>
      </c>
      <c r="H337" s="219">
        <v>26</v>
      </c>
      <c r="I337" s="219">
        <f t="shared" si="1"/>
        <v>80</v>
      </c>
      <c r="J337" t="s">
        <v>1208</v>
      </c>
      <c r="K337" t="str">
        <f>VLOOKUP(J337,'[18]25S2 9.9 (update qty)'!$D$2:$E$80,2,FALSE)</f>
        <v>H06-ST135W</v>
      </c>
    </row>
    <row r="338" spans="1:11" ht="21" hidden="1" customHeight="1">
      <c r="A338" s="233" t="s">
        <v>1217</v>
      </c>
      <c r="B338" s="219" t="s">
        <v>1218</v>
      </c>
      <c r="C338" s="219" t="s">
        <v>1219</v>
      </c>
      <c r="D338" s="219" t="s">
        <v>330</v>
      </c>
      <c r="E338" s="219" t="s">
        <v>331</v>
      </c>
      <c r="F338" s="219" t="s">
        <v>1220</v>
      </c>
      <c r="G338" s="219" t="s">
        <v>1221</v>
      </c>
      <c r="H338" s="219">
        <v>31</v>
      </c>
      <c r="I338" s="219">
        <f t="shared" si="1"/>
        <v>92</v>
      </c>
      <c r="J338" t="s">
        <v>1222</v>
      </c>
      <c r="K338" t="str">
        <f>VLOOKUP(J338,'[18]25S2 9.9 (update qty)'!$D$2:$E$80,2,FALSE)</f>
        <v>H06-CR60W</v>
      </c>
    </row>
    <row r="339" spans="1:11" ht="21" hidden="1" customHeight="1">
      <c r="A339" s="233" t="s">
        <v>1217</v>
      </c>
      <c r="B339" s="219" t="s">
        <v>1218</v>
      </c>
      <c r="C339" s="219" t="s">
        <v>1219</v>
      </c>
      <c r="D339" s="219" t="s">
        <v>330</v>
      </c>
      <c r="E339" s="219" t="s">
        <v>331</v>
      </c>
      <c r="F339" s="219" t="s">
        <v>1223</v>
      </c>
      <c r="G339" s="219" t="s">
        <v>1224</v>
      </c>
      <c r="H339" s="219">
        <v>62</v>
      </c>
      <c r="I339" s="219">
        <f t="shared" si="1"/>
        <v>162</v>
      </c>
      <c r="J339" t="s">
        <v>1222</v>
      </c>
      <c r="K339" t="str">
        <f>VLOOKUP(J339,'[18]25S2 9.9 (update qty)'!$D$2:$E$80,2,FALSE)</f>
        <v>H06-CR60W</v>
      </c>
    </row>
    <row r="340" spans="1:11" ht="21" hidden="1" customHeight="1">
      <c r="A340" s="233" t="s">
        <v>1217</v>
      </c>
      <c r="B340" s="219" t="s">
        <v>1218</v>
      </c>
      <c r="C340" s="219" t="s">
        <v>1219</v>
      </c>
      <c r="D340" s="219" t="s">
        <v>330</v>
      </c>
      <c r="E340" s="219" t="s">
        <v>331</v>
      </c>
      <c r="F340" s="219" t="s">
        <v>1225</v>
      </c>
      <c r="G340" s="219" t="s">
        <v>1226</v>
      </c>
      <c r="H340" s="219">
        <v>96</v>
      </c>
      <c r="I340" s="219">
        <f t="shared" si="1"/>
        <v>242</v>
      </c>
      <c r="J340" t="s">
        <v>1222</v>
      </c>
      <c r="K340" t="str">
        <f>VLOOKUP(J340,'[18]25S2 9.9 (update qty)'!$D$2:$E$80,2,FALSE)</f>
        <v>H06-CR60W</v>
      </c>
    </row>
    <row r="341" spans="1:11" ht="21" hidden="1" customHeight="1">
      <c r="A341" s="233" t="s">
        <v>1217</v>
      </c>
      <c r="B341" s="219" t="s">
        <v>1218</v>
      </c>
      <c r="C341" s="219" t="s">
        <v>1219</v>
      </c>
      <c r="D341" s="219" t="s">
        <v>330</v>
      </c>
      <c r="E341" s="219" t="s">
        <v>331</v>
      </c>
      <c r="F341" s="219" t="s">
        <v>1227</v>
      </c>
      <c r="G341" s="219" t="s">
        <v>1228</v>
      </c>
      <c r="H341" s="219">
        <v>83</v>
      </c>
      <c r="I341" s="219">
        <f t="shared" si="1"/>
        <v>212</v>
      </c>
      <c r="J341" t="s">
        <v>1222</v>
      </c>
      <c r="K341" t="str">
        <f>VLOOKUP(J341,'[18]25S2 9.9 (update qty)'!$D$2:$E$80,2,FALSE)</f>
        <v>H06-CR60W</v>
      </c>
    </row>
    <row r="342" spans="1:11" ht="21" hidden="1" customHeight="1">
      <c r="A342" s="233" t="s">
        <v>1217</v>
      </c>
      <c r="B342" s="219" t="s">
        <v>1218</v>
      </c>
      <c r="C342" s="219" t="s">
        <v>1219</v>
      </c>
      <c r="D342" s="219" t="s">
        <v>330</v>
      </c>
      <c r="E342" s="219" t="s">
        <v>331</v>
      </c>
      <c r="F342" s="219" t="s">
        <v>1229</v>
      </c>
      <c r="G342" s="219" t="s">
        <v>1230</v>
      </c>
      <c r="H342" s="219">
        <v>38</v>
      </c>
      <c r="I342" s="219">
        <f t="shared" si="1"/>
        <v>108</v>
      </c>
      <c r="J342" t="s">
        <v>1222</v>
      </c>
      <c r="K342" t="str">
        <f>VLOOKUP(J342,'[18]25S2 9.9 (update qty)'!$D$2:$E$80,2,FALSE)</f>
        <v>H06-CR60W</v>
      </c>
    </row>
    <row r="343" spans="1:11" ht="21" hidden="1" customHeight="1">
      <c r="A343" s="233" t="s">
        <v>1231</v>
      </c>
      <c r="B343" s="219" t="s">
        <v>1232</v>
      </c>
      <c r="C343" s="219" t="s">
        <v>1233</v>
      </c>
      <c r="D343" s="219" t="s">
        <v>600</v>
      </c>
      <c r="E343" s="219" t="s">
        <v>601</v>
      </c>
      <c r="F343" s="219" t="s">
        <v>1234</v>
      </c>
      <c r="G343" s="219" t="s">
        <v>1235</v>
      </c>
      <c r="H343" s="219">
        <v>63</v>
      </c>
      <c r="I343" s="219">
        <f t="shared" si="1"/>
        <v>164</v>
      </c>
      <c r="J343" t="s">
        <v>1236</v>
      </c>
      <c r="K343" t="str">
        <f>VLOOKUP(J343,'[18]25S2 9.9 (update qty)'!$D$2:$E$80,2,FALSE)</f>
        <v>H06-TS03K</v>
      </c>
    </row>
    <row r="344" spans="1:11" ht="21" hidden="1" customHeight="1">
      <c r="A344" s="233" t="s">
        <v>1231</v>
      </c>
      <c r="B344" s="219" t="s">
        <v>1232</v>
      </c>
      <c r="C344" s="219" t="s">
        <v>1233</v>
      </c>
      <c r="D344" s="219" t="s">
        <v>600</v>
      </c>
      <c r="E344" s="219" t="s">
        <v>601</v>
      </c>
      <c r="F344" s="219" t="s">
        <v>1237</v>
      </c>
      <c r="G344" s="219" t="s">
        <v>1238</v>
      </c>
      <c r="H344" s="219">
        <v>63</v>
      </c>
      <c r="I344" s="219">
        <f t="shared" si="1"/>
        <v>164</v>
      </c>
      <c r="J344" t="s">
        <v>1236</v>
      </c>
      <c r="K344" t="str">
        <f>VLOOKUP(J344,'[18]25S2 9.9 (update qty)'!$D$2:$E$80,2,FALSE)</f>
        <v>H06-TS03K</v>
      </c>
    </row>
    <row r="345" spans="1:11" ht="21" hidden="1" customHeight="1">
      <c r="A345" s="233" t="s">
        <v>1231</v>
      </c>
      <c r="B345" s="219" t="s">
        <v>1232</v>
      </c>
      <c r="C345" s="219" t="s">
        <v>1233</v>
      </c>
      <c r="D345" s="219" t="s">
        <v>600</v>
      </c>
      <c r="E345" s="219" t="s">
        <v>601</v>
      </c>
      <c r="F345" s="219" t="s">
        <v>1239</v>
      </c>
      <c r="G345" s="219" t="s">
        <v>1240</v>
      </c>
      <c r="H345" s="219">
        <v>63</v>
      </c>
      <c r="I345" s="219">
        <f t="shared" si="1"/>
        <v>164</v>
      </c>
      <c r="J345" t="s">
        <v>1236</v>
      </c>
      <c r="K345" t="str">
        <f>VLOOKUP(J345,'[18]25S2 9.9 (update qty)'!$D$2:$E$80,2,FALSE)</f>
        <v>H06-TS03K</v>
      </c>
    </row>
    <row r="346" spans="1:11" ht="21" hidden="1" customHeight="1">
      <c r="A346" s="233" t="s">
        <v>1231</v>
      </c>
      <c r="B346" s="219" t="s">
        <v>1232</v>
      </c>
      <c r="C346" s="219" t="s">
        <v>1233</v>
      </c>
      <c r="D346" s="219" t="s">
        <v>600</v>
      </c>
      <c r="E346" s="219" t="s">
        <v>601</v>
      </c>
      <c r="F346" s="219" t="s">
        <v>1241</v>
      </c>
      <c r="G346" s="219" t="s">
        <v>1242</v>
      </c>
      <c r="H346" s="219">
        <v>63</v>
      </c>
      <c r="I346" s="219">
        <f t="shared" si="1"/>
        <v>164</v>
      </c>
      <c r="J346" t="s">
        <v>1236</v>
      </c>
      <c r="K346" t="str">
        <f>VLOOKUP(J346,'[18]25S2 9.9 (update qty)'!$D$2:$E$80,2,FALSE)</f>
        <v>H06-TS03K</v>
      </c>
    </row>
    <row r="347" spans="1:11" ht="21" hidden="1" customHeight="1">
      <c r="A347" s="233" t="s">
        <v>1231</v>
      </c>
      <c r="B347" s="219" t="s">
        <v>1232</v>
      </c>
      <c r="C347" s="219" t="s">
        <v>1233</v>
      </c>
      <c r="D347" s="219" t="s">
        <v>600</v>
      </c>
      <c r="E347" s="219" t="s">
        <v>601</v>
      </c>
      <c r="F347" s="219" t="s">
        <v>1243</v>
      </c>
      <c r="G347" s="219" t="s">
        <v>1244</v>
      </c>
      <c r="H347" s="219">
        <v>63</v>
      </c>
      <c r="I347" s="219">
        <f t="shared" si="1"/>
        <v>164</v>
      </c>
      <c r="J347" t="s">
        <v>1236</v>
      </c>
      <c r="K347" t="str">
        <f>VLOOKUP(J347,'[18]25S2 9.9 (update qty)'!$D$2:$E$80,2,FALSE)</f>
        <v>H06-TS03K</v>
      </c>
    </row>
    <row r="348" spans="1:11" ht="21" hidden="1" customHeight="1">
      <c r="A348" s="233" t="s">
        <v>1231</v>
      </c>
      <c r="B348" s="219" t="s">
        <v>1232</v>
      </c>
      <c r="C348" s="219" t="s">
        <v>1233</v>
      </c>
      <c r="D348" s="219" t="s">
        <v>1006</v>
      </c>
      <c r="E348" s="219" t="s">
        <v>1007</v>
      </c>
      <c r="F348" s="219" t="s">
        <v>1245</v>
      </c>
      <c r="G348" s="219" t="s">
        <v>1246</v>
      </c>
      <c r="H348" s="219">
        <v>63</v>
      </c>
      <c r="I348" s="219">
        <f t="shared" si="1"/>
        <v>164</v>
      </c>
      <c r="J348" t="s">
        <v>1247</v>
      </c>
      <c r="K348" t="str">
        <f>VLOOKUP(J348,'[18]25S2 9.9 (update qty)'!$D$2:$E$80,2,FALSE)</f>
        <v>H06-TS03K</v>
      </c>
    </row>
    <row r="349" spans="1:11" ht="21" hidden="1" customHeight="1">
      <c r="A349" s="233" t="s">
        <v>1231</v>
      </c>
      <c r="B349" s="219" t="s">
        <v>1232</v>
      </c>
      <c r="C349" s="219" t="s">
        <v>1233</v>
      </c>
      <c r="D349" s="219" t="s">
        <v>1006</v>
      </c>
      <c r="E349" s="219" t="s">
        <v>1007</v>
      </c>
      <c r="F349" s="219" t="s">
        <v>1248</v>
      </c>
      <c r="G349" s="219" t="s">
        <v>1249</v>
      </c>
      <c r="H349" s="219">
        <v>63</v>
      </c>
      <c r="I349" s="219">
        <f t="shared" si="1"/>
        <v>164</v>
      </c>
      <c r="J349" t="s">
        <v>1247</v>
      </c>
      <c r="K349" t="str">
        <f>VLOOKUP(J349,'[18]25S2 9.9 (update qty)'!$D$2:$E$80,2,FALSE)</f>
        <v>H06-TS03K</v>
      </c>
    </row>
    <row r="350" spans="1:11" ht="21" hidden="1" customHeight="1">
      <c r="A350" s="233" t="s">
        <v>1231</v>
      </c>
      <c r="B350" s="219" t="s">
        <v>1232</v>
      </c>
      <c r="C350" s="219" t="s">
        <v>1233</v>
      </c>
      <c r="D350" s="219" t="s">
        <v>1006</v>
      </c>
      <c r="E350" s="219" t="s">
        <v>1007</v>
      </c>
      <c r="F350" s="219" t="s">
        <v>1250</v>
      </c>
      <c r="G350" s="219" t="s">
        <v>1251</v>
      </c>
      <c r="H350" s="219">
        <v>63</v>
      </c>
      <c r="I350" s="219">
        <f t="shared" si="1"/>
        <v>164</v>
      </c>
      <c r="J350" t="s">
        <v>1247</v>
      </c>
      <c r="K350" t="str">
        <f>VLOOKUP(J350,'[18]25S2 9.9 (update qty)'!$D$2:$E$80,2,FALSE)</f>
        <v>H06-TS03K</v>
      </c>
    </row>
    <row r="351" spans="1:11" ht="21" hidden="1" customHeight="1">
      <c r="A351" s="233" t="s">
        <v>1231</v>
      </c>
      <c r="B351" s="219" t="s">
        <v>1232</v>
      </c>
      <c r="C351" s="219" t="s">
        <v>1233</v>
      </c>
      <c r="D351" s="219" t="s">
        <v>1006</v>
      </c>
      <c r="E351" s="219" t="s">
        <v>1007</v>
      </c>
      <c r="F351" s="219" t="s">
        <v>1252</v>
      </c>
      <c r="G351" s="219" t="s">
        <v>1253</v>
      </c>
      <c r="H351" s="219">
        <v>63</v>
      </c>
      <c r="I351" s="219">
        <f t="shared" si="1"/>
        <v>164</v>
      </c>
      <c r="J351" t="s">
        <v>1247</v>
      </c>
      <c r="K351" t="str">
        <f>VLOOKUP(J351,'[18]25S2 9.9 (update qty)'!$D$2:$E$80,2,FALSE)</f>
        <v>H06-TS03K</v>
      </c>
    </row>
    <row r="352" spans="1:11" ht="21" hidden="1" customHeight="1">
      <c r="A352" s="233" t="s">
        <v>1231</v>
      </c>
      <c r="B352" s="219" t="s">
        <v>1232</v>
      </c>
      <c r="C352" s="219" t="s">
        <v>1233</v>
      </c>
      <c r="D352" s="219" t="s">
        <v>1006</v>
      </c>
      <c r="E352" s="219" t="s">
        <v>1007</v>
      </c>
      <c r="F352" s="219" t="s">
        <v>1254</v>
      </c>
      <c r="G352" s="219" t="s">
        <v>1255</v>
      </c>
      <c r="H352" s="219">
        <v>63</v>
      </c>
      <c r="I352" s="219">
        <f t="shared" si="1"/>
        <v>164</v>
      </c>
      <c r="J352" t="s">
        <v>1247</v>
      </c>
      <c r="K352" t="str">
        <f>VLOOKUP(J352,'[18]25S2 9.9 (update qty)'!$D$2:$E$80,2,FALSE)</f>
        <v>H06-TS03K</v>
      </c>
    </row>
    <row r="353" spans="1:11" ht="21" hidden="1" customHeight="1">
      <c r="A353" s="233" t="s">
        <v>1256</v>
      </c>
      <c r="B353" s="219" t="s">
        <v>1257</v>
      </c>
      <c r="C353" s="219" t="s">
        <v>1258</v>
      </c>
      <c r="D353" s="219" t="s">
        <v>600</v>
      </c>
      <c r="E353" s="219" t="s">
        <v>601</v>
      </c>
      <c r="F353" s="219" t="s">
        <v>1259</v>
      </c>
      <c r="G353" s="219" t="s">
        <v>1260</v>
      </c>
      <c r="H353" s="219">
        <v>91</v>
      </c>
      <c r="I353" s="219">
        <f t="shared" si="1"/>
        <v>230</v>
      </c>
      <c r="J353" t="s">
        <v>1261</v>
      </c>
      <c r="K353" t="str">
        <f>VLOOKUP(J353,'[18]25S2 9.9 (update qty)'!$D$2:$E$80,2,FALSE)</f>
        <v>H06-TS04K</v>
      </c>
    </row>
    <row r="354" spans="1:11" ht="21" hidden="1" customHeight="1">
      <c r="A354" s="233" t="s">
        <v>1256</v>
      </c>
      <c r="B354" s="219" t="s">
        <v>1257</v>
      </c>
      <c r="C354" s="219" t="s">
        <v>1258</v>
      </c>
      <c r="D354" s="219" t="s">
        <v>600</v>
      </c>
      <c r="E354" s="219" t="s">
        <v>601</v>
      </c>
      <c r="F354" s="219" t="s">
        <v>1262</v>
      </c>
      <c r="G354" s="219" t="s">
        <v>1263</v>
      </c>
      <c r="H354" s="219">
        <v>91</v>
      </c>
      <c r="I354" s="219">
        <f t="shared" si="1"/>
        <v>230</v>
      </c>
      <c r="J354" t="s">
        <v>1261</v>
      </c>
      <c r="K354" t="str">
        <f>VLOOKUP(J354,'[18]25S2 9.9 (update qty)'!$D$2:$E$80,2,FALSE)</f>
        <v>H06-TS04K</v>
      </c>
    </row>
    <row r="355" spans="1:11" ht="21" hidden="1" customHeight="1">
      <c r="A355" s="233" t="s">
        <v>1256</v>
      </c>
      <c r="B355" s="219" t="s">
        <v>1257</v>
      </c>
      <c r="C355" s="219" t="s">
        <v>1258</v>
      </c>
      <c r="D355" s="219" t="s">
        <v>600</v>
      </c>
      <c r="E355" s="219" t="s">
        <v>601</v>
      </c>
      <c r="F355" s="219" t="s">
        <v>1264</v>
      </c>
      <c r="G355" s="219" t="s">
        <v>1265</v>
      </c>
      <c r="H355" s="219">
        <v>91</v>
      </c>
      <c r="I355" s="219">
        <f t="shared" si="1"/>
        <v>230</v>
      </c>
      <c r="J355" t="s">
        <v>1261</v>
      </c>
      <c r="K355" t="str">
        <f>VLOOKUP(J355,'[18]25S2 9.9 (update qty)'!$D$2:$E$80,2,FALSE)</f>
        <v>H06-TS04K</v>
      </c>
    </row>
    <row r="356" spans="1:11" ht="21" hidden="1" customHeight="1">
      <c r="A356" s="233" t="s">
        <v>1256</v>
      </c>
      <c r="B356" s="219" t="s">
        <v>1257</v>
      </c>
      <c r="C356" s="219" t="s">
        <v>1258</v>
      </c>
      <c r="D356" s="219" t="s">
        <v>600</v>
      </c>
      <c r="E356" s="219" t="s">
        <v>601</v>
      </c>
      <c r="F356" s="219" t="s">
        <v>1266</v>
      </c>
      <c r="G356" s="219" t="s">
        <v>1267</v>
      </c>
      <c r="H356" s="219">
        <v>91</v>
      </c>
      <c r="I356" s="219">
        <f t="shared" si="1"/>
        <v>230</v>
      </c>
      <c r="J356" t="s">
        <v>1261</v>
      </c>
      <c r="K356" t="str">
        <f>VLOOKUP(J356,'[18]25S2 9.9 (update qty)'!$D$2:$E$80,2,FALSE)</f>
        <v>H06-TS04K</v>
      </c>
    </row>
    <row r="357" spans="1:11" ht="21" hidden="1" customHeight="1">
      <c r="A357" s="233" t="s">
        <v>1256</v>
      </c>
      <c r="B357" s="219" t="s">
        <v>1257</v>
      </c>
      <c r="C357" s="219" t="s">
        <v>1258</v>
      </c>
      <c r="D357" s="219" t="s">
        <v>600</v>
      </c>
      <c r="E357" s="219" t="s">
        <v>601</v>
      </c>
      <c r="F357" s="219" t="s">
        <v>1268</v>
      </c>
      <c r="G357" s="219" t="s">
        <v>1269</v>
      </c>
      <c r="H357" s="219">
        <v>91</v>
      </c>
      <c r="I357" s="219">
        <f t="shared" si="1"/>
        <v>230</v>
      </c>
      <c r="J357" t="s">
        <v>1261</v>
      </c>
      <c r="K357" t="str">
        <f>VLOOKUP(J357,'[18]25S2 9.9 (update qty)'!$D$2:$E$80,2,FALSE)</f>
        <v>H06-TS04K</v>
      </c>
    </row>
    <row r="358" spans="1:11" ht="21" hidden="1" customHeight="1">
      <c r="A358" s="233" t="s">
        <v>1256</v>
      </c>
      <c r="B358" s="219" t="s">
        <v>1257</v>
      </c>
      <c r="C358" s="219" t="s">
        <v>1258</v>
      </c>
      <c r="D358" s="219" t="s">
        <v>1006</v>
      </c>
      <c r="E358" s="219" t="s">
        <v>1007</v>
      </c>
      <c r="F358" s="219" t="s">
        <v>1270</v>
      </c>
      <c r="G358" s="219" t="s">
        <v>1271</v>
      </c>
      <c r="H358" s="219">
        <v>91</v>
      </c>
      <c r="I358" s="219">
        <f t="shared" si="1"/>
        <v>230</v>
      </c>
      <c r="J358" t="s">
        <v>1272</v>
      </c>
      <c r="K358" t="str">
        <f>VLOOKUP(J358,'[18]25S2 9.9 (update qty)'!$D$2:$E$80,2,FALSE)</f>
        <v>H06-TS04K</v>
      </c>
    </row>
    <row r="359" spans="1:11" ht="21" hidden="1" customHeight="1">
      <c r="A359" s="233" t="s">
        <v>1256</v>
      </c>
      <c r="B359" s="219" t="s">
        <v>1257</v>
      </c>
      <c r="C359" s="219" t="s">
        <v>1258</v>
      </c>
      <c r="D359" s="219" t="s">
        <v>1006</v>
      </c>
      <c r="E359" s="219" t="s">
        <v>1007</v>
      </c>
      <c r="F359" s="219" t="s">
        <v>1273</v>
      </c>
      <c r="G359" s="219" t="s">
        <v>1274</v>
      </c>
      <c r="H359" s="219">
        <v>91</v>
      </c>
      <c r="I359" s="219">
        <f t="shared" si="1"/>
        <v>230</v>
      </c>
      <c r="J359" t="s">
        <v>1272</v>
      </c>
      <c r="K359" t="str">
        <f>VLOOKUP(J359,'[18]25S2 9.9 (update qty)'!$D$2:$E$80,2,FALSE)</f>
        <v>H06-TS04K</v>
      </c>
    </row>
    <row r="360" spans="1:11" ht="21" hidden="1" customHeight="1">
      <c r="A360" s="233" t="s">
        <v>1256</v>
      </c>
      <c r="B360" s="219" t="s">
        <v>1257</v>
      </c>
      <c r="C360" s="219" t="s">
        <v>1258</v>
      </c>
      <c r="D360" s="219" t="s">
        <v>1006</v>
      </c>
      <c r="E360" s="219" t="s">
        <v>1007</v>
      </c>
      <c r="F360" s="219" t="s">
        <v>1275</v>
      </c>
      <c r="G360" s="219" t="s">
        <v>1276</v>
      </c>
      <c r="H360" s="219">
        <v>91</v>
      </c>
      <c r="I360" s="219">
        <f t="shared" si="1"/>
        <v>230</v>
      </c>
      <c r="J360" t="s">
        <v>1272</v>
      </c>
      <c r="K360" t="str">
        <f>VLOOKUP(J360,'[18]25S2 9.9 (update qty)'!$D$2:$E$80,2,FALSE)</f>
        <v>H06-TS04K</v>
      </c>
    </row>
    <row r="361" spans="1:11" ht="21" hidden="1" customHeight="1">
      <c r="A361" s="233" t="s">
        <v>1256</v>
      </c>
      <c r="B361" s="219" t="s">
        <v>1257</v>
      </c>
      <c r="C361" s="219" t="s">
        <v>1258</v>
      </c>
      <c r="D361" s="219" t="s">
        <v>1006</v>
      </c>
      <c r="E361" s="219" t="s">
        <v>1007</v>
      </c>
      <c r="F361" s="219" t="s">
        <v>1277</v>
      </c>
      <c r="G361" s="219" t="s">
        <v>1278</v>
      </c>
      <c r="H361" s="219">
        <v>91</v>
      </c>
      <c r="I361" s="219">
        <f t="shared" si="1"/>
        <v>230</v>
      </c>
      <c r="J361" t="s">
        <v>1272</v>
      </c>
      <c r="K361" t="str">
        <f>VLOOKUP(J361,'[18]25S2 9.9 (update qty)'!$D$2:$E$80,2,FALSE)</f>
        <v>H06-TS04K</v>
      </c>
    </row>
    <row r="362" spans="1:11" ht="21" hidden="1" customHeight="1">
      <c r="A362" s="233" t="s">
        <v>1256</v>
      </c>
      <c r="B362" s="219" t="s">
        <v>1257</v>
      </c>
      <c r="C362" s="219" t="s">
        <v>1258</v>
      </c>
      <c r="D362" s="219" t="s">
        <v>1006</v>
      </c>
      <c r="E362" s="219" t="s">
        <v>1007</v>
      </c>
      <c r="F362" s="219" t="s">
        <v>1279</v>
      </c>
      <c r="G362" s="219" t="s">
        <v>1280</v>
      </c>
      <c r="H362" s="219">
        <v>91</v>
      </c>
      <c r="I362" s="219">
        <f t="shared" si="1"/>
        <v>230</v>
      </c>
      <c r="J362" t="s">
        <v>1272</v>
      </c>
      <c r="K362" t="str">
        <f>VLOOKUP(J362,'[18]25S2 9.9 (update qty)'!$D$2:$E$80,2,FALSE)</f>
        <v>H06-TS04K</v>
      </c>
    </row>
    <row r="363" spans="1:11" ht="21" hidden="1" customHeight="1">
      <c r="A363" s="233" t="s">
        <v>1281</v>
      </c>
      <c r="B363" s="219" t="s">
        <v>1282</v>
      </c>
      <c r="C363" s="219" t="s">
        <v>1283</v>
      </c>
      <c r="D363" s="219" t="s">
        <v>600</v>
      </c>
      <c r="E363" s="219" t="s">
        <v>601</v>
      </c>
      <c r="F363" s="219" t="s">
        <v>1284</v>
      </c>
      <c r="G363" s="219" t="s">
        <v>1285</v>
      </c>
      <c r="H363" s="219">
        <v>63</v>
      </c>
      <c r="I363" s="219">
        <f t="shared" si="1"/>
        <v>164</v>
      </c>
      <c r="J363" t="s">
        <v>1286</v>
      </c>
      <c r="K363" t="str">
        <f>VLOOKUP(J363,'[18]25S2 9.9 (update qty)'!$D$2:$E$80,2,FALSE)</f>
        <v>H06-ST02K</v>
      </c>
    </row>
    <row r="364" spans="1:11" ht="21" hidden="1" customHeight="1">
      <c r="A364" s="233" t="s">
        <v>1281</v>
      </c>
      <c r="B364" s="219" t="s">
        <v>1282</v>
      </c>
      <c r="C364" s="219" t="s">
        <v>1283</v>
      </c>
      <c r="D364" s="219" t="s">
        <v>600</v>
      </c>
      <c r="E364" s="219" t="s">
        <v>601</v>
      </c>
      <c r="F364" s="219" t="s">
        <v>1287</v>
      </c>
      <c r="G364" s="219" t="s">
        <v>1288</v>
      </c>
      <c r="H364" s="219">
        <v>63</v>
      </c>
      <c r="I364" s="219">
        <f t="shared" si="1"/>
        <v>164</v>
      </c>
      <c r="J364" t="s">
        <v>1286</v>
      </c>
      <c r="K364" t="str">
        <f>VLOOKUP(J364,'[18]25S2 9.9 (update qty)'!$D$2:$E$80,2,FALSE)</f>
        <v>H06-ST02K</v>
      </c>
    </row>
    <row r="365" spans="1:11" ht="21" hidden="1" customHeight="1">
      <c r="A365" s="233" t="s">
        <v>1281</v>
      </c>
      <c r="B365" s="219" t="s">
        <v>1282</v>
      </c>
      <c r="C365" s="219" t="s">
        <v>1283</v>
      </c>
      <c r="D365" s="219" t="s">
        <v>600</v>
      </c>
      <c r="E365" s="219" t="s">
        <v>601</v>
      </c>
      <c r="F365" s="219" t="s">
        <v>1289</v>
      </c>
      <c r="G365" s="219" t="s">
        <v>1290</v>
      </c>
      <c r="H365" s="219">
        <v>63</v>
      </c>
      <c r="I365" s="219">
        <f t="shared" si="1"/>
        <v>164</v>
      </c>
      <c r="J365" t="s">
        <v>1286</v>
      </c>
      <c r="K365" t="str">
        <f>VLOOKUP(J365,'[18]25S2 9.9 (update qty)'!$D$2:$E$80,2,FALSE)</f>
        <v>H06-ST02K</v>
      </c>
    </row>
    <row r="366" spans="1:11" ht="21" hidden="1" customHeight="1">
      <c r="A366" s="233" t="s">
        <v>1281</v>
      </c>
      <c r="B366" s="219" t="s">
        <v>1282</v>
      </c>
      <c r="C366" s="219" t="s">
        <v>1283</v>
      </c>
      <c r="D366" s="219" t="s">
        <v>600</v>
      </c>
      <c r="E366" s="219" t="s">
        <v>601</v>
      </c>
      <c r="F366" s="219" t="s">
        <v>1291</v>
      </c>
      <c r="G366" s="219" t="s">
        <v>1292</v>
      </c>
      <c r="H366" s="219">
        <v>63</v>
      </c>
      <c r="I366" s="219">
        <f t="shared" si="1"/>
        <v>164</v>
      </c>
      <c r="J366" t="s">
        <v>1286</v>
      </c>
      <c r="K366" t="str">
        <f>VLOOKUP(J366,'[18]25S2 9.9 (update qty)'!$D$2:$E$80,2,FALSE)</f>
        <v>H06-ST02K</v>
      </c>
    </row>
    <row r="367" spans="1:11" ht="21" hidden="1" customHeight="1">
      <c r="A367" s="233" t="s">
        <v>1281</v>
      </c>
      <c r="B367" s="219" t="s">
        <v>1282</v>
      </c>
      <c r="C367" s="219" t="s">
        <v>1283</v>
      </c>
      <c r="D367" s="219" t="s">
        <v>600</v>
      </c>
      <c r="E367" s="219" t="s">
        <v>601</v>
      </c>
      <c r="F367" s="219" t="s">
        <v>1293</v>
      </c>
      <c r="G367" s="219" t="s">
        <v>1294</v>
      </c>
      <c r="H367" s="219">
        <v>63</v>
      </c>
      <c r="I367" s="219">
        <f t="shared" si="1"/>
        <v>164</v>
      </c>
      <c r="J367" t="s">
        <v>1286</v>
      </c>
      <c r="K367" t="str">
        <f>VLOOKUP(J367,'[18]25S2 9.9 (update qty)'!$D$2:$E$80,2,FALSE)</f>
        <v>H06-ST02K</v>
      </c>
    </row>
    <row r="368" spans="1:11" ht="21" hidden="1" customHeight="1">
      <c r="A368" s="233" t="s">
        <v>1281</v>
      </c>
      <c r="B368" s="219" t="s">
        <v>1282</v>
      </c>
      <c r="C368" s="219" t="s">
        <v>1283</v>
      </c>
      <c r="D368" s="219" t="s">
        <v>1006</v>
      </c>
      <c r="E368" s="219" t="s">
        <v>1007</v>
      </c>
      <c r="F368" s="219" t="s">
        <v>1295</v>
      </c>
      <c r="G368" s="219" t="s">
        <v>1296</v>
      </c>
      <c r="H368" s="219">
        <v>63</v>
      </c>
      <c r="I368" s="219">
        <f t="shared" si="1"/>
        <v>164</v>
      </c>
      <c r="J368" t="s">
        <v>1297</v>
      </c>
      <c r="K368" t="str">
        <f>VLOOKUP(J368,'[18]25S2 9.9 (update qty)'!$D$2:$E$80,2,FALSE)</f>
        <v>H06-ST02K</v>
      </c>
    </row>
    <row r="369" spans="1:11" ht="21" hidden="1" customHeight="1">
      <c r="A369" s="233" t="s">
        <v>1281</v>
      </c>
      <c r="B369" s="219" t="s">
        <v>1282</v>
      </c>
      <c r="C369" s="219" t="s">
        <v>1283</v>
      </c>
      <c r="D369" s="219" t="s">
        <v>1006</v>
      </c>
      <c r="E369" s="219" t="s">
        <v>1007</v>
      </c>
      <c r="F369" s="219" t="s">
        <v>1298</v>
      </c>
      <c r="G369" s="219" t="s">
        <v>1299</v>
      </c>
      <c r="H369" s="219">
        <v>63</v>
      </c>
      <c r="I369" s="219">
        <f t="shared" si="1"/>
        <v>164</v>
      </c>
      <c r="J369" t="s">
        <v>1297</v>
      </c>
      <c r="K369" t="str">
        <f>VLOOKUP(J369,'[18]25S2 9.9 (update qty)'!$D$2:$E$80,2,FALSE)</f>
        <v>H06-ST02K</v>
      </c>
    </row>
    <row r="370" spans="1:11" ht="21" hidden="1" customHeight="1">
      <c r="A370" s="233" t="s">
        <v>1281</v>
      </c>
      <c r="B370" s="219" t="s">
        <v>1282</v>
      </c>
      <c r="C370" s="219" t="s">
        <v>1283</v>
      </c>
      <c r="D370" s="219" t="s">
        <v>1006</v>
      </c>
      <c r="E370" s="219" t="s">
        <v>1007</v>
      </c>
      <c r="F370" s="219" t="s">
        <v>1300</v>
      </c>
      <c r="G370" s="219" t="s">
        <v>1301</v>
      </c>
      <c r="H370" s="219">
        <v>63</v>
      </c>
      <c r="I370" s="219">
        <f t="shared" si="1"/>
        <v>164</v>
      </c>
      <c r="J370" t="s">
        <v>1297</v>
      </c>
      <c r="K370" t="str">
        <f>VLOOKUP(J370,'[18]25S2 9.9 (update qty)'!$D$2:$E$80,2,FALSE)</f>
        <v>H06-ST02K</v>
      </c>
    </row>
    <row r="371" spans="1:11" ht="21" hidden="1" customHeight="1">
      <c r="A371" s="233" t="s">
        <v>1281</v>
      </c>
      <c r="B371" s="219" t="s">
        <v>1282</v>
      </c>
      <c r="C371" s="219" t="s">
        <v>1283</v>
      </c>
      <c r="D371" s="219" t="s">
        <v>1006</v>
      </c>
      <c r="E371" s="219" t="s">
        <v>1007</v>
      </c>
      <c r="F371" s="219" t="s">
        <v>1302</v>
      </c>
      <c r="G371" s="219" t="s">
        <v>1303</v>
      </c>
      <c r="H371" s="219">
        <v>63</v>
      </c>
      <c r="I371" s="219">
        <f t="shared" si="1"/>
        <v>164</v>
      </c>
      <c r="J371" t="s">
        <v>1297</v>
      </c>
      <c r="K371" t="str">
        <f>VLOOKUP(J371,'[18]25S2 9.9 (update qty)'!$D$2:$E$80,2,FALSE)</f>
        <v>H06-ST02K</v>
      </c>
    </row>
    <row r="372" spans="1:11" ht="21" hidden="1" customHeight="1">
      <c r="A372" s="233" t="s">
        <v>1281</v>
      </c>
      <c r="B372" s="219" t="s">
        <v>1282</v>
      </c>
      <c r="C372" s="219" t="s">
        <v>1283</v>
      </c>
      <c r="D372" s="219" t="s">
        <v>1006</v>
      </c>
      <c r="E372" s="219" t="s">
        <v>1007</v>
      </c>
      <c r="F372" s="219" t="s">
        <v>1304</v>
      </c>
      <c r="G372" s="219" t="s">
        <v>1305</v>
      </c>
      <c r="H372" s="219">
        <v>63</v>
      </c>
      <c r="I372" s="219">
        <f t="shared" si="1"/>
        <v>164</v>
      </c>
      <c r="J372" t="s">
        <v>1297</v>
      </c>
      <c r="K372" t="str">
        <f>VLOOKUP(J372,'[18]25S2 9.9 (update qty)'!$D$2:$E$80,2,FALSE)</f>
        <v>H06-ST02K</v>
      </c>
    </row>
    <row r="373" spans="1:11" ht="21" hidden="1" customHeight="1">
      <c r="A373" s="233" t="s">
        <v>1306</v>
      </c>
      <c r="B373" s="219" t="s">
        <v>1307</v>
      </c>
      <c r="C373" s="219" t="s">
        <v>1308</v>
      </c>
      <c r="D373" s="219" t="s">
        <v>471</v>
      </c>
      <c r="E373" s="219" t="s">
        <v>472</v>
      </c>
      <c r="F373" s="219" t="s">
        <v>1309</v>
      </c>
      <c r="G373" s="219" t="s">
        <v>1310</v>
      </c>
      <c r="H373" s="219">
        <v>63</v>
      </c>
      <c r="I373" s="219">
        <f t="shared" si="1"/>
        <v>164</v>
      </c>
      <c r="J373" t="s">
        <v>1311</v>
      </c>
      <c r="K373" t="str">
        <f>VLOOKUP(J373,'[18]25S2 9.9 (update qty)'!$D$2:$E$80,2,FALSE)</f>
        <v>H06-ST01K</v>
      </c>
    </row>
    <row r="374" spans="1:11" ht="21" hidden="1" customHeight="1">
      <c r="A374" s="233" t="s">
        <v>1306</v>
      </c>
      <c r="B374" s="219" t="s">
        <v>1307</v>
      </c>
      <c r="C374" s="219" t="s">
        <v>1308</v>
      </c>
      <c r="D374" s="219" t="s">
        <v>471</v>
      </c>
      <c r="E374" s="219" t="s">
        <v>472</v>
      </c>
      <c r="F374" s="219" t="s">
        <v>1312</v>
      </c>
      <c r="G374" s="219" t="s">
        <v>1313</v>
      </c>
      <c r="H374" s="219">
        <v>63</v>
      </c>
      <c r="I374" s="219">
        <f t="shared" si="1"/>
        <v>164</v>
      </c>
      <c r="J374" t="s">
        <v>1311</v>
      </c>
      <c r="K374" t="str">
        <f>VLOOKUP(J374,'[18]25S2 9.9 (update qty)'!$D$2:$E$80,2,FALSE)</f>
        <v>H06-ST01K</v>
      </c>
    </row>
    <row r="375" spans="1:11" ht="21" hidden="1" customHeight="1">
      <c r="A375" s="233" t="s">
        <v>1306</v>
      </c>
      <c r="B375" s="219" t="s">
        <v>1307</v>
      </c>
      <c r="C375" s="219" t="s">
        <v>1308</v>
      </c>
      <c r="D375" s="219" t="s">
        <v>471</v>
      </c>
      <c r="E375" s="219" t="s">
        <v>472</v>
      </c>
      <c r="F375" s="219" t="s">
        <v>1314</v>
      </c>
      <c r="G375" s="219" t="s">
        <v>1315</v>
      </c>
      <c r="H375" s="219">
        <v>63</v>
      </c>
      <c r="I375" s="219">
        <f t="shared" si="1"/>
        <v>164</v>
      </c>
      <c r="J375" t="s">
        <v>1311</v>
      </c>
      <c r="K375" t="str">
        <f>VLOOKUP(J375,'[18]25S2 9.9 (update qty)'!$D$2:$E$80,2,FALSE)</f>
        <v>H06-ST01K</v>
      </c>
    </row>
    <row r="376" spans="1:11" ht="21" hidden="1" customHeight="1">
      <c r="A376" s="233" t="s">
        <v>1306</v>
      </c>
      <c r="B376" s="219" t="s">
        <v>1307</v>
      </c>
      <c r="C376" s="219" t="s">
        <v>1308</v>
      </c>
      <c r="D376" s="219" t="s">
        <v>471</v>
      </c>
      <c r="E376" s="219" t="s">
        <v>472</v>
      </c>
      <c r="F376" s="219" t="s">
        <v>1316</v>
      </c>
      <c r="G376" s="219" t="s">
        <v>1317</v>
      </c>
      <c r="H376" s="219">
        <v>63</v>
      </c>
      <c r="I376" s="219">
        <f t="shared" si="1"/>
        <v>164</v>
      </c>
      <c r="J376" t="s">
        <v>1311</v>
      </c>
      <c r="K376" t="str">
        <f>VLOOKUP(J376,'[18]25S2 9.9 (update qty)'!$D$2:$E$80,2,FALSE)</f>
        <v>H06-ST01K</v>
      </c>
    </row>
    <row r="377" spans="1:11" ht="21" hidden="1" customHeight="1">
      <c r="A377" s="233" t="s">
        <v>1306</v>
      </c>
      <c r="B377" s="219" t="s">
        <v>1307</v>
      </c>
      <c r="C377" s="219" t="s">
        <v>1308</v>
      </c>
      <c r="D377" s="219" t="s">
        <v>471</v>
      </c>
      <c r="E377" s="219" t="s">
        <v>472</v>
      </c>
      <c r="F377" s="219" t="s">
        <v>1318</v>
      </c>
      <c r="G377" s="219" t="s">
        <v>1319</v>
      </c>
      <c r="H377" s="219">
        <v>63</v>
      </c>
      <c r="I377" s="219">
        <f t="shared" si="1"/>
        <v>164</v>
      </c>
      <c r="J377" t="s">
        <v>1311</v>
      </c>
      <c r="K377" t="str">
        <f>VLOOKUP(J377,'[18]25S2 9.9 (update qty)'!$D$2:$E$80,2,FALSE)</f>
        <v>H06-ST01K</v>
      </c>
    </row>
    <row r="378" spans="1:11" ht="21" hidden="1" customHeight="1">
      <c r="A378" s="233" t="s">
        <v>1320</v>
      </c>
      <c r="B378" s="219" t="s">
        <v>1321</v>
      </c>
      <c r="C378" s="219" t="s">
        <v>1322</v>
      </c>
      <c r="D378" s="219" t="s">
        <v>471</v>
      </c>
      <c r="E378" s="219" t="s">
        <v>472</v>
      </c>
      <c r="F378" s="219" t="s">
        <v>1323</v>
      </c>
      <c r="G378" s="219" t="s">
        <v>1324</v>
      </c>
      <c r="H378" s="219">
        <v>91</v>
      </c>
      <c r="I378" s="219">
        <f t="shared" si="1"/>
        <v>230</v>
      </c>
      <c r="J378" t="s">
        <v>1325</v>
      </c>
      <c r="K378" t="str">
        <f>VLOOKUP(J378,'[18]25S2 9.9 (update qty)'!$D$2:$E$80,2,FALSE)</f>
        <v>H06-CR04K</v>
      </c>
    </row>
    <row r="379" spans="1:11" ht="21" hidden="1" customHeight="1">
      <c r="A379" s="233" t="s">
        <v>1320</v>
      </c>
      <c r="B379" s="219" t="s">
        <v>1321</v>
      </c>
      <c r="C379" s="219" t="s">
        <v>1322</v>
      </c>
      <c r="D379" s="219" t="s">
        <v>471</v>
      </c>
      <c r="E379" s="219" t="s">
        <v>472</v>
      </c>
      <c r="F379" s="219" t="s">
        <v>1326</v>
      </c>
      <c r="G379" s="219" t="s">
        <v>1327</v>
      </c>
      <c r="H379" s="219">
        <v>91</v>
      </c>
      <c r="I379" s="219">
        <f t="shared" si="1"/>
        <v>230</v>
      </c>
      <c r="J379" t="s">
        <v>1325</v>
      </c>
      <c r="K379" t="str">
        <f>VLOOKUP(J379,'[18]25S2 9.9 (update qty)'!$D$2:$E$80,2,FALSE)</f>
        <v>H06-CR04K</v>
      </c>
    </row>
    <row r="380" spans="1:11" ht="21" hidden="1" customHeight="1">
      <c r="A380" s="233" t="s">
        <v>1320</v>
      </c>
      <c r="B380" s="219" t="s">
        <v>1321</v>
      </c>
      <c r="C380" s="219" t="s">
        <v>1322</v>
      </c>
      <c r="D380" s="219" t="s">
        <v>471</v>
      </c>
      <c r="E380" s="219" t="s">
        <v>472</v>
      </c>
      <c r="F380" s="219" t="s">
        <v>1328</v>
      </c>
      <c r="G380" s="219" t="s">
        <v>1329</v>
      </c>
      <c r="H380" s="219">
        <v>91</v>
      </c>
      <c r="I380" s="219">
        <f t="shared" si="1"/>
        <v>230</v>
      </c>
      <c r="J380" t="s">
        <v>1325</v>
      </c>
      <c r="K380" t="str">
        <f>VLOOKUP(J380,'[18]25S2 9.9 (update qty)'!$D$2:$E$80,2,FALSE)</f>
        <v>H06-CR04K</v>
      </c>
    </row>
    <row r="381" spans="1:11" ht="21" hidden="1" customHeight="1">
      <c r="A381" s="233" t="s">
        <v>1320</v>
      </c>
      <c r="B381" s="219" t="s">
        <v>1321</v>
      </c>
      <c r="C381" s="219" t="s">
        <v>1322</v>
      </c>
      <c r="D381" s="219" t="s">
        <v>471</v>
      </c>
      <c r="E381" s="219" t="s">
        <v>472</v>
      </c>
      <c r="F381" s="219" t="s">
        <v>1330</v>
      </c>
      <c r="G381" s="219" t="s">
        <v>1331</v>
      </c>
      <c r="H381" s="219">
        <v>91</v>
      </c>
      <c r="I381" s="219">
        <f t="shared" si="1"/>
        <v>230</v>
      </c>
      <c r="J381" t="s">
        <v>1325</v>
      </c>
      <c r="K381" t="str">
        <f>VLOOKUP(J381,'[18]25S2 9.9 (update qty)'!$D$2:$E$80,2,FALSE)</f>
        <v>H06-CR04K</v>
      </c>
    </row>
    <row r="382" spans="1:11" ht="21" hidden="1" customHeight="1">
      <c r="A382" s="233" t="s">
        <v>1320</v>
      </c>
      <c r="B382" s="219" t="s">
        <v>1321</v>
      </c>
      <c r="C382" s="219" t="s">
        <v>1322</v>
      </c>
      <c r="D382" s="219" t="s">
        <v>471</v>
      </c>
      <c r="E382" s="219" t="s">
        <v>472</v>
      </c>
      <c r="F382" s="219" t="s">
        <v>1332</v>
      </c>
      <c r="G382" s="219" t="s">
        <v>1333</v>
      </c>
      <c r="H382" s="219">
        <v>91</v>
      </c>
      <c r="I382" s="219">
        <f t="shared" si="1"/>
        <v>230</v>
      </c>
      <c r="J382" t="s">
        <v>1325</v>
      </c>
      <c r="K382" t="str">
        <f>VLOOKUP(J382,'[18]25S2 9.9 (update qty)'!$D$2:$E$80,2,FALSE)</f>
        <v>H06-CR04K</v>
      </c>
    </row>
    <row r="383" spans="1:11" ht="21" hidden="1" customHeight="1">
      <c r="A383" s="233" t="s">
        <v>1334</v>
      </c>
      <c r="B383" s="219" t="s">
        <v>1335</v>
      </c>
      <c r="C383" s="219" t="s">
        <v>1336</v>
      </c>
      <c r="D383" s="219" t="s">
        <v>471</v>
      </c>
      <c r="E383" s="219" t="s">
        <v>472</v>
      </c>
      <c r="F383" s="219" t="s">
        <v>1337</v>
      </c>
      <c r="G383" s="219" t="s">
        <v>1338</v>
      </c>
      <c r="H383" s="219">
        <v>63</v>
      </c>
      <c r="I383" s="219">
        <f t="shared" si="1"/>
        <v>164</v>
      </c>
      <c r="J383" t="s">
        <v>1339</v>
      </c>
      <c r="K383" t="str">
        <f>VLOOKUP(J383,'[18]25S2 9.9 (update qty)'!$D$2:$E$80,2,FALSE)</f>
        <v>H06-CR02K</v>
      </c>
    </row>
    <row r="384" spans="1:11" ht="21" hidden="1" customHeight="1">
      <c r="A384" s="233" t="s">
        <v>1334</v>
      </c>
      <c r="B384" s="219" t="s">
        <v>1335</v>
      </c>
      <c r="C384" s="219" t="s">
        <v>1336</v>
      </c>
      <c r="D384" s="219" t="s">
        <v>471</v>
      </c>
      <c r="E384" s="219" t="s">
        <v>472</v>
      </c>
      <c r="F384" s="219" t="s">
        <v>1340</v>
      </c>
      <c r="G384" s="219" t="s">
        <v>1341</v>
      </c>
      <c r="H384" s="219">
        <v>63</v>
      </c>
      <c r="I384" s="219">
        <f t="shared" si="1"/>
        <v>164</v>
      </c>
      <c r="J384" t="s">
        <v>1339</v>
      </c>
      <c r="K384" t="str">
        <f>VLOOKUP(J384,'[18]25S2 9.9 (update qty)'!$D$2:$E$80,2,FALSE)</f>
        <v>H06-CR02K</v>
      </c>
    </row>
    <row r="385" spans="1:11" ht="21" hidden="1" customHeight="1">
      <c r="A385" s="233" t="s">
        <v>1334</v>
      </c>
      <c r="B385" s="219" t="s">
        <v>1335</v>
      </c>
      <c r="C385" s="219" t="s">
        <v>1336</v>
      </c>
      <c r="D385" s="219" t="s">
        <v>471</v>
      </c>
      <c r="E385" s="219" t="s">
        <v>472</v>
      </c>
      <c r="F385" s="219" t="s">
        <v>1342</v>
      </c>
      <c r="G385" s="219" t="s">
        <v>1343</v>
      </c>
      <c r="H385" s="219">
        <v>63</v>
      </c>
      <c r="I385" s="219">
        <f t="shared" si="1"/>
        <v>164</v>
      </c>
      <c r="J385" t="s">
        <v>1339</v>
      </c>
      <c r="K385" t="str">
        <f>VLOOKUP(J385,'[18]25S2 9.9 (update qty)'!$D$2:$E$80,2,FALSE)</f>
        <v>H06-CR02K</v>
      </c>
    </row>
    <row r="386" spans="1:11" ht="21" hidden="1" customHeight="1">
      <c r="A386" s="233" t="s">
        <v>1334</v>
      </c>
      <c r="B386" s="219" t="s">
        <v>1335</v>
      </c>
      <c r="C386" s="219" t="s">
        <v>1336</v>
      </c>
      <c r="D386" s="219" t="s">
        <v>471</v>
      </c>
      <c r="E386" s="219" t="s">
        <v>472</v>
      </c>
      <c r="F386" s="219" t="s">
        <v>1344</v>
      </c>
      <c r="G386" s="219" t="s">
        <v>1345</v>
      </c>
      <c r="H386" s="219">
        <v>63</v>
      </c>
      <c r="I386" s="219">
        <f t="shared" si="1"/>
        <v>164</v>
      </c>
      <c r="J386" t="s">
        <v>1339</v>
      </c>
      <c r="K386" t="str">
        <f>VLOOKUP(J386,'[18]25S2 9.9 (update qty)'!$D$2:$E$80,2,FALSE)</f>
        <v>H06-CR02K</v>
      </c>
    </row>
    <row r="387" spans="1:11" ht="21" hidden="1" customHeight="1">
      <c r="A387" s="233" t="s">
        <v>1334</v>
      </c>
      <c r="B387" s="219" t="s">
        <v>1335</v>
      </c>
      <c r="C387" s="219" t="s">
        <v>1336</v>
      </c>
      <c r="D387" s="219" t="s">
        <v>471</v>
      </c>
      <c r="E387" s="219" t="s">
        <v>472</v>
      </c>
      <c r="F387" s="219" t="s">
        <v>1346</v>
      </c>
      <c r="G387" s="219" t="s">
        <v>1347</v>
      </c>
      <c r="H387" s="219">
        <v>63</v>
      </c>
      <c r="I387" s="219">
        <f t="shared" si="1"/>
        <v>164</v>
      </c>
      <c r="J387" t="s">
        <v>1339</v>
      </c>
      <c r="K387" t="str">
        <f>VLOOKUP(J387,'[18]25S2 9.9 (update qty)'!$D$2:$E$80,2,FALSE)</f>
        <v>H06-CR02K</v>
      </c>
    </row>
    <row r="388" spans="1:11" ht="21" hidden="1" customHeight="1">
      <c r="A388" s="248" t="s">
        <v>1348</v>
      </c>
      <c r="B388" s="219" t="s">
        <v>1077</v>
      </c>
      <c r="C388" s="219" t="s">
        <v>1078</v>
      </c>
      <c r="D388" s="219" t="s">
        <v>283</v>
      </c>
      <c r="E388" s="219" t="s">
        <v>284</v>
      </c>
      <c r="F388" s="219" t="s">
        <v>342</v>
      </c>
      <c r="G388" s="219" t="s">
        <v>343</v>
      </c>
      <c r="H388" s="219">
        <v>18</v>
      </c>
      <c r="I388" s="219">
        <f t="shared" si="1"/>
        <v>62</v>
      </c>
      <c r="J388" t="s">
        <v>1079</v>
      </c>
      <c r="K388" t="str">
        <f>VLOOKUP(J388,'[18]25S2CITY PACK 30.9'!$D$2:$E$6,2,FALSE)</f>
        <v>H06-ST132M-A</v>
      </c>
    </row>
    <row r="389" spans="1:11" ht="21" hidden="1" customHeight="1">
      <c r="A389" s="248" t="s">
        <v>1348</v>
      </c>
      <c r="B389" s="219" t="s">
        <v>1077</v>
      </c>
      <c r="C389" s="219" t="s">
        <v>1078</v>
      </c>
      <c r="D389" s="219" t="s">
        <v>283</v>
      </c>
      <c r="E389" s="219" t="s">
        <v>284</v>
      </c>
      <c r="F389" s="219" t="s">
        <v>344</v>
      </c>
      <c r="G389" s="219" t="s">
        <v>345</v>
      </c>
      <c r="H389" s="219">
        <v>83</v>
      </c>
      <c r="I389" s="219">
        <f t="shared" si="1"/>
        <v>212</v>
      </c>
      <c r="J389" t="s">
        <v>1079</v>
      </c>
      <c r="K389" t="str">
        <f>VLOOKUP(J389,'[18]25S2CITY PACK 30.9'!$D$2:$E$6,2,FALSE)</f>
        <v>H06-ST132M-A</v>
      </c>
    </row>
    <row r="390" spans="1:11" ht="21" hidden="1" customHeight="1">
      <c r="A390" s="248" t="s">
        <v>1348</v>
      </c>
      <c r="B390" s="219" t="s">
        <v>1077</v>
      </c>
      <c r="C390" s="219" t="s">
        <v>1078</v>
      </c>
      <c r="D390" s="219" t="s">
        <v>283</v>
      </c>
      <c r="E390" s="219" t="s">
        <v>284</v>
      </c>
      <c r="F390" s="219" t="s">
        <v>346</v>
      </c>
      <c r="G390" s="219" t="s">
        <v>347</v>
      </c>
      <c r="H390" s="219">
        <v>53</v>
      </c>
      <c r="I390" s="219">
        <f t="shared" si="1"/>
        <v>142</v>
      </c>
      <c r="J390" t="s">
        <v>1079</v>
      </c>
      <c r="K390" t="str">
        <f>VLOOKUP(J390,'[18]25S2CITY PACK 30.9'!$D$2:$E$6,2,FALSE)</f>
        <v>H06-ST132M-A</v>
      </c>
    </row>
    <row r="391" spans="1:11" ht="21" hidden="1" customHeight="1">
      <c r="A391" s="248" t="s">
        <v>1348</v>
      </c>
      <c r="B391" s="219" t="s">
        <v>1077</v>
      </c>
      <c r="C391" s="219" t="s">
        <v>1078</v>
      </c>
      <c r="D391" s="219" t="s">
        <v>283</v>
      </c>
      <c r="E391" s="219" t="s">
        <v>284</v>
      </c>
      <c r="F391" s="219" t="s">
        <v>348</v>
      </c>
      <c r="G391" s="219" t="s">
        <v>349</v>
      </c>
      <c r="H391" s="219">
        <v>100</v>
      </c>
      <c r="I391" s="219">
        <f t="shared" si="1"/>
        <v>252</v>
      </c>
      <c r="J391" t="s">
        <v>1079</v>
      </c>
      <c r="K391" t="str">
        <f>VLOOKUP(J391,'[18]25S2CITY PACK 30.9'!$D$2:$E$6,2,FALSE)</f>
        <v>H06-ST132M-A</v>
      </c>
    </row>
    <row r="392" spans="1:11" ht="21" hidden="1" customHeight="1">
      <c r="A392" s="248" t="s">
        <v>1348</v>
      </c>
      <c r="B392" s="219" t="s">
        <v>1077</v>
      </c>
      <c r="C392" s="219" t="s">
        <v>1078</v>
      </c>
      <c r="D392" s="219" t="s">
        <v>283</v>
      </c>
      <c r="E392" s="219" t="s">
        <v>284</v>
      </c>
      <c r="F392" s="219" t="s">
        <v>350</v>
      </c>
      <c r="G392" s="219" t="s">
        <v>351</v>
      </c>
      <c r="H392" s="219">
        <v>58</v>
      </c>
      <c r="I392" s="219">
        <f t="shared" si="1"/>
        <v>154</v>
      </c>
      <c r="J392" t="s">
        <v>1079</v>
      </c>
      <c r="K392" t="str">
        <f>VLOOKUP(J392,'[18]25S2CITY PACK 30.9'!$D$2:$E$6,2,FALSE)</f>
        <v>H06-ST132M-A</v>
      </c>
    </row>
    <row r="393" spans="1:11" ht="21" hidden="1" customHeight="1">
      <c r="A393" s="248" t="s">
        <v>1349</v>
      </c>
      <c r="B393" s="219" t="s">
        <v>324</v>
      </c>
      <c r="C393" s="219" t="s">
        <v>325</v>
      </c>
      <c r="D393" s="219" t="s">
        <v>326</v>
      </c>
      <c r="E393" s="219" t="s">
        <v>327</v>
      </c>
      <c r="F393" s="219" t="s">
        <v>1350</v>
      </c>
      <c r="G393" s="219" t="s">
        <v>1351</v>
      </c>
      <c r="H393" s="219">
        <v>45</v>
      </c>
      <c r="I393" s="219">
        <f t="shared" si="1"/>
        <v>124</v>
      </c>
      <c r="J393" t="s">
        <v>1352</v>
      </c>
      <c r="K393" t="str">
        <f>VLOOKUP(J393,'[18]25S2CITY PACK 30.9'!$D$2:$E$6,2,FALSE)</f>
        <v>H06-ST123M-A</v>
      </c>
    </row>
    <row r="394" spans="1:11" ht="21" hidden="1" customHeight="1">
      <c r="A394" s="248" t="s">
        <v>1349</v>
      </c>
      <c r="B394" s="219" t="s">
        <v>324</v>
      </c>
      <c r="C394" s="219" t="s">
        <v>325</v>
      </c>
      <c r="D394" s="219" t="s">
        <v>326</v>
      </c>
      <c r="E394" s="219" t="s">
        <v>327</v>
      </c>
      <c r="F394" s="219" t="s">
        <v>1353</v>
      </c>
      <c r="G394" s="219" t="s">
        <v>1354</v>
      </c>
      <c r="H394" s="219">
        <v>83</v>
      </c>
      <c r="I394" s="219">
        <f t="shared" si="1"/>
        <v>212</v>
      </c>
      <c r="J394" t="s">
        <v>1352</v>
      </c>
      <c r="K394" t="str">
        <f>VLOOKUP(J394,'[18]25S2CITY PACK 30.9'!$D$2:$E$6,2,FALSE)</f>
        <v>H06-ST123M-A</v>
      </c>
    </row>
    <row r="395" spans="1:11" ht="21" hidden="1" customHeight="1">
      <c r="A395" s="248" t="s">
        <v>1349</v>
      </c>
      <c r="B395" s="219" t="s">
        <v>324</v>
      </c>
      <c r="C395" s="219" t="s">
        <v>325</v>
      </c>
      <c r="D395" s="219" t="s">
        <v>326</v>
      </c>
      <c r="E395" s="219" t="s">
        <v>327</v>
      </c>
      <c r="F395" s="219" t="s">
        <v>1355</v>
      </c>
      <c r="G395" s="219" t="s">
        <v>1356</v>
      </c>
      <c r="H395" s="219">
        <v>102</v>
      </c>
      <c r="I395" s="219">
        <f t="shared" si="1"/>
        <v>256</v>
      </c>
      <c r="J395" t="s">
        <v>1352</v>
      </c>
      <c r="K395" t="str">
        <f>VLOOKUP(J395,'[18]25S2CITY PACK 30.9'!$D$2:$E$6,2,FALSE)</f>
        <v>H06-ST123M-A</v>
      </c>
    </row>
    <row r="396" spans="1:11" ht="21" hidden="1" customHeight="1">
      <c r="A396" s="248" t="s">
        <v>1349</v>
      </c>
      <c r="B396" s="219" t="s">
        <v>324</v>
      </c>
      <c r="C396" s="219" t="s">
        <v>325</v>
      </c>
      <c r="D396" s="219" t="s">
        <v>326</v>
      </c>
      <c r="E396" s="219" t="s">
        <v>327</v>
      </c>
      <c r="F396" s="219" t="s">
        <v>1357</v>
      </c>
      <c r="G396" s="219" t="s">
        <v>1358</v>
      </c>
      <c r="H396" s="219">
        <v>39</v>
      </c>
      <c r="I396" s="219">
        <f t="shared" si="1"/>
        <v>110</v>
      </c>
      <c r="J396" t="s">
        <v>1352</v>
      </c>
      <c r="K396" t="str">
        <f>VLOOKUP(J396,'[18]25S2CITY PACK 30.9'!$D$2:$E$6,2,FALSE)</f>
        <v>H06-ST123M-A</v>
      </c>
    </row>
    <row r="397" spans="1:11" ht="21" hidden="1" customHeight="1">
      <c r="A397" s="248" t="s">
        <v>1349</v>
      </c>
      <c r="B397" s="219" t="s">
        <v>324</v>
      </c>
      <c r="C397" s="219" t="s">
        <v>325</v>
      </c>
      <c r="D397" s="219" t="s">
        <v>326</v>
      </c>
      <c r="E397" s="219" t="s">
        <v>327</v>
      </c>
      <c r="F397" s="219" t="s">
        <v>1359</v>
      </c>
      <c r="G397" s="219" t="s">
        <v>1360</v>
      </c>
      <c r="H397" s="219">
        <v>41</v>
      </c>
      <c r="I397" s="219">
        <f t="shared" si="1"/>
        <v>114</v>
      </c>
      <c r="J397" t="s">
        <v>1352</v>
      </c>
      <c r="K397" t="str">
        <f>VLOOKUP(J397,'[18]25S2CITY PACK 30.9'!$D$2:$E$6,2,FALSE)</f>
        <v>H06-ST123M-A</v>
      </c>
    </row>
    <row r="398" spans="1:11" ht="21" hidden="1" customHeight="1">
      <c r="A398" s="248" t="s">
        <v>1349</v>
      </c>
      <c r="B398" s="219" t="s">
        <v>324</v>
      </c>
      <c r="C398" s="219" t="s">
        <v>325</v>
      </c>
      <c r="D398" s="219" t="s">
        <v>283</v>
      </c>
      <c r="E398" s="219" t="s">
        <v>284</v>
      </c>
      <c r="F398" s="219" t="s">
        <v>1361</v>
      </c>
      <c r="G398" s="219" t="s">
        <v>1362</v>
      </c>
      <c r="H398" s="219">
        <v>5</v>
      </c>
      <c r="I398" s="219">
        <f t="shared" si="1"/>
        <v>32</v>
      </c>
      <c r="J398" t="s">
        <v>1363</v>
      </c>
      <c r="K398" t="str">
        <f>VLOOKUP(J398,'[18]25S2CITY PACK 30.9'!$D$2:$E$6,2,FALSE)</f>
        <v>H06-ST123M-A</v>
      </c>
    </row>
    <row r="399" spans="1:11" ht="21" hidden="1" customHeight="1">
      <c r="A399" s="248" t="s">
        <v>1349</v>
      </c>
      <c r="B399" s="219" t="s">
        <v>324</v>
      </c>
      <c r="C399" s="219" t="s">
        <v>325</v>
      </c>
      <c r="D399" s="219" t="s">
        <v>283</v>
      </c>
      <c r="E399" s="219" t="s">
        <v>284</v>
      </c>
      <c r="F399" s="219" t="s">
        <v>1364</v>
      </c>
      <c r="G399" s="219" t="s">
        <v>1365</v>
      </c>
      <c r="H399" s="219">
        <v>58</v>
      </c>
      <c r="I399" s="219">
        <f t="shared" si="1"/>
        <v>154</v>
      </c>
      <c r="J399" t="s">
        <v>1363</v>
      </c>
      <c r="K399" t="str">
        <f>VLOOKUP(J399,'[18]25S2CITY PACK 30.9'!$D$2:$E$6,2,FALSE)</f>
        <v>H06-ST123M-A</v>
      </c>
    </row>
    <row r="400" spans="1:11" ht="21" hidden="1" customHeight="1">
      <c r="A400" s="248" t="s">
        <v>1349</v>
      </c>
      <c r="B400" s="219" t="s">
        <v>324</v>
      </c>
      <c r="C400" s="219" t="s">
        <v>325</v>
      </c>
      <c r="D400" s="219" t="s">
        <v>283</v>
      </c>
      <c r="E400" s="219" t="s">
        <v>284</v>
      </c>
      <c r="F400" s="219" t="s">
        <v>1366</v>
      </c>
      <c r="G400" s="219" t="s">
        <v>1367</v>
      </c>
      <c r="H400" s="219">
        <v>88</v>
      </c>
      <c r="I400" s="219">
        <f t="shared" si="1"/>
        <v>224</v>
      </c>
      <c r="J400" t="s">
        <v>1363</v>
      </c>
      <c r="K400" t="str">
        <f>VLOOKUP(J400,'[18]25S2CITY PACK 30.9'!$D$2:$E$6,2,FALSE)</f>
        <v>H06-ST123M-A</v>
      </c>
    </row>
    <row r="401" spans="1:11" ht="21" hidden="1" customHeight="1">
      <c r="A401" s="248" t="s">
        <v>1349</v>
      </c>
      <c r="B401" s="219" t="s">
        <v>324</v>
      </c>
      <c r="C401" s="219" t="s">
        <v>325</v>
      </c>
      <c r="D401" s="219" t="s">
        <v>283</v>
      </c>
      <c r="E401" s="219" t="s">
        <v>284</v>
      </c>
      <c r="F401" s="219" t="s">
        <v>1368</v>
      </c>
      <c r="G401" s="219" t="s">
        <v>1369</v>
      </c>
      <c r="H401" s="219">
        <v>101</v>
      </c>
      <c r="I401" s="219">
        <f t="shared" si="1"/>
        <v>254</v>
      </c>
      <c r="J401" t="s">
        <v>1363</v>
      </c>
      <c r="K401" t="str">
        <f>VLOOKUP(J401,'[18]25S2CITY PACK 30.9'!$D$2:$E$6,2,FALSE)</f>
        <v>H06-ST123M-A</v>
      </c>
    </row>
    <row r="402" spans="1:11" ht="21" hidden="1" customHeight="1">
      <c r="A402" s="248" t="s">
        <v>1349</v>
      </c>
      <c r="B402" s="219" t="s">
        <v>324</v>
      </c>
      <c r="C402" s="219" t="s">
        <v>325</v>
      </c>
      <c r="D402" s="219" t="s">
        <v>283</v>
      </c>
      <c r="E402" s="219" t="s">
        <v>284</v>
      </c>
      <c r="F402" s="219" t="s">
        <v>1370</v>
      </c>
      <c r="G402" s="219" t="s">
        <v>1371</v>
      </c>
      <c r="H402" s="219">
        <v>58</v>
      </c>
      <c r="I402" s="219">
        <f t="shared" si="1"/>
        <v>154</v>
      </c>
      <c r="J402" t="s">
        <v>1363</v>
      </c>
      <c r="K402" t="str">
        <f>VLOOKUP(J402,'[18]25S2CITY PACK 30.9'!$D$2:$E$6,2,FALSE)</f>
        <v>H06-ST123M-A</v>
      </c>
    </row>
    <row r="403" spans="1:11" ht="21" hidden="1" customHeight="1">
      <c r="A403" s="248" t="s">
        <v>1372</v>
      </c>
      <c r="B403" s="219" t="s">
        <v>328</v>
      </c>
      <c r="C403" s="219" t="s">
        <v>329</v>
      </c>
      <c r="D403" s="219" t="s">
        <v>330</v>
      </c>
      <c r="E403" s="219" t="s">
        <v>331</v>
      </c>
      <c r="F403" s="219" t="s">
        <v>332</v>
      </c>
      <c r="G403" s="219" t="s">
        <v>333</v>
      </c>
      <c r="H403" s="219">
        <v>77</v>
      </c>
      <c r="I403" s="219">
        <f t="shared" si="1"/>
        <v>198</v>
      </c>
      <c r="J403" t="s">
        <v>1373</v>
      </c>
      <c r="K403" t="str">
        <f>VLOOKUP(J403,'[18]25S2CITY PACK 30.9'!$D$2:$E$6,2,FALSE)</f>
        <v>H06-CR54W-A</v>
      </c>
    </row>
    <row r="404" spans="1:11" ht="21" hidden="1" customHeight="1">
      <c r="A404" s="248" t="s">
        <v>1372</v>
      </c>
      <c r="B404" s="219" t="s">
        <v>328</v>
      </c>
      <c r="C404" s="219" t="s">
        <v>329</v>
      </c>
      <c r="D404" s="219" t="s">
        <v>330</v>
      </c>
      <c r="E404" s="219" t="s">
        <v>331</v>
      </c>
      <c r="F404" s="219" t="s">
        <v>334</v>
      </c>
      <c r="G404" s="219" t="s">
        <v>335</v>
      </c>
      <c r="H404" s="219">
        <v>109</v>
      </c>
      <c r="I404" s="219">
        <f t="shared" si="1"/>
        <v>272</v>
      </c>
      <c r="J404" t="s">
        <v>1373</v>
      </c>
      <c r="K404" t="str">
        <f>VLOOKUP(J404,'[18]25S2CITY PACK 30.9'!$D$2:$E$6,2,FALSE)</f>
        <v>H06-CR54W-A</v>
      </c>
    </row>
    <row r="405" spans="1:11" ht="21" hidden="1" customHeight="1">
      <c r="A405" s="248" t="s">
        <v>1372</v>
      </c>
      <c r="B405" s="219" t="s">
        <v>328</v>
      </c>
      <c r="C405" s="219" t="s">
        <v>329</v>
      </c>
      <c r="D405" s="219" t="s">
        <v>330</v>
      </c>
      <c r="E405" s="219" t="s">
        <v>331</v>
      </c>
      <c r="F405" s="219" t="s">
        <v>336</v>
      </c>
      <c r="G405" s="219" t="s">
        <v>337</v>
      </c>
      <c r="H405" s="219">
        <v>62</v>
      </c>
      <c r="I405" s="219">
        <f t="shared" si="1"/>
        <v>162</v>
      </c>
      <c r="J405" t="s">
        <v>1373</v>
      </c>
      <c r="K405" t="str">
        <f>VLOOKUP(J405,'[18]25S2CITY PACK 30.9'!$D$2:$E$6,2,FALSE)</f>
        <v>H06-CR54W-A</v>
      </c>
    </row>
    <row r="406" spans="1:11" ht="21" hidden="1" customHeight="1">
      <c r="A406" s="248" t="s">
        <v>1372</v>
      </c>
      <c r="B406" s="219" t="s">
        <v>328</v>
      </c>
      <c r="C406" s="219" t="s">
        <v>329</v>
      </c>
      <c r="D406" s="219" t="s">
        <v>330</v>
      </c>
      <c r="E406" s="219" t="s">
        <v>331</v>
      </c>
      <c r="F406" s="219" t="s">
        <v>338</v>
      </c>
      <c r="G406" s="219" t="s">
        <v>339</v>
      </c>
      <c r="H406" s="219">
        <v>42</v>
      </c>
      <c r="I406" s="219">
        <f t="shared" si="1"/>
        <v>116</v>
      </c>
      <c r="J406" t="s">
        <v>1373</v>
      </c>
      <c r="K406" t="str">
        <f>VLOOKUP(J406,'[18]25S2CITY PACK 30.9'!$D$2:$E$6,2,FALSE)</f>
        <v>H06-CR54W-A</v>
      </c>
    </row>
    <row r="407" spans="1:11" ht="21" hidden="1" customHeight="1">
      <c r="A407" s="248" t="s">
        <v>1372</v>
      </c>
      <c r="B407" s="219" t="s">
        <v>328</v>
      </c>
      <c r="C407" s="219" t="s">
        <v>329</v>
      </c>
      <c r="D407" s="219" t="s">
        <v>330</v>
      </c>
      <c r="E407" s="219" t="s">
        <v>331</v>
      </c>
      <c r="F407" s="219" t="s">
        <v>340</v>
      </c>
      <c r="G407" s="219" t="s">
        <v>341</v>
      </c>
      <c r="H407" s="219">
        <v>20</v>
      </c>
      <c r="I407" s="219">
        <f t="shared" si="1"/>
        <v>66</v>
      </c>
      <c r="J407" t="s">
        <v>1373</v>
      </c>
      <c r="K407" t="str">
        <f>VLOOKUP(J407,'[18]25S2CITY PACK 30.9'!$D$2:$E$6,2,FALSE)</f>
        <v>H06-CR54W-A</v>
      </c>
    </row>
    <row r="408" spans="1:11" s="237" customFormat="1" ht="15.5" hidden="1">
      <c r="A408" s="234"/>
      <c r="B408" s="234"/>
      <c r="C408" s="234"/>
      <c r="D408" s="234"/>
      <c r="E408" s="234"/>
      <c r="F408" s="234"/>
      <c r="G408" s="234"/>
      <c r="H408" s="235">
        <f>SUM(H3:H407)</f>
        <v>22584</v>
      </c>
      <c r="I408" s="236">
        <f>SUM(I3:I407)</f>
        <v>60264</v>
      </c>
    </row>
    <row r="412" spans="1:11">
      <c r="H412" s="249"/>
    </row>
  </sheetData>
  <autoFilter ref="A2:L408" xr:uid="{5ABFFB87-38E4-415D-8D74-9BB84ED55FC8}">
    <filterColumn colId="0">
      <filters>
        <filter val="H06-ST118M-B"/>
      </filters>
    </filterColumn>
  </autoFilter>
  <mergeCells count="1">
    <mergeCell ref="B1:I1"/>
  </mergeCells>
  <pageMargins left="0.2" right="0.2" top="0.75" bottom="0.75" header="0.3" footer="0.3"/>
  <pageSetup paperSize="9"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37064-5BAB-4F10-8E2C-79F7D6888437}">
  <sheetPr>
    <pageSetUpPr fitToPage="1"/>
  </sheetPr>
  <dimension ref="A1:K62"/>
  <sheetViews>
    <sheetView tabSelected="1" view="pageBreakPreview" topLeftCell="B1" zoomScale="85" zoomScaleNormal="47" zoomScaleSheetLayoutView="85" zoomScalePageLayoutView="70" workbookViewId="0">
      <selection activeCell="D55" sqref="D55:I55"/>
    </sheetView>
  </sheetViews>
  <sheetFormatPr defaultColWidth="9.81640625" defaultRowHeight="15.5"/>
  <cols>
    <col min="1" max="1" width="5.453125" style="50" bestFit="1" customWidth="1"/>
    <col min="2" max="2" width="19.7265625" style="50" customWidth="1"/>
    <col min="3" max="3" width="10.54296875" style="50" customWidth="1"/>
    <col min="4" max="4" width="20" style="50" customWidth="1"/>
    <col min="5" max="5" width="2.26953125" style="50" customWidth="1"/>
    <col min="6" max="6" width="15.81640625" style="50" customWidth="1"/>
    <col min="7" max="7" width="19.26953125" style="50" customWidth="1"/>
    <col min="8" max="8" width="45.54296875" style="50" customWidth="1"/>
    <col min="9" max="254" width="9.81640625" style="50"/>
    <col min="255" max="255" width="3.81640625" style="50" customWidth="1"/>
    <col min="256" max="257" width="9.54296875" style="50" customWidth="1"/>
    <col min="258" max="259" width="14.7265625" style="50" customWidth="1"/>
    <col min="260" max="260" width="0" style="50" hidden="1" customWidth="1"/>
    <col min="261" max="267" width="9.54296875" style="50" customWidth="1"/>
    <col min="268" max="510" width="9.81640625" style="50"/>
    <col min="511" max="511" width="3.81640625" style="50" customWidth="1"/>
    <col min="512" max="513" width="9.54296875" style="50" customWidth="1"/>
    <col min="514" max="515" width="14.7265625" style="50" customWidth="1"/>
    <col min="516" max="516" width="0" style="50" hidden="1" customWidth="1"/>
    <col min="517" max="523" width="9.54296875" style="50" customWidth="1"/>
    <col min="524" max="766" width="9.81640625" style="50"/>
    <col min="767" max="767" width="3.81640625" style="50" customWidth="1"/>
    <col min="768" max="769" width="9.54296875" style="50" customWidth="1"/>
    <col min="770" max="771" width="14.7265625" style="50" customWidth="1"/>
    <col min="772" max="772" width="0" style="50" hidden="1" customWidth="1"/>
    <col min="773" max="779" width="9.54296875" style="50" customWidth="1"/>
    <col min="780" max="1022" width="9.81640625" style="50"/>
    <col min="1023" max="1023" width="3.81640625" style="50" customWidth="1"/>
    <col min="1024" max="1025" width="9.54296875" style="50" customWidth="1"/>
    <col min="1026" max="1027" width="14.7265625" style="50" customWidth="1"/>
    <col min="1028" max="1028" width="0" style="50" hidden="1" customWidth="1"/>
    <col min="1029" max="1035" width="9.54296875" style="50" customWidth="1"/>
    <col min="1036" max="1278" width="9.81640625" style="50"/>
    <col min="1279" max="1279" width="3.81640625" style="50" customWidth="1"/>
    <col min="1280" max="1281" width="9.54296875" style="50" customWidth="1"/>
    <col min="1282" max="1283" width="14.7265625" style="50" customWidth="1"/>
    <col min="1284" max="1284" width="0" style="50" hidden="1" customWidth="1"/>
    <col min="1285" max="1291" width="9.54296875" style="50" customWidth="1"/>
    <col min="1292" max="1534" width="9.81640625" style="50"/>
    <col min="1535" max="1535" width="3.81640625" style="50" customWidth="1"/>
    <col min="1536" max="1537" width="9.54296875" style="50" customWidth="1"/>
    <col min="1538" max="1539" width="14.7265625" style="50" customWidth="1"/>
    <col min="1540" max="1540" width="0" style="50" hidden="1" customWidth="1"/>
    <col min="1541" max="1547" width="9.54296875" style="50" customWidth="1"/>
    <col min="1548" max="1790" width="9.81640625" style="50"/>
    <col min="1791" max="1791" width="3.81640625" style="50" customWidth="1"/>
    <col min="1792" max="1793" width="9.54296875" style="50" customWidth="1"/>
    <col min="1794" max="1795" width="14.7265625" style="50" customWidth="1"/>
    <col min="1796" max="1796" width="0" style="50" hidden="1" customWidth="1"/>
    <col min="1797" max="1803" width="9.54296875" style="50" customWidth="1"/>
    <col min="1804" max="2046" width="9.81640625" style="50"/>
    <col min="2047" max="2047" width="3.81640625" style="50" customWidth="1"/>
    <col min="2048" max="2049" width="9.54296875" style="50" customWidth="1"/>
    <col min="2050" max="2051" width="14.7265625" style="50" customWidth="1"/>
    <col min="2052" max="2052" width="0" style="50" hidden="1" customWidth="1"/>
    <col min="2053" max="2059" width="9.54296875" style="50" customWidth="1"/>
    <col min="2060" max="2302" width="9.81640625" style="50"/>
    <col min="2303" max="2303" width="3.81640625" style="50" customWidth="1"/>
    <col min="2304" max="2305" width="9.54296875" style="50" customWidth="1"/>
    <col min="2306" max="2307" width="14.7265625" style="50" customWidth="1"/>
    <col min="2308" max="2308" width="0" style="50" hidden="1" customWidth="1"/>
    <col min="2309" max="2315" width="9.54296875" style="50" customWidth="1"/>
    <col min="2316" max="2558" width="9.81640625" style="50"/>
    <col min="2559" max="2559" width="3.81640625" style="50" customWidth="1"/>
    <col min="2560" max="2561" width="9.54296875" style="50" customWidth="1"/>
    <col min="2562" max="2563" width="14.7265625" style="50" customWidth="1"/>
    <col min="2564" max="2564" width="0" style="50" hidden="1" customWidth="1"/>
    <col min="2565" max="2571" width="9.54296875" style="50" customWidth="1"/>
    <col min="2572" max="2814" width="9.81640625" style="50"/>
    <col min="2815" max="2815" width="3.81640625" style="50" customWidth="1"/>
    <col min="2816" max="2817" width="9.54296875" style="50" customWidth="1"/>
    <col min="2818" max="2819" width="14.7265625" style="50" customWidth="1"/>
    <col min="2820" max="2820" width="0" style="50" hidden="1" customWidth="1"/>
    <col min="2821" max="2827" width="9.54296875" style="50" customWidth="1"/>
    <col min="2828" max="3070" width="9.81640625" style="50"/>
    <col min="3071" max="3071" width="3.81640625" style="50" customWidth="1"/>
    <col min="3072" max="3073" width="9.54296875" style="50" customWidth="1"/>
    <col min="3074" max="3075" width="14.7265625" style="50" customWidth="1"/>
    <col min="3076" max="3076" width="0" style="50" hidden="1" customWidth="1"/>
    <col min="3077" max="3083" width="9.54296875" style="50" customWidth="1"/>
    <col min="3084" max="3326" width="9.81640625" style="50"/>
    <col min="3327" max="3327" width="3.81640625" style="50" customWidth="1"/>
    <col min="3328" max="3329" width="9.54296875" style="50" customWidth="1"/>
    <col min="3330" max="3331" width="14.7265625" style="50" customWidth="1"/>
    <col min="3332" max="3332" width="0" style="50" hidden="1" customWidth="1"/>
    <col min="3333" max="3339" width="9.54296875" style="50" customWidth="1"/>
    <col min="3340" max="3582" width="9.81640625" style="50"/>
    <col min="3583" max="3583" width="3.81640625" style="50" customWidth="1"/>
    <col min="3584" max="3585" width="9.54296875" style="50" customWidth="1"/>
    <col min="3586" max="3587" width="14.7265625" style="50" customWidth="1"/>
    <col min="3588" max="3588" width="0" style="50" hidden="1" customWidth="1"/>
    <col min="3589" max="3595" width="9.54296875" style="50" customWidth="1"/>
    <col min="3596" max="3838" width="9.81640625" style="50"/>
    <col min="3839" max="3839" width="3.81640625" style="50" customWidth="1"/>
    <col min="3840" max="3841" width="9.54296875" style="50" customWidth="1"/>
    <col min="3842" max="3843" width="14.7265625" style="50" customWidth="1"/>
    <col min="3844" max="3844" width="0" style="50" hidden="1" customWidth="1"/>
    <col min="3845" max="3851" width="9.54296875" style="50" customWidth="1"/>
    <col min="3852" max="4094" width="9.81640625" style="50"/>
    <col min="4095" max="4095" width="3.81640625" style="50" customWidth="1"/>
    <col min="4096" max="4097" width="9.54296875" style="50" customWidth="1"/>
    <col min="4098" max="4099" width="14.7265625" style="50" customWidth="1"/>
    <col min="4100" max="4100" width="0" style="50" hidden="1" customWidth="1"/>
    <col min="4101" max="4107" width="9.54296875" style="50" customWidth="1"/>
    <col min="4108" max="4350" width="9.81640625" style="50"/>
    <col min="4351" max="4351" width="3.81640625" style="50" customWidth="1"/>
    <col min="4352" max="4353" width="9.54296875" style="50" customWidth="1"/>
    <col min="4354" max="4355" width="14.7265625" style="50" customWidth="1"/>
    <col min="4356" max="4356" width="0" style="50" hidden="1" customWidth="1"/>
    <col min="4357" max="4363" width="9.54296875" style="50" customWidth="1"/>
    <col min="4364" max="4606" width="9.81640625" style="50"/>
    <col min="4607" max="4607" width="3.81640625" style="50" customWidth="1"/>
    <col min="4608" max="4609" width="9.54296875" style="50" customWidth="1"/>
    <col min="4610" max="4611" width="14.7265625" style="50" customWidth="1"/>
    <col min="4612" max="4612" width="0" style="50" hidden="1" customWidth="1"/>
    <col min="4613" max="4619" width="9.54296875" style="50" customWidth="1"/>
    <col min="4620" max="4862" width="9.81640625" style="50"/>
    <col min="4863" max="4863" width="3.81640625" style="50" customWidth="1"/>
    <col min="4864" max="4865" width="9.54296875" style="50" customWidth="1"/>
    <col min="4866" max="4867" width="14.7265625" style="50" customWidth="1"/>
    <col min="4868" max="4868" width="0" style="50" hidden="1" customWidth="1"/>
    <col min="4869" max="4875" width="9.54296875" style="50" customWidth="1"/>
    <col min="4876" max="5118" width="9.81640625" style="50"/>
    <col min="5119" max="5119" width="3.81640625" style="50" customWidth="1"/>
    <col min="5120" max="5121" width="9.54296875" style="50" customWidth="1"/>
    <col min="5122" max="5123" width="14.7265625" style="50" customWidth="1"/>
    <col min="5124" max="5124" width="0" style="50" hidden="1" customWidth="1"/>
    <col min="5125" max="5131" width="9.54296875" style="50" customWidth="1"/>
    <col min="5132" max="5374" width="9.81640625" style="50"/>
    <col min="5375" max="5375" width="3.81640625" style="50" customWidth="1"/>
    <col min="5376" max="5377" width="9.54296875" style="50" customWidth="1"/>
    <col min="5378" max="5379" width="14.7265625" style="50" customWidth="1"/>
    <col min="5380" max="5380" width="0" style="50" hidden="1" customWidth="1"/>
    <col min="5381" max="5387" width="9.54296875" style="50" customWidth="1"/>
    <col min="5388" max="5630" width="9.81640625" style="50"/>
    <col min="5631" max="5631" width="3.81640625" style="50" customWidth="1"/>
    <col min="5632" max="5633" width="9.54296875" style="50" customWidth="1"/>
    <col min="5634" max="5635" width="14.7265625" style="50" customWidth="1"/>
    <col min="5636" max="5636" width="0" style="50" hidden="1" customWidth="1"/>
    <col min="5637" max="5643" width="9.54296875" style="50" customWidth="1"/>
    <col min="5644" max="5886" width="9.81640625" style="50"/>
    <col min="5887" max="5887" width="3.81640625" style="50" customWidth="1"/>
    <col min="5888" max="5889" width="9.54296875" style="50" customWidth="1"/>
    <col min="5890" max="5891" width="14.7265625" style="50" customWidth="1"/>
    <col min="5892" max="5892" width="0" style="50" hidden="1" customWidth="1"/>
    <col min="5893" max="5899" width="9.54296875" style="50" customWidth="1"/>
    <col min="5900" max="6142" width="9.81640625" style="50"/>
    <col min="6143" max="6143" width="3.81640625" style="50" customWidth="1"/>
    <col min="6144" max="6145" width="9.54296875" style="50" customWidth="1"/>
    <col min="6146" max="6147" width="14.7265625" style="50" customWidth="1"/>
    <col min="6148" max="6148" width="0" style="50" hidden="1" customWidth="1"/>
    <col min="6149" max="6155" width="9.54296875" style="50" customWidth="1"/>
    <col min="6156" max="6398" width="9.81640625" style="50"/>
    <col min="6399" max="6399" width="3.81640625" style="50" customWidth="1"/>
    <col min="6400" max="6401" width="9.54296875" style="50" customWidth="1"/>
    <col min="6402" max="6403" width="14.7265625" style="50" customWidth="1"/>
    <col min="6404" max="6404" width="0" style="50" hidden="1" customWidth="1"/>
    <col min="6405" max="6411" width="9.54296875" style="50" customWidth="1"/>
    <col min="6412" max="6654" width="9.81640625" style="50"/>
    <col min="6655" max="6655" width="3.81640625" style="50" customWidth="1"/>
    <col min="6656" max="6657" width="9.54296875" style="50" customWidth="1"/>
    <col min="6658" max="6659" width="14.7265625" style="50" customWidth="1"/>
    <col min="6660" max="6660" width="0" style="50" hidden="1" customWidth="1"/>
    <col min="6661" max="6667" width="9.54296875" style="50" customWidth="1"/>
    <col min="6668" max="6910" width="9.81640625" style="50"/>
    <col min="6911" max="6911" width="3.81640625" style="50" customWidth="1"/>
    <col min="6912" max="6913" width="9.54296875" style="50" customWidth="1"/>
    <col min="6914" max="6915" width="14.7265625" style="50" customWidth="1"/>
    <col min="6916" max="6916" width="0" style="50" hidden="1" customWidth="1"/>
    <col min="6917" max="6923" width="9.54296875" style="50" customWidth="1"/>
    <col min="6924" max="7166" width="9.81640625" style="50"/>
    <col min="7167" max="7167" width="3.81640625" style="50" customWidth="1"/>
    <col min="7168" max="7169" width="9.54296875" style="50" customWidth="1"/>
    <col min="7170" max="7171" width="14.7265625" style="50" customWidth="1"/>
    <col min="7172" max="7172" width="0" style="50" hidden="1" customWidth="1"/>
    <col min="7173" max="7179" width="9.54296875" style="50" customWidth="1"/>
    <col min="7180" max="7422" width="9.81640625" style="50"/>
    <col min="7423" max="7423" width="3.81640625" style="50" customWidth="1"/>
    <col min="7424" max="7425" width="9.54296875" style="50" customWidth="1"/>
    <col min="7426" max="7427" width="14.7265625" style="50" customWidth="1"/>
    <col min="7428" max="7428" width="0" style="50" hidden="1" customWidth="1"/>
    <col min="7429" max="7435" width="9.54296875" style="50" customWidth="1"/>
    <col min="7436" max="7678" width="9.81640625" style="50"/>
    <col min="7679" max="7679" width="3.81640625" style="50" customWidth="1"/>
    <col min="7680" max="7681" width="9.54296875" style="50" customWidth="1"/>
    <col min="7682" max="7683" width="14.7265625" style="50" customWidth="1"/>
    <col min="7684" max="7684" width="0" style="50" hidden="1" customWidth="1"/>
    <col min="7685" max="7691" width="9.54296875" style="50" customWidth="1"/>
    <col min="7692" max="7934" width="9.81640625" style="50"/>
    <col min="7935" max="7935" width="3.81640625" style="50" customWidth="1"/>
    <col min="7936" max="7937" width="9.54296875" style="50" customWidth="1"/>
    <col min="7938" max="7939" width="14.7265625" style="50" customWidth="1"/>
    <col min="7940" max="7940" width="0" style="50" hidden="1" customWidth="1"/>
    <col min="7941" max="7947" width="9.54296875" style="50" customWidth="1"/>
    <col min="7948" max="8190" width="9.81640625" style="50"/>
    <col min="8191" max="8191" width="3.81640625" style="50" customWidth="1"/>
    <col min="8192" max="8193" width="9.54296875" style="50" customWidth="1"/>
    <col min="8194" max="8195" width="14.7265625" style="50" customWidth="1"/>
    <col min="8196" max="8196" width="0" style="50" hidden="1" customWidth="1"/>
    <col min="8197" max="8203" width="9.54296875" style="50" customWidth="1"/>
    <col min="8204" max="8446" width="9.81640625" style="50"/>
    <col min="8447" max="8447" width="3.81640625" style="50" customWidth="1"/>
    <col min="8448" max="8449" width="9.54296875" style="50" customWidth="1"/>
    <col min="8450" max="8451" width="14.7265625" style="50" customWidth="1"/>
    <col min="8452" max="8452" width="0" style="50" hidden="1" customWidth="1"/>
    <col min="8453" max="8459" width="9.54296875" style="50" customWidth="1"/>
    <col min="8460" max="8702" width="9.81640625" style="50"/>
    <col min="8703" max="8703" width="3.81640625" style="50" customWidth="1"/>
    <col min="8704" max="8705" width="9.54296875" style="50" customWidth="1"/>
    <col min="8706" max="8707" width="14.7265625" style="50" customWidth="1"/>
    <col min="8708" max="8708" width="0" style="50" hidden="1" customWidth="1"/>
    <col min="8709" max="8715" width="9.54296875" style="50" customWidth="1"/>
    <col min="8716" max="8958" width="9.81640625" style="50"/>
    <col min="8959" max="8959" width="3.81640625" style="50" customWidth="1"/>
    <col min="8960" max="8961" width="9.54296875" style="50" customWidth="1"/>
    <col min="8962" max="8963" width="14.7265625" style="50" customWidth="1"/>
    <col min="8964" max="8964" width="0" style="50" hidden="1" customWidth="1"/>
    <col min="8965" max="8971" width="9.54296875" style="50" customWidth="1"/>
    <col min="8972" max="9214" width="9.81640625" style="50"/>
    <col min="9215" max="9215" width="3.81640625" style="50" customWidth="1"/>
    <col min="9216" max="9217" width="9.54296875" style="50" customWidth="1"/>
    <col min="9218" max="9219" width="14.7265625" style="50" customWidth="1"/>
    <col min="9220" max="9220" width="0" style="50" hidden="1" customWidth="1"/>
    <col min="9221" max="9227" width="9.54296875" style="50" customWidth="1"/>
    <col min="9228" max="9470" width="9.81640625" style="50"/>
    <col min="9471" max="9471" width="3.81640625" style="50" customWidth="1"/>
    <col min="9472" max="9473" width="9.54296875" style="50" customWidth="1"/>
    <col min="9474" max="9475" width="14.7265625" style="50" customWidth="1"/>
    <col min="9476" max="9476" width="0" style="50" hidden="1" customWidth="1"/>
    <col min="9477" max="9483" width="9.54296875" style="50" customWidth="1"/>
    <col min="9484" max="9726" width="9.81640625" style="50"/>
    <col min="9727" max="9727" width="3.81640625" style="50" customWidth="1"/>
    <col min="9728" max="9729" width="9.54296875" style="50" customWidth="1"/>
    <col min="9730" max="9731" width="14.7265625" style="50" customWidth="1"/>
    <col min="9732" max="9732" width="0" style="50" hidden="1" customWidth="1"/>
    <col min="9733" max="9739" width="9.54296875" style="50" customWidth="1"/>
    <col min="9740" max="9982" width="9.81640625" style="50"/>
    <col min="9983" max="9983" width="3.81640625" style="50" customWidth="1"/>
    <col min="9984" max="9985" width="9.54296875" style="50" customWidth="1"/>
    <col min="9986" max="9987" width="14.7265625" style="50" customWidth="1"/>
    <col min="9988" max="9988" width="0" style="50" hidden="1" customWidth="1"/>
    <col min="9989" max="9995" width="9.54296875" style="50" customWidth="1"/>
    <col min="9996" max="10238" width="9.81640625" style="50"/>
    <col min="10239" max="10239" width="3.81640625" style="50" customWidth="1"/>
    <col min="10240" max="10241" width="9.54296875" style="50" customWidth="1"/>
    <col min="10242" max="10243" width="14.7265625" style="50" customWidth="1"/>
    <col min="10244" max="10244" width="0" style="50" hidden="1" customWidth="1"/>
    <col min="10245" max="10251" width="9.54296875" style="50" customWidth="1"/>
    <col min="10252" max="10494" width="9.81640625" style="50"/>
    <col min="10495" max="10495" width="3.81640625" style="50" customWidth="1"/>
    <col min="10496" max="10497" width="9.54296875" style="50" customWidth="1"/>
    <col min="10498" max="10499" width="14.7265625" style="50" customWidth="1"/>
    <col min="10500" max="10500" width="0" style="50" hidden="1" customWidth="1"/>
    <col min="10501" max="10507" width="9.54296875" style="50" customWidth="1"/>
    <col min="10508" max="10750" width="9.81640625" style="50"/>
    <col min="10751" max="10751" width="3.81640625" style="50" customWidth="1"/>
    <col min="10752" max="10753" width="9.54296875" style="50" customWidth="1"/>
    <col min="10754" max="10755" width="14.7265625" style="50" customWidth="1"/>
    <col min="10756" max="10756" width="0" style="50" hidden="1" customWidth="1"/>
    <col min="10757" max="10763" width="9.54296875" style="50" customWidth="1"/>
    <col min="10764" max="11006" width="9.81640625" style="50"/>
    <col min="11007" max="11007" width="3.81640625" style="50" customWidth="1"/>
    <col min="11008" max="11009" width="9.54296875" style="50" customWidth="1"/>
    <col min="11010" max="11011" width="14.7265625" style="50" customWidth="1"/>
    <col min="11012" max="11012" width="0" style="50" hidden="1" customWidth="1"/>
    <col min="11013" max="11019" width="9.54296875" style="50" customWidth="1"/>
    <col min="11020" max="11262" width="9.81640625" style="50"/>
    <col min="11263" max="11263" width="3.81640625" style="50" customWidth="1"/>
    <col min="11264" max="11265" width="9.54296875" style="50" customWidth="1"/>
    <col min="11266" max="11267" width="14.7265625" style="50" customWidth="1"/>
    <col min="11268" max="11268" width="0" style="50" hidden="1" customWidth="1"/>
    <col min="11269" max="11275" width="9.54296875" style="50" customWidth="1"/>
    <col min="11276" max="11518" width="9.81640625" style="50"/>
    <col min="11519" max="11519" width="3.81640625" style="50" customWidth="1"/>
    <col min="11520" max="11521" width="9.54296875" style="50" customWidth="1"/>
    <col min="11522" max="11523" width="14.7265625" style="50" customWidth="1"/>
    <col min="11524" max="11524" width="0" style="50" hidden="1" customWidth="1"/>
    <col min="11525" max="11531" width="9.54296875" style="50" customWidth="1"/>
    <col min="11532" max="11774" width="9.81640625" style="50"/>
    <col min="11775" max="11775" width="3.81640625" style="50" customWidth="1"/>
    <col min="11776" max="11777" width="9.54296875" style="50" customWidth="1"/>
    <col min="11778" max="11779" width="14.7265625" style="50" customWidth="1"/>
    <col min="11780" max="11780" width="0" style="50" hidden="1" customWidth="1"/>
    <col min="11781" max="11787" width="9.54296875" style="50" customWidth="1"/>
    <col min="11788" max="12030" width="9.81640625" style="50"/>
    <col min="12031" max="12031" width="3.81640625" style="50" customWidth="1"/>
    <col min="12032" max="12033" width="9.54296875" style="50" customWidth="1"/>
    <col min="12034" max="12035" width="14.7265625" style="50" customWidth="1"/>
    <col min="12036" max="12036" width="0" style="50" hidden="1" customWidth="1"/>
    <col min="12037" max="12043" width="9.54296875" style="50" customWidth="1"/>
    <col min="12044" max="12286" width="9.81640625" style="50"/>
    <col min="12287" max="12287" width="3.81640625" style="50" customWidth="1"/>
    <col min="12288" max="12289" width="9.54296875" style="50" customWidth="1"/>
    <col min="12290" max="12291" width="14.7265625" style="50" customWidth="1"/>
    <col min="12292" max="12292" width="0" style="50" hidden="1" customWidth="1"/>
    <col min="12293" max="12299" width="9.54296875" style="50" customWidth="1"/>
    <col min="12300" max="12542" width="9.81640625" style="50"/>
    <col min="12543" max="12543" width="3.81640625" style="50" customWidth="1"/>
    <col min="12544" max="12545" width="9.54296875" style="50" customWidth="1"/>
    <col min="12546" max="12547" width="14.7265625" style="50" customWidth="1"/>
    <col min="12548" max="12548" width="0" style="50" hidden="1" customWidth="1"/>
    <col min="12549" max="12555" width="9.54296875" style="50" customWidth="1"/>
    <col min="12556" max="12798" width="9.81640625" style="50"/>
    <col min="12799" max="12799" width="3.81640625" style="50" customWidth="1"/>
    <col min="12800" max="12801" width="9.54296875" style="50" customWidth="1"/>
    <col min="12802" max="12803" width="14.7265625" style="50" customWidth="1"/>
    <col min="12804" max="12804" width="0" style="50" hidden="1" customWidth="1"/>
    <col min="12805" max="12811" width="9.54296875" style="50" customWidth="1"/>
    <col min="12812" max="13054" width="9.81640625" style="50"/>
    <col min="13055" max="13055" width="3.81640625" style="50" customWidth="1"/>
    <col min="13056" max="13057" width="9.54296875" style="50" customWidth="1"/>
    <col min="13058" max="13059" width="14.7265625" style="50" customWidth="1"/>
    <col min="13060" max="13060" width="0" style="50" hidden="1" customWidth="1"/>
    <col min="13061" max="13067" width="9.54296875" style="50" customWidth="1"/>
    <col min="13068" max="13310" width="9.81640625" style="50"/>
    <col min="13311" max="13311" width="3.81640625" style="50" customWidth="1"/>
    <col min="13312" max="13313" width="9.54296875" style="50" customWidth="1"/>
    <col min="13314" max="13315" width="14.7265625" style="50" customWidth="1"/>
    <col min="13316" max="13316" width="0" style="50" hidden="1" customWidth="1"/>
    <col min="13317" max="13323" width="9.54296875" style="50" customWidth="1"/>
    <col min="13324" max="13566" width="9.81640625" style="50"/>
    <col min="13567" max="13567" width="3.81640625" style="50" customWidth="1"/>
    <col min="13568" max="13569" width="9.54296875" style="50" customWidth="1"/>
    <col min="13570" max="13571" width="14.7265625" style="50" customWidth="1"/>
    <col min="13572" max="13572" width="0" style="50" hidden="1" customWidth="1"/>
    <col min="13573" max="13579" width="9.54296875" style="50" customWidth="1"/>
    <col min="13580" max="13822" width="9.81640625" style="50"/>
    <col min="13823" max="13823" width="3.81640625" style="50" customWidth="1"/>
    <col min="13824" max="13825" width="9.54296875" style="50" customWidth="1"/>
    <col min="13826" max="13827" width="14.7265625" style="50" customWidth="1"/>
    <col min="13828" max="13828" width="0" style="50" hidden="1" customWidth="1"/>
    <col min="13829" max="13835" width="9.54296875" style="50" customWidth="1"/>
    <col min="13836" max="14078" width="9.81640625" style="50"/>
    <col min="14079" max="14079" width="3.81640625" style="50" customWidth="1"/>
    <col min="14080" max="14081" width="9.54296875" style="50" customWidth="1"/>
    <col min="14082" max="14083" width="14.7265625" style="50" customWidth="1"/>
    <col min="14084" max="14084" width="0" style="50" hidden="1" customWidth="1"/>
    <col min="14085" max="14091" width="9.54296875" style="50" customWidth="1"/>
    <col min="14092" max="14334" width="9.81640625" style="50"/>
    <col min="14335" max="14335" width="3.81640625" style="50" customWidth="1"/>
    <col min="14336" max="14337" width="9.54296875" style="50" customWidth="1"/>
    <col min="14338" max="14339" width="14.7265625" style="50" customWidth="1"/>
    <col min="14340" max="14340" width="0" style="50" hidden="1" customWidth="1"/>
    <col min="14341" max="14347" width="9.54296875" style="50" customWidth="1"/>
    <col min="14348" max="14590" width="9.81640625" style="50"/>
    <col min="14591" max="14591" width="3.81640625" style="50" customWidth="1"/>
    <col min="14592" max="14593" width="9.54296875" style="50" customWidth="1"/>
    <col min="14594" max="14595" width="14.7265625" style="50" customWidth="1"/>
    <col min="14596" max="14596" width="0" style="50" hidden="1" customWidth="1"/>
    <col min="14597" max="14603" width="9.54296875" style="50" customWidth="1"/>
    <col min="14604" max="14846" width="9.81640625" style="50"/>
    <col min="14847" max="14847" width="3.81640625" style="50" customWidth="1"/>
    <col min="14848" max="14849" width="9.54296875" style="50" customWidth="1"/>
    <col min="14850" max="14851" width="14.7265625" style="50" customWidth="1"/>
    <col min="14852" max="14852" width="0" style="50" hidden="1" customWidth="1"/>
    <col min="14853" max="14859" width="9.54296875" style="50" customWidth="1"/>
    <col min="14860" max="15102" width="9.81640625" style="50"/>
    <col min="15103" max="15103" width="3.81640625" style="50" customWidth="1"/>
    <col min="15104" max="15105" width="9.54296875" style="50" customWidth="1"/>
    <col min="15106" max="15107" width="14.7265625" style="50" customWidth="1"/>
    <col min="15108" max="15108" width="0" style="50" hidden="1" customWidth="1"/>
    <col min="15109" max="15115" width="9.54296875" style="50" customWidth="1"/>
    <col min="15116" max="15358" width="9.81640625" style="50"/>
    <col min="15359" max="15359" width="3.81640625" style="50" customWidth="1"/>
    <col min="15360" max="15361" width="9.54296875" style="50" customWidth="1"/>
    <col min="15362" max="15363" width="14.7265625" style="50" customWidth="1"/>
    <col min="15364" max="15364" width="0" style="50" hidden="1" customWidth="1"/>
    <col min="15365" max="15371" width="9.54296875" style="50" customWidth="1"/>
    <col min="15372" max="15614" width="9.81640625" style="50"/>
    <col min="15615" max="15615" width="3.81640625" style="50" customWidth="1"/>
    <col min="15616" max="15617" width="9.54296875" style="50" customWidth="1"/>
    <col min="15618" max="15619" width="14.7265625" style="50" customWidth="1"/>
    <col min="15620" max="15620" width="0" style="50" hidden="1" customWidth="1"/>
    <col min="15621" max="15627" width="9.54296875" style="50" customWidth="1"/>
    <col min="15628" max="15870" width="9.81640625" style="50"/>
    <col min="15871" max="15871" width="3.81640625" style="50" customWidth="1"/>
    <col min="15872" max="15873" width="9.54296875" style="50" customWidth="1"/>
    <col min="15874" max="15875" width="14.7265625" style="50" customWidth="1"/>
    <col min="15876" max="15876" width="0" style="50" hidden="1" customWidth="1"/>
    <col min="15877" max="15883" width="9.54296875" style="50" customWidth="1"/>
    <col min="15884" max="16126" width="9.81640625" style="50"/>
    <col min="16127" max="16127" width="3.81640625" style="50" customWidth="1"/>
    <col min="16128" max="16129" width="9.54296875" style="50" customWidth="1"/>
    <col min="16130" max="16131" width="14.7265625" style="50" customWidth="1"/>
    <col min="16132" max="16132" width="0" style="50" hidden="1" customWidth="1"/>
    <col min="16133" max="16139" width="9.54296875" style="50" customWidth="1"/>
    <col min="16140" max="16384" width="9.81640625" style="50"/>
  </cols>
  <sheetData>
    <row r="1" spans="1:8" s="31" customFormat="1" ht="12.75" customHeight="1">
      <c r="B1"/>
      <c r="C1"/>
      <c r="D1"/>
      <c r="E1"/>
      <c r="F1" s="32" t="s">
        <v>64</v>
      </c>
      <c r="G1" s="33" t="s">
        <v>86</v>
      </c>
      <c r="H1"/>
    </row>
    <row r="2" spans="1:8" s="31" customFormat="1" ht="12.75" customHeight="1">
      <c r="B2"/>
      <c r="C2"/>
      <c r="D2"/>
      <c r="E2"/>
      <c r="F2" s="32" t="s">
        <v>66</v>
      </c>
      <c r="G2" s="34" t="s">
        <v>87</v>
      </c>
      <c r="H2"/>
    </row>
    <row r="3" spans="1:8" s="31" customFormat="1" ht="12.75" customHeight="1" thickBot="1">
      <c r="B3"/>
      <c r="C3"/>
      <c r="D3"/>
      <c r="E3"/>
      <c r="F3" s="32" t="s">
        <v>68</v>
      </c>
      <c r="G3" s="35" t="s">
        <v>88</v>
      </c>
      <c r="H3"/>
    </row>
    <row r="4" spans="1:8" s="31" customFormat="1" ht="17.25" customHeight="1" thickBot="1">
      <c r="A4" s="36"/>
      <c r="B4" s="360" t="s">
        <v>89</v>
      </c>
      <c r="C4" s="360"/>
      <c r="D4" s="38">
        <f ca="1">TODAY()</f>
        <v>45621</v>
      </c>
      <c r="E4"/>
      <c r="F4"/>
      <c r="G4"/>
      <c r="H4"/>
    </row>
    <row r="5" spans="1:8" s="31" customFormat="1" ht="4" customHeight="1" thickBot="1">
      <c r="A5" s="36"/>
      <c r="B5" s="361"/>
      <c r="C5" s="361"/>
      <c r="D5" s="39"/>
      <c r="E5"/>
      <c r="F5" s="36"/>
      <c r="G5" s="36"/>
      <c r="H5"/>
    </row>
    <row r="6" spans="1:8" s="31" customFormat="1" ht="17.25" customHeight="1" thickBot="1">
      <c r="A6" s="36"/>
      <c r="B6" s="360" t="s">
        <v>90</v>
      </c>
      <c r="C6" s="360"/>
      <c r="D6" s="40" t="s">
        <v>70</v>
      </c>
      <c r="E6"/>
      <c r="F6" s="37" t="s">
        <v>91</v>
      </c>
      <c r="G6" s="40" t="s">
        <v>374</v>
      </c>
      <c r="H6"/>
    </row>
    <row r="7" spans="1:8" s="31" customFormat="1" ht="4" customHeight="1" thickBot="1">
      <c r="A7" s="36"/>
      <c r="B7" s="362"/>
      <c r="C7" s="362"/>
      <c r="D7" s="39"/>
      <c r="E7"/>
      <c r="F7" s="41"/>
      <c r="G7" s="42"/>
      <c r="H7"/>
    </row>
    <row r="8" spans="1:8" s="31" customFormat="1" ht="17.25" customHeight="1" thickBot="1">
      <c r="A8" s="36"/>
      <c r="B8" s="360" t="s">
        <v>92</v>
      </c>
      <c r="C8" s="360"/>
      <c r="D8" s="40" t="str">
        <f>'1. CUTTING DOCKET'!D7</f>
        <v>H06-ST118M-B</v>
      </c>
      <c r="E8" s="43"/>
      <c r="F8" s="37" t="s">
        <v>93</v>
      </c>
      <c r="G8" s="40" t="str">
        <f>'1. CUTTING DOCKET'!D10</f>
        <v>SS TEE</v>
      </c>
      <c r="H8"/>
    </row>
    <row r="9" spans="1:8" s="31" customFormat="1" ht="9" customHeight="1" thickBot="1">
      <c r="B9" s="44"/>
      <c r="C9" s="44"/>
      <c r="D9" s="44"/>
      <c r="F9" s="44"/>
      <c r="G9" s="44"/>
    </row>
    <row r="10" spans="1:8" s="42" customFormat="1" ht="33.75" customHeight="1" thickBot="1">
      <c r="A10" s="45" t="s">
        <v>94</v>
      </c>
      <c r="B10" s="45" t="s">
        <v>95</v>
      </c>
      <c r="C10" s="359" t="s">
        <v>96</v>
      </c>
      <c r="D10" s="359"/>
      <c r="E10" s="359"/>
      <c r="F10" s="359"/>
      <c r="G10" s="46" t="s">
        <v>97</v>
      </c>
      <c r="H10" s="46" t="s">
        <v>98</v>
      </c>
    </row>
    <row r="11" spans="1:8" s="31" customFormat="1" ht="106.9" customHeight="1" thickBot="1">
      <c r="A11" s="365">
        <v>1</v>
      </c>
      <c r="B11" s="48" t="s">
        <v>99</v>
      </c>
      <c r="C11" s="366" t="s">
        <v>136</v>
      </c>
      <c r="D11" s="366"/>
      <c r="E11" s="366"/>
      <c r="F11" s="366"/>
      <c r="G11" s="365"/>
      <c r="H11" s="47"/>
    </row>
    <row r="12" spans="1:8" s="31" customFormat="1" ht="106.9" customHeight="1" thickBot="1">
      <c r="A12" s="365"/>
      <c r="B12" s="48" t="s">
        <v>100</v>
      </c>
      <c r="C12" s="367" t="str">
        <f>'1. CUTTING DOCKET'!G5</f>
        <v>TRIỂN KHAI SẢN XUẤT
THAM KHẢO CÁCH MAY: MẪU H06-ST62M MÀU GREEN CHUYỂN CÙNG TNSX NGÀY 18/11/2024</v>
      </c>
      <c r="D12" s="367"/>
      <c r="E12" s="367"/>
      <c r="F12" s="367"/>
      <c r="G12" s="365"/>
      <c r="H12" s="47"/>
    </row>
    <row r="13" spans="1:8" s="31" customFormat="1" ht="106.9" customHeight="1" thickBot="1">
      <c r="A13" s="47">
        <v>2</v>
      </c>
      <c r="B13" s="48" t="s">
        <v>101</v>
      </c>
      <c r="C13" s="363" t="str">
        <f>'1. CUTTING DOCKET'!C48</f>
        <v>IN TẠI THÂN TRƯỚC+ THÂN SAU ( IN BÁN THÀNH PHẨM)</v>
      </c>
      <c r="D13" s="363"/>
      <c r="E13" s="363"/>
      <c r="F13" s="363"/>
      <c r="G13" s="47"/>
      <c r="H13" s="47"/>
    </row>
    <row r="14" spans="1:8" s="31" customFormat="1" ht="106.9" customHeight="1" thickBot="1">
      <c r="A14" s="47">
        <v>3</v>
      </c>
      <c r="B14" s="48" t="s">
        <v>102</v>
      </c>
      <c r="C14" s="363" t="s">
        <v>137</v>
      </c>
      <c r="D14" s="363"/>
      <c r="E14" s="363"/>
      <c r="F14" s="363"/>
      <c r="G14" s="47"/>
      <c r="H14" s="47"/>
    </row>
    <row r="15" spans="1:8" s="31" customFormat="1" ht="106.9" customHeight="1" thickBot="1">
      <c r="A15" s="47">
        <v>4</v>
      </c>
      <c r="B15" s="48" t="s">
        <v>103</v>
      </c>
      <c r="C15" s="363" t="s">
        <v>138</v>
      </c>
      <c r="D15" s="363"/>
      <c r="E15" s="363"/>
      <c r="F15" s="363"/>
      <c r="G15" s="47"/>
      <c r="H15" s="47"/>
    </row>
    <row r="16" spans="1:8" s="31" customFormat="1" ht="106.9" customHeight="1" thickBot="1">
      <c r="A16" s="47">
        <v>5</v>
      </c>
      <c r="B16" s="48" t="s">
        <v>104</v>
      </c>
      <c r="C16" s="363"/>
      <c r="D16" s="363"/>
      <c r="E16" s="363"/>
      <c r="F16" s="363"/>
      <c r="G16" s="47"/>
      <c r="H16" s="47"/>
    </row>
    <row r="17" spans="1:8" ht="12" customHeight="1">
      <c r="A17" s="42"/>
      <c r="B17" s="42"/>
      <c r="C17" s="49"/>
      <c r="D17" s="49"/>
      <c r="E17" s="49"/>
      <c r="F17" s="49"/>
      <c r="G17" s="42"/>
      <c r="H17" s="42"/>
    </row>
    <row r="18" spans="1:8" ht="34.5" customHeight="1">
      <c r="A18" s="42"/>
      <c r="B18" s="364" t="s">
        <v>105</v>
      </c>
      <c r="C18" s="364"/>
      <c r="D18" s="364"/>
      <c r="E18" s="49"/>
      <c r="F18" s="49"/>
      <c r="G18" s="364" t="s">
        <v>106</v>
      </c>
      <c r="H18" s="364"/>
    </row>
    <row r="19" spans="1:8" ht="40" customHeight="1">
      <c r="A19" s="42"/>
      <c r="B19" s="51"/>
      <c r="C19" s="51"/>
      <c r="D19" s="51"/>
      <c r="E19" s="51"/>
      <c r="F19" s="31"/>
      <c r="G19" s="51"/>
      <c r="H19" s="51"/>
    </row>
    <row r="20" spans="1:8" ht="40" customHeight="1">
      <c r="A20" s="36"/>
      <c r="B20" s="52"/>
      <c r="C20" s="52"/>
      <c r="D20" s="52"/>
      <c r="E20" s="52"/>
      <c r="F20" s="52"/>
      <c r="G20" s="52"/>
      <c r="H20" s="52"/>
    </row>
    <row r="21" spans="1:8" ht="40" customHeight="1">
      <c r="A21" s="36"/>
      <c r="B21" s="52"/>
      <c r="C21" s="52"/>
      <c r="D21" s="52"/>
      <c r="E21" s="52"/>
      <c r="F21" s="52"/>
      <c r="G21" s="52"/>
      <c r="H21" s="52"/>
    </row>
    <row r="22" spans="1:8" ht="40" customHeight="1">
      <c r="A22" s="36"/>
      <c r="B22" s="52"/>
      <c r="C22" s="52"/>
      <c r="D22" s="52"/>
      <c r="E22" s="52"/>
      <c r="F22" s="52"/>
      <c r="G22" s="52"/>
      <c r="H22" s="52"/>
    </row>
    <row r="23" spans="1:8" ht="40" customHeight="1">
      <c r="A23" s="36"/>
      <c r="B23" s="52"/>
      <c r="C23" s="52"/>
      <c r="D23" s="52"/>
      <c r="E23" s="52"/>
      <c r="F23" s="52"/>
      <c r="G23" s="52"/>
      <c r="H23" s="52"/>
    </row>
    <row r="24" spans="1:8" ht="40" customHeight="1">
      <c r="A24" s="36"/>
      <c r="B24" s="52"/>
      <c r="C24" s="52"/>
      <c r="D24" s="52"/>
      <c r="E24" s="52"/>
      <c r="F24" s="52"/>
      <c r="G24" s="52"/>
      <c r="H24" s="52"/>
    </row>
    <row r="25" spans="1:8" ht="40" customHeight="1">
      <c r="A25" s="36"/>
      <c r="B25" s="52"/>
      <c r="C25" s="52"/>
      <c r="D25" s="52"/>
      <c r="E25" s="52"/>
      <c r="F25" s="52"/>
      <c r="G25" s="52"/>
      <c r="H25" s="52"/>
    </row>
    <row r="26" spans="1:8" ht="40" customHeight="1">
      <c r="A26" s="36"/>
      <c r="B26" s="52"/>
      <c r="C26" s="52"/>
      <c r="D26" s="52"/>
      <c r="E26" s="52"/>
      <c r="F26" s="52"/>
      <c r="G26" s="52"/>
      <c r="H26" s="52"/>
    </row>
    <row r="27" spans="1:8" ht="40" customHeight="1">
      <c r="A27" s="36"/>
      <c r="B27" s="52"/>
      <c r="C27" s="52"/>
      <c r="D27" s="52"/>
      <c r="E27" s="52"/>
      <c r="F27" s="52"/>
      <c r="G27" s="52"/>
      <c r="H27" s="52"/>
    </row>
    <row r="28" spans="1:8" ht="40" customHeight="1">
      <c r="A28" s="36"/>
      <c r="B28" s="52"/>
      <c r="C28" s="52"/>
      <c r="D28" s="52"/>
      <c r="E28" s="52"/>
      <c r="F28" s="52"/>
      <c r="G28" s="52"/>
      <c r="H28" s="52"/>
    </row>
    <row r="29" spans="1:8" ht="40" customHeight="1">
      <c r="A29" s="36"/>
      <c r="B29" s="52"/>
      <c r="C29" s="52"/>
      <c r="D29" s="52"/>
      <c r="E29" s="52"/>
      <c r="F29" s="52"/>
      <c r="G29" s="52"/>
      <c r="H29" s="52"/>
    </row>
    <row r="30" spans="1:8" ht="40" customHeight="1">
      <c r="A30" s="36"/>
      <c r="B30" s="52"/>
      <c r="C30" s="52"/>
      <c r="D30" s="52"/>
      <c r="E30" s="52"/>
      <c r="F30" s="52"/>
      <c r="G30" s="52"/>
      <c r="H30" s="52"/>
    </row>
    <row r="31" spans="1:8" ht="40" customHeight="1">
      <c r="A31" s="36"/>
      <c r="B31" s="52"/>
      <c r="C31" s="52"/>
      <c r="D31" s="52"/>
      <c r="E31" s="52"/>
      <c r="F31" s="52"/>
      <c r="G31" s="52"/>
      <c r="H31" s="52"/>
    </row>
    <row r="32" spans="1:8" ht="40" customHeight="1">
      <c r="A32" s="36"/>
      <c r="B32" s="52"/>
      <c r="C32" s="52"/>
      <c r="D32" s="52"/>
      <c r="E32" s="52"/>
      <c r="F32" s="52"/>
      <c r="G32" s="52"/>
      <c r="H32" s="52"/>
    </row>
    <row r="33" spans="1:11" ht="112.5" customHeight="1">
      <c r="A33" s="36"/>
      <c r="B33" s="52"/>
      <c r="C33" s="52"/>
      <c r="D33" s="52"/>
      <c r="E33" s="52"/>
      <c r="F33" s="52"/>
      <c r="G33" s="52"/>
      <c r="H33" s="52"/>
    </row>
    <row r="34" spans="1:11" ht="40" customHeight="1">
      <c r="A34" s="36"/>
      <c r="B34" s="230"/>
      <c r="C34" s="230"/>
      <c r="D34" s="230"/>
      <c r="E34" s="230"/>
      <c r="F34" s="230"/>
      <c r="G34" s="230"/>
      <c r="H34" s="230"/>
      <c r="I34" s="218"/>
      <c r="J34" s="218"/>
      <c r="K34" s="218"/>
    </row>
    <row r="35" spans="1:11" ht="103" customHeight="1">
      <c r="A35" s="36"/>
      <c r="B35" s="230"/>
      <c r="C35" s="230"/>
      <c r="D35" s="230"/>
      <c r="E35" s="230"/>
      <c r="F35" s="230"/>
      <c r="G35" s="230"/>
      <c r="H35" s="230"/>
      <c r="I35" s="218"/>
      <c r="J35" s="218"/>
      <c r="K35" s="218"/>
    </row>
    <row r="36" spans="1:11" ht="109.5" customHeight="1">
      <c r="A36" s="36"/>
      <c r="B36" s="230"/>
      <c r="C36" s="230"/>
      <c r="D36" s="230"/>
      <c r="E36" s="230"/>
      <c r="F36" s="230"/>
      <c r="G36" s="230"/>
      <c r="H36" s="230"/>
      <c r="I36" s="218"/>
      <c r="J36" s="218"/>
      <c r="K36" s="218"/>
    </row>
    <row r="37" spans="1:11" ht="40" customHeight="1">
      <c r="A37" s="36"/>
      <c r="B37" s="52"/>
      <c r="C37" s="52"/>
      <c r="D37" s="52"/>
      <c r="E37" s="52"/>
      <c r="F37" s="52"/>
      <c r="G37" s="52"/>
      <c r="H37" s="52"/>
    </row>
    <row r="38" spans="1:11" ht="40" customHeight="1">
      <c r="A38" s="36"/>
      <c r="B38" s="52"/>
      <c r="C38" s="52"/>
      <c r="D38" s="52"/>
      <c r="E38" s="52"/>
      <c r="F38" s="52"/>
      <c r="G38" s="52"/>
      <c r="H38" s="52"/>
    </row>
    <row r="39" spans="1:11" ht="111.65" customHeight="1">
      <c r="A39" s="36"/>
      <c r="B39" s="52"/>
      <c r="C39" s="52"/>
      <c r="D39" s="52"/>
      <c r="E39" s="52"/>
      <c r="F39" s="52"/>
      <c r="G39" s="52"/>
      <c r="H39" s="52"/>
    </row>
    <row r="40" spans="1:11" ht="40" customHeight="1">
      <c r="A40" s="36"/>
      <c r="B40" s="52"/>
      <c r="C40" s="52"/>
      <c r="D40" s="52"/>
      <c r="E40" s="52"/>
      <c r="F40" s="52"/>
      <c r="G40" s="52"/>
      <c r="H40" s="52"/>
    </row>
    <row r="41" spans="1:11" ht="40" customHeight="1">
      <c r="A41" s="36"/>
      <c r="B41" s="52"/>
      <c r="C41" s="52"/>
      <c r="D41" s="52"/>
      <c r="E41" s="52"/>
      <c r="F41" s="52"/>
      <c r="G41" s="52"/>
      <c r="H41" s="52"/>
    </row>
    <row r="42" spans="1:11" ht="40" customHeight="1">
      <c r="A42" s="36"/>
      <c r="B42" s="52"/>
      <c r="C42" s="52"/>
      <c r="D42" s="52"/>
      <c r="E42" s="52"/>
      <c r="F42" s="52"/>
      <c r="G42" s="52"/>
      <c r="H42" s="52"/>
    </row>
    <row r="43" spans="1:11" ht="40" customHeight="1">
      <c r="A43" s="36"/>
      <c r="B43" s="52"/>
      <c r="C43" s="52"/>
      <c r="D43" s="52"/>
      <c r="E43" s="52"/>
      <c r="F43" s="52"/>
      <c r="G43" s="52"/>
      <c r="H43" s="52"/>
    </row>
    <row r="44" spans="1:11" ht="40" customHeight="1">
      <c r="A44" s="36"/>
      <c r="B44" s="52"/>
      <c r="C44" s="52"/>
      <c r="D44" s="52"/>
      <c r="E44" s="52"/>
      <c r="F44" s="52"/>
      <c r="G44" s="52"/>
      <c r="H44" s="52"/>
    </row>
    <row r="45" spans="1:11" ht="40" customHeight="1">
      <c r="A45" s="36"/>
      <c r="B45" s="52"/>
      <c r="C45" s="52"/>
      <c r="D45" s="52"/>
      <c r="E45" s="52"/>
      <c r="F45" s="52"/>
      <c r="G45" s="52"/>
      <c r="H45" s="52"/>
    </row>
    <row r="46" spans="1:11" ht="40" customHeight="1">
      <c r="A46" s="36"/>
      <c r="B46" s="52"/>
      <c r="C46" s="52"/>
      <c r="D46" s="52"/>
      <c r="E46" s="52"/>
      <c r="F46" s="52"/>
      <c r="G46" s="52"/>
      <c r="H46" s="52"/>
    </row>
    <row r="47" spans="1:11" ht="40" customHeight="1">
      <c r="A47" s="36"/>
      <c r="B47" s="52"/>
      <c r="C47" s="52"/>
      <c r="D47" s="52"/>
      <c r="E47" s="52"/>
      <c r="F47" s="52"/>
      <c r="G47" s="52"/>
      <c r="H47" s="52"/>
    </row>
    <row r="48" spans="1:11" ht="40" customHeight="1">
      <c r="A48" s="36"/>
      <c r="B48" s="52"/>
      <c r="C48" s="52"/>
      <c r="D48" s="52"/>
      <c r="E48" s="52"/>
      <c r="F48" s="52"/>
      <c r="G48" s="52"/>
      <c r="H48" s="52"/>
    </row>
    <row r="49" spans="1:8" ht="40" customHeight="1">
      <c r="A49" s="36"/>
      <c r="B49" s="52"/>
      <c r="C49" s="52"/>
      <c r="D49" s="52"/>
      <c r="E49" s="52"/>
      <c r="F49" s="52"/>
      <c r="G49" s="52"/>
      <c r="H49" s="52"/>
    </row>
    <row r="50" spans="1:8" ht="40" customHeight="1">
      <c r="A50" s="36"/>
      <c r="B50" s="52"/>
      <c r="C50" s="52"/>
      <c r="D50" s="52"/>
      <c r="E50" s="52"/>
      <c r="F50" s="52"/>
      <c r="G50" s="52"/>
      <c r="H50" s="52"/>
    </row>
    <row r="51" spans="1:8" ht="40" customHeight="1">
      <c r="A51" s="36"/>
      <c r="B51" s="52"/>
      <c r="C51" s="52"/>
      <c r="D51" s="52"/>
      <c r="E51" s="52"/>
      <c r="F51" s="52"/>
      <c r="G51" s="52"/>
      <c r="H51" s="52"/>
    </row>
    <row r="52" spans="1:8" ht="40" customHeight="1">
      <c r="A52" s="36"/>
      <c r="B52" s="52"/>
      <c r="C52" s="52"/>
      <c r="D52" s="52"/>
      <c r="E52" s="52"/>
      <c r="F52" s="52"/>
      <c r="G52" s="52"/>
      <c r="H52" s="52"/>
    </row>
    <row r="53" spans="1:8" ht="40" customHeight="1">
      <c r="A53" s="36"/>
      <c r="B53" s="52"/>
      <c r="C53" s="52"/>
      <c r="D53" s="52"/>
      <c r="E53" s="52"/>
      <c r="F53" s="52"/>
      <c r="G53" s="52"/>
      <c r="H53" s="52"/>
    </row>
    <row r="54" spans="1:8" ht="40" customHeight="1">
      <c r="A54" s="36"/>
      <c r="B54" s="52"/>
      <c r="C54" s="52"/>
      <c r="D54" s="52"/>
      <c r="E54" s="52"/>
      <c r="F54" s="52"/>
      <c r="G54" s="52"/>
      <c r="H54" s="52"/>
    </row>
    <row r="55" spans="1:8" ht="40" customHeight="1">
      <c r="A55" s="36"/>
      <c r="B55" s="52"/>
      <c r="C55" s="52"/>
      <c r="D55" s="52"/>
      <c r="E55" s="52"/>
      <c r="F55" s="52"/>
      <c r="G55" s="52"/>
      <c r="H55" s="52"/>
    </row>
    <row r="56" spans="1:8" ht="40" customHeight="1">
      <c r="A56" s="36"/>
      <c r="B56" s="52"/>
      <c r="C56" s="52"/>
      <c r="D56" s="52"/>
      <c r="E56" s="52"/>
      <c r="F56" s="52"/>
      <c r="G56" s="52"/>
      <c r="H56" s="52"/>
    </row>
    <row r="57" spans="1:8" ht="40" customHeight="1">
      <c r="A57" s="36"/>
      <c r="B57" s="52"/>
      <c r="C57" s="52"/>
      <c r="D57" s="52"/>
      <c r="E57" s="52"/>
      <c r="F57" s="52"/>
      <c r="G57" s="52"/>
      <c r="H57" s="52"/>
    </row>
    <row r="58" spans="1:8" ht="40" customHeight="1">
      <c r="A58" s="36"/>
      <c r="B58" s="52"/>
      <c r="C58" s="52"/>
      <c r="D58" s="52"/>
      <c r="E58" s="52"/>
      <c r="F58" s="52"/>
      <c r="G58" s="52"/>
      <c r="H58" s="52"/>
    </row>
    <row r="59" spans="1:8" ht="40" customHeight="1">
      <c r="A59" s="36"/>
      <c r="B59" s="52"/>
      <c r="C59" s="52"/>
      <c r="D59" s="52"/>
      <c r="E59" s="52"/>
      <c r="F59" s="52"/>
      <c r="G59" s="52"/>
      <c r="H59" s="52"/>
    </row>
    <row r="60" spans="1:8" ht="40" customHeight="1">
      <c r="A60" s="36"/>
      <c r="B60" s="52"/>
      <c r="C60" s="52"/>
      <c r="D60" s="52"/>
      <c r="E60" s="52"/>
      <c r="F60" s="52"/>
      <c r="G60" s="52"/>
      <c r="H60" s="52"/>
    </row>
    <row r="61" spans="1:8" ht="40" customHeight="1">
      <c r="A61" s="36"/>
      <c r="B61" s="52"/>
      <c r="C61" s="52"/>
      <c r="D61" s="52"/>
      <c r="E61" s="52"/>
      <c r="F61" s="52"/>
      <c r="G61" s="52"/>
      <c r="H61" s="52"/>
    </row>
    <row r="62" spans="1:8" ht="40" customHeight="1">
      <c r="A62" s="36"/>
      <c r="B62" s="52"/>
      <c r="C62" s="52"/>
      <c r="D62" s="52"/>
      <c r="E62" s="52"/>
      <c r="F62" s="52"/>
      <c r="G62" s="52"/>
      <c r="H62" s="52"/>
    </row>
  </sheetData>
  <mergeCells count="16">
    <mergeCell ref="C16:F16"/>
    <mergeCell ref="B18:D18"/>
    <mergeCell ref="G18:H18"/>
    <mergeCell ref="A11:A12"/>
    <mergeCell ref="G11:G12"/>
    <mergeCell ref="C15:F15"/>
    <mergeCell ref="C11:F11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1EE1F95-3065-4EEB-A2FA-56FB3C7FFB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222EA45-4527-4F9A-9275-F165744FB09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D8FE11-8DDC-4443-89E1-A4DE92A366B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1. CUTTING DOCKET</vt:lpstr>
      <vt:lpstr>2. TRIM CARD</vt:lpstr>
      <vt:lpstr>Sheet2</vt:lpstr>
      <vt:lpstr>L=4%,W=3%- KHÔNG DYE</vt:lpstr>
      <vt:lpstr>TS gốc- CÓ DYE </vt:lpstr>
      <vt:lpstr>DETAIL (SS25-S2)+CITY PACK</vt:lpstr>
      <vt:lpstr>MER.QT-04.BM4</vt:lpstr>
      <vt:lpstr>'1. CUTTING DOCKET'!Print_Area</vt:lpstr>
      <vt:lpstr>'2. TRIM CARD'!Print_Area</vt:lpstr>
      <vt:lpstr>'DETAIL (SS25-S2)+CITY PACK'!Print_Area</vt:lpstr>
      <vt:lpstr>'L=4%,W=3%- KHÔNG DYE'!Print_Area</vt:lpstr>
      <vt:lpstr>'MER.QT-04.BM4'!Print_Area</vt:lpstr>
      <vt:lpstr>'TS gốc- CÓ DYE '!Print_Area</vt:lpstr>
      <vt:lpstr>'1. CUTTING DOCKET'!Print_Titles</vt:lpstr>
      <vt:lpstr>'2. TRIM CARD'!Print_Titles</vt:lpstr>
      <vt:lpstr>'DETAIL (SS25-S2)+CITY PACK'!Print_Titles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2024-11-18T12:07:38Z</cp:lastPrinted>
  <dcterms:created xsi:type="dcterms:W3CDTF">2016-05-06T01:47:29Z</dcterms:created>
  <dcterms:modified xsi:type="dcterms:W3CDTF">2024-11-25T07:41:34Z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