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4-SS25/1-SAMPLE/2-STYLE-FILE/3. CUTTING DOCKET/"/>
    </mc:Choice>
  </mc:AlternateContent>
  <xr:revisionPtr revIDLastSave="346" documentId="13_ncr:1_{87FA594C-5320-4006-805D-F4FC7DE46DEC}" xr6:coauthVersionLast="47" xr6:coauthVersionMax="47" xr10:uidLastSave="{E4450EF0-0BC0-48C5-9C26-2515BC2A6EEC}"/>
  <bookViews>
    <workbookView minimized="1" xWindow="6160" yWindow="4170" windowWidth="14400" windowHeight="7270" tabRatio="753" firstSheet="1" activeTab="1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UA-SX" sheetId="23" r:id="rId4"/>
    <sheet name="2. TRIM CARD (GREY)" sheetId="17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___SCM40" localSheetId="3">'[1]Raw material movement'!#REF!</definedName>
    <definedName name="____SCM40">'[1]Raw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1" hidden="1">'1. CUTTING DOCKET'!$A$42:$R$60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 localSheetId="3">#REF!</definedName>
    <definedName name="IB">#REF!</definedName>
    <definedName name="INTERNAL_INVOICE">[9]UN!#REF!</definedName>
    <definedName name="MAHANG" localSheetId="3">#REF!</definedName>
    <definedName name="MAHANG">#REF!</definedName>
    <definedName name="MAVT">[10]Code!$A$7:$A$73</definedName>
    <definedName name="PRICE" localSheetId="3">#REF!</definedName>
    <definedName name="PRICE">#REF!</definedName>
    <definedName name="_xlnm.Print_Area" localSheetId="1">'1. CUTTING DOCKET'!$A$1:$Q$109</definedName>
    <definedName name="_xlnm.Print_Area" localSheetId="2">'2. TRIM CARD'!$A$1:$C$18</definedName>
    <definedName name="_xlnm.Print_Area" localSheetId="4">'2. TRIM CARD (GREY)'!$A$1:$E$39</definedName>
    <definedName name="_xlnm.Print_Area" localSheetId="0">GREY!$A$1:$P$169</definedName>
    <definedName name="_xlnm.Print_Area" localSheetId="3">'UA-SX'!$A$1:$N$41</definedName>
    <definedName name="_xlnm.Print_Titles" localSheetId="1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0">GREY!$1:$15</definedName>
    <definedName name="style" localSheetId="3">#REF!</definedName>
    <definedName name="style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5" l="1"/>
  <c r="A15" i="5"/>
  <c r="G45" i="1"/>
  <c r="A13" i="5" l="1"/>
  <c r="B13" i="5" l="1"/>
  <c r="L20" i="1" l="1"/>
  <c r="K20" i="1"/>
  <c r="I20" i="1"/>
  <c r="H20" i="1"/>
  <c r="E94" i="5" l="1"/>
  <c r="F94" i="5"/>
  <c r="G94" i="5"/>
  <c r="H94" i="5"/>
  <c r="D94" i="5"/>
  <c r="F41" i="23"/>
  <c r="H40" i="23"/>
  <c r="J40" i="23" s="1"/>
  <c r="K40" i="23" s="1"/>
  <c r="E40" i="23"/>
  <c r="D40" i="23" s="1"/>
  <c r="H39" i="23"/>
  <c r="J39" i="23" s="1"/>
  <c r="K39" i="23" s="1"/>
  <c r="D39" i="23"/>
  <c r="H38" i="23"/>
  <c r="J38" i="23" s="1"/>
  <c r="K38" i="23" s="1"/>
  <c r="E38" i="23"/>
  <c r="D38" i="23" s="1"/>
  <c r="H37" i="23"/>
  <c r="J37" i="23" s="1"/>
  <c r="K37" i="23" s="1"/>
  <c r="E37" i="23"/>
  <c r="D37" i="23" s="1"/>
  <c r="H36" i="23"/>
  <c r="J36" i="23" s="1"/>
  <c r="K36" i="23" s="1"/>
  <c r="E36" i="23"/>
  <c r="D36" i="23" s="1"/>
  <c r="H34" i="23"/>
  <c r="J34" i="23" s="1"/>
  <c r="K34" i="23" s="1"/>
  <c r="E34" i="23"/>
  <c r="D34" i="23" s="1"/>
  <c r="H33" i="23"/>
  <c r="J33" i="23" s="1"/>
  <c r="K33" i="23" s="1"/>
  <c r="E33" i="23"/>
  <c r="D33" i="23" s="1"/>
  <c r="H32" i="23"/>
  <c r="J32" i="23" s="1"/>
  <c r="K32" i="23" s="1"/>
  <c r="E32" i="23"/>
  <c r="D32" i="23" s="1"/>
  <c r="H31" i="23"/>
  <c r="J31" i="23" s="1"/>
  <c r="K31" i="23" s="1"/>
  <c r="E31" i="23"/>
  <c r="D31" i="23" s="1"/>
  <c r="H30" i="23"/>
  <c r="J30" i="23" s="1"/>
  <c r="K30" i="23" s="1"/>
  <c r="E30" i="23"/>
  <c r="D30" i="23" s="1"/>
  <c r="H28" i="23"/>
  <c r="J28" i="23" s="1"/>
  <c r="K28" i="23" s="1"/>
  <c r="E28" i="23"/>
  <c r="D28" i="23" s="1"/>
  <c r="H27" i="23"/>
  <c r="E27" i="23"/>
  <c r="D27" i="23" s="1"/>
  <c r="H26" i="23"/>
  <c r="J26" i="23" s="1"/>
  <c r="K26" i="23" s="1"/>
  <c r="E26" i="23"/>
  <c r="D26" i="23" s="1"/>
  <c r="H25" i="23"/>
  <c r="J25" i="23" s="1"/>
  <c r="K25" i="23" s="1"/>
  <c r="E25" i="23"/>
  <c r="D25" i="23" s="1"/>
  <c r="H24" i="23"/>
  <c r="J24" i="23" s="1"/>
  <c r="K24" i="23" s="1"/>
  <c r="E24" i="23"/>
  <c r="D24" i="23" s="1"/>
  <c r="H23" i="23"/>
  <c r="J23" i="23" s="1"/>
  <c r="K23" i="23" s="1"/>
  <c r="E23" i="23"/>
  <c r="D23" i="23" s="1"/>
  <c r="H22" i="23"/>
  <c r="J22" i="23" s="1"/>
  <c r="K22" i="23" s="1"/>
  <c r="E22" i="23"/>
  <c r="D22" i="23" s="1"/>
  <c r="H21" i="23"/>
  <c r="J21" i="23" s="1"/>
  <c r="K21" i="23" s="1"/>
  <c r="E21" i="23"/>
  <c r="D21" i="23" s="1"/>
  <c r="H20" i="23"/>
  <c r="J20" i="23" s="1"/>
  <c r="K20" i="23" s="1"/>
  <c r="E20" i="23"/>
  <c r="D20" i="23" s="1"/>
  <c r="H19" i="23"/>
  <c r="J19" i="23" s="1"/>
  <c r="K19" i="23" s="1"/>
  <c r="E19" i="23"/>
  <c r="D19" i="23" s="1"/>
  <c r="H18" i="23"/>
  <c r="J18" i="23" s="1"/>
  <c r="K18" i="23" s="1"/>
  <c r="E18" i="23"/>
  <c r="D18" i="23" s="1"/>
  <c r="H17" i="23"/>
  <c r="J17" i="23" s="1"/>
  <c r="K17" i="23" s="1"/>
  <c r="E17" i="23"/>
  <c r="D17" i="23" s="1"/>
  <c r="H16" i="23"/>
  <c r="J16" i="23" s="1"/>
  <c r="K16" i="23" s="1"/>
  <c r="E16" i="23"/>
  <c r="D16" i="23" s="1"/>
  <c r="H15" i="23"/>
  <c r="J15" i="23" s="1"/>
  <c r="K15" i="23" s="1"/>
  <c r="E15" i="23"/>
  <c r="D15" i="23" s="1"/>
  <c r="H14" i="23"/>
  <c r="J14" i="23" s="1"/>
  <c r="K14" i="23" s="1"/>
  <c r="E14" i="23"/>
  <c r="D14" i="23" s="1"/>
  <c r="H13" i="23"/>
  <c r="J13" i="23" s="1"/>
  <c r="K13" i="23" s="1"/>
  <c r="E13" i="23"/>
  <c r="D13" i="23" s="1"/>
  <c r="H12" i="23"/>
  <c r="J12" i="23" s="1"/>
  <c r="K12" i="23" s="1"/>
  <c r="E12" i="23"/>
  <c r="D12" i="23" s="1"/>
  <c r="H11" i="23"/>
  <c r="J11" i="23" s="1"/>
  <c r="K11" i="23" s="1"/>
  <c r="E11" i="23"/>
  <c r="D11" i="23" s="1"/>
  <c r="H10" i="23"/>
  <c r="J10" i="23" s="1"/>
  <c r="K10" i="23" s="1"/>
  <c r="E10" i="23"/>
  <c r="D10" i="23" s="1"/>
  <c r="H9" i="23"/>
  <c r="J9" i="23" s="1"/>
  <c r="E9" i="23"/>
  <c r="D9" i="23" s="1"/>
  <c r="D41" i="23" l="1"/>
  <c r="H41" i="23"/>
  <c r="J27" i="23"/>
  <c r="K27" i="23" s="1"/>
  <c r="K9" i="23"/>
  <c r="E41" i="23"/>
  <c r="K41" i="23" l="1"/>
  <c r="J41" i="23"/>
  <c r="B17" i="5"/>
  <c r="A17" i="5"/>
  <c r="E36" i="1" l="1"/>
  <c r="E35" i="1"/>
  <c r="I47" i="1" l="1"/>
  <c r="I45" i="1"/>
  <c r="I48" i="1"/>
  <c r="I44" i="1"/>
  <c r="B35" i="5"/>
  <c r="A35" i="5"/>
  <c r="B33" i="5"/>
  <c r="A33" i="5"/>
  <c r="B31" i="5"/>
  <c r="A31" i="5"/>
  <c r="B29" i="5"/>
  <c r="A29" i="5"/>
  <c r="B27" i="5"/>
  <c r="A27" i="5"/>
  <c r="B25" i="5"/>
  <c r="A25" i="5"/>
  <c r="B23" i="5"/>
  <c r="A23" i="5"/>
  <c r="B21" i="5"/>
  <c r="A21" i="5"/>
  <c r="B19" i="5"/>
  <c r="A19" i="5"/>
  <c r="B12" i="5"/>
  <c r="A12" i="5"/>
  <c r="A10" i="5"/>
  <c r="B9" i="5"/>
  <c r="I55" i="1" l="1"/>
  <c r="L60" i="1"/>
  <c r="L59" i="1" s="1"/>
  <c r="L58" i="1"/>
  <c r="I53" i="1"/>
  <c r="I54" i="1"/>
  <c r="I56" i="1"/>
  <c r="I57" i="1"/>
  <c r="I58" i="1"/>
  <c r="I59" i="1"/>
  <c r="I60" i="1"/>
  <c r="L43" i="1"/>
  <c r="I43" i="1" l="1"/>
  <c r="I46" i="1"/>
  <c r="I24" i="1" l="1"/>
  <c r="J24" i="1"/>
  <c r="K24" i="1"/>
  <c r="L24" i="1"/>
  <c r="H24" i="1"/>
  <c r="E38" i="1" l="1"/>
  <c r="G24" i="1" l="1"/>
  <c r="B3" i="5" l="1"/>
  <c r="H25" i="1" l="1"/>
  <c r="I25" i="1"/>
  <c r="J25" i="1"/>
  <c r="K25" i="1"/>
  <c r="L25" i="1"/>
  <c r="J20" i="1"/>
  <c r="L28" i="1" l="1"/>
  <c r="H97" i="1" s="1"/>
  <c r="K28" i="1"/>
  <c r="G97" i="1" s="1"/>
  <c r="I28" i="1"/>
  <c r="E97" i="1" s="1"/>
  <c r="H28" i="1"/>
  <c r="D97" i="1" s="1"/>
  <c r="J28" i="1"/>
  <c r="F97" i="1" s="1"/>
  <c r="Q26" i="1"/>
  <c r="C89" i="1"/>
  <c r="C66" i="1"/>
  <c r="C79" i="1"/>
  <c r="I52" i="1"/>
  <c r="D24" i="1"/>
  <c r="D25" i="1" s="1"/>
  <c r="Q23" i="1"/>
  <c r="B3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37" i="1" l="1"/>
  <c r="C5" i="5"/>
  <c r="Q24" i="1"/>
  <c r="Q25" i="1" s="1"/>
  <c r="G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8" i="16" l="1"/>
  <c r="L97" i="16"/>
  <c r="L95" i="16"/>
  <c r="L96" i="16"/>
  <c r="P20" i="16"/>
  <c r="K99" i="16" s="1"/>
  <c r="M99" i="16" s="1"/>
  <c r="O99" i="16" s="1"/>
  <c r="P35" i="16"/>
  <c r="K118" i="16" s="1"/>
  <c r="M118" i="16" s="1"/>
  <c r="O118" i="16" s="1"/>
  <c r="P40" i="16"/>
  <c r="G39" i="1"/>
  <c r="I39" i="1" s="1"/>
  <c r="G38" i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69" i="16" l="1"/>
  <c r="M69" i="16" s="1"/>
  <c r="O69" i="16" s="1"/>
  <c r="K111" i="16"/>
  <c r="M111" i="16" s="1"/>
  <c r="O111" i="16" s="1"/>
  <c r="G49" i="16"/>
  <c r="I49" i="16" s="1"/>
  <c r="K73" i="16"/>
  <c r="M73" i="16" s="1"/>
  <c r="O73" i="16" s="1"/>
  <c r="G56" i="16"/>
  <c r="I56" i="16" s="1"/>
  <c r="K107" i="16"/>
  <c r="M107" i="16" s="1"/>
  <c r="O107" i="16" s="1"/>
  <c r="K93" i="16"/>
  <c r="M93" i="16" s="1"/>
  <c r="O93" i="16" s="1"/>
  <c r="K87" i="16"/>
  <c r="M87" i="16" s="1"/>
  <c r="O87" i="16" s="1"/>
  <c r="K117" i="16"/>
  <c r="M117" i="16" s="1"/>
  <c r="O117" i="16" s="1"/>
  <c r="K106" i="16"/>
  <c r="M106" i="16" s="1"/>
  <c r="O106" i="16" s="1"/>
  <c r="K81" i="16"/>
  <c r="M81" i="16" s="1"/>
  <c r="O81" i="16" s="1"/>
  <c r="G59" i="16"/>
  <c r="I59" i="16" s="1"/>
  <c r="K115" i="16"/>
  <c r="M115" i="16" s="1"/>
  <c r="O115" i="16" s="1"/>
  <c r="K79" i="16"/>
  <c r="M79" i="16" s="1"/>
  <c r="O79" i="16" s="1"/>
  <c r="K91" i="16"/>
  <c r="M91" i="16" s="1"/>
  <c r="O91" i="16" s="1"/>
  <c r="G48" i="16"/>
  <c r="I48" i="16" s="1"/>
  <c r="K119" i="16"/>
  <c r="M119" i="16" s="1"/>
  <c r="O119" i="16" s="1"/>
  <c r="K77" i="16"/>
  <c r="M77" i="16" s="1"/>
  <c r="O77" i="16" s="1"/>
  <c r="K72" i="16"/>
  <c r="M72" i="16" s="1"/>
  <c r="O72" i="16" s="1"/>
  <c r="K123" i="16"/>
  <c r="M123" i="16" s="1"/>
  <c r="O123" i="16" s="1"/>
  <c r="K85" i="16"/>
  <c r="M85" i="16" s="1"/>
  <c r="O85" i="16" s="1"/>
  <c r="G60" i="16"/>
  <c r="I60" i="16" s="1"/>
  <c r="G55" i="16"/>
  <c r="I55" i="16" s="1"/>
  <c r="K95" i="16"/>
  <c r="M95" i="16" s="1"/>
  <c r="O95" i="16" s="1"/>
  <c r="K65" i="16"/>
  <c r="M65" i="16" s="1"/>
  <c r="O65" i="16" s="1"/>
  <c r="K103" i="16"/>
  <c r="M103" i="16" s="1"/>
  <c r="O103" i="16" s="1"/>
  <c r="G57" i="16"/>
  <c r="I57" i="16" s="1"/>
  <c r="K114" i="16"/>
  <c r="M114" i="16" s="1"/>
  <c r="O114" i="16" s="1"/>
  <c r="G61" i="16"/>
  <c r="I61" i="16" s="1"/>
  <c r="G47" i="16"/>
  <c r="I47" i="16" s="1"/>
  <c r="K75" i="16"/>
  <c r="M75" i="16" s="1"/>
  <c r="O75" i="16" s="1"/>
  <c r="K83" i="16"/>
  <c r="M83" i="16" s="1"/>
  <c r="O83" i="16" s="1"/>
  <c r="K105" i="16"/>
  <c r="M105" i="16" s="1"/>
  <c r="O105" i="16" s="1"/>
  <c r="K101" i="16"/>
  <c r="M101" i="16" s="1"/>
  <c r="O101" i="16" s="1"/>
  <c r="K109" i="16"/>
  <c r="M109" i="16" s="1"/>
  <c r="O109" i="16" s="1"/>
  <c r="K67" i="16"/>
  <c r="M67" i="16" s="1"/>
  <c r="O67" i="16" s="1"/>
  <c r="K125" i="16"/>
  <c r="M125" i="16" s="1"/>
  <c r="O125" i="16" s="1"/>
  <c r="K121" i="16"/>
  <c r="M121" i="16" s="1"/>
  <c r="O121" i="16" s="1"/>
  <c r="K97" i="16"/>
  <c r="M97" i="16" s="1"/>
  <c r="O97" i="16" s="1"/>
  <c r="K113" i="16"/>
  <c r="M113" i="16" s="1"/>
  <c r="O113" i="16" s="1"/>
  <c r="H169" i="16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39" i="1"/>
  <c r="M39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B35" i="1"/>
  <c r="G20" i="1"/>
  <c r="G28" i="1" s="1"/>
  <c r="I97" i="1" l="1"/>
  <c r="D6" i="17"/>
  <c r="E6" i="17"/>
  <c r="D9" i="17" l="1"/>
  <c r="E9" i="17"/>
  <c r="D11" i="17" l="1"/>
  <c r="E11" i="17"/>
  <c r="B7" i="5" l="1"/>
  <c r="B6" i="17" l="1"/>
  <c r="B9" i="17" l="1"/>
  <c r="B11" i="17" l="1"/>
  <c r="E15" i="17" l="1"/>
  <c r="D15" i="17"/>
  <c r="C6" i="17" l="1"/>
  <c r="C6" i="5"/>
  <c r="C9" i="17" l="1"/>
  <c r="C11" i="17" l="1"/>
  <c r="D19" i="1" l="1"/>
  <c r="D20" i="1" s="1"/>
  <c r="A8" i="5"/>
  <c r="Q18" i="1"/>
  <c r="B2" i="5"/>
  <c r="A4" i="5"/>
  <c r="A3" i="5"/>
  <c r="A2" i="5"/>
  <c r="B4" i="5"/>
  <c r="Q19" i="1"/>
  <c r="H47" i="1" l="1"/>
  <c r="H45" i="1"/>
  <c r="H48" i="1"/>
  <c r="H44" i="1"/>
  <c r="H55" i="1"/>
  <c r="H53" i="1"/>
  <c r="H58" i="1"/>
  <c r="H54" i="1"/>
  <c r="H59" i="1"/>
  <c r="H56" i="1"/>
  <c r="H57" i="1"/>
  <c r="H60" i="1"/>
  <c r="H46" i="1"/>
  <c r="H43" i="1"/>
  <c r="B89" i="1"/>
  <c r="Q20" i="1"/>
  <c r="B79" i="1"/>
  <c r="B66" i="1"/>
  <c r="H52" i="1"/>
  <c r="B5" i="17"/>
  <c r="A34" i="1"/>
  <c r="B5" i="5"/>
  <c r="B6" i="5" s="1"/>
  <c r="K47" i="1" l="1"/>
  <c r="M47" i="1" s="1"/>
  <c r="O47" i="1" s="1"/>
  <c r="K45" i="1"/>
  <c r="M45" i="1" s="1"/>
  <c r="O45" i="1" s="1"/>
  <c r="K48" i="1"/>
  <c r="M48" i="1" s="1"/>
  <c r="O48" i="1" s="1"/>
  <c r="K44" i="1"/>
  <c r="M44" i="1" s="1"/>
  <c r="O44" i="1" s="1"/>
  <c r="K53" i="1"/>
  <c r="M53" i="1" s="1"/>
  <c r="O53" i="1" s="1"/>
  <c r="K54" i="1"/>
  <c r="K55" i="1"/>
  <c r="M55" i="1" s="1"/>
  <c r="O55" i="1" s="1"/>
  <c r="K60" i="1"/>
  <c r="M60" i="1" s="1"/>
  <c r="O60" i="1" s="1"/>
  <c r="K59" i="1"/>
  <c r="K58" i="1"/>
  <c r="K57" i="1"/>
  <c r="K56" i="1"/>
  <c r="M56" i="1" s="1"/>
  <c r="O56" i="1" s="1"/>
  <c r="C11" i="5"/>
  <c r="C15" i="17"/>
  <c r="K46" i="1"/>
  <c r="M46" i="1" s="1"/>
  <c r="O46" i="1" s="1"/>
  <c r="K43" i="1"/>
  <c r="M43" i="1" s="1"/>
  <c r="G36" i="1"/>
  <c r="I36" i="1" s="1"/>
  <c r="J36" i="1" s="1"/>
  <c r="M36" i="1" s="1"/>
  <c r="G35" i="1"/>
  <c r="I35" i="1" s="1"/>
  <c r="J35" i="1" s="1"/>
  <c r="Q28" i="1"/>
  <c r="K52" i="1"/>
  <c r="B15" i="17"/>
  <c r="I38" i="1"/>
  <c r="J38" i="1" s="1"/>
  <c r="M35" i="1" l="1"/>
  <c r="M38" i="1"/>
  <c r="M54" i="1"/>
  <c r="O54" i="1" s="1"/>
  <c r="M52" i="1"/>
  <c r="O52" i="1" s="1"/>
  <c r="M57" i="1" l="1"/>
  <c r="O57" i="1" s="1"/>
  <c r="M59" i="1"/>
  <c r="O59" i="1" s="1"/>
  <c r="M58" i="1" l="1"/>
  <c r="O58" i="1" s="1"/>
  <c r="O4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80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<sst xmlns="http://schemas.openxmlformats.org/spreadsheetml/2006/main" count="936" uniqueCount="420">
  <si>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</si>
  <si>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</si>
  <si>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</si>
  <si>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</si>
  <si>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</si>
  <si>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</si>
  <si>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</si>
  <si>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</si>
  <si>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</si>
  <si>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</si>
  <si>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</si>
  <si>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</si>
  <si>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</si>
  <si>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</si>
  <si>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</si>
  <si>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</si>
  <si>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</si>
  <si>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</si>
  <si>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</si>
  <si>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</si>
  <si>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</si>
  <si>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</si>
  <si>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</si>
  <si>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</si>
  <si>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</si>
  <si>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</si>
  <si>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</si>
  <si>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</si>
  <si>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</si>
  <si>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</si>
  <si>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</si>
  <si>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</si>
  <si>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</si>
  <si>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</si>
  <si>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</si>
  <si>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</si>
  <si>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</si>
  <si>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</si>
  <si>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</si>
  <si>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</si>
  <si>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</si>
  <si>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</si>
  <si>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</si>
  <si>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</si>
  <si>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</si>
  <si>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</si>
  <si>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</si>
  <si>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</si>
  <si>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</si>
  <si>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</si>
  <si>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</si>
  <si>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</si>
  <si>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</si>
  <si>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</si>
  <si>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</si>
  <si>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</si>
  <si>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</si>
  <si>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</si>
  <si>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</si>
  <si>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</si>
  <si>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</si>
  <si>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</si>
  <si>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</si>
  <si>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</si>
  <si>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</si>
  <si>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</si>
  <si>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</si>
  <si>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</si>
  <si>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</si>
  <si>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</si>
  <si>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</si>
  <si>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</si>
  <si>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</si>
  <si>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</si>
  <si>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</si>
  <si>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</si>
  <si>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</si>
  <si>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</si>
  <si>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</si>
  <si>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</si>
  <si>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</si>
  <si>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</si>
  <si>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</si>
  <si>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</si>
  <si>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</si>
  <si>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</si>
  <si>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</si>
  <si>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</si>
  <si>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</si>
  <si>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</si>
  <si>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</si>
  <si>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</si>
  <si>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</si>
  <si>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</si>
  <si>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</si>
  <si>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</si>
  <si>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</si>
  <si>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</si>
  <si>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</si>
  <si>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</si>
  <si>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</si>
  <si>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</si>
  <si>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</si>
  <si>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</si>
  <si>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</si>
  <si>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</si>
  <si>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</si>
  <si>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</si>
  <si>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</si>
  <si>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</si>
  <si>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</si>
  <si>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</si>
  <si>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</si>
  <si>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</si>
  <si>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</si>
  <si>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</si>
  <si>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</si>
  <si>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</si>
  <si>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</si>
  <si>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</si>
  <si>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</si>
  <si>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</si>
  <si>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</si>
  <si>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</si>
  <si>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</si>
  <si>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</si>
  <si>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</si>
  <si>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</si>
  <si>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</si>
  <si>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</si>
  <si>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</si>
  <si>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</si>
  <si>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</si>
  <si>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</si>
  <si>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</si>
  <si>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</si>
  <si>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</si>
  <si>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</si>
  <si>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</si>
  <si>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</si>
  <si>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</si>
  <si>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</si>
  <si>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</si>
  <si>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</si>
  <si>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</si>
  <si>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</si>
  <si>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</si>
  <si>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</si>
  <si>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</si>
  <si>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</si>
  <si>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</si>
  <si>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</si>
  <si>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</si>
  <si>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</si>
  <si>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</si>
  <si>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</si>
  <si>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</si>
  <si>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</si>
  <si>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</si>
  <si>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</si>
  <si>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</si>
  <si>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</si>
  <si>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</si>
  <si>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</si>
  <si>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</si>
  <si>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</si>
  <si>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</si>
  <si>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</si>
  <si>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</si>
  <si>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</si>
  <si>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</si>
  <si>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</si>
  <si>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</si>
  <si>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</si>
  <si>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</si>
  <si>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</si>
  <si>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</si>
  <si>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</si>
  <si>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</si>
  <si>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</si>
  <si>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</si>
  <si>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</si>
  <si>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</si>
  <si>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</si>
  <si>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</si>
  <si>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</si>
  <si>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</si>
  <si>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</si>
  <si>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</si>
  <si>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</si>
  <si>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</si>
  <si>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</si>
  <si>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</si>
  <si>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</si>
  <si>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</si>
  <si>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</si>
  <si>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</si>
  <si>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</si>
  <si>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</si>
  <si>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</si>
  <si>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</si>
  <si>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</si>
  <si>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</si>
  <si>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</si>
  <si>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</si>
  <si>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</si>
  <si>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</si>
  <si>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</si>
  <si>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</si>
  <si>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</si>
  <si>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</si>
  <si>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</si>
  <si>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</si>
  <si>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</si>
  <si>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</si>
  <si>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</si>
  <si>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</si>
  <si>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</si>
  <si>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</si>
  <si>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</si>
  <si>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</si>
  <si>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</si>
  <si>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</si>
  <si>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 xml:space="preserve">CLEAR </t>
  </si>
  <si>
    <t>SET</t>
  </si>
  <si>
    <t>DUYỆT HÌNH INTHEO</t>
  </si>
  <si>
    <t xml:space="preserve"> </t>
  </si>
  <si>
    <t>CỔ/ NẮP TÚI</t>
  </si>
  <si>
    <t>LSSP24S0073002F00K - ÁNH A - CẤP TRIỆT TIÊU  230802-012- LOT 1</t>
  </si>
  <si>
    <t>KEO MÈ 9015FW</t>
  </si>
  <si>
    <t>UNPACKPKEOME02U00D</t>
  </si>
  <si>
    <t xml:space="preserve">HMP POLYBAG 	370mm X 470mm </t>
  </si>
  <si>
    <t>POLYBAG STICKER 2” (L) x 1” (W)</t>
  </si>
  <si>
    <t>THẺ BÀI 3.13” (L) x 3” (W)</t>
  </si>
  <si>
    <t>GIẤY CHỐNG ẨM</t>
  </si>
  <si>
    <t>GÓI CHỐNG ẨM</t>
  </si>
  <si>
    <t>BAO LỚN (100CMX120CM)</t>
  </si>
  <si>
    <t>LÓT THÙNG</t>
  </si>
  <si>
    <t>THÙNG CARTON</t>
  </si>
  <si>
    <t>DÂY TREO THẺ BÀI</t>
  </si>
  <si>
    <t>GẮN TẠI NHÃN CHÍNH</t>
  </si>
  <si>
    <t>DÙNG TREO THẺ BÀI</t>
  </si>
  <si>
    <t>LÓT BÊN TRONG THÙNG</t>
  </si>
  <si>
    <t>DÁN TẠI GÓC PHẢI BÊN DƯỚI MẶT TRƯỚC BAO POLYBAG</t>
  </si>
  <si>
    <t>THEO TECH PACKS</t>
  </si>
  <si>
    <t>WASH ĐỂ CẢI THIỆN CO RÚT CỦA VẢI, VUI LÒNG KIỂM SOÁT HANDFEEL NHƯ TRƯỚC WASH</t>
  </si>
  <si>
    <t>CHỈ 40/2 MAY CHÍNH  - TIỆP VẢI CHÍNH</t>
  </si>
  <si>
    <t>GẬP ĐÔI, MAY TẠI GIỮA CỔ</t>
  </si>
  <si>
    <t>Season</t>
  </si>
  <si>
    <t>Date Created</t>
  </si>
  <si>
    <t>Style Name</t>
  </si>
  <si>
    <t xml:space="preserve">CODE </t>
  </si>
  <si>
    <t>Block</t>
  </si>
  <si>
    <t>NO.</t>
  </si>
  <si>
    <t>DESCRIPTION</t>
  </si>
  <si>
    <t>GRADING</t>
  </si>
  <si>
    <t>TOLERANCE +/-</t>
  </si>
  <si>
    <t>A</t>
  </si>
  <si>
    <t>LENGTH FROM SIDE NECK POINT TO HEM</t>
  </si>
  <si>
    <t>DÀI ÁO TỪ ĐIỂM CỔ ĐẾN LAI ÁO</t>
  </si>
  <si>
    <t>B</t>
  </si>
  <si>
    <t>1/2 CHEST AT ARMPIT</t>
  </si>
  <si>
    <t xml:space="preserve">1/2 NGỰC Ở NÁCH </t>
  </si>
  <si>
    <t>C1</t>
  </si>
  <si>
    <t>1/2 BASE  STRETCHED FLAT</t>
  </si>
  <si>
    <t xml:space="preserve">1/2 LAI DƯỚI ĐƯỜNG MAY RIB </t>
  </si>
  <si>
    <t>C2</t>
  </si>
  <si>
    <t xml:space="preserve">1/2 LAI DO ÊM </t>
  </si>
  <si>
    <t>D1</t>
  </si>
  <si>
    <t xml:space="preserve">OVERARM </t>
  </si>
  <si>
    <t xml:space="preserve">DÀI TAY NGOÀI - TÍNH LUÔN CỬA TAY - KHÔNG TÍNH RIB CỔ </t>
  </si>
  <si>
    <t>D2</t>
  </si>
  <si>
    <t>UNDERARM</t>
  </si>
  <si>
    <t>DÀI TAY CẠNH  TRONG</t>
  </si>
  <si>
    <t>E</t>
  </si>
  <si>
    <t>SHOULDER TO SHOULDER</t>
  </si>
  <si>
    <t xml:space="preserve">NGANG VAI </t>
  </si>
  <si>
    <t>F1</t>
  </si>
  <si>
    <t xml:space="preserve">NGỰC DƯỚI ĐỈNH VAI 18.5CM </t>
  </si>
  <si>
    <t>F2</t>
  </si>
  <si>
    <t xml:space="preserve">NGANG SUA DƯỚI ĐỈNH VAI 18.5CM </t>
  </si>
  <si>
    <t>G1</t>
  </si>
  <si>
    <t>BICEP (2CM BELOW UNDERARM POINT)</t>
  </si>
  <si>
    <t xml:space="preserve">BẮP TAY DƯỚI NÁCH 2CM </t>
  </si>
  <si>
    <t>G2</t>
  </si>
  <si>
    <t>ARMHOLE (STRAIGHT)</t>
  </si>
  <si>
    <t xml:space="preserve">NÁCH ĐO THẲNG </t>
  </si>
  <si>
    <t>H</t>
  </si>
  <si>
    <t>ELBOW  WIDTH- half way down underarm</t>
  </si>
  <si>
    <t>RỘNG KHỦY TAY (TỪ 1/2 DÀI TAY TRONG)</t>
  </si>
  <si>
    <t>J1</t>
  </si>
  <si>
    <t>CUFF WIDTH STRETCHED FLAT - 2cm above rib</t>
  </si>
  <si>
    <t xml:space="preserve">RỘNG CỬA TAY CÁCH ĐƯỜNG MAY RIB 2CM </t>
  </si>
  <si>
    <t>J2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</si>
  <si>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</si>
  <si>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</si>
  <si>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</si>
  <si>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</si>
  <si>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</si>
  <si>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</si>
  <si>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P</t>
  </si>
  <si>
    <t>NECK WIDTH</t>
  </si>
  <si>
    <t xml:space="preserve">RỘNG CỔ </t>
  </si>
  <si>
    <t>Q</t>
  </si>
  <si>
    <t xml:space="preserve">SIDE NECK LEVEL TO BACK NECK DROP </t>
  </si>
  <si>
    <t xml:space="preserve">HẠ CỔ SAU </t>
  </si>
  <si>
    <t>R</t>
  </si>
  <si>
    <t>SIDE NECK LEVEL TO FRONT NECK DROP</t>
  </si>
  <si>
    <t xml:space="preserve">HẠ CỔ TRƯỚC </t>
  </si>
  <si>
    <t>SHOULDER SEAM AHEAD</t>
  </si>
  <si>
    <t xml:space="preserve">CHỒM VAI </t>
  </si>
  <si>
    <t>HOOD MEASUREMENTS - STANDARD HOOD</t>
  </si>
  <si>
    <t>HOOD HEIGHT (FRONT EDGE)</t>
  </si>
  <si>
    <t>CAO NÓN  (CẠNH TRƯỚC)</t>
  </si>
  <si>
    <t>T</t>
  </si>
  <si>
    <t>HOOD HEIGHT FROM SIDE NECKPOINT</t>
  </si>
  <si>
    <t>CAO NÓN TỪ ĐIỂM SƯỜN CỔ</t>
  </si>
  <si>
    <t>U</t>
  </si>
  <si>
    <t>HOOD WIDTH - ACROSS CENTRE</t>
  </si>
  <si>
    <t xml:space="preserve">RỘNG NÓN TẠI ĐIỂM GIỮA </t>
  </si>
  <si>
    <t>V</t>
  </si>
  <si>
    <t>OVERHEAD</t>
  </si>
  <si>
    <t>SÓNG NÓN NGUYÊN VÒNG</t>
  </si>
  <si>
    <t>N</t>
  </si>
  <si>
    <t>CF TO CB NECKLINE</t>
  </si>
  <si>
    <t xml:space="preserve">CỔ TỪ GIỮA TRƯỚC ĐẾN GIỮA SAU </t>
  </si>
  <si>
    <t>POCKET MEASUREMENTS - FLAT OPENINGS - OPTIONAL - FOR POCKET STYLES</t>
  </si>
  <si>
    <t>X1</t>
  </si>
  <si>
    <t>WIDTH OF POCKET TOP EDGE</t>
  </si>
  <si>
    <t xml:space="preserve">RỘNG TÚI CẠNH TRÊN </t>
  </si>
  <si>
    <t>X2</t>
  </si>
  <si>
    <t>WIDTH OF POCKET WIDEST</t>
  </si>
  <si>
    <t>RỘNG TÚI Ở ĐIỂM RỘNG NHẤT</t>
  </si>
  <si>
    <t>POCKET OPENING</t>
  </si>
  <si>
    <t>MIENG TUI</t>
  </si>
  <si>
    <t>Y1</t>
  </si>
  <si>
    <t>POCKET HEIGHT</t>
  </si>
  <si>
    <t xml:space="preserve">CAO TÚI </t>
  </si>
  <si>
    <t>Y2</t>
  </si>
  <si>
    <t>POCKET HEIGHT AT SIDES</t>
  </si>
  <si>
    <t xml:space="preserve">CAO CẠNH SƯỜN TÚI </t>
  </si>
  <si>
    <t>BO TAY / BO LAI</t>
  </si>
  <si>
    <t>1/2 BASE (RIB) RELAXED</t>
  </si>
  <si>
    <t>2"</t>
  </si>
  <si>
    <t>THÔNG TIN ĐỊNH VỊ HÌNH IN THÂN TRƯỚC TRÁI NGƯỜI MẶC</t>
  </si>
  <si>
    <t>ĐỊNH VỊ HÌNH IN:  
CANH GIỮA NGỰC TRÁI, TỪ ĐỈNH VAI XUỐNG ĐIỂM CAO NHẤT</t>
  </si>
  <si>
    <t>THÔNG TIN ĐỊNH VỊ HÌNH IN GIỮA THÂN SAU TRANG QUA 2 TAY</t>
  </si>
  <si>
    <t>ĐỊNH VỊ HÌNH IN: IN THÂN SAU  TỪ ĐƯỜNG TRA CỔ ĐẾN ĐỈNH HÌNH IN -MAY RÁP TAY TRƯỚC KHI IN</t>
  </si>
  <si>
    <t>3"</t>
  </si>
  <si>
    <t>MY LAI/ TIEN DANG 24</t>
  </si>
  <si>
    <t>CRTZ_1266</t>
  </si>
  <si>
    <t>12.18.2023</t>
  </si>
  <si>
    <t>REVISED 1.12.24</t>
  </si>
  <si>
    <t>CRTZ BOXY HOODIE</t>
  </si>
  <si>
    <t>Created by</t>
  </si>
  <si>
    <t>CREATED /CHECK BY JACK 12.18.2023</t>
  </si>
  <si>
    <t>X</t>
  </si>
  <si>
    <t>INCORRECT GRADING</t>
  </si>
  <si>
    <r>
      <rPr>
        <sz val="8"/>
        <color theme="1"/>
        <rFont val="Arial"/>
        <family val="2"/>
      </rPr>
      <t xml:space="preserve">X CHEST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</si>
  <si>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r>
      <rPr>
        <sz val="8"/>
        <color theme="1"/>
        <rFont val="Arial"/>
        <family val="2"/>
      </rPr>
      <t xml:space="preserve">X BACK </t>
    </r>
    <r>
      <rPr>
        <sz val="8"/>
        <color rgb="FFFF0000"/>
        <rFont val="Arial"/>
        <family val="2"/>
      </rPr>
      <t>18.5cms</t>
    </r>
    <r>
      <rPr>
        <sz val="8"/>
        <color theme="1"/>
        <rFont val="Arial"/>
        <family val="2"/>
      </rPr>
      <t xml:space="preserve"> Down from SNP</t>
    </r>
  </si>
  <si>
    <t>ZIPPER LENGT</t>
  </si>
  <si>
    <t>Day keo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</si>
  <si>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</si>
  <si>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</si>
  <si>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</si>
  <si>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CRTZ_1269</t>
  </si>
  <si>
    <t xml:space="preserve"> CÁCH MAY: THAM KHẢO ÁO MẪU PROTO CRTZ_1269 MÀU BLACK CHUYỂN KÈM TÁC NGIỆP NGÀY 16/05/2024</t>
  </si>
  <si>
    <t>HOODIE</t>
  </si>
  <si>
    <t>FW24</t>
  </si>
  <si>
    <t>DÂY KÉO</t>
  </si>
  <si>
    <t>56CM</t>
  </si>
  <si>
    <t>58.5CM</t>
  </si>
  <si>
    <t>60.5CM</t>
  </si>
  <si>
    <t>63CM</t>
  </si>
  <si>
    <t>65CM</t>
  </si>
  <si>
    <t>GARMENT DYE</t>
  </si>
  <si>
    <t>DÂY KÉO YKK</t>
  </si>
  <si>
    <t>NHÃN THÀNH PHẦN 100% COTTON - THAY THẾ</t>
  </si>
  <si>
    <t>DYE MAX</t>
  </si>
  <si>
    <t>IN THÀNH PHẨM TẠI NGỰC TRƯỚC TRÁI NGƯỜI MẶT + IN THÀNH PHẨM THÂN SAU TRÀNG QUA 2 TAY</t>
  </si>
  <si>
    <t>5” WIDE X 4.4434 in” HEIGHT</t>
  </si>
  <si>
    <t>7"</t>
  </si>
  <si>
    <t>TỪ ĐƯỜNG TRA DÂY KÉO ĐẾN MÉP HÌNH IN</t>
  </si>
  <si>
    <t>GỬI ĐỊNH VỊ LÊN DUYỆT</t>
  </si>
  <si>
    <t>'GỬI ĐỊNH VỊ LÊN DUYỆT</t>
  </si>
  <si>
    <t>GARMENT DYE VỀ THÁO TAY/SƯỜN ĐẾN HẾT BO , THÁO NÓN ĐỂ IN</t>
  </si>
  <si>
    <t xml:space="preserve">KÍCH THƯỚC </t>
  </si>
  <si>
    <t>ĐỊNH VỊ HÌNH THÊU:
TỪ ĐỈNH VAI ĐẾN CẠNH TRÊN HÌNH THÊU:</t>
  </si>
  <si>
    <t xml:space="preserve">ĐỊNH VỊ HÌNH THÊU:
CANH GIỮA ĐƯỜNG DÂY KÉO ĐẾN MÉP HÌNH THÊU </t>
  </si>
  <si>
    <t>THÔNG TIN ĐỊNH VỊ HÌNH THÊU TẠI NGỰC TRÁI THÂN TRƯỚC NGƯỜI MẶC</t>
  </si>
  <si>
    <t>7.5"</t>
  </si>
  <si>
    <t>1.5"</t>
  </si>
  <si>
    <t>N07  SS25   S2780</t>
  </si>
  <si>
    <t>SS25</t>
  </si>
  <si>
    <t>NIKE</t>
  </si>
  <si>
    <t>DROP 1</t>
  </si>
  <si>
    <t>100%COTTON SEMI BRUSHED - PFD COLOR  (20/1+20/1+10/2) washing_ 14GG _460GSM</t>
  </si>
  <si>
    <t>IVORY</t>
  </si>
  <si>
    <t>ZIP HOODIE</t>
  </si>
  <si>
    <t>RIB 1X1 400GSM_CM20/2</t>
  </si>
  <si>
    <t>DRFW23S1542001T00K LÓT L0324-10</t>
  </si>
  <si>
    <t>DRFW23S1542002T00K LÓT L0324-10</t>
  </si>
  <si>
    <t xml:space="preserve">NHÃN CHÍNH + SIZE </t>
  </si>
  <si>
    <t>WHITE/BLACK</t>
  </si>
  <si>
    <t xml:space="preserve">DÂY KÉO YKK 2 ĐẦU </t>
  </si>
  <si>
    <t>DTM</t>
  </si>
  <si>
    <t xml:space="preserve">MẮC CÁO </t>
  </si>
  <si>
    <t>SILVER</t>
  </si>
  <si>
    <t>DÂY LUỒN NÓN TRÒN</t>
  </si>
  <si>
    <t>THÊU BTP TẠI NGỰC TRÁI NGƯỜI MẶC</t>
  </si>
  <si>
    <t>-CÁCH MAY THEO TECHPACK</t>
  </si>
  <si>
    <t>-KÍCH THƯỚC HÌNH THÊU: GỬI ĐỊNH VỊ VÀ KÍCH THƯỚC LÊN DUYỆT VỊ TRÚI TRƯỚC THÊU.
-CHỈ THÊU LOGO KHÔNG THÊU CHỮ .
-KỸ THUẬT ADVISE MẮC CÁO VÀ TO BẢN DÂY LUỒN .</t>
  </si>
  <si>
    <t xml:space="preserve">WHITE  </t>
  </si>
  <si>
    <t>OFF WHITE</t>
  </si>
  <si>
    <t>NHÃN THÀNH PHẦN XUẤT XỨ KHÔNG SIZE</t>
  </si>
  <si>
    <t>MAY VÀO SƯỜN TRÁI NGƯỜI MẶT,CÁCH LAI 12CM</t>
  </si>
  <si>
    <t>TẠI NÓN</t>
  </si>
  <si>
    <t xml:space="preserve"> CÁCH MAY: THAM KHẢO CÁCH MAY THEO TECHPACK KÈM TÁC NGHIỆP 09/08/2024</t>
  </si>
  <si>
    <t>KHÔNG WASH</t>
  </si>
  <si>
    <t>N07-HD07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</si>
</sst>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8"/>
    <numFmt numFmtId="177" formatCode="#\ ?/4"/>
    <numFmt numFmtId="178" formatCode="#\ ?/2"/>
    <numFmt numFmtId="179" formatCode="m/d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1"/>
      <name val="Muli"/>
    </font>
    <font>
      <sz val="8"/>
      <color theme="1"/>
      <name val="Arial"/>
      <family val="2"/>
    </font>
    <font>
      <b/>
      <sz val="60"/>
      <name val="Muli"/>
    </font>
    <font>
      <sz val="11"/>
      <color theme="1"/>
      <name val="Calibri"/>
      <family val="2"/>
    </font>
    <font>
      <b/>
      <sz val="8"/>
      <color rgb="FF17365D"/>
      <name val="Arial"/>
      <family val="2"/>
    </font>
    <font>
      <sz val="9"/>
      <color theme="1"/>
      <name val="Helvetica Neue"/>
    </font>
    <font>
      <b/>
      <sz val="8"/>
      <color theme="1"/>
      <name val="Arial"/>
      <family val="2"/>
    </font>
    <font>
      <sz val="11"/>
      <name val="Calibri"/>
      <family val="2"/>
    </font>
    <font>
      <b/>
      <sz val="10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1"/>
      <color rgb="FFFF0000"/>
      <name val="Calibri"/>
      <family val="2"/>
      <charset val="163"/>
    </font>
    <font>
      <sz val="8"/>
      <color theme="1"/>
      <name val="Helvetica Neue"/>
    </font>
    <font>
      <b/>
      <sz val="8"/>
      <color theme="1"/>
      <name val="Helvetica Neue"/>
    </font>
    <font>
      <sz val="8"/>
      <color theme="1"/>
      <name val="Arimo"/>
    </font>
    <font>
      <b/>
      <sz val="8"/>
      <color rgb="FF000000"/>
      <name val="Helvetica Neue"/>
    </font>
    <font>
      <b/>
      <sz val="11"/>
      <color rgb="FF000000"/>
      <name val="Cambria"/>
      <family val="2"/>
      <scheme val="major"/>
    </font>
    <font>
      <sz val="11"/>
      <color theme="1"/>
      <name val="Helvetica Neue"/>
    </font>
    <font>
      <b/>
      <sz val="11"/>
      <color theme="1"/>
      <name val="Helvetica Neue"/>
    </font>
    <font>
      <b/>
      <sz val="11"/>
      <color rgb="FF000000"/>
      <name val="Helvetica Neue"/>
    </font>
    <font>
      <b/>
      <sz val="11"/>
      <color theme="1"/>
      <name val="Arial"/>
      <family val="2"/>
    </font>
    <font>
      <sz val="30"/>
      <name val="Muli"/>
    </font>
    <font>
      <b/>
      <u/>
      <sz val="30"/>
      <name val="Muli"/>
    </font>
    <font>
      <b/>
      <sz val="46"/>
      <name val="Muli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D8D8D8"/>
        <bgColor rgb="FFD8D8D8"/>
      </patternFill>
    </fill>
    <fill>
      <patternFill patternType="solid">
        <fgColor theme="5" tint="0.39997558519241921"/>
        <bgColor rgb="FFE5B8B7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theme="5" tint="0.39997558519241921"/>
        <bgColor indexed="64"/>
      </patternFill>
    </fill>
  </fills>
  <borders count="10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</cellStyleXfs>
  <cellXfs count="729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52" fillId="0" borderId="54" xfId="2" applyFont="1" applyBorder="1" applyAlignment="1">
      <alignment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98" fillId="0" borderId="0" xfId="0" applyFont="1" applyAlignment="1">
      <alignment vertical="center"/>
    </xf>
    <xf numFmtId="0" fontId="98" fillId="0" borderId="0" xfId="0" applyFont="1" applyAlignment="1">
      <alignment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99" fillId="0" borderId="0" xfId="0" applyFont="1" applyAlignment="1">
      <alignment horizontal="left" vertical="center"/>
    </xf>
    <xf numFmtId="0" fontId="102" fillId="0" borderId="0" xfId="0" applyFont="1" applyAlignment="1">
      <alignment vertical="center"/>
    </xf>
    <xf numFmtId="0" fontId="99" fillId="0" borderId="0" xfId="0" applyFont="1" applyAlignment="1">
      <alignment horizontal="center" vertical="center"/>
    </xf>
    <xf numFmtId="15" fontId="99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99" fillId="0" borderId="78" xfId="0" applyFont="1" applyBorder="1" applyAlignment="1">
      <alignment horizontal="left" vertical="center"/>
    </xf>
    <xf numFmtId="0" fontId="102" fillId="0" borderId="79" xfId="0" applyFont="1" applyBorder="1" applyAlignment="1">
      <alignment vertical="center"/>
    </xf>
    <xf numFmtId="0" fontId="99" fillId="0" borderId="36" xfId="0" applyFont="1" applyBorder="1" applyAlignment="1">
      <alignment horizontal="center" vertical="center"/>
    </xf>
    <xf numFmtId="0" fontId="104" fillId="49" borderId="36" xfId="0" applyFont="1" applyFill="1" applyBorder="1" applyAlignment="1">
      <alignment horizontal="left" vertical="center"/>
    </xf>
    <xf numFmtId="15" fontId="99" fillId="49" borderId="36" xfId="0" applyNumberFormat="1" applyFont="1" applyFill="1" applyBorder="1" applyAlignment="1">
      <alignment horizontal="center" vertical="center"/>
    </xf>
    <xf numFmtId="15" fontId="99" fillId="0" borderId="36" xfId="0" applyNumberFormat="1" applyFont="1" applyBorder="1" applyAlignment="1">
      <alignment horizontal="center" vertical="center"/>
    </xf>
    <xf numFmtId="0" fontId="99" fillId="0" borderId="84" xfId="0" applyFont="1" applyBorder="1" applyAlignment="1">
      <alignment horizontal="left" vertical="center"/>
    </xf>
    <xf numFmtId="0" fontId="102" fillId="0" borderId="85" xfId="0" applyFont="1" applyBorder="1" applyAlignment="1">
      <alignment horizontal="right" vertical="center"/>
    </xf>
    <xf numFmtId="0" fontId="102" fillId="0" borderId="85" xfId="0" applyFont="1" applyBorder="1" applyAlignment="1">
      <alignment horizontal="left" vertical="center"/>
    </xf>
    <xf numFmtId="0" fontId="99" fillId="0" borderId="41" xfId="0" applyFont="1" applyBorder="1" applyAlignment="1">
      <alignment horizontal="center" vertical="center"/>
    </xf>
    <xf numFmtId="0" fontId="99" fillId="0" borderId="41" xfId="0" applyFont="1" applyBorder="1" applyAlignment="1">
      <alignment horizontal="left" vertical="center"/>
    </xf>
    <xf numFmtId="0" fontId="102" fillId="0" borderId="85" xfId="0" applyFont="1" applyBorder="1" applyAlignment="1">
      <alignment vertical="center"/>
    </xf>
    <xf numFmtId="15" fontId="99" fillId="0" borderId="41" xfId="0" applyNumberFormat="1" applyFont="1" applyBorder="1" applyAlignment="1">
      <alignment horizontal="center" vertical="center"/>
    </xf>
    <xf numFmtId="0" fontId="99" fillId="0" borderId="89" xfId="0" applyFont="1" applyBorder="1" applyAlignment="1">
      <alignment horizontal="left" vertical="center"/>
    </xf>
    <xf numFmtId="0" fontId="99" fillId="50" borderId="33" xfId="0" applyFont="1" applyFill="1" applyBorder="1"/>
    <xf numFmtId="0" fontId="99" fillId="0" borderId="90" xfId="0" applyFont="1" applyBorder="1" applyAlignment="1">
      <alignment horizontal="center" vertical="center"/>
    </xf>
    <xf numFmtId="0" fontId="99" fillId="0" borderId="90" xfId="0" applyFont="1" applyBorder="1" applyAlignment="1">
      <alignment horizontal="left" vertical="center"/>
    </xf>
    <xf numFmtId="0" fontId="99" fillId="0" borderId="94" xfId="0" applyFont="1" applyBorder="1" applyAlignment="1">
      <alignment horizontal="left" vertical="center"/>
    </xf>
    <xf numFmtId="0" fontId="99" fillId="0" borderId="0" xfId="0" applyFont="1"/>
    <xf numFmtId="0" fontId="103" fillId="0" borderId="87" xfId="0" applyFont="1" applyBorder="1" applyAlignment="1">
      <alignment horizontal="center" vertical="center"/>
    </xf>
    <xf numFmtId="0" fontId="90" fillId="0" borderId="0" xfId="0" applyFont="1"/>
    <xf numFmtId="0" fontId="104" fillId="0" borderId="78" xfId="0" applyFont="1" applyBorder="1" applyAlignment="1">
      <alignment horizontal="center" vertical="center"/>
    </xf>
    <xf numFmtId="0" fontId="104" fillId="0" borderId="36" xfId="0" applyFont="1" applyBorder="1" applyAlignment="1">
      <alignment horizontal="left" vertical="center"/>
    </xf>
    <xf numFmtId="0" fontId="104" fillId="0" borderId="36" xfId="0" applyFont="1" applyBorder="1" applyAlignment="1">
      <alignment horizontal="center" vertical="center"/>
    </xf>
    <xf numFmtId="0" fontId="104" fillId="52" borderId="36" xfId="0" applyFont="1" applyFill="1" applyBorder="1" applyAlignment="1">
      <alignment horizontal="center" vertical="center"/>
    </xf>
    <xf numFmtId="0" fontId="104" fillId="0" borderId="79" xfId="0" applyFont="1" applyBorder="1" applyAlignment="1">
      <alignment horizontal="center" vertical="center"/>
    </xf>
    <xf numFmtId="0" fontId="104" fillId="0" borderId="98" xfId="0" applyFont="1" applyBorder="1" applyAlignment="1">
      <alignment horizontal="center" vertical="center"/>
    </xf>
    <xf numFmtId="0" fontId="106" fillId="53" borderId="0" xfId="0" applyFont="1" applyFill="1"/>
    <xf numFmtId="0" fontId="99" fillId="0" borderId="84" xfId="0" applyFont="1" applyBorder="1" applyAlignment="1">
      <alignment horizontal="center"/>
    </xf>
    <xf numFmtId="0" fontId="99" fillId="0" borderId="41" xfId="0" applyFont="1" applyBorder="1" applyAlignment="1">
      <alignment vertical="center"/>
    </xf>
    <xf numFmtId="0" fontId="99" fillId="54" borderId="41" xfId="0" applyFont="1" applyFill="1" applyBorder="1" applyAlignment="1">
      <alignment horizontal="left" vertical="center"/>
    </xf>
    <xf numFmtId="12" fontId="99" fillId="54" borderId="41" xfId="0" applyNumberFormat="1" applyFont="1" applyFill="1" applyBorder="1" applyAlignment="1">
      <alignment horizontal="center" vertical="center"/>
    </xf>
    <xf numFmtId="12" fontId="99" fillId="52" borderId="41" xfId="0" applyNumberFormat="1" applyFont="1" applyFill="1" applyBorder="1" applyAlignment="1">
      <alignment horizontal="center" vertical="center"/>
    </xf>
    <xf numFmtId="165" fontId="99" fillId="0" borderId="85" xfId="0" applyNumberFormat="1" applyFont="1" applyBorder="1" applyAlignment="1">
      <alignment horizontal="center" vertical="center"/>
    </xf>
    <xf numFmtId="179" fontId="99" fillId="0" borderId="99" xfId="0" applyNumberFormat="1" applyFont="1" applyBorder="1" applyAlignment="1">
      <alignment horizontal="center" vertical="center"/>
    </xf>
    <xf numFmtId="0" fontId="1" fillId="53" borderId="0" xfId="0" applyFont="1" applyFill="1"/>
    <xf numFmtId="12" fontId="99" fillId="52" borderId="41" xfId="0" applyNumberFormat="1" applyFont="1" applyFill="1" applyBorder="1" applyAlignment="1">
      <alignment horizontal="center"/>
    </xf>
    <xf numFmtId="12" fontId="99" fillId="0" borderId="99" xfId="0" applyNumberFormat="1" applyFont="1" applyBorder="1" applyAlignment="1">
      <alignment horizontal="center" vertical="center"/>
    </xf>
    <xf numFmtId="0" fontId="1" fillId="0" borderId="0" xfId="0" applyFont="1"/>
    <xf numFmtId="12" fontId="99" fillId="0" borderId="41" xfId="0" applyNumberFormat="1" applyFont="1" applyBorder="1" applyAlignment="1">
      <alignment horizontal="center" vertical="center"/>
    </xf>
    <xf numFmtId="12" fontId="104" fillId="55" borderId="41" xfId="0" applyNumberFormat="1" applyFont="1" applyFill="1" applyBorder="1" applyAlignment="1">
      <alignment horizontal="center"/>
    </xf>
    <xf numFmtId="0" fontId="101" fillId="0" borderId="0" xfId="0" applyFont="1" applyAlignment="1">
      <alignment vertical="center" wrapText="1"/>
    </xf>
    <xf numFmtId="12" fontId="1" fillId="0" borderId="0" xfId="0" applyNumberFormat="1" applyFont="1"/>
    <xf numFmtId="165" fontId="1" fillId="0" borderId="0" xfId="0" applyNumberFormat="1" applyFont="1"/>
    <xf numFmtId="0" fontId="99" fillId="0" borderId="41" xfId="0" applyFont="1" applyBorder="1" applyAlignment="1">
      <alignment horizontal="left" vertical="center" wrapText="1"/>
    </xf>
    <xf numFmtId="12" fontId="104" fillId="55" borderId="41" xfId="0" applyNumberFormat="1" applyFont="1" applyFill="1" applyBorder="1" applyAlignment="1">
      <alignment horizontal="center" vertical="center"/>
    </xf>
    <xf numFmtId="12" fontId="107" fillId="47" borderId="41" xfId="0" applyNumberFormat="1" applyFont="1" applyFill="1" applyBorder="1" applyAlignment="1">
      <alignment horizontal="center" vertical="center"/>
    </xf>
    <xf numFmtId="0" fontId="108" fillId="47" borderId="0" xfId="0" applyFont="1" applyFill="1" applyAlignment="1">
      <alignment vertical="center" wrapText="1"/>
    </xf>
    <xf numFmtId="0" fontId="103" fillId="0" borderId="0" xfId="0" applyFont="1" applyAlignment="1">
      <alignment horizontal="left" vertical="center"/>
    </xf>
    <xf numFmtId="12" fontId="104" fillId="52" borderId="41" xfId="0" applyNumberFormat="1" applyFont="1" applyFill="1" applyBorder="1" applyAlignment="1">
      <alignment horizontal="center" vertical="center"/>
    </xf>
    <xf numFmtId="12" fontId="99" fillId="54" borderId="99" xfId="0" applyNumberFormat="1" applyFont="1" applyFill="1" applyBorder="1" applyAlignment="1">
      <alignment horizontal="center" vertical="center"/>
    </xf>
    <xf numFmtId="12" fontId="99" fillId="0" borderId="85" xfId="0" applyNumberFormat="1" applyFont="1" applyBorder="1" applyAlignment="1">
      <alignment horizontal="center" vertical="center"/>
    </xf>
    <xf numFmtId="177" fontId="99" fillId="54" borderId="41" xfId="0" applyNumberFormat="1" applyFont="1" applyFill="1" applyBorder="1" applyAlignment="1">
      <alignment horizontal="center" vertical="center"/>
    </xf>
    <xf numFmtId="176" fontId="99" fillId="54" borderId="41" xfId="0" applyNumberFormat="1" applyFont="1" applyFill="1" applyBorder="1" applyAlignment="1">
      <alignment horizontal="center" vertical="center"/>
    </xf>
    <xf numFmtId="12" fontId="109" fillId="54" borderId="41" xfId="0" applyNumberFormat="1" applyFont="1" applyFill="1" applyBorder="1" applyAlignment="1">
      <alignment horizontal="center" vertical="center"/>
    </xf>
    <xf numFmtId="178" fontId="99" fillId="54" borderId="41" xfId="0" applyNumberFormat="1" applyFont="1" applyFill="1" applyBorder="1" applyAlignment="1">
      <alignment horizontal="center" vertical="center"/>
    </xf>
    <xf numFmtId="177" fontId="109" fillId="54" borderId="41" xfId="0" applyNumberFormat="1" applyFont="1" applyFill="1" applyBorder="1" applyAlignment="1">
      <alignment horizontal="center" vertical="center"/>
    </xf>
    <xf numFmtId="0" fontId="109" fillId="0" borderId="84" xfId="0" applyFont="1" applyBorder="1" applyAlignment="1">
      <alignment horizontal="center"/>
    </xf>
    <xf numFmtId="0" fontId="109" fillId="0" borderId="41" xfId="0" applyFont="1" applyBorder="1"/>
    <xf numFmtId="0" fontId="109" fillId="54" borderId="41" xfId="0" applyFont="1" applyFill="1" applyBorder="1" applyAlignment="1">
      <alignment horizontal="left" vertical="center"/>
    </xf>
    <xf numFmtId="12" fontId="109" fillId="54" borderId="41" xfId="0" applyNumberFormat="1" applyFont="1" applyFill="1" applyBorder="1" applyAlignment="1">
      <alignment horizontal="center"/>
    </xf>
    <xf numFmtId="12" fontId="110" fillId="52" borderId="41" xfId="0" applyNumberFormat="1" applyFont="1" applyFill="1" applyBorder="1" applyAlignment="1">
      <alignment horizontal="center"/>
    </xf>
    <xf numFmtId="165" fontId="109" fillId="0" borderId="41" xfId="0" applyNumberFormat="1" applyFont="1" applyBorder="1" applyAlignment="1">
      <alignment horizontal="center" vertical="center"/>
    </xf>
    <xf numFmtId="0" fontId="109" fillId="0" borderId="41" xfId="0" applyFont="1" applyBorder="1" applyAlignment="1">
      <alignment horizontal="left" vertical="center"/>
    </xf>
    <xf numFmtId="12" fontId="109" fillId="0" borderId="41" xfId="0" applyNumberFormat="1" applyFont="1" applyBorder="1" applyAlignment="1">
      <alignment horizontal="center"/>
    </xf>
    <xf numFmtId="12" fontId="110" fillId="55" borderId="41" xfId="0" applyNumberFormat="1" applyFont="1" applyFill="1" applyBorder="1" applyAlignment="1">
      <alignment horizontal="center" vertical="center"/>
    </xf>
    <xf numFmtId="12" fontId="109" fillId="0" borderId="41" xfId="0" applyNumberFormat="1" applyFont="1" applyBorder="1" applyAlignment="1">
      <alignment horizontal="center" vertical="center"/>
    </xf>
    <xf numFmtId="12" fontId="110" fillId="52" borderId="41" xfId="0" applyNumberFormat="1" applyFont="1" applyFill="1" applyBorder="1" applyAlignment="1">
      <alignment horizontal="center" vertical="center"/>
    </xf>
    <xf numFmtId="12" fontId="109" fillId="0" borderId="100" xfId="0" applyNumberFormat="1" applyFont="1" applyBorder="1" applyAlignment="1">
      <alignment horizontal="center"/>
    </xf>
    <xf numFmtId="176" fontId="109" fillId="0" borderId="100" xfId="0" applyNumberFormat="1" applyFont="1" applyBorder="1" applyAlignment="1">
      <alignment horizontal="center"/>
    </xf>
    <xf numFmtId="12" fontId="110" fillId="55" borderId="100" xfId="0" applyNumberFormat="1" applyFont="1" applyFill="1" applyBorder="1" applyAlignment="1">
      <alignment horizontal="center" vertical="center"/>
    </xf>
    <xf numFmtId="176" fontId="99" fillId="0" borderId="100" xfId="0" applyNumberFormat="1" applyFont="1" applyBorder="1" applyAlignment="1">
      <alignment horizontal="center" vertical="center"/>
    </xf>
    <xf numFmtId="12" fontId="109" fillId="0" borderId="100" xfId="0" applyNumberFormat="1" applyFont="1" applyBorder="1" applyAlignment="1">
      <alignment horizontal="center" vertical="center"/>
    </xf>
    <xf numFmtId="12" fontId="110" fillId="52" borderId="100" xfId="0" applyNumberFormat="1" applyFont="1" applyFill="1" applyBorder="1" applyAlignment="1">
      <alignment horizontal="center" vertical="center"/>
    </xf>
    <xf numFmtId="12" fontId="99" fillId="0" borderId="100" xfId="0" applyNumberFormat="1" applyFont="1" applyBorder="1" applyAlignment="1">
      <alignment horizontal="center" vertical="center"/>
    </xf>
    <xf numFmtId="165" fontId="109" fillId="0" borderId="100" xfId="0" applyNumberFormat="1" applyFont="1" applyBorder="1" applyAlignment="1">
      <alignment horizontal="center" vertical="center"/>
    </xf>
    <xf numFmtId="0" fontId="99" fillId="54" borderId="95" xfId="0" applyFont="1" applyFill="1" applyBorder="1" applyAlignment="1">
      <alignment vertical="center"/>
    </xf>
    <xf numFmtId="0" fontId="111" fillId="54" borderId="96" xfId="0" applyFont="1" applyFill="1" applyBorder="1"/>
    <xf numFmtId="0" fontId="111" fillId="54" borderId="96" xfId="0" applyFont="1" applyFill="1" applyBorder="1" applyAlignment="1">
      <alignment horizontal="left" vertical="center"/>
    </xf>
    <xf numFmtId="12" fontId="109" fillId="0" borderId="96" xfId="0" applyNumberFormat="1" applyFont="1" applyBorder="1"/>
    <xf numFmtId="12" fontId="110" fillId="52" borderId="96" xfId="0" applyNumberFormat="1" applyFont="1" applyFill="1" applyBorder="1"/>
    <xf numFmtId="0" fontId="110" fillId="54" borderId="96" xfId="0" applyFont="1" applyFill="1" applyBorder="1" applyAlignment="1">
      <alignment horizontal="center" vertical="center"/>
    </xf>
    <xf numFmtId="0" fontId="103" fillId="54" borderId="97" xfId="0" applyFont="1" applyFill="1" applyBorder="1" applyAlignment="1">
      <alignment vertical="center"/>
    </xf>
    <xf numFmtId="0" fontId="109" fillId="0" borderId="101" xfId="0" applyFont="1" applyBorder="1" applyAlignment="1">
      <alignment horizontal="center" vertical="center"/>
    </xf>
    <xf numFmtId="0" fontId="109" fillId="0" borderId="102" xfId="0" applyFont="1" applyBorder="1" applyAlignment="1">
      <alignment horizontal="left" vertical="center"/>
    </xf>
    <xf numFmtId="12" fontId="109" fillId="0" borderId="102" xfId="0" applyNumberFormat="1" applyFont="1" applyBorder="1" applyAlignment="1">
      <alignment horizontal="center" vertical="center"/>
    </xf>
    <xf numFmtId="12" fontId="112" fillId="52" borderId="102" xfId="0" applyNumberFormat="1" applyFont="1" applyFill="1" applyBorder="1" applyAlignment="1">
      <alignment horizontal="center" vertical="center"/>
    </xf>
    <xf numFmtId="12" fontId="109" fillId="0" borderId="39" xfId="0" applyNumberFormat="1" applyFont="1" applyBorder="1" applyAlignment="1">
      <alignment horizontal="center" vertical="center"/>
    </xf>
    <xf numFmtId="12" fontId="109" fillId="0" borderId="103" xfId="0" applyNumberFormat="1" applyFont="1" applyBorder="1" applyAlignment="1">
      <alignment horizontal="center" vertical="center"/>
    </xf>
    <xf numFmtId="0" fontId="109" fillId="0" borderId="104" xfId="0" applyFont="1" applyBorder="1" applyAlignment="1">
      <alignment horizontal="left" vertical="center"/>
    </xf>
    <xf numFmtId="0" fontId="109" fillId="0" borderId="84" xfId="0" applyFont="1" applyBorder="1" applyAlignment="1">
      <alignment horizontal="center" vertical="center"/>
    </xf>
    <xf numFmtId="0" fontId="109" fillId="0" borderId="41" xfId="0" applyFont="1" applyBorder="1" applyAlignment="1">
      <alignment vertical="center"/>
    </xf>
    <xf numFmtId="176" fontId="109" fillId="0" borderId="99" xfId="0" applyNumberFormat="1" applyFont="1" applyBorder="1" applyAlignment="1">
      <alignment horizontal="center" vertical="center"/>
    </xf>
    <xf numFmtId="0" fontId="109" fillId="0" borderId="0" xfId="0" applyFont="1" applyAlignment="1">
      <alignment vertical="center"/>
    </xf>
    <xf numFmtId="177" fontId="109" fillId="0" borderId="41" xfId="0" applyNumberFormat="1" applyFont="1" applyBorder="1" applyAlignment="1">
      <alignment horizontal="center" vertical="center"/>
    </xf>
    <xf numFmtId="176" fontId="109" fillId="0" borderId="41" xfId="0" applyNumberFormat="1" applyFont="1" applyBorder="1" applyAlignment="1">
      <alignment horizontal="center" vertical="center"/>
    </xf>
    <xf numFmtId="12" fontId="112" fillId="52" borderId="41" xfId="0" applyNumberFormat="1" applyFont="1" applyFill="1" applyBorder="1" applyAlignment="1">
      <alignment horizontal="center" vertical="center"/>
    </xf>
    <xf numFmtId="12" fontId="110" fillId="0" borderId="41" xfId="0" applyNumberFormat="1" applyFont="1" applyBorder="1" applyAlignment="1">
      <alignment horizontal="center" vertical="center"/>
    </xf>
    <xf numFmtId="0" fontId="109" fillId="0" borderId="105" xfId="0" applyFont="1" applyBorder="1" applyAlignment="1">
      <alignment horizontal="center" vertical="center"/>
    </xf>
    <xf numFmtId="0" fontId="109" fillId="0" borderId="100" xfId="0" applyFont="1" applyBorder="1" applyAlignment="1">
      <alignment vertical="center"/>
    </xf>
    <xf numFmtId="0" fontId="109" fillId="0" borderId="100" xfId="0" applyFont="1" applyBorder="1" applyAlignment="1">
      <alignment horizontal="left" vertical="center"/>
    </xf>
    <xf numFmtId="12" fontId="112" fillId="52" borderId="100" xfId="0" applyNumberFormat="1" applyFont="1" applyFill="1" applyBorder="1" applyAlignment="1">
      <alignment horizontal="center" vertical="center"/>
    </xf>
    <xf numFmtId="0" fontId="109" fillId="0" borderId="100" xfId="0" applyFont="1" applyBorder="1" applyAlignment="1">
      <alignment horizontal="center" vertical="center"/>
    </xf>
    <xf numFmtId="177" fontId="109" fillId="0" borderId="106" xfId="0" applyNumberFormat="1" applyFont="1" applyBorder="1" applyAlignment="1">
      <alignment horizontal="center" vertical="center"/>
    </xf>
    <xf numFmtId="0" fontId="109" fillId="0" borderId="73" xfId="0" applyFont="1" applyBorder="1" applyAlignment="1">
      <alignment horizontal="center" vertical="center"/>
    </xf>
    <xf numFmtId="0" fontId="109" fillId="0" borderId="73" xfId="0" applyFont="1" applyBorder="1" applyAlignment="1">
      <alignment vertical="center"/>
    </xf>
    <xf numFmtId="0" fontId="109" fillId="0" borderId="73" xfId="0" applyFont="1" applyBorder="1" applyAlignment="1">
      <alignment horizontal="left" vertical="center"/>
    </xf>
    <xf numFmtId="12" fontId="113" fillId="0" borderId="73" xfId="0" applyNumberFormat="1" applyFont="1" applyBorder="1" applyAlignment="1">
      <alignment horizontal="center" vertical="center"/>
    </xf>
    <xf numFmtId="12" fontId="113" fillId="55" borderId="73" xfId="0" applyNumberFormat="1" applyFont="1" applyFill="1" applyBorder="1" applyAlignment="1">
      <alignment horizontal="center" vertical="center"/>
    </xf>
    <xf numFmtId="0" fontId="114" fillId="0" borderId="94" xfId="0" applyFont="1" applyBorder="1" applyAlignment="1">
      <alignment horizontal="center" vertical="center"/>
    </xf>
    <xf numFmtId="0" fontId="115" fillId="0" borderId="0" xfId="0" applyFont="1" applyAlignment="1">
      <alignment vertical="center"/>
    </xf>
    <xf numFmtId="0" fontId="114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horizontal="left" vertical="center"/>
    </xf>
    <xf numFmtId="0" fontId="117" fillId="0" borderId="0" xfId="0" applyFont="1" applyAlignment="1">
      <alignment horizontal="center" vertical="center"/>
    </xf>
    <xf numFmtId="15" fontId="99" fillId="0" borderId="80" xfId="0" applyNumberFormat="1" applyFont="1" applyBorder="1" applyAlignment="1">
      <alignment horizontal="center" vertical="center"/>
    </xf>
    <xf numFmtId="0" fontId="99" fillId="0" borderId="86" xfId="0" applyFont="1" applyBorder="1" applyAlignment="1">
      <alignment horizontal="center" vertical="center"/>
    </xf>
    <xf numFmtId="15" fontId="99" fillId="0" borderId="86" xfId="0" applyNumberFormat="1" applyFont="1" applyBorder="1" applyAlignment="1">
      <alignment horizontal="center" vertical="center"/>
    </xf>
    <xf numFmtId="0" fontId="99" fillId="0" borderId="91" xfId="0" applyFont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/>
    </xf>
    <xf numFmtId="0" fontId="35" fillId="5" borderId="54" xfId="0" applyFont="1" applyFill="1" applyBorder="1" applyAlignment="1">
      <alignment horizontal="center" vertical="center" wrapText="1"/>
    </xf>
    <xf numFmtId="0" fontId="118" fillId="2" borderId="0" xfId="0" applyFont="1" applyFill="1" applyAlignment="1">
      <alignment horizontal="center" vertical="center"/>
    </xf>
    <xf numFmtId="0" fontId="118" fillId="2" borderId="54" xfId="0" applyFont="1" applyFill="1" applyBorder="1" applyAlignment="1">
      <alignment horizontal="center" vertical="center"/>
    </xf>
    <xf numFmtId="0" fontId="118" fillId="2" borderId="54" xfId="0" applyFont="1" applyFill="1" applyBorder="1" applyAlignment="1">
      <alignment horizontal="center" vertical="center" wrapText="1"/>
    </xf>
    <xf numFmtId="1" fontId="118" fillId="2" borderId="54" xfId="0" applyNumberFormat="1" applyFont="1" applyFill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/>
    </xf>
    <xf numFmtId="165" fontId="118" fillId="0" borderId="54" xfId="0" applyNumberFormat="1" applyFont="1" applyBorder="1" applyAlignment="1">
      <alignment horizontal="center" vertical="center"/>
    </xf>
    <xf numFmtId="4" fontId="118" fillId="2" borderId="54" xfId="0" applyNumberFormat="1" applyFont="1" applyFill="1" applyBorder="1" applyAlignment="1">
      <alignment horizontal="center" vertical="center"/>
    </xf>
    <xf numFmtId="3" fontId="118" fillId="0" borderId="54" xfId="0" applyNumberFormat="1" applyFont="1" applyBorder="1" applyAlignment="1">
      <alignment horizontal="center" vertical="center"/>
    </xf>
    <xf numFmtId="0" fontId="118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5" borderId="55" xfId="0" applyFont="1" applyFill="1" applyBorder="1" applyAlignment="1">
      <alignment horizontal="center" vertical="center" wrapText="1"/>
    </xf>
    <xf numFmtId="1" fontId="118" fillId="0" borderId="51" xfId="1" applyNumberFormat="1" applyFont="1" applyBorder="1" applyAlignment="1">
      <alignment horizontal="center" vertical="center" wrapText="1"/>
    </xf>
    <xf numFmtId="1" fontId="35" fillId="0" borderId="54" xfId="1" applyNumberFormat="1" applyFont="1" applyBorder="1" applyAlignment="1">
      <alignment horizontal="center" vertical="center" wrapText="1"/>
    </xf>
    <xf numFmtId="1" fontId="118" fillId="2" borderId="54" xfId="0" applyNumberFormat="1" applyFont="1" applyFill="1" applyBorder="1" applyAlignment="1">
      <alignment horizontal="center" vertical="center"/>
    </xf>
    <xf numFmtId="2" fontId="118" fillId="2" borderId="54" xfId="0" applyNumberFormat="1" applyFont="1" applyFill="1" applyBorder="1" applyAlignment="1">
      <alignment horizontal="center" vertical="center"/>
    </xf>
    <xf numFmtId="165" fontId="118" fillId="2" borderId="54" xfId="0" applyNumberFormat="1" applyFont="1" applyFill="1" applyBorder="1" applyAlignment="1">
      <alignment horizontal="center" vertical="center"/>
    </xf>
    <xf numFmtId="1" fontId="35" fillId="2" borderId="54" xfId="0" applyNumberFormat="1" applyFont="1" applyFill="1" applyBorder="1" applyAlignment="1">
      <alignment horizontal="center" vertical="center"/>
    </xf>
    <xf numFmtId="1" fontId="118" fillId="0" borderId="54" xfId="1" applyNumberFormat="1" applyFont="1" applyBorder="1" applyAlignment="1">
      <alignment horizontal="center" vertical="center" wrapText="1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118" fillId="2" borderId="0" xfId="0" applyFont="1" applyFill="1" applyAlignment="1">
      <alignment horizontal="left" vertical="center"/>
    </xf>
    <xf numFmtId="0" fontId="118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166" fontId="118" fillId="2" borderId="0" xfId="0" applyNumberFormat="1" applyFont="1" applyFill="1" applyAlignment="1">
      <alignment horizontal="center" vertical="center"/>
    </xf>
    <xf numFmtId="0" fontId="119" fillId="2" borderId="0" xfId="0" applyFont="1" applyFill="1" applyAlignment="1">
      <alignment horizontal="left" vertical="center"/>
    </xf>
    <xf numFmtId="0" fontId="118" fillId="2" borderId="52" xfId="0" quotePrefix="1" applyFont="1" applyFill="1" applyBorder="1" applyAlignment="1">
      <alignment horizontal="center" vertical="center" wrapText="1"/>
    </xf>
    <xf numFmtId="0" fontId="118" fillId="2" borderId="75" xfId="0" applyFont="1" applyFill="1" applyBorder="1" applyAlignment="1">
      <alignment vertical="center" wrapText="1"/>
    </xf>
    <xf numFmtId="0" fontId="118" fillId="2" borderId="76" xfId="0" applyFont="1" applyFill="1" applyBorder="1" applyAlignment="1">
      <alignment vertical="center" wrapText="1"/>
    </xf>
    <xf numFmtId="0" fontId="118" fillId="2" borderId="76" xfId="0" applyFont="1" applyFill="1" applyBorder="1" applyAlignment="1">
      <alignment vertical="center"/>
    </xf>
    <xf numFmtId="0" fontId="118" fillId="2" borderId="77" xfId="0" applyFont="1" applyFill="1" applyBorder="1" applyAlignment="1">
      <alignment vertical="center"/>
    </xf>
    <xf numFmtId="0" fontId="35" fillId="0" borderId="11" xfId="0" quotePrefix="1" applyFont="1" applyBorder="1" applyAlignment="1">
      <alignment horizontal="center" vertical="center"/>
    </xf>
    <xf numFmtId="0" fontId="118" fillId="2" borderId="61" xfId="0" applyFont="1" applyFill="1" applyBorder="1" applyAlignment="1">
      <alignment vertical="center" wrapText="1"/>
    </xf>
    <xf numFmtId="0" fontId="118" fillId="2" borderId="49" xfId="0" applyFont="1" applyFill="1" applyBorder="1" applyAlignment="1">
      <alignment vertical="center"/>
    </xf>
    <xf numFmtId="0" fontId="35" fillId="0" borderId="55" xfId="0" quotePrefix="1" applyFont="1" applyBorder="1" applyAlignment="1">
      <alignment horizontal="center" vertical="center"/>
    </xf>
    <xf numFmtId="0" fontId="35" fillId="0" borderId="74" xfId="0" quotePrefix="1" applyFont="1" applyBorder="1" applyAlignment="1">
      <alignment horizontal="center" vertical="center"/>
    </xf>
    <xf numFmtId="0" fontId="118" fillId="2" borderId="57" xfId="0" applyFont="1" applyFill="1" applyBorder="1" applyAlignment="1">
      <alignment vertical="center"/>
    </xf>
    <xf numFmtId="0" fontId="118" fillId="2" borderId="59" xfId="0" applyFont="1" applyFill="1" applyBorder="1" applyAlignment="1">
      <alignment vertical="center"/>
    </xf>
    <xf numFmtId="1" fontId="118" fillId="2" borderId="52" xfId="0" applyNumberFormat="1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14" fontId="51" fillId="0" borderId="0" xfId="2" applyNumberFormat="1" applyFont="1" applyAlignment="1">
      <alignment vertical="center"/>
    </xf>
    <xf numFmtId="1" fontId="26" fillId="2" borderId="73" xfId="0" applyNumberFormat="1" applyFont="1" applyFill="1" applyBorder="1" applyAlignment="1">
      <alignment horizontal="center" vertical="center"/>
    </xf>
    <xf numFmtId="0" fontId="32" fillId="2" borderId="73" xfId="0" quotePrefix="1" applyFont="1" applyFill="1" applyBorder="1" applyAlignment="1">
      <alignment horizontal="left" vertical="center"/>
    </xf>
    <xf numFmtId="1" fontId="32" fillId="2" borderId="73" xfId="0" applyNumberFormat="1" applyFont="1" applyFill="1" applyBorder="1" applyAlignment="1">
      <alignment horizontal="center" vertical="center"/>
    </xf>
    <xf numFmtId="0" fontId="34" fillId="0" borderId="73" xfId="2" quotePrefix="1" applyFont="1" applyBorder="1" applyAlignment="1">
      <alignment vertical="center"/>
    </xf>
    <xf numFmtId="0" fontId="34" fillId="0" borderId="73" xfId="2" applyFont="1" applyBorder="1" applyAlignment="1">
      <alignment vertical="center"/>
    </xf>
    <xf numFmtId="0" fontId="34" fillId="0" borderId="0" xfId="2" quotePrefix="1" applyFont="1" applyAlignment="1">
      <alignment vertical="center"/>
    </xf>
    <xf numFmtId="0" fontId="35" fillId="0" borderId="74" xfId="0" quotePrefix="1" applyFont="1" applyBorder="1" applyAlignment="1">
      <alignment vertical="center"/>
    </xf>
    <xf numFmtId="0" fontId="35" fillId="0" borderId="55" xfId="0" quotePrefix="1" applyFont="1" applyBorder="1" applyAlignment="1">
      <alignment vertical="center"/>
    </xf>
    <xf numFmtId="0" fontId="118" fillId="2" borderId="57" xfId="0" applyFont="1" applyFill="1" applyBorder="1" applyAlignment="1">
      <alignment vertical="center" wrapText="1"/>
    </xf>
    <xf numFmtId="0" fontId="34" fillId="0" borderId="0" xfId="2" quotePrefix="1" applyFont="1" applyAlignment="1">
      <alignment horizontal="center" vertical="center"/>
    </xf>
    <xf numFmtId="12" fontId="35" fillId="0" borderId="55" xfId="0" quotePrefix="1" applyNumberFormat="1" applyFont="1" applyBorder="1" applyAlignment="1">
      <alignment vertical="center" wrapText="1"/>
    </xf>
    <xf numFmtId="12" fontId="35" fillId="0" borderId="73" xfId="0" quotePrefix="1" applyNumberFormat="1" applyFont="1" applyBorder="1" applyAlignment="1">
      <alignment vertical="center" wrapText="1"/>
    </xf>
    <xf numFmtId="0" fontId="118" fillId="2" borderId="58" xfId="0" applyFont="1" applyFill="1" applyBorder="1" applyAlignment="1">
      <alignment vertical="center" wrapText="1"/>
    </xf>
    <xf numFmtId="0" fontId="118" fillId="2" borderId="75" xfId="0" applyFont="1" applyFill="1" applyBorder="1" applyAlignment="1">
      <alignment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120" fillId="0" borderId="0" xfId="0" quotePrefix="1" applyFont="1" applyAlignment="1">
      <alignment horizontal="left" vertical="center" wrapText="1"/>
    </xf>
    <xf numFmtId="0" fontId="120" fillId="0" borderId="0" xfId="0" applyFont="1" applyAlignment="1">
      <alignment horizontal="left" vertical="center"/>
    </xf>
    <xf numFmtId="1" fontId="35" fillId="0" borderId="54" xfId="0" applyNumberFormat="1" applyFont="1" applyBorder="1" applyAlignment="1">
      <alignment horizontal="center" vertical="center" wrapText="1"/>
    </xf>
    <xf numFmtId="0" fontId="35" fillId="10" borderId="54" xfId="0" applyFont="1" applyFill="1" applyBorder="1" applyAlignment="1">
      <alignment horizontal="center" vertical="center"/>
    </xf>
    <xf numFmtId="0" fontId="118" fillId="2" borderId="54" xfId="0" applyFont="1" applyFill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 wrapText="1"/>
    </xf>
    <xf numFmtId="0" fontId="35" fillId="5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118" fillId="2" borderId="55" xfId="0" applyFont="1" applyFill="1" applyBorder="1" applyAlignment="1">
      <alignment horizontal="center" vertical="center" wrapText="1"/>
    </xf>
    <xf numFmtId="0" fontId="118" fillId="2" borderId="53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1" fontId="118" fillId="2" borderId="55" xfId="0" applyNumberFormat="1" applyFont="1" applyFill="1" applyBorder="1" applyAlignment="1">
      <alignment horizontal="center" vertical="center" wrapText="1"/>
    </xf>
    <xf numFmtId="1" fontId="118" fillId="2" borderId="53" xfId="0" applyNumberFormat="1" applyFont="1" applyFill="1" applyBorder="1" applyAlignment="1">
      <alignment horizontal="center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118" fillId="2" borderId="55" xfId="0" quotePrefix="1" applyFont="1" applyFill="1" applyBorder="1" applyAlignment="1">
      <alignment horizontal="center" vertical="center" wrapText="1"/>
    </xf>
    <xf numFmtId="0" fontId="118" fillId="2" borderId="52" xfId="0" quotePrefix="1" applyFont="1" applyFill="1" applyBorder="1" applyAlignment="1">
      <alignment horizontal="center" vertical="center" wrapText="1"/>
    </xf>
    <xf numFmtId="0" fontId="118" fillId="2" borderId="53" xfId="0" quotePrefix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/>
    </xf>
    <xf numFmtId="0" fontId="118" fillId="9" borderId="74" xfId="0" applyFont="1" applyFill="1" applyBorder="1" applyAlignment="1">
      <alignment horizontal="center" vertical="center" wrapText="1"/>
    </xf>
    <xf numFmtId="0" fontId="118" fillId="9" borderId="72" xfId="0" applyFont="1" applyFill="1" applyBorder="1" applyAlignment="1">
      <alignment horizontal="center" vertical="center" wrapText="1"/>
    </xf>
    <xf numFmtId="0" fontId="35" fillId="0" borderId="73" xfId="0" quotePrefix="1" applyFont="1" applyBorder="1" applyAlignment="1">
      <alignment horizontal="center" vertical="center" wrapText="1"/>
    </xf>
    <xf numFmtId="0" fontId="118" fillId="2" borderId="60" xfId="0" applyFont="1" applyFill="1" applyBorder="1" applyAlignment="1">
      <alignment horizontal="center" vertical="center" wrapText="1"/>
    </xf>
    <xf numFmtId="0" fontId="118" fillId="2" borderId="29" xfId="0" applyFont="1" applyFill="1" applyBorder="1" applyAlignment="1">
      <alignment horizontal="center" vertical="center" wrapText="1"/>
    </xf>
    <xf numFmtId="0" fontId="118" fillId="2" borderId="30" xfId="0" applyFont="1" applyFill="1" applyBorder="1" applyAlignment="1">
      <alignment horizontal="center" vertical="center" wrapText="1"/>
    </xf>
    <xf numFmtId="1" fontId="118" fillId="2" borderId="54" xfId="0" applyNumberFormat="1" applyFont="1" applyFill="1" applyBorder="1" applyAlignment="1">
      <alignment horizontal="center" vertical="center" wrapText="1"/>
    </xf>
    <xf numFmtId="1" fontId="118" fillId="2" borderId="54" xfId="0" applyNumberFormat="1" applyFont="1" applyFill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96" fillId="0" borderId="23" xfId="0" applyFont="1" applyBorder="1" applyAlignment="1">
      <alignment horizontal="center" vertical="center" wrapText="1"/>
    </xf>
    <xf numFmtId="0" fontId="96" fillId="0" borderId="24" xfId="0" applyFont="1" applyBorder="1" applyAlignment="1">
      <alignment horizontal="center" vertical="center" wrapText="1"/>
    </xf>
    <xf numFmtId="0" fontId="96" fillId="0" borderId="25" xfId="0" applyFont="1" applyBorder="1" applyAlignment="1">
      <alignment horizontal="center" vertical="center" wrapText="1"/>
    </xf>
    <xf numFmtId="0" fontId="96" fillId="0" borderId="26" xfId="0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6" fillId="0" borderId="27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96" fillId="0" borderId="28" xfId="0" applyFont="1" applyBorder="1" applyAlignment="1">
      <alignment horizontal="center" vertical="center" wrapText="1"/>
    </xf>
    <xf numFmtId="0" fontId="96" fillId="0" borderId="32" xfId="0" applyFont="1" applyBorder="1" applyAlignment="1">
      <alignment horizontal="center" vertical="center" wrapText="1"/>
    </xf>
    <xf numFmtId="1" fontId="35" fillId="2" borderId="55" xfId="0" applyNumberFormat="1" applyFont="1" applyFill="1" applyBorder="1" applyAlignment="1">
      <alignment horizontal="center" vertical="center"/>
    </xf>
    <xf numFmtId="1" fontId="35" fillId="2" borderId="53" xfId="0" applyNumberFormat="1" applyFont="1" applyFill="1" applyBorder="1" applyAlignment="1">
      <alignment horizontal="center" vertical="center"/>
    </xf>
    <xf numFmtId="0" fontId="118" fillId="9" borderId="14" xfId="0" applyFont="1" applyFill="1" applyBorder="1" applyAlignment="1">
      <alignment horizontal="left" vertical="center" wrapText="1"/>
    </xf>
    <xf numFmtId="12" fontId="35" fillId="0" borderId="73" xfId="0" quotePrefix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horizontal="left" vertical="center" wrapText="1"/>
    </xf>
    <xf numFmtId="1" fontId="35" fillId="2" borderId="54" xfId="0" applyNumberFormat="1" applyFont="1" applyFill="1" applyBorder="1" applyAlignment="1">
      <alignment horizontal="center" vertical="center"/>
    </xf>
    <xf numFmtId="12" fontId="35" fillId="0" borderId="55" xfId="0" quotePrefix="1" applyNumberFormat="1" applyFont="1" applyBorder="1" applyAlignment="1">
      <alignment horizontal="center" vertical="center" wrapText="1"/>
    </xf>
    <xf numFmtId="12" fontId="35" fillId="0" borderId="52" xfId="0" quotePrefix="1" applyNumberFormat="1" applyFont="1" applyBorder="1" applyAlignment="1">
      <alignment horizontal="center" vertical="center" wrapText="1"/>
    </xf>
    <xf numFmtId="12" fontId="35" fillId="0" borderId="53" xfId="0" quotePrefix="1" applyNumberFormat="1" applyFont="1" applyBorder="1" applyAlignment="1">
      <alignment horizontal="center" vertical="center" wrapText="1"/>
    </xf>
    <xf numFmtId="0" fontId="118" fillId="2" borderId="15" xfId="0" applyFont="1" applyFill="1" applyBorder="1" applyAlignment="1">
      <alignment horizontal="center" vertical="center" wrapText="1"/>
    </xf>
    <xf numFmtId="0" fontId="118" fillId="2" borderId="13" xfId="0" applyFont="1" applyFill="1" applyBorder="1" applyAlignment="1">
      <alignment horizontal="center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29" xfId="0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 wrapText="1"/>
    </xf>
    <xf numFmtId="0" fontId="35" fillId="3" borderId="49" xfId="0" applyFont="1" applyFill="1" applyBorder="1" applyAlignment="1">
      <alignment horizontal="center" vertical="center" wrapText="1"/>
    </xf>
    <xf numFmtId="0" fontId="118" fillId="9" borderId="54" xfId="0" applyFont="1" applyFill="1" applyBorder="1" applyAlignment="1">
      <alignment horizontal="left" vertical="center" wrapText="1"/>
    </xf>
    <xf numFmtId="0" fontId="35" fillId="3" borderId="30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35" fillId="3" borderId="13" xfId="0" applyFont="1" applyFill="1" applyBorder="1" applyAlignment="1">
      <alignment horizontal="center" vertical="center" wrapText="1"/>
    </xf>
    <xf numFmtId="0" fontId="35" fillId="0" borderId="55" xfId="0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53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1" fontId="35" fillId="0" borderId="55" xfId="0" applyNumberFormat="1" applyFont="1" applyBorder="1" applyAlignment="1">
      <alignment horizontal="center" vertical="center" wrapText="1"/>
    </xf>
    <xf numFmtId="1" fontId="35" fillId="0" borderId="52" xfId="0" applyNumberFormat="1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 wrapText="1"/>
    </xf>
    <xf numFmtId="0" fontId="35" fillId="5" borderId="60" xfId="0" applyFont="1" applyFill="1" applyBorder="1" applyAlignment="1">
      <alignment horizontal="center" vertical="center" wrapText="1"/>
    </xf>
    <xf numFmtId="0" fontId="35" fillId="5" borderId="29" xfId="0" applyFont="1" applyFill="1" applyBorder="1" applyAlignment="1">
      <alignment horizontal="center" vertical="center" wrapText="1"/>
    </xf>
    <xf numFmtId="0" fontId="35" fillId="5" borderId="71" xfId="0" applyFont="1" applyFill="1" applyBorder="1" applyAlignment="1">
      <alignment horizontal="center" vertical="center"/>
    </xf>
    <xf numFmtId="0" fontId="35" fillId="5" borderId="52" xfId="0" applyFont="1" applyFill="1" applyBorder="1" applyAlignment="1">
      <alignment horizontal="center" vertical="center"/>
    </xf>
    <xf numFmtId="0" fontId="35" fillId="5" borderId="53" xfId="0" applyFont="1" applyFill="1" applyBorder="1" applyAlignment="1">
      <alignment horizontal="center" vertical="center"/>
    </xf>
    <xf numFmtId="0" fontId="35" fillId="5" borderId="55" xfId="0" applyFont="1" applyFill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0" fontId="34" fillId="0" borderId="0" xfId="2" quotePrefix="1" applyFont="1" applyAlignment="1">
      <alignment horizontal="center" vertical="center" wrapText="1"/>
    </xf>
    <xf numFmtId="0" fontId="34" fillId="0" borderId="0" xfId="2" applyFont="1" applyAlignment="1">
      <alignment horizontal="center" vertical="center" wrapText="1"/>
    </xf>
    <xf numFmtId="0" fontId="34" fillId="0" borderId="73" xfId="2" applyFont="1" applyBorder="1" applyAlignment="1">
      <alignment horizontal="center" vertical="center" wrapText="1"/>
    </xf>
    <xf numFmtId="0" fontId="34" fillId="0" borderId="73" xfId="2" applyFont="1" applyBorder="1" applyAlignment="1">
      <alignment horizontal="center" vertical="center"/>
    </xf>
    <xf numFmtId="0" fontId="34" fillId="0" borderId="73" xfId="2" quotePrefix="1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99" fillId="0" borderId="80" xfId="0" applyFont="1" applyBorder="1" applyAlignment="1">
      <alignment horizontal="center" vertical="center"/>
    </xf>
    <xf numFmtId="0" fontId="105" fillId="0" borderId="81" xfId="0" applyFont="1" applyBorder="1"/>
    <xf numFmtId="0" fontId="105" fillId="0" borderId="82" xfId="0" applyFont="1" applyBorder="1"/>
    <xf numFmtId="0" fontId="105" fillId="0" borderId="86" xfId="0" applyFont="1" applyBorder="1"/>
    <xf numFmtId="0" fontId="0" fillId="0" borderId="0" xfId="0"/>
    <xf numFmtId="0" fontId="105" fillId="0" borderId="87" xfId="0" applyFont="1" applyBorder="1"/>
    <xf numFmtId="0" fontId="105" fillId="0" borderId="91" xfId="0" applyFont="1" applyBorder="1"/>
    <xf numFmtId="0" fontId="105" fillId="0" borderId="33" xfId="0" applyFont="1" applyBorder="1"/>
    <xf numFmtId="0" fontId="105" fillId="0" borderId="92" xfId="0" applyFont="1" applyBorder="1"/>
    <xf numFmtId="0" fontId="103" fillId="0" borderId="83" xfId="0" applyFont="1" applyBorder="1" applyAlignment="1">
      <alignment horizontal="center" vertical="center"/>
    </xf>
    <xf numFmtId="0" fontId="105" fillId="0" borderId="88" xfId="0" applyFont="1" applyBorder="1"/>
    <xf numFmtId="0" fontId="105" fillId="0" borderId="93" xfId="0" applyFont="1" applyBorder="1"/>
    <xf numFmtId="0" fontId="99" fillId="51" borderId="95" xfId="0" applyFont="1" applyFill="1" applyBorder="1" applyAlignment="1">
      <alignment horizontal="center" vertical="center"/>
    </xf>
    <xf numFmtId="0" fontId="105" fillId="0" borderId="96" xfId="0" applyFont="1" applyBorder="1"/>
    <xf numFmtId="0" fontId="105" fillId="0" borderId="97" xfId="0" applyFont="1" applyBorder="1"/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539750</xdr:colOff>
      <xdr:row>3</xdr:row>
      <xdr:rowOff>317500</xdr:rowOff>
    </xdr:from>
    <xdr:to>
      <xdr:col>16</xdr:col>
      <xdr:colOff>2095797</xdr:colOff>
      <xdr:row>7</xdr:row>
      <xdr:rowOff>1028870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078EE5-DEEE-DBE0-7C5E-CE4939DD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17125" y="1841500"/>
          <a:ext cx="5778797" cy="3314870"/>
        </a:xfrm>
        <a:prstGeom prst="rect">
          <a:avLst/>
        </a:prstGeom>
      </xdr:spPr>
    </xdr:pic>
    <xdr:clientData/>
  </xdr:twoCellAnchor>
  <xdr:twoCellAnchor editAs="oneCell">
    <xdr:from>
      <xdr:col>9</xdr:col>
      <xdr:colOff>222249</xdr:colOff>
      <xdr:row>82</xdr:row>
      <xdr:rowOff>492125</xdr:rowOff>
    </xdr:from>
    <xdr:to>
      <xdr:col>16</xdr:col>
      <xdr:colOff>2134385</xdr:colOff>
      <xdr:row>84</xdr:row>
      <xdr:rowOff>1746250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4BA9C4-85E8-F4F5-E13E-4EEA87C22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0999" y="39608125"/>
          <a:ext cx="12913511" cy="404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1524000</xdr:colOff>
      <xdr:row>60</xdr:row>
      <xdr:rowOff>333375</xdr:rowOff>
    </xdr:from>
    <xdr:to>
      <xdr:col>15</xdr:col>
      <xdr:colOff>333375</xdr:colOff>
      <xdr:row>80</xdr:row>
      <xdr:rowOff>326337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96DE5E-5635-BBD8-B853-119188A13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78500" y="33845500"/>
          <a:ext cx="6572250" cy="55492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21</xdr:row>
      <xdr:rowOff>174625</xdr:rowOff>
    </xdr:from>
    <xdr:to>
      <xdr:col>2</xdr:col>
      <xdr:colOff>5137571</xdr:colOff>
      <xdr:row>22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4309103" y="38339753"/>
          <a:ext cx="0" cy="3391144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2309813</xdr:colOff>
      <xdr:row>25</xdr:row>
      <xdr:rowOff>95250</xdr:rowOff>
    </xdr:from>
    <xdr:to>
      <xdr:col>1</xdr:col>
      <xdr:colOff>10137630</xdr:colOff>
      <xdr:row>25</xdr:row>
      <xdr:rowOff>4983007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29E8A94-C388-47BA-A4B8-7E8979107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7376" y="66484500"/>
          <a:ext cx="7827817" cy="4887757"/>
        </a:xfrm>
        <a:prstGeom prst="rect">
          <a:avLst/>
        </a:prstGeom>
      </xdr:spPr>
    </xdr:pic>
    <xdr:clientData/>
  </xdr:twoCellAnchor>
  <xdr:twoCellAnchor editAs="oneCell">
    <xdr:from>
      <xdr:col>1</xdr:col>
      <xdr:colOff>3526082</xdr:colOff>
      <xdr:row>19</xdr:row>
      <xdr:rowOff>96472</xdr:rowOff>
    </xdr:from>
    <xdr:to>
      <xdr:col>1</xdr:col>
      <xdr:colOff>11408020</xdr:colOff>
      <xdr:row>19</xdr:row>
      <xdr:rowOff>5009253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61E558-2DC6-4675-95E0-6300777C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2044" y="40467818"/>
          <a:ext cx="7881938" cy="4912781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3286125</xdr:colOff>
      <xdr:row>21</xdr:row>
      <xdr:rowOff>23811</xdr:rowOff>
    </xdr:from>
    <xdr:to>
      <xdr:col>1</xdr:col>
      <xdr:colOff>9166468</xdr:colOff>
      <xdr:row>21</xdr:row>
      <xdr:rowOff>3500436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2DA5D5-B6E4-4E46-8DCC-A191AB96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3688" y="60840936"/>
          <a:ext cx="5880343" cy="3476625"/>
        </a:xfrm>
        <a:prstGeom prst="rect">
          <a:avLst/>
        </a:prstGeom>
      </xdr:spPr>
    </xdr:pic>
    <xdr:clientData/>
  </xdr:twoCellAnchor>
  <xdr:oneCellAnchor>
    <xdr:from>
      <xdr:col>1</xdr:col>
      <xdr:colOff>-1</xdr:colOff>
      <xdr:row>13</xdr:row>
      <xdr:rowOff>0</xdr:rowOff>
    </xdr:from>
    <xdr:ext cx="4884615" cy="3858846"/>
    <xdr:pic>
      <xdr:nvPicPr>
        <xdr:cNvPr id="2" name="image2.png">
          <a:extLst>
            <a:ext uri="{FF2B5EF4-FFF2-40B4-BE49-F238E27FC236}">
              <a16:creationId xmlns:a16="http://schemas.microsoft.com/office/drawing/2014/main" id="{B09604CC-D065-4CD0-A3F8-A34685544E2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06025" y="19375641"/>
          <a:ext cx="4884615" cy="3858846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1</xdr:row>
      <xdr:rowOff>13607</xdr:rowOff>
    </xdr:from>
    <xdr:to>
      <xdr:col>10</xdr:col>
      <xdr:colOff>591396</xdr:colOff>
      <xdr:row>4</xdr:row>
      <xdr:rowOff>8165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16002A-87BF-45C4-9FA9-B12E85419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1" y="185057"/>
          <a:ext cx="572345" cy="508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85" t="s">
        <v>113</v>
      </c>
      <c r="N1" s="485" t="s">
        <v>113</v>
      </c>
      <c r="O1" s="486" t="s">
        <v>114</v>
      </c>
      <c r="P1" s="486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85" t="s">
        <v>115</v>
      </c>
      <c r="N2" s="485" t="s">
        <v>115</v>
      </c>
      <c r="O2" s="487" t="s">
        <v>116</v>
      </c>
      <c r="P2" s="487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85" t="s">
        <v>117</v>
      </c>
      <c r="N3" s="485" t="s">
        <v>117</v>
      </c>
      <c r="O3" s="488" t="s">
        <v>119</v>
      </c>
      <c r="P3" s="486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471" t="s">
        <v>179</v>
      </c>
      <c r="H5" s="472"/>
      <c r="I5" s="472"/>
      <c r="J5" s="472"/>
      <c r="K5" s="472"/>
      <c r="L5" s="473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474"/>
      <c r="H6" s="475"/>
      <c r="I6" s="475"/>
      <c r="J6" s="475"/>
      <c r="K6" s="475"/>
      <c r="L6" s="476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474"/>
      <c r="H7" s="475"/>
      <c r="I7" s="475"/>
      <c r="J7" s="475"/>
      <c r="K7" s="475"/>
      <c r="L7" s="476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480" t="s">
        <v>182</v>
      </c>
      <c r="E8" s="480"/>
      <c r="F8" s="480"/>
      <c r="G8" s="477"/>
      <c r="H8" s="478"/>
      <c r="I8" s="478"/>
      <c r="J8" s="478"/>
      <c r="K8" s="478"/>
      <c r="L8" s="479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481">
        <v>44964</v>
      </c>
      <c r="E11" s="482"/>
      <c r="F11" s="482"/>
      <c r="G11" s="25"/>
      <c r="H11" s="26"/>
      <c r="I11" s="23"/>
      <c r="J11" s="23" t="s">
        <v>4</v>
      </c>
      <c r="K11" s="23"/>
      <c r="L11" s="483" t="s">
        <v>168</v>
      </c>
      <c r="M11" s="483"/>
      <c r="N11" s="483"/>
      <c r="O11" s="483"/>
      <c r="P11" s="483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484"/>
      <c r="C13" s="484"/>
      <c r="D13" s="484"/>
      <c r="E13" s="484"/>
      <c r="F13" s="484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97" t="s">
        <v>187</v>
      </c>
      <c r="E28" s="497"/>
      <c r="F28" s="497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97" t="str">
        <f>+D28</f>
        <v>WASHED BURGUNDY</v>
      </c>
      <c r="E29" s="497"/>
      <c r="F29" s="497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98" t="str">
        <f>+D29</f>
        <v>WASHED BURGUNDY</v>
      </c>
      <c r="E30" s="498"/>
      <c r="F30" s="498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99" t="s">
        <v>170</v>
      </c>
      <c r="E43" s="499"/>
      <c r="F43" s="499"/>
      <c r="G43" s="499"/>
      <c r="H43" s="499"/>
      <c r="I43" s="499"/>
      <c r="J43" s="499"/>
      <c r="K43" s="499"/>
      <c r="L43" s="499"/>
      <c r="M43" s="499"/>
      <c r="N43" s="499"/>
      <c r="O43" s="499"/>
      <c r="P43" s="499"/>
    </row>
    <row r="44" spans="1:16" s="4" customFormat="1" ht="59.15" customHeight="1" thickBot="1">
      <c r="B44" s="105" t="s">
        <v>14</v>
      </c>
      <c r="C44" s="35"/>
      <c r="D44" s="500"/>
      <c r="E44" s="500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</row>
    <row r="45" spans="1:16" s="36" customFormat="1" ht="100.5" thickBot="1">
      <c r="A45" s="501" t="s">
        <v>15</v>
      </c>
      <c r="B45" s="502"/>
      <c r="C45" s="502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503" t="s">
        <v>51</v>
      </c>
      <c r="N45" s="504"/>
      <c r="O45" s="504"/>
      <c r="P45" s="505"/>
    </row>
    <row r="46" spans="1:16" s="46" customFormat="1" ht="45.75" hidden="1" customHeight="1">
      <c r="A46" s="489" t="str">
        <f>D18</f>
        <v>BLACK</v>
      </c>
      <c r="B46" s="490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1"/>
    </row>
    <row r="47" spans="1:16" s="169" customFormat="1" ht="120" hidden="1" customHeight="1">
      <c r="A47" s="145">
        <v>1</v>
      </c>
      <c r="B47" s="492" t="str">
        <f>$L$11</f>
        <v>100% DRY COTTON FLEECE 410GSM</v>
      </c>
      <c r="C47" s="492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93"/>
      <c r="N47" s="494"/>
      <c r="O47" s="494"/>
      <c r="P47" s="495"/>
    </row>
    <row r="48" spans="1:16" s="169" customFormat="1" ht="89.25" hidden="1" customHeight="1">
      <c r="A48" s="174">
        <v>2</v>
      </c>
      <c r="B48" s="492" t="s">
        <v>189</v>
      </c>
      <c r="C48" s="492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93"/>
      <c r="N48" s="494"/>
      <c r="O48" s="494"/>
      <c r="P48" s="495"/>
    </row>
    <row r="49" spans="1:16" s="169" customFormat="1" ht="129" hidden="1" customHeight="1">
      <c r="A49" s="145">
        <v>3</v>
      </c>
      <c r="B49" s="496" t="s">
        <v>166</v>
      </c>
      <c r="C49" s="496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93"/>
      <c r="N49" s="494"/>
      <c r="O49" s="494"/>
      <c r="P49" s="495"/>
    </row>
    <row r="50" spans="1:16" s="46" customFormat="1" ht="51.75" customHeight="1">
      <c r="A50" s="506" t="str">
        <f>D23</f>
        <v>GREY HEATHER</v>
      </c>
      <c r="B50" s="507"/>
      <c r="C50" s="507"/>
      <c r="D50" s="507"/>
      <c r="E50" s="507"/>
      <c r="F50" s="507"/>
      <c r="G50" s="507"/>
      <c r="H50" s="507"/>
      <c r="I50" s="507"/>
      <c r="J50" s="507"/>
      <c r="K50" s="507"/>
      <c r="L50" s="507"/>
      <c r="M50" s="507"/>
      <c r="N50" s="507"/>
      <c r="O50" s="507"/>
      <c r="P50" s="508"/>
    </row>
    <row r="51" spans="1:16" s="169" customFormat="1" ht="186.75" customHeight="1">
      <c r="A51" s="145">
        <v>1</v>
      </c>
      <c r="B51" s="492" t="str">
        <f>$L$11</f>
        <v>100% DRY COTTON FLEECE 410GSM</v>
      </c>
      <c r="C51" s="492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93" t="s">
        <v>217</v>
      </c>
      <c r="N51" s="494"/>
      <c r="O51" s="494"/>
      <c r="P51" s="495"/>
    </row>
    <row r="52" spans="1:16" s="169" customFormat="1" ht="186.75" customHeight="1">
      <c r="A52" s="174">
        <v>2</v>
      </c>
      <c r="B52" s="492" t="s">
        <v>189</v>
      </c>
      <c r="C52" s="492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93" t="s">
        <v>208</v>
      </c>
      <c r="N52" s="494"/>
      <c r="O52" s="494"/>
      <c r="P52" s="495"/>
    </row>
    <row r="53" spans="1:16" s="169" customFormat="1" ht="186.75" customHeight="1">
      <c r="A53" s="145">
        <v>3</v>
      </c>
      <c r="B53" s="496" t="s">
        <v>166</v>
      </c>
      <c r="C53" s="496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93" t="s">
        <v>209</v>
      </c>
      <c r="N53" s="494"/>
      <c r="O53" s="494"/>
      <c r="P53" s="495"/>
    </row>
    <row r="54" spans="1:16" s="46" customFormat="1" ht="51.75" hidden="1" customHeight="1">
      <c r="A54" s="506" t="str">
        <f>D28</f>
        <v>WASHED BURGUNDY</v>
      </c>
      <c r="B54" s="507"/>
      <c r="C54" s="507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8"/>
    </row>
    <row r="55" spans="1:16" s="169" customFormat="1" ht="96.75" hidden="1" customHeight="1">
      <c r="A55" s="145">
        <v>1</v>
      </c>
      <c r="B55" s="492" t="str">
        <f>$L$11</f>
        <v>100% DRY COTTON FLEECE 410GSM</v>
      </c>
      <c r="C55" s="492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93"/>
      <c r="N55" s="494"/>
      <c r="O55" s="494"/>
      <c r="P55" s="495"/>
    </row>
    <row r="56" spans="1:16" s="169" customFormat="1" ht="70.5" hidden="1" customHeight="1">
      <c r="A56" s="174">
        <v>2</v>
      </c>
      <c r="B56" s="492" t="s">
        <v>189</v>
      </c>
      <c r="C56" s="492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93"/>
      <c r="N56" s="494"/>
      <c r="O56" s="494"/>
      <c r="P56" s="495"/>
    </row>
    <row r="57" spans="1:16" s="169" customFormat="1" ht="125.25" hidden="1" customHeight="1">
      <c r="A57" s="145">
        <v>3</v>
      </c>
      <c r="B57" s="496" t="s">
        <v>166</v>
      </c>
      <c r="C57" s="496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93"/>
      <c r="N57" s="494"/>
      <c r="O57" s="494"/>
      <c r="P57" s="495"/>
    </row>
    <row r="58" spans="1:16" s="46" customFormat="1" ht="51.75" hidden="1" customHeight="1">
      <c r="A58" s="506" t="str">
        <f>D33</f>
        <v>LIME</v>
      </c>
      <c r="B58" s="507"/>
      <c r="C58" s="507"/>
      <c r="D58" s="507"/>
      <c r="E58" s="507"/>
      <c r="F58" s="507"/>
      <c r="G58" s="507"/>
      <c r="H58" s="507"/>
      <c r="I58" s="507"/>
      <c r="J58" s="507"/>
      <c r="K58" s="507"/>
      <c r="L58" s="507"/>
      <c r="M58" s="507"/>
      <c r="N58" s="507"/>
      <c r="O58" s="507"/>
      <c r="P58" s="508"/>
    </row>
    <row r="59" spans="1:16" s="169" customFormat="1" ht="96.75" hidden="1" customHeight="1">
      <c r="A59" s="145">
        <v>1</v>
      </c>
      <c r="B59" s="492" t="str">
        <f>$L$11</f>
        <v>100% DRY COTTON FLEECE 410GSM</v>
      </c>
      <c r="C59" s="492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93"/>
      <c r="N59" s="494"/>
      <c r="O59" s="494"/>
      <c r="P59" s="495"/>
    </row>
    <row r="60" spans="1:16" s="169" customFormat="1" ht="70.5" hidden="1" customHeight="1">
      <c r="A60" s="174">
        <v>2</v>
      </c>
      <c r="B60" s="492" t="s">
        <v>189</v>
      </c>
      <c r="C60" s="492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93"/>
      <c r="N60" s="494"/>
      <c r="O60" s="494"/>
      <c r="P60" s="495"/>
    </row>
    <row r="61" spans="1:16" s="169" customFormat="1" ht="125.25" hidden="1" customHeight="1">
      <c r="A61" s="145">
        <v>3</v>
      </c>
      <c r="B61" s="496" t="s">
        <v>166</v>
      </c>
      <c r="C61" s="496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93"/>
      <c r="N61" s="494"/>
      <c r="O61" s="494"/>
      <c r="P61" s="495"/>
    </row>
    <row r="62" spans="1:16" s="46" customFormat="1" ht="21.75" customHeight="1">
      <c r="A62" s="506"/>
      <c r="B62" s="507"/>
      <c r="C62" s="507"/>
      <c r="D62" s="507"/>
      <c r="E62" s="507"/>
      <c r="F62" s="507"/>
      <c r="G62" s="507"/>
      <c r="H62" s="507"/>
      <c r="I62" s="507"/>
      <c r="J62" s="507"/>
      <c r="K62" s="507"/>
      <c r="L62" s="507"/>
      <c r="M62" s="507"/>
      <c r="N62" s="507"/>
      <c r="O62" s="507"/>
      <c r="P62" s="508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509" t="s">
        <v>22</v>
      </c>
      <c r="B64" s="510"/>
      <c r="C64" s="510"/>
      <c r="D64" s="510"/>
      <c r="E64" s="511"/>
      <c r="F64" s="102" t="s">
        <v>47</v>
      </c>
      <c r="G64" s="102" t="s">
        <v>23</v>
      </c>
      <c r="H64" s="512" t="s">
        <v>42</v>
      </c>
      <c r="I64" s="513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514" t="s">
        <v>41</v>
      </c>
      <c r="C65" s="514"/>
      <c r="D65" s="514"/>
      <c r="E65" s="514"/>
      <c r="F65" s="112" t="str">
        <f>H65</f>
        <v>BLACK</v>
      </c>
      <c r="G65" s="142"/>
      <c r="H65" s="515" t="str">
        <f>$D$18</f>
        <v>BLACK</v>
      </c>
      <c r="I65" s="516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514" t="s">
        <v>41</v>
      </c>
      <c r="C66" s="514"/>
      <c r="D66" s="514"/>
      <c r="E66" s="514"/>
      <c r="F66" s="112" t="str">
        <f t="shared" ref="F66:F68" si="18">H66</f>
        <v>GREY HEATHER</v>
      </c>
      <c r="G66" s="142" t="s">
        <v>216</v>
      </c>
      <c r="H66" s="515" t="str">
        <f>$D$23</f>
        <v>GREY HEATHER</v>
      </c>
      <c r="I66" s="516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514" t="s">
        <v>41</v>
      </c>
      <c r="C67" s="514"/>
      <c r="D67" s="514"/>
      <c r="E67" s="514"/>
      <c r="F67" s="112" t="str">
        <f t="shared" si="18"/>
        <v>WASHED BURGUNDY</v>
      </c>
      <c r="G67" s="142"/>
      <c r="H67" s="515" t="str">
        <f>$D$28</f>
        <v>WASHED BURGUNDY</v>
      </c>
      <c r="I67" s="516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514" t="s">
        <v>41</v>
      </c>
      <c r="C68" s="514"/>
      <c r="D68" s="514"/>
      <c r="E68" s="514"/>
      <c r="F68" s="112" t="str">
        <f t="shared" si="18"/>
        <v>LIME</v>
      </c>
      <c r="G68" s="142"/>
      <c r="H68" s="515" t="str">
        <f>$D$33</f>
        <v>LIME</v>
      </c>
      <c r="I68" s="516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514" t="s">
        <v>163</v>
      </c>
      <c r="C69" s="514"/>
      <c r="D69" s="514"/>
      <c r="E69" s="514"/>
      <c r="F69" s="517" t="s">
        <v>39</v>
      </c>
      <c r="G69" s="521" t="s">
        <v>171</v>
      </c>
      <c r="H69" s="525" t="str">
        <f t="shared" ref="H69" si="19">$D$18</f>
        <v>BLACK</v>
      </c>
      <c r="I69" s="526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514" t="s">
        <v>163</v>
      </c>
      <c r="C70" s="514"/>
      <c r="D70" s="514"/>
      <c r="E70" s="514"/>
      <c r="F70" s="518" t="s">
        <v>39</v>
      </c>
      <c r="G70" s="522" t="s">
        <v>171</v>
      </c>
      <c r="H70" s="527" t="str">
        <f t="shared" ref="H70" si="21">$D$23</f>
        <v>GREY HEATHER</v>
      </c>
      <c r="I70" s="527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514" t="s">
        <v>163</v>
      </c>
      <c r="C71" s="514"/>
      <c r="D71" s="514"/>
      <c r="E71" s="514"/>
      <c r="F71" s="519" t="s">
        <v>39</v>
      </c>
      <c r="G71" s="523" t="s">
        <v>171</v>
      </c>
      <c r="H71" s="528" t="str">
        <f t="shared" ref="H71" si="23">$D$28</f>
        <v>WASHED BURGUNDY</v>
      </c>
      <c r="I71" s="529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514" t="s">
        <v>163</v>
      </c>
      <c r="C72" s="514"/>
      <c r="D72" s="514"/>
      <c r="E72" s="514"/>
      <c r="F72" s="520" t="s">
        <v>39</v>
      </c>
      <c r="G72" s="524" t="s">
        <v>171</v>
      </c>
      <c r="H72" s="515" t="str">
        <f t="shared" ref="H72" si="25">$D$33</f>
        <v>LIME</v>
      </c>
      <c r="I72" s="516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530" t="s">
        <v>191</v>
      </c>
      <c r="C73" s="514"/>
      <c r="D73" s="514"/>
      <c r="E73" s="514"/>
      <c r="F73" s="517" t="s">
        <v>147</v>
      </c>
      <c r="G73" s="521" t="s">
        <v>192</v>
      </c>
      <c r="H73" s="525" t="str">
        <f t="shared" ref="H73" si="27">$D$18</f>
        <v>BLACK</v>
      </c>
      <c r="I73" s="526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530" t="s">
        <v>191</v>
      </c>
      <c r="C74" s="514"/>
      <c r="D74" s="514"/>
      <c r="E74" s="514"/>
      <c r="F74" s="518"/>
      <c r="G74" s="522"/>
      <c r="H74" s="527" t="str">
        <f t="shared" ref="H74" si="30">$D$23</f>
        <v>GREY HEATHER</v>
      </c>
      <c r="I74" s="527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530" t="s">
        <v>191</v>
      </c>
      <c r="C75" s="514"/>
      <c r="D75" s="514"/>
      <c r="E75" s="514"/>
      <c r="F75" s="519"/>
      <c r="G75" s="523"/>
      <c r="H75" s="528" t="str">
        <f t="shared" ref="H75" si="32">$D$28</f>
        <v>WASHED BURGUNDY</v>
      </c>
      <c r="I75" s="529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530" t="s">
        <v>191</v>
      </c>
      <c r="C76" s="514"/>
      <c r="D76" s="514"/>
      <c r="E76" s="514"/>
      <c r="F76" s="520"/>
      <c r="G76" s="524"/>
      <c r="H76" s="515" t="str">
        <f t="shared" ref="H76" si="34">$D$33</f>
        <v>LIME</v>
      </c>
      <c r="I76" s="516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530" t="s">
        <v>125</v>
      </c>
      <c r="C77" s="514"/>
      <c r="D77" s="514"/>
      <c r="E77" s="514"/>
      <c r="F77" s="517" t="s">
        <v>147</v>
      </c>
      <c r="G77" s="521" t="s">
        <v>126</v>
      </c>
      <c r="H77" s="525" t="str">
        <f t="shared" ref="H77" si="36">$D$18</f>
        <v>BLACK</v>
      </c>
      <c r="I77" s="526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530" t="s">
        <v>125</v>
      </c>
      <c r="C78" s="514"/>
      <c r="D78" s="514"/>
      <c r="E78" s="514"/>
      <c r="F78" s="518"/>
      <c r="G78" s="522"/>
      <c r="H78" s="527" t="str">
        <f t="shared" ref="H78" si="38">$D$23</f>
        <v>GREY HEATHER</v>
      </c>
      <c r="I78" s="527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530" t="s">
        <v>125</v>
      </c>
      <c r="C79" s="514"/>
      <c r="D79" s="514"/>
      <c r="E79" s="514"/>
      <c r="F79" s="519"/>
      <c r="G79" s="523"/>
      <c r="H79" s="528" t="str">
        <f t="shared" ref="H79" si="40">$D$28</f>
        <v>WASHED BURGUNDY</v>
      </c>
      <c r="I79" s="529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530" t="s">
        <v>125</v>
      </c>
      <c r="C80" s="514"/>
      <c r="D80" s="514"/>
      <c r="E80" s="514"/>
      <c r="F80" s="520"/>
      <c r="G80" s="524"/>
      <c r="H80" s="515" t="str">
        <f t="shared" ref="H80" si="42">$D$33</f>
        <v>LIME</v>
      </c>
      <c r="I80" s="516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530" t="s">
        <v>154</v>
      </c>
      <c r="C81" s="514"/>
      <c r="D81" s="514"/>
      <c r="E81" s="514"/>
      <c r="F81" s="517" t="s">
        <v>129</v>
      </c>
      <c r="G81" s="521"/>
      <c r="H81" s="525" t="str">
        <f t="shared" ref="H81" si="44">$D$18</f>
        <v>BLACK</v>
      </c>
      <c r="I81" s="526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530" t="s">
        <v>154</v>
      </c>
      <c r="C82" s="514"/>
      <c r="D82" s="514"/>
      <c r="E82" s="514"/>
      <c r="F82" s="518"/>
      <c r="G82" s="522"/>
      <c r="H82" s="527" t="str">
        <f t="shared" ref="H82" si="46">$D$23</f>
        <v>GREY HEATHER</v>
      </c>
      <c r="I82" s="527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530" t="s">
        <v>154</v>
      </c>
      <c r="C83" s="514"/>
      <c r="D83" s="514"/>
      <c r="E83" s="514"/>
      <c r="F83" s="519"/>
      <c r="G83" s="523"/>
      <c r="H83" s="528" t="str">
        <f t="shared" ref="H83" si="48">$D$28</f>
        <v>WASHED BURGUNDY</v>
      </c>
      <c r="I83" s="529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530" t="s">
        <v>154</v>
      </c>
      <c r="C84" s="514"/>
      <c r="D84" s="514"/>
      <c r="E84" s="514"/>
      <c r="F84" s="520"/>
      <c r="G84" s="524"/>
      <c r="H84" s="515" t="str">
        <f t="shared" ref="H84" si="50">$D$33</f>
        <v>LIME</v>
      </c>
      <c r="I84" s="516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514" t="s">
        <v>127</v>
      </c>
      <c r="C85" s="514"/>
      <c r="D85" s="514"/>
      <c r="E85" s="514"/>
      <c r="F85" s="517" t="s">
        <v>148</v>
      </c>
      <c r="G85" s="521" t="s">
        <v>128</v>
      </c>
      <c r="H85" s="525" t="str">
        <f t="shared" ref="H85" si="52">$D$18</f>
        <v>BLACK</v>
      </c>
      <c r="I85" s="526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514" t="s">
        <v>127</v>
      </c>
      <c r="C86" s="514"/>
      <c r="D86" s="514"/>
      <c r="E86" s="514"/>
      <c r="F86" s="518"/>
      <c r="G86" s="522"/>
      <c r="H86" s="527" t="str">
        <f t="shared" ref="H86" si="55">$D$23</f>
        <v>GREY HEATHER</v>
      </c>
      <c r="I86" s="527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514" t="s">
        <v>127</v>
      </c>
      <c r="C87" s="514"/>
      <c r="D87" s="514"/>
      <c r="E87" s="514"/>
      <c r="F87" s="519"/>
      <c r="G87" s="523"/>
      <c r="H87" s="528" t="str">
        <f t="shared" ref="H87" si="57">$D$28</f>
        <v>WASHED BURGUNDY</v>
      </c>
      <c r="I87" s="529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514" t="s">
        <v>127</v>
      </c>
      <c r="C88" s="514"/>
      <c r="D88" s="514"/>
      <c r="E88" s="514"/>
      <c r="F88" s="520"/>
      <c r="G88" s="524"/>
      <c r="H88" s="515" t="str">
        <f t="shared" ref="H88" si="59">$D$33</f>
        <v>LIME</v>
      </c>
      <c r="I88" s="516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509" t="s">
        <v>22</v>
      </c>
      <c r="B90" s="510"/>
      <c r="C90" s="510"/>
      <c r="D90" s="510"/>
      <c r="E90" s="511"/>
      <c r="F90" s="102" t="s">
        <v>47</v>
      </c>
      <c r="G90" s="102" t="s">
        <v>23</v>
      </c>
      <c r="H90" s="512" t="s">
        <v>42</v>
      </c>
      <c r="I90" s="513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530" t="s">
        <v>172</v>
      </c>
      <c r="C91" s="514"/>
      <c r="D91" s="514"/>
      <c r="E91" s="514"/>
      <c r="F91" s="517" t="s">
        <v>129</v>
      </c>
      <c r="G91" s="521" t="s">
        <v>158</v>
      </c>
      <c r="H91" s="515" t="str">
        <f t="shared" ref="H91" si="61">$D$18</f>
        <v>BLACK</v>
      </c>
      <c r="I91" s="516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530" t="s">
        <v>172</v>
      </c>
      <c r="C92" s="514"/>
      <c r="D92" s="514"/>
      <c r="E92" s="514"/>
      <c r="F92" s="519"/>
      <c r="G92" s="523"/>
      <c r="H92" s="515" t="str">
        <f t="shared" ref="H92" si="66">$D$23</f>
        <v>GREY HEATHER</v>
      </c>
      <c r="I92" s="516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530" t="s">
        <v>172</v>
      </c>
      <c r="C93" s="514"/>
      <c r="D93" s="514"/>
      <c r="E93" s="514"/>
      <c r="F93" s="519"/>
      <c r="G93" s="523"/>
      <c r="H93" s="515" t="str">
        <f t="shared" ref="H93" si="68">$D$28</f>
        <v>WASHED BURGUNDY</v>
      </c>
      <c r="I93" s="516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530" t="s">
        <v>172</v>
      </c>
      <c r="C94" s="514"/>
      <c r="D94" s="514"/>
      <c r="E94" s="514"/>
      <c r="F94" s="520"/>
      <c r="G94" s="524"/>
      <c r="H94" s="515" t="str">
        <f t="shared" ref="H94" si="70">$D$33</f>
        <v>LIME</v>
      </c>
      <c r="I94" s="516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531" t="s">
        <v>173</v>
      </c>
      <c r="C95" s="532"/>
      <c r="D95" s="532"/>
      <c r="E95" s="533"/>
      <c r="F95" s="517" t="s">
        <v>129</v>
      </c>
      <c r="G95" s="521" t="s">
        <v>158</v>
      </c>
      <c r="H95" s="515" t="str">
        <f t="shared" ref="H95:H123" si="72">$D$18</f>
        <v>BLACK</v>
      </c>
      <c r="I95" s="516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531" t="s">
        <v>173</v>
      </c>
      <c r="C96" s="532"/>
      <c r="D96" s="532"/>
      <c r="E96" s="533"/>
      <c r="F96" s="519"/>
      <c r="G96" s="523"/>
      <c r="H96" s="515" t="str">
        <f t="shared" ref="H96:H124" si="73">$D$23</f>
        <v>GREY HEATHER</v>
      </c>
      <c r="I96" s="516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531" t="s">
        <v>173</v>
      </c>
      <c r="C97" s="532"/>
      <c r="D97" s="532"/>
      <c r="E97" s="533"/>
      <c r="F97" s="519"/>
      <c r="G97" s="523"/>
      <c r="H97" s="515" t="str">
        <f t="shared" ref="H97:H121" si="74">$D$28</f>
        <v>WASHED BURGUNDY</v>
      </c>
      <c r="I97" s="516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531" t="s">
        <v>173</v>
      </c>
      <c r="C98" s="532"/>
      <c r="D98" s="532"/>
      <c r="E98" s="533"/>
      <c r="F98" s="520"/>
      <c r="G98" s="524"/>
      <c r="H98" s="515" t="str">
        <f t="shared" ref="H98:H122" si="76">$D$33</f>
        <v>LIME</v>
      </c>
      <c r="I98" s="516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531" t="s">
        <v>193</v>
      </c>
      <c r="C99" s="532"/>
      <c r="D99" s="532"/>
      <c r="E99" s="533"/>
      <c r="F99" s="517" t="s">
        <v>131</v>
      </c>
      <c r="G99" s="521" t="s">
        <v>214</v>
      </c>
      <c r="H99" s="515" t="str">
        <f t="shared" si="72"/>
        <v>BLACK</v>
      </c>
      <c r="I99" s="516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531" t="s">
        <v>193</v>
      </c>
      <c r="C100" s="532"/>
      <c r="D100" s="532"/>
      <c r="E100" s="533"/>
      <c r="F100" s="519"/>
      <c r="G100" s="523"/>
      <c r="H100" s="515" t="str">
        <f t="shared" si="73"/>
        <v>GREY HEATHER</v>
      </c>
      <c r="I100" s="516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531" t="s">
        <v>193</v>
      </c>
      <c r="C101" s="532"/>
      <c r="D101" s="532"/>
      <c r="E101" s="533"/>
      <c r="F101" s="519"/>
      <c r="G101" s="523"/>
      <c r="H101" s="515" t="str">
        <f t="shared" si="74"/>
        <v>WASHED BURGUNDY</v>
      </c>
      <c r="I101" s="516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531" t="s">
        <v>193</v>
      </c>
      <c r="C102" s="532"/>
      <c r="D102" s="532"/>
      <c r="E102" s="533"/>
      <c r="F102" s="520"/>
      <c r="G102" s="524"/>
      <c r="H102" s="515" t="str">
        <f t="shared" si="76"/>
        <v>LIME</v>
      </c>
      <c r="I102" s="516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531" t="s">
        <v>156</v>
      </c>
      <c r="C103" s="532"/>
      <c r="D103" s="532"/>
      <c r="E103" s="533"/>
      <c r="F103" s="112" t="s">
        <v>132</v>
      </c>
      <c r="G103" s="112"/>
      <c r="H103" s="515" t="str">
        <f t="shared" si="72"/>
        <v>BLACK</v>
      </c>
      <c r="I103" s="516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531" t="s">
        <v>156</v>
      </c>
      <c r="C104" s="532"/>
      <c r="D104" s="532"/>
      <c r="E104" s="533"/>
      <c r="F104" s="112" t="s">
        <v>132</v>
      </c>
      <c r="G104" s="112"/>
      <c r="H104" s="515" t="str">
        <f t="shared" si="73"/>
        <v>GREY HEATHER</v>
      </c>
      <c r="I104" s="516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531" t="s">
        <v>156</v>
      </c>
      <c r="C105" s="532"/>
      <c r="D105" s="532"/>
      <c r="E105" s="533"/>
      <c r="F105" s="112" t="s">
        <v>132</v>
      </c>
      <c r="G105" s="112"/>
      <c r="H105" s="515" t="str">
        <f t="shared" si="74"/>
        <v>WASHED BURGUNDY</v>
      </c>
      <c r="I105" s="516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531" t="s">
        <v>156</v>
      </c>
      <c r="C106" s="532"/>
      <c r="D106" s="532"/>
      <c r="E106" s="533"/>
      <c r="F106" s="112" t="s">
        <v>132</v>
      </c>
      <c r="G106" s="112"/>
      <c r="H106" s="515" t="str">
        <f t="shared" si="76"/>
        <v>LIME</v>
      </c>
      <c r="I106" s="516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530" t="s">
        <v>133</v>
      </c>
      <c r="C107" s="514"/>
      <c r="D107" s="514"/>
      <c r="E107" s="514"/>
      <c r="F107" s="112" t="s">
        <v>55</v>
      </c>
      <c r="G107" s="112"/>
      <c r="H107" s="515" t="str">
        <f t="shared" si="72"/>
        <v>BLACK</v>
      </c>
      <c r="I107" s="516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530" t="s">
        <v>133</v>
      </c>
      <c r="C108" s="514"/>
      <c r="D108" s="514"/>
      <c r="E108" s="514"/>
      <c r="F108" s="112" t="s">
        <v>55</v>
      </c>
      <c r="G108" s="112"/>
      <c r="H108" s="515" t="str">
        <f t="shared" si="73"/>
        <v>GREY HEATHER</v>
      </c>
      <c r="I108" s="516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530" t="s">
        <v>133</v>
      </c>
      <c r="C109" s="514"/>
      <c r="D109" s="514"/>
      <c r="E109" s="514"/>
      <c r="F109" s="112" t="s">
        <v>55</v>
      </c>
      <c r="G109" s="112"/>
      <c r="H109" s="515" t="str">
        <f t="shared" si="74"/>
        <v>WASHED BURGUNDY</v>
      </c>
      <c r="I109" s="516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530" t="s">
        <v>133</v>
      </c>
      <c r="C110" s="514"/>
      <c r="D110" s="514"/>
      <c r="E110" s="514"/>
      <c r="F110" s="112" t="s">
        <v>55</v>
      </c>
      <c r="G110" s="112"/>
      <c r="H110" s="515" t="str">
        <f t="shared" si="76"/>
        <v>LIME</v>
      </c>
      <c r="I110" s="516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530" t="s">
        <v>134</v>
      </c>
      <c r="C111" s="514"/>
      <c r="D111" s="514"/>
      <c r="E111" s="514"/>
      <c r="F111" s="112" t="s">
        <v>55</v>
      </c>
      <c r="G111" s="112"/>
      <c r="H111" s="515" t="str">
        <f t="shared" si="72"/>
        <v>BLACK</v>
      </c>
      <c r="I111" s="516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530" t="s">
        <v>134</v>
      </c>
      <c r="C112" s="514"/>
      <c r="D112" s="514"/>
      <c r="E112" s="514"/>
      <c r="F112" s="112" t="s">
        <v>55</v>
      </c>
      <c r="G112" s="112"/>
      <c r="H112" s="515" t="str">
        <f t="shared" si="73"/>
        <v>GREY HEATHER</v>
      </c>
      <c r="I112" s="516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530" t="s">
        <v>134</v>
      </c>
      <c r="C113" s="514"/>
      <c r="D113" s="514"/>
      <c r="E113" s="514"/>
      <c r="F113" s="112" t="s">
        <v>55</v>
      </c>
      <c r="G113" s="112"/>
      <c r="H113" s="515" t="str">
        <f t="shared" si="74"/>
        <v>WASHED BURGUNDY</v>
      </c>
      <c r="I113" s="516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530" t="s">
        <v>134</v>
      </c>
      <c r="C114" s="514"/>
      <c r="D114" s="514"/>
      <c r="E114" s="514"/>
      <c r="F114" s="112" t="s">
        <v>55</v>
      </c>
      <c r="G114" s="112"/>
      <c r="H114" s="515" t="str">
        <f t="shared" si="76"/>
        <v>LIME</v>
      </c>
      <c r="I114" s="516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530" t="s">
        <v>135</v>
      </c>
      <c r="C115" s="514"/>
      <c r="D115" s="514"/>
      <c r="E115" s="514"/>
      <c r="F115" s="112" t="s">
        <v>132</v>
      </c>
      <c r="G115" s="112"/>
      <c r="H115" s="515" t="str">
        <f t="shared" si="72"/>
        <v>BLACK</v>
      </c>
      <c r="I115" s="516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530" t="s">
        <v>135</v>
      </c>
      <c r="C116" s="514"/>
      <c r="D116" s="514"/>
      <c r="E116" s="514"/>
      <c r="F116" s="112" t="s">
        <v>132</v>
      </c>
      <c r="G116" s="112"/>
      <c r="H116" s="515" t="str">
        <f t="shared" si="73"/>
        <v>GREY HEATHER</v>
      </c>
      <c r="I116" s="516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530" t="s">
        <v>135</v>
      </c>
      <c r="C117" s="514"/>
      <c r="D117" s="514"/>
      <c r="E117" s="514"/>
      <c r="F117" s="112" t="s">
        <v>132</v>
      </c>
      <c r="G117" s="112"/>
      <c r="H117" s="515" t="str">
        <f t="shared" si="74"/>
        <v>WASHED BURGUNDY</v>
      </c>
      <c r="I117" s="516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530" t="s">
        <v>135</v>
      </c>
      <c r="C118" s="514"/>
      <c r="D118" s="514"/>
      <c r="E118" s="514"/>
      <c r="F118" s="112" t="s">
        <v>132</v>
      </c>
      <c r="G118" s="112"/>
      <c r="H118" s="515" t="str">
        <f t="shared" si="76"/>
        <v>LIME</v>
      </c>
      <c r="I118" s="516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531" t="s">
        <v>136</v>
      </c>
      <c r="C119" s="532"/>
      <c r="D119" s="532"/>
      <c r="E119" s="533"/>
      <c r="F119" s="112" t="s">
        <v>38</v>
      </c>
      <c r="G119" s="112"/>
      <c r="H119" s="515" t="str">
        <f t="shared" si="72"/>
        <v>BLACK</v>
      </c>
      <c r="I119" s="516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530" t="s">
        <v>136</v>
      </c>
      <c r="C120" s="514"/>
      <c r="D120" s="514"/>
      <c r="E120" s="514"/>
      <c r="F120" s="112" t="s">
        <v>38</v>
      </c>
      <c r="G120" s="112"/>
      <c r="H120" s="515" t="str">
        <f t="shared" si="73"/>
        <v>GREY HEATHER</v>
      </c>
      <c r="I120" s="516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530" t="s">
        <v>136</v>
      </c>
      <c r="C121" s="514"/>
      <c r="D121" s="514"/>
      <c r="E121" s="514"/>
      <c r="F121" s="112" t="s">
        <v>38</v>
      </c>
      <c r="G121" s="112"/>
      <c r="H121" s="515" t="str">
        <f t="shared" si="74"/>
        <v>WASHED BURGUNDY</v>
      </c>
      <c r="I121" s="516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530" t="s">
        <v>136</v>
      </c>
      <c r="C122" s="514"/>
      <c r="D122" s="514"/>
      <c r="E122" s="514"/>
      <c r="F122" s="112" t="s">
        <v>38</v>
      </c>
      <c r="G122" s="112"/>
      <c r="H122" s="515" t="str">
        <f t="shared" si="76"/>
        <v>LIME</v>
      </c>
      <c r="I122" s="516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530" t="s">
        <v>137</v>
      </c>
      <c r="C123" s="514"/>
      <c r="D123" s="514"/>
      <c r="E123" s="514"/>
      <c r="F123" s="112" t="s">
        <v>132</v>
      </c>
      <c r="G123" s="112"/>
      <c r="H123" s="515" t="str">
        <f t="shared" si="72"/>
        <v>BLACK</v>
      </c>
      <c r="I123" s="516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531" t="s">
        <v>137</v>
      </c>
      <c r="C124" s="532"/>
      <c r="D124" s="532"/>
      <c r="E124" s="533"/>
      <c r="F124" s="112" t="s">
        <v>132</v>
      </c>
      <c r="G124" s="112"/>
      <c r="H124" s="515" t="str">
        <f t="shared" si="73"/>
        <v>GREY HEATHER</v>
      </c>
      <c r="I124" s="516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531" t="s">
        <v>137</v>
      </c>
      <c r="C125" s="532"/>
      <c r="D125" s="532"/>
      <c r="E125" s="533"/>
      <c r="F125" s="112" t="s">
        <v>132</v>
      </c>
      <c r="G125" s="112"/>
      <c r="H125" s="515" t="str">
        <f>$D$28</f>
        <v>WASHED BURGUNDY</v>
      </c>
      <c r="I125" s="516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531" t="s">
        <v>137</v>
      </c>
      <c r="C126" s="532"/>
      <c r="D126" s="532"/>
      <c r="E126" s="533"/>
      <c r="F126" s="112" t="s">
        <v>132</v>
      </c>
      <c r="G126" s="112"/>
      <c r="H126" s="515" t="str">
        <f>$D$33</f>
        <v>LIME</v>
      </c>
      <c r="I126" s="516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530" t="s">
        <v>150</v>
      </c>
      <c r="C127" s="514"/>
      <c r="D127" s="514"/>
      <c r="E127" s="514"/>
      <c r="F127" s="534" t="s">
        <v>151</v>
      </c>
      <c r="G127" s="112"/>
      <c r="H127" s="535" t="s">
        <v>174</v>
      </c>
      <c r="I127" s="516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530" t="s">
        <v>150</v>
      </c>
      <c r="C128" s="514"/>
      <c r="D128" s="514"/>
      <c r="E128" s="514"/>
      <c r="F128" s="534"/>
      <c r="G128" s="112"/>
      <c r="H128" s="535" t="s">
        <v>175</v>
      </c>
      <c r="I128" s="516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530" t="s">
        <v>150</v>
      </c>
      <c r="C129" s="514"/>
      <c r="D129" s="514"/>
      <c r="E129" s="514"/>
      <c r="F129" s="534"/>
      <c r="G129" s="112"/>
      <c r="H129" s="535" t="s">
        <v>176</v>
      </c>
      <c r="I129" s="516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530" t="s">
        <v>150</v>
      </c>
      <c r="C130" s="514"/>
      <c r="D130" s="514"/>
      <c r="E130" s="514"/>
      <c r="F130" s="534"/>
      <c r="G130" s="112"/>
      <c r="H130" s="535">
        <v>41</v>
      </c>
      <c r="I130" s="516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530" t="s">
        <v>150</v>
      </c>
      <c r="C131" s="514"/>
      <c r="D131" s="514"/>
      <c r="E131" s="514"/>
      <c r="F131" s="534"/>
      <c r="G131" s="112"/>
      <c r="H131" s="515">
        <v>42</v>
      </c>
      <c r="I131" s="516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536" t="s">
        <v>31</v>
      </c>
      <c r="K133" s="536"/>
      <c r="L133" s="536"/>
      <c r="M133" s="536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537" t="s">
        <v>49</v>
      </c>
      <c r="C135" s="538"/>
      <c r="D135" s="538"/>
      <c r="E135" s="538"/>
      <c r="F135" s="538"/>
      <c r="G135" s="538"/>
      <c r="H135" s="538"/>
      <c r="I135" s="539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540" t="s">
        <v>139</v>
      </c>
      <c r="E136" s="540"/>
      <c r="F136" s="540" t="s">
        <v>54</v>
      </c>
      <c r="G136" s="540"/>
      <c r="H136" s="540"/>
      <c r="I136" s="540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541" t="s">
        <v>162</v>
      </c>
      <c r="D137" s="543" t="s">
        <v>164</v>
      </c>
      <c r="E137" s="544"/>
      <c r="F137" s="545" t="s">
        <v>177</v>
      </c>
      <c r="G137" s="545"/>
      <c r="H137" s="545"/>
      <c r="I137" s="545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542"/>
      <c r="D138" s="546" t="s">
        <v>165</v>
      </c>
      <c r="E138" s="547"/>
      <c r="F138" s="545" t="s">
        <v>178</v>
      </c>
      <c r="G138" s="545"/>
      <c r="H138" s="545"/>
      <c r="I138" s="545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537"/>
      <c r="C140" s="538"/>
      <c r="D140" s="554"/>
      <c r="E140" s="554"/>
      <c r="F140" s="554"/>
      <c r="G140" s="554"/>
      <c r="H140" s="554"/>
      <c r="I140" s="555"/>
      <c r="J140" s="47"/>
      <c r="K140" s="47"/>
    </row>
    <row r="141" spans="1:16" s="15" customFormat="1" ht="28" hidden="1">
      <c r="A141" s="118"/>
      <c r="B141" s="531"/>
      <c r="C141" s="533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556" t="s">
        <v>159</v>
      </c>
      <c r="C142" s="556"/>
      <c r="D142" s="130"/>
      <c r="E142" s="130">
        <v>2.2000000000000002</v>
      </c>
      <c r="F142" s="557">
        <v>3</v>
      </c>
      <c r="G142" s="558"/>
      <c r="H142" s="558"/>
      <c r="I142" s="559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560" t="s">
        <v>195</v>
      </c>
      <c r="D144" s="560"/>
      <c r="E144" s="560"/>
      <c r="F144" s="560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537" t="s">
        <v>49</v>
      </c>
      <c r="C145" s="538"/>
      <c r="D145" s="538"/>
      <c r="E145" s="538"/>
      <c r="F145" s="538"/>
      <c r="G145" s="538"/>
      <c r="H145" s="538"/>
      <c r="I145" s="539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548" t="s">
        <v>70</v>
      </c>
      <c r="F146" s="549"/>
      <c r="G146" s="549"/>
      <c r="H146" s="549"/>
      <c r="I146" s="550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551" t="s">
        <v>201</v>
      </c>
      <c r="F147" s="552"/>
      <c r="G147" s="552"/>
      <c r="H147" s="552"/>
      <c r="I147" s="553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551" t="s">
        <v>211</v>
      </c>
      <c r="F148" s="552"/>
      <c r="G148" s="552"/>
      <c r="H148" s="552"/>
      <c r="I148" s="553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551" t="s">
        <v>201</v>
      </c>
      <c r="F149" s="552"/>
      <c r="G149" s="552"/>
      <c r="H149" s="552"/>
      <c r="I149" s="553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551" t="s">
        <v>201</v>
      </c>
      <c r="F150" s="552"/>
      <c r="G150" s="552"/>
      <c r="H150" s="552"/>
      <c r="I150" s="553"/>
      <c r="J150" s="47"/>
      <c r="K150" s="47"/>
      <c r="L150" s="47"/>
      <c r="M150" s="47"/>
      <c r="N150" s="47"/>
    </row>
    <row r="151" spans="1:16" s="15" customFormat="1" ht="28">
      <c r="A151" s="118"/>
      <c r="B151" s="537" t="s">
        <v>71</v>
      </c>
      <c r="C151" s="538"/>
      <c r="D151" s="554"/>
      <c r="E151" s="554"/>
      <c r="F151" s="554"/>
      <c r="G151" s="554"/>
      <c r="H151" s="554"/>
      <c r="I151" s="555"/>
      <c r="J151" s="47"/>
      <c r="K151" s="47"/>
    </row>
    <row r="152" spans="1:16" s="15" customFormat="1" ht="56.25" customHeight="1">
      <c r="A152" s="118"/>
      <c r="B152" s="531"/>
      <c r="C152" s="533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573" t="s">
        <v>202</v>
      </c>
      <c r="C153" s="574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575" t="s">
        <v>203</v>
      </c>
      <c r="C154" s="576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577" t="s">
        <v>72</v>
      </c>
      <c r="D157" s="578"/>
      <c r="E157" s="578"/>
      <c r="F157" s="578"/>
      <c r="G157" s="578"/>
      <c r="H157" s="578"/>
      <c r="I157" s="579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546" t="s">
        <v>204</v>
      </c>
      <c r="D158" s="561"/>
      <c r="E158" s="561"/>
      <c r="F158" s="561"/>
      <c r="G158" s="561"/>
      <c r="H158" s="561"/>
      <c r="I158" s="547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546" t="s">
        <v>205</v>
      </c>
      <c r="D159" s="561"/>
      <c r="E159" s="561"/>
      <c r="F159" s="561"/>
      <c r="G159" s="561"/>
      <c r="H159" s="561"/>
      <c r="I159" s="547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562" t="s">
        <v>204</v>
      </c>
      <c r="D160" s="563"/>
      <c r="E160" s="563"/>
      <c r="F160" s="563"/>
      <c r="G160" s="563"/>
      <c r="H160" s="563"/>
      <c r="I160" s="564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565"/>
      <c r="D161" s="566"/>
      <c r="E161" s="566"/>
      <c r="F161" s="566"/>
      <c r="G161" s="566"/>
      <c r="H161" s="566"/>
      <c r="I161" s="567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568"/>
      <c r="D162" s="569"/>
      <c r="E162" s="569"/>
      <c r="F162" s="569"/>
      <c r="G162" s="569"/>
      <c r="H162" s="569"/>
      <c r="I162" s="570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536" t="s">
        <v>118</v>
      </c>
      <c r="C164" s="536"/>
      <c r="D164" s="536"/>
      <c r="E164" s="536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571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S118"/>
  <sheetViews>
    <sheetView tabSelected="1" view="pageBreakPreview" topLeftCell="A44" zoomScale="40" zoomScaleNormal="41" zoomScaleSheetLayoutView="40" zoomScalePageLayoutView="25" workbookViewId="0">
      <selection activeCell="C63" sqref="C63:M63"/>
    </sheetView>
  </sheetViews>
  <sheetFormatPr defaultColWidth="9.1796875" defaultRowHeight="14"/>
  <cols>
    <col min="1" max="1" width="8.453125" style="274" customWidth="1"/>
    <col min="2" max="3" width="33.81640625" style="274" customWidth="1"/>
    <col min="4" max="4" width="29.54296875" style="274" customWidth="1"/>
    <col min="5" max="5" width="29.26953125" style="274" customWidth="1"/>
    <col min="6" max="6" width="23.08984375" style="274" customWidth="1"/>
    <col min="7" max="7" width="27.1796875" style="275" customWidth="1"/>
    <col min="8" max="8" width="17.90625" style="274" customWidth="1"/>
    <col min="9" max="9" width="17" style="274" customWidth="1"/>
    <col min="10" max="10" width="22.1796875" style="274" customWidth="1"/>
    <col min="11" max="11" width="25.7265625" style="274" customWidth="1"/>
    <col min="12" max="12" width="26.54296875" style="274" customWidth="1"/>
    <col min="13" max="13" width="22.54296875" style="274" customWidth="1"/>
    <col min="14" max="14" width="16" style="274" customWidth="1"/>
    <col min="15" max="15" width="20.453125" style="274" customWidth="1"/>
    <col min="16" max="16" width="24.1796875" style="274" customWidth="1"/>
    <col min="17" max="17" width="37.36328125" style="274" customWidth="1"/>
    <col min="18" max="18" width="9.1796875" style="274"/>
    <col min="19" max="19" width="24.1796875" style="274" customWidth="1"/>
    <col min="20" max="16384" width="9.1796875" style="27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85" t="s">
        <v>113</v>
      </c>
      <c r="O1" s="485" t="s">
        <v>113</v>
      </c>
      <c r="P1" s="608" t="s">
        <v>114</v>
      </c>
      <c r="Q1" s="608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85" t="s">
        <v>115</v>
      </c>
      <c r="O2" s="485" t="s">
        <v>115</v>
      </c>
      <c r="P2" s="609" t="s">
        <v>116</v>
      </c>
      <c r="Q2" s="609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85" t="s">
        <v>117</v>
      </c>
      <c r="O3" s="485" t="s">
        <v>117</v>
      </c>
      <c r="P3" s="610" t="s">
        <v>119</v>
      </c>
      <c r="Q3" s="608"/>
    </row>
    <row r="4" spans="1:19" s="5" customFormat="1" ht="33" customHeight="1" thickBot="1">
      <c r="B4" s="6" t="s">
        <v>349</v>
      </c>
      <c r="G4" s="7"/>
    </row>
    <row r="5" spans="1:19" s="5" customFormat="1" ht="58" customHeight="1">
      <c r="B5" s="8" t="s">
        <v>0</v>
      </c>
      <c r="C5" s="8"/>
      <c r="D5" s="6"/>
      <c r="F5" s="9"/>
      <c r="G5" s="611" t="s">
        <v>417</v>
      </c>
      <c r="H5" s="612"/>
      <c r="I5" s="612"/>
      <c r="J5" s="612"/>
      <c r="K5" s="612"/>
      <c r="L5" s="612"/>
      <c r="M5" s="613"/>
    </row>
    <row r="6" spans="1:19" s="10" customFormat="1" ht="58" customHeight="1">
      <c r="B6" s="11" t="s">
        <v>43</v>
      </c>
      <c r="C6" s="11"/>
      <c r="D6" s="455" t="s">
        <v>392</v>
      </c>
      <c r="E6" s="14"/>
      <c r="F6" s="11"/>
      <c r="G6" s="614"/>
      <c r="H6" s="615"/>
      <c r="I6" s="615"/>
      <c r="J6" s="615"/>
      <c r="K6" s="615"/>
      <c r="L6" s="615"/>
      <c r="M6" s="616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455" t="s">
        <v>419</v>
      </c>
      <c r="E7" s="12"/>
      <c r="F7" s="11"/>
      <c r="G7" s="614"/>
      <c r="H7" s="615"/>
      <c r="I7" s="615"/>
      <c r="J7" s="615"/>
      <c r="K7" s="615"/>
      <c r="L7" s="615"/>
      <c r="M7" s="616"/>
      <c r="N7" s="13"/>
      <c r="O7" s="13"/>
      <c r="P7" s="13"/>
      <c r="Q7" s="13"/>
    </row>
    <row r="8" spans="1:19" s="10" customFormat="1" ht="114.75" customHeight="1" thickBot="1">
      <c r="B8" s="11" t="s">
        <v>45</v>
      </c>
      <c r="C8" s="11"/>
      <c r="D8" s="480" t="s">
        <v>398</v>
      </c>
      <c r="E8" s="480"/>
      <c r="F8" s="480"/>
      <c r="G8" s="617"/>
      <c r="H8" s="618"/>
      <c r="I8" s="618"/>
      <c r="J8" s="618"/>
      <c r="K8" s="618"/>
      <c r="L8" s="618"/>
      <c r="M8" s="619"/>
      <c r="N8" s="13"/>
      <c r="O8" s="13"/>
      <c r="P8" s="13"/>
      <c r="Q8" s="13"/>
    </row>
    <row r="9" spans="1:19" s="15" customFormat="1" ht="28">
      <c r="B9" s="16" t="s">
        <v>1</v>
      </c>
      <c r="C9" s="16"/>
      <c r="D9" s="17" t="s">
        <v>393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226</v>
      </c>
    </row>
    <row r="10" spans="1:19" s="15" customFormat="1" ht="28">
      <c r="B10" s="20" t="s">
        <v>2</v>
      </c>
      <c r="C10" s="20"/>
      <c r="D10" s="182" t="s">
        <v>367</v>
      </c>
      <c r="E10" s="21"/>
      <c r="F10" s="21"/>
      <c r="G10" s="22"/>
      <c r="H10" s="21"/>
      <c r="I10" s="23"/>
      <c r="J10" s="231" t="s">
        <v>46</v>
      </c>
      <c r="K10" s="23"/>
      <c r="L10" s="232"/>
      <c r="M10" s="23" t="s">
        <v>395</v>
      </c>
      <c r="N10" s="24"/>
      <c r="O10" s="24"/>
      <c r="P10" s="24"/>
      <c r="Q10" s="24"/>
    </row>
    <row r="11" spans="1:19" s="15" customFormat="1" ht="68.25" customHeight="1">
      <c r="B11" s="23" t="s">
        <v>3</v>
      </c>
      <c r="C11" s="23"/>
      <c r="D11" s="481">
        <v>45513</v>
      </c>
      <c r="E11" s="482"/>
      <c r="F11" s="482"/>
      <c r="G11" s="25"/>
      <c r="H11" s="26"/>
      <c r="I11" s="23"/>
      <c r="J11" s="231" t="s">
        <v>4</v>
      </c>
      <c r="K11" s="23"/>
      <c r="L11" s="232"/>
      <c r="M11" s="483" t="s">
        <v>396</v>
      </c>
      <c r="N11" s="483"/>
      <c r="O11" s="483"/>
      <c r="P11" s="483"/>
      <c r="Q11" s="483"/>
    </row>
    <row r="12" spans="1:19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1" t="s">
        <v>40</v>
      </c>
      <c r="M12" s="23" t="s">
        <v>152</v>
      </c>
      <c r="N12" s="23"/>
      <c r="O12" s="29"/>
      <c r="P12" s="29"/>
      <c r="Q12" s="24"/>
    </row>
    <row r="13" spans="1:19" s="15" customFormat="1" ht="28">
      <c r="B13" s="484"/>
      <c r="C13" s="484"/>
      <c r="D13" s="484"/>
      <c r="E13" s="484"/>
      <c r="F13" s="484"/>
      <c r="G13" s="28"/>
      <c r="H13" s="29"/>
      <c r="I13" s="23"/>
      <c r="J13" s="231" t="s">
        <v>6</v>
      </c>
      <c r="K13" s="23"/>
      <c r="M13" s="23"/>
      <c r="N13" s="29"/>
      <c r="O13" s="24"/>
      <c r="P13" s="24"/>
      <c r="Q13" s="29"/>
    </row>
    <row r="14" spans="1:19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1" t="s">
        <v>8</v>
      </c>
      <c r="K14" s="23"/>
      <c r="L14" s="232"/>
      <c r="M14" s="24" t="s">
        <v>394</v>
      </c>
      <c r="N14" s="24"/>
      <c r="O14" s="24"/>
      <c r="P14" s="24"/>
      <c r="Q14" s="2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4" customFormat="1" ht="37.5" customHeight="1">
      <c r="B17" s="262"/>
      <c r="C17" s="263" t="s">
        <v>112</v>
      </c>
      <c r="D17" s="263" t="s">
        <v>9</v>
      </c>
      <c r="E17" s="233" t="s">
        <v>57</v>
      </c>
      <c r="F17" s="233"/>
      <c r="G17" s="233" t="s">
        <v>221</v>
      </c>
      <c r="H17" s="233" t="s">
        <v>61</v>
      </c>
      <c r="I17" s="233" t="s">
        <v>10</v>
      </c>
      <c r="J17" s="233" t="s">
        <v>58</v>
      </c>
      <c r="K17" s="233" t="s">
        <v>59</v>
      </c>
      <c r="L17" s="233" t="s">
        <v>60</v>
      </c>
      <c r="M17" s="233"/>
      <c r="N17" s="233"/>
      <c r="O17" s="233"/>
      <c r="P17" s="233"/>
      <c r="Q17" s="250" t="s">
        <v>11</v>
      </c>
    </row>
    <row r="18" spans="2:17" s="234" customFormat="1" ht="45">
      <c r="B18" s="264" t="s">
        <v>12</v>
      </c>
      <c r="C18" s="264"/>
      <c r="D18" s="235" t="s">
        <v>397</v>
      </c>
      <c r="E18" s="236"/>
      <c r="F18" s="237"/>
      <c r="G18" s="237">
        <v>0</v>
      </c>
      <c r="H18" s="237">
        <v>0</v>
      </c>
      <c r="I18" s="237">
        <v>3</v>
      </c>
      <c r="J18" s="237">
        <v>1</v>
      </c>
      <c r="K18" s="237">
        <v>0</v>
      </c>
      <c r="L18" s="237">
        <v>0</v>
      </c>
      <c r="M18" s="237"/>
      <c r="N18" s="237"/>
      <c r="O18" s="237"/>
      <c r="P18" s="237"/>
      <c r="Q18" s="238">
        <f>SUM(E18:P18)</f>
        <v>4</v>
      </c>
    </row>
    <row r="19" spans="2:17" s="234" customFormat="1" ht="45">
      <c r="B19" s="264" t="s">
        <v>64</v>
      </c>
      <c r="C19" s="264"/>
      <c r="D19" s="236" t="str">
        <f>+D18</f>
        <v>IVORY</v>
      </c>
      <c r="E19" s="236"/>
      <c r="F19" s="237"/>
      <c r="G19" s="237">
        <v>0</v>
      </c>
      <c r="H19" s="237">
        <v>0</v>
      </c>
      <c r="I19" s="237">
        <v>2</v>
      </c>
      <c r="J19" s="237">
        <v>1</v>
      </c>
      <c r="K19" s="237">
        <v>0</v>
      </c>
      <c r="L19" s="237">
        <v>0</v>
      </c>
      <c r="M19" s="239"/>
      <c r="N19" s="239"/>
      <c r="O19" s="239"/>
      <c r="P19" s="239"/>
      <c r="Q19" s="238">
        <f>SUM(E19:P19)</f>
        <v>3</v>
      </c>
    </row>
    <row r="20" spans="2:17" s="245" customFormat="1" ht="45">
      <c r="B20" s="240" t="s">
        <v>13</v>
      </c>
      <c r="C20" s="240"/>
      <c r="D20" s="241" t="str">
        <f>+D19</f>
        <v>IVORY</v>
      </c>
      <c r="E20" s="242"/>
      <c r="F20" s="243"/>
      <c r="G20" s="244">
        <f>SUM(G18:G19)</f>
        <v>0</v>
      </c>
      <c r="H20" s="244">
        <f t="shared" ref="H20:I20" si="0">SUM(H18:H19)</f>
        <v>0</v>
      </c>
      <c r="I20" s="244">
        <f t="shared" si="0"/>
        <v>5</v>
      </c>
      <c r="J20" s="244">
        <f t="shared" ref="J20" si="1">SUM(J18:J19)</f>
        <v>2</v>
      </c>
      <c r="K20" s="244">
        <f>SUM(K18:K19)</f>
        <v>0</v>
      </c>
      <c r="L20" s="244">
        <f>SUM(L18:L19)</f>
        <v>0</v>
      </c>
      <c r="M20" s="243"/>
      <c r="N20" s="243"/>
      <c r="O20" s="243"/>
      <c r="P20" s="243"/>
      <c r="Q20" s="243">
        <f>SUM(Q18:Q19)</f>
        <v>7</v>
      </c>
    </row>
    <row r="21" spans="2:17" s="234" customFormat="1" ht="45">
      <c r="B21" s="246"/>
      <c r="C21" s="246"/>
      <c r="D21" s="246"/>
      <c r="E21" s="247"/>
      <c r="F21" s="247"/>
      <c r="G21" s="248"/>
      <c r="H21" s="247"/>
      <c r="I21" s="247"/>
      <c r="J21" s="247"/>
      <c r="K21" s="247"/>
      <c r="L21" s="247"/>
      <c r="M21" s="249"/>
      <c r="N21" s="249"/>
      <c r="O21" s="249"/>
      <c r="P21" s="249"/>
      <c r="Q21" s="250"/>
    </row>
    <row r="22" spans="2:17" s="234" customFormat="1" ht="45" hidden="1">
      <c r="B22" s="262"/>
      <c r="C22" s="263" t="s">
        <v>112</v>
      </c>
      <c r="D22" s="263" t="s">
        <v>9</v>
      </c>
      <c r="E22" s="251" t="s">
        <v>57</v>
      </c>
      <c r="F22" s="251"/>
      <c r="G22" s="233" t="s">
        <v>221</v>
      </c>
      <c r="H22" s="233" t="s">
        <v>61</v>
      </c>
      <c r="I22" s="233" t="s">
        <v>10</v>
      </c>
      <c r="J22" s="233" t="s">
        <v>58</v>
      </c>
      <c r="K22" s="233" t="s">
        <v>59</v>
      </c>
      <c r="L22" s="233" t="s">
        <v>60</v>
      </c>
      <c r="M22" s="251"/>
      <c r="N22" s="251"/>
      <c r="O22" s="251"/>
      <c r="P22" s="251"/>
      <c r="Q22" s="250" t="s">
        <v>11</v>
      </c>
    </row>
    <row r="23" spans="2:17" s="234" customFormat="1" ht="45" hidden="1">
      <c r="B23" s="264" t="s">
        <v>12</v>
      </c>
      <c r="C23" s="264"/>
      <c r="D23" s="235" t="s">
        <v>38</v>
      </c>
      <c r="E23" s="236"/>
      <c r="F23" s="237"/>
      <c r="G23" s="237">
        <v>0</v>
      </c>
      <c r="H23" s="237">
        <v>0</v>
      </c>
      <c r="I23" s="237">
        <v>0</v>
      </c>
      <c r="J23" s="237">
        <v>0</v>
      </c>
      <c r="K23" s="237">
        <v>0</v>
      </c>
      <c r="L23" s="237">
        <v>0</v>
      </c>
      <c r="M23" s="237"/>
      <c r="N23" s="237"/>
      <c r="O23" s="237"/>
      <c r="P23" s="237"/>
      <c r="Q23" s="238">
        <f>SUM(E23:P23)</f>
        <v>0</v>
      </c>
    </row>
    <row r="24" spans="2:17" s="234" customFormat="1" ht="45" hidden="1">
      <c r="B24" s="264" t="s">
        <v>64</v>
      </c>
      <c r="C24" s="264"/>
      <c r="D24" s="236" t="str">
        <f>+D23</f>
        <v>WHITE</v>
      </c>
      <c r="E24" s="236"/>
      <c r="F24" s="237"/>
      <c r="G24" s="239">
        <f>ROUNDUP(G23*0%,0)</f>
        <v>0</v>
      </c>
      <c r="H24" s="239">
        <f>ROUNDUP(H23*0%,0)</f>
        <v>0</v>
      </c>
      <c r="I24" s="239">
        <f t="shared" ref="I24:L24" si="2">ROUNDUP(I23*0%,0)</f>
        <v>0</v>
      </c>
      <c r="J24" s="239">
        <f t="shared" si="2"/>
        <v>0</v>
      </c>
      <c r="K24" s="239">
        <f t="shared" si="2"/>
        <v>0</v>
      </c>
      <c r="L24" s="239">
        <f t="shared" si="2"/>
        <v>0</v>
      </c>
      <c r="M24" s="239"/>
      <c r="N24" s="239"/>
      <c r="O24" s="239"/>
      <c r="P24" s="239"/>
      <c r="Q24" s="238">
        <f>SUM(E24:P24)</f>
        <v>0</v>
      </c>
    </row>
    <row r="25" spans="2:17" s="245" customFormat="1" ht="45" hidden="1">
      <c r="B25" s="240" t="s">
        <v>13</v>
      </c>
      <c r="C25" s="240"/>
      <c r="D25" s="241" t="str">
        <f>+D24</f>
        <v>WHITE</v>
      </c>
      <c r="E25" s="242"/>
      <c r="F25" s="243"/>
      <c r="G25" s="244">
        <f>SUM(G23:G24)</f>
        <v>0</v>
      </c>
      <c r="H25" s="244">
        <f t="shared" ref="H25:L25" si="3">SUM(H23:H24)</f>
        <v>0</v>
      </c>
      <c r="I25" s="244">
        <f t="shared" si="3"/>
        <v>0</v>
      </c>
      <c r="J25" s="244">
        <f t="shared" si="3"/>
        <v>0</v>
      </c>
      <c r="K25" s="244">
        <f t="shared" si="3"/>
        <v>0</v>
      </c>
      <c r="L25" s="244">
        <f t="shared" si="3"/>
        <v>0</v>
      </c>
      <c r="M25" s="243"/>
      <c r="N25" s="243"/>
      <c r="O25" s="243"/>
      <c r="P25" s="243"/>
      <c r="Q25" s="243">
        <f>SUM(Q23:Q24)</f>
        <v>0</v>
      </c>
    </row>
    <row r="26" spans="2:17" s="245" customFormat="1" ht="50.5" hidden="1">
      <c r="B26" s="265" t="s">
        <v>222</v>
      </c>
      <c r="C26" s="266"/>
      <c r="D26" s="266"/>
      <c r="E26" s="267"/>
      <c r="F26" s="267"/>
      <c r="G26" s="268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9"/>
      <c r="N26" s="269"/>
      <c r="O26" s="269"/>
      <c r="P26" s="269"/>
      <c r="Q26" s="270">
        <f>SUM(G26:P26)</f>
        <v>1</v>
      </c>
    </row>
    <row r="27" spans="2:17" s="234" customFormat="1" ht="45" hidden="1">
      <c r="B27" s="246"/>
      <c r="C27" s="246"/>
      <c r="D27" s="246"/>
      <c r="E27" s="247"/>
      <c r="F27" s="247"/>
      <c r="G27" s="248"/>
      <c r="H27" s="247"/>
      <c r="I27" s="247"/>
      <c r="J27" s="247"/>
      <c r="K27" s="247"/>
      <c r="L27" s="247"/>
      <c r="M27" s="249"/>
      <c r="N27" s="249"/>
      <c r="O27" s="249"/>
      <c r="P27" s="249"/>
      <c r="Q27" s="250"/>
    </row>
    <row r="28" spans="2:17" s="245" customFormat="1" ht="45">
      <c r="B28" s="252" t="s">
        <v>161</v>
      </c>
      <c r="C28" s="253"/>
      <c r="D28" s="252"/>
      <c r="E28" s="254"/>
      <c r="F28" s="255"/>
      <c r="G28" s="255">
        <f t="shared" ref="G28:L28" si="4">G20+G25</f>
        <v>0</v>
      </c>
      <c r="H28" s="255">
        <f t="shared" si="4"/>
        <v>0</v>
      </c>
      <c r="I28" s="255">
        <f t="shared" si="4"/>
        <v>5</v>
      </c>
      <c r="J28" s="255">
        <f t="shared" si="4"/>
        <v>2</v>
      </c>
      <c r="K28" s="255">
        <f t="shared" si="4"/>
        <v>0</v>
      </c>
      <c r="L28" s="255">
        <f t="shared" si="4"/>
        <v>0</v>
      </c>
      <c r="M28" s="255"/>
      <c r="N28" s="255"/>
      <c r="O28" s="255"/>
      <c r="P28" s="255"/>
      <c r="Q28" s="255">
        <f>Q20+Q25</f>
        <v>7</v>
      </c>
    </row>
    <row r="29" spans="2:17" s="135" customFormat="1" ht="20.25" customHeight="1">
      <c r="B29" s="136"/>
      <c r="C29" s="137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</row>
    <row r="30" spans="2:17" s="135" customFormat="1" ht="84.75" hidden="1" customHeight="1">
      <c r="B30" s="587"/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</row>
    <row r="31" spans="2:17" s="135" customFormat="1" ht="37.5" customHeight="1">
      <c r="B31" s="136"/>
      <c r="C31" s="137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</row>
    <row r="32" spans="2:17" s="4" customFormat="1" ht="59.15" customHeight="1">
      <c r="B32" s="18" t="s">
        <v>14</v>
      </c>
      <c r="C32" s="271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s="415" customFormat="1" ht="337.5">
      <c r="A33" s="586" t="s">
        <v>15</v>
      </c>
      <c r="B33" s="586"/>
      <c r="C33" s="586"/>
      <c r="D33" s="413" t="s">
        <v>16</v>
      </c>
      <c r="E33" s="413" t="s">
        <v>17</v>
      </c>
      <c r="F33" s="413" t="s">
        <v>18</v>
      </c>
      <c r="G33" s="414" t="s">
        <v>19</v>
      </c>
      <c r="H33" s="414" t="s">
        <v>20</v>
      </c>
      <c r="I33" s="414" t="s">
        <v>34</v>
      </c>
      <c r="J33" s="414" t="s">
        <v>220</v>
      </c>
      <c r="K33" s="414" t="s">
        <v>218</v>
      </c>
      <c r="L33" s="414" t="s">
        <v>219</v>
      </c>
      <c r="M33" s="414" t="s">
        <v>36</v>
      </c>
      <c r="N33" s="585" t="s">
        <v>51</v>
      </c>
      <c r="O33" s="585"/>
      <c r="P33" s="585"/>
      <c r="Q33" s="585"/>
    </row>
    <row r="34" spans="1:17" s="415" customFormat="1" ht="45.75" customHeight="1">
      <c r="A34" s="583" t="str">
        <f>D20</f>
        <v>IVORY</v>
      </c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</row>
    <row r="35" spans="1:17" s="423" customFormat="1" ht="181" customHeight="1">
      <c r="A35" s="416">
        <v>1</v>
      </c>
      <c r="B35" s="584" t="str">
        <f>$M$11</f>
        <v>100%COTTON SEMI BRUSHED - PFD COLOR  (20/1+20/1+10/2) washing_ 14GG _460GSM</v>
      </c>
      <c r="C35" s="584"/>
      <c r="D35" s="417" t="s">
        <v>153</v>
      </c>
      <c r="E35" s="417" t="str">
        <f>$D$18</f>
        <v>IVORY</v>
      </c>
      <c r="F35" s="416" t="s">
        <v>10</v>
      </c>
      <c r="G35" s="418">
        <f>$Q$20</f>
        <v>7</v>
      </c>
      <c r="H35" s="419">
        <v>2</v>
      </c>
      <c r="I35" s="420">
        <f>H35*G35</f>
        <v>14</v>
      </c>
      <c r="J35" s="421">
        <f>I35*3.3%+(I35/30)*0.5+3</f>
        <v>3.6953333333333331</v>
      </c>
      <c r="K35" s="421">
        <v>0</v>
      </c>
      <c r="L35" s="421">
        <v>3</v>
      </c>
      <c r="M35" s="422">
        <f>ROUNDUP(SUM(I35:J35),0)</f>
        <v>18</v>
      </c>
      <c r="N35" s="582" t="s">
        <v>400</v>
      </c>
      <c r="O35" s="582"/>
      <c r="P35" s="582"/>
      <c r="Q35" s="582"/>
    </row>
    <row r="36" spans="1:17" s="423" customFormat="1" ht="172" customHeight="1">
      <c r="A36" s="416">
        <v>2</v>
      </c>
      <c r="B36" s="588" t="s">
        <v>399</v>
      </c>
      <c r="C36" s="589"/>
      <c r="D36" s="417" t="s">
        <v>341</v>
      </c>
      <c r="E36" s="417" t="str">
        <f>$D$18</f>
        <v>IVORY</v>
      </c>
      <c r="F36" s="416" t="s">
        <v>10</v>
      </c>
      <c r="G36" s="418">
        <f>$Q$20</f>
        <v>7</v>
      </c>
      <c r="H36" s="419">
        <v>0.3</v>
      </c>
      <c r="I36" s="420">
        <f>H36*G36</f>
        <v>2.1</v>
      </c>
      <c r="J36" s="421">
        <f>I36*12.1%+(I36/30)*0.5</f>
        <v>0.28910000000000002</v>
      </c>
      <c r="K36" s="421">
        <v>0</v>
      </c>
      <c r="L36" s="421">
        <v>0</v>
      </c>
      <c r="M36" s="422">
        <f>ROUNDUP(SUM(I36:J36),0)</f>
        <v>3</v>
      </c>
      <c r="N36" s="582" t="s">
        <v>401</v>
      </c>
      <c r="O36" s="582"/>
      <c r="P36" s="582"/>
      <c r="Q36" s="582"/>
    </row>
    <row r="37" spans="1:17" s="415" customFormat="1" ht="51.75" hidden="1" customHeight="1">
      <c r="A37" s="583" t="str">
        <f>D25</f>
        <v>WHITE</v>
      </c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</row>
    <row r="38" spans="1:17" s="423" customFormat="1" ht="126" hidden="1" customHeight="1">
      <c r="A38" s="416">
        <v>3</v>
      </c>
      <c r="B38" s="584" t="str">
        <f>$M$11</f>
        <v>100%COTTON SEMI BRUSHED - PFD COLOR  (20/1+20/1+10/2) washing_ 14GG _460GSM</v>
      </c>
      <c r="C38" s="584"/>
      <c r="D38" s="417" t="s">
        <v>153</v>
      </c>
      <c r="E38" s="417" t="str">
        <f>D23</f>
        <v>WHITE</v>
      </c>
      <c r="F38" s="416" t="s">
        <v>10</v>
      </c>
      <c r="G38" s="418">
        <f>$Q$25</f>
        <v>0</v>
      </c>
      <c r="H38" s="419">
        <v>0.995</v>
      </c>
      <c r="I38" s="420">
        <f t="shared" ref="I38:I39" si="5">G38*H38</f>
        <v>0</v>
      </c>
      <c r="J38" s="421">
        <f>I38*9.8%+(I38/70)*0.5</f>
        <v>0</v>
      </c>
      <c r="K38" s="421">
        <v>0</v>
      </c>
      <c r="L38" s="421">
        <v>2</v>
      </c>
      <c r="M38" s="422">
        <f>ROUNDUP(SUM(I38:J38),0)</f>
        <v>0</v>
      </c>
      <c r="N38" s="582" t="s">
        <v>228</v>
      </c>
      <c r="O38" s="582"/>
      <c r="P38" s="582"/>
      <c r="Q38" s="582"/>
    </row>
    <row r="39" spans="1:17" s="423" customFormat="1" ht="39" hidden="1" customHeight="1">
      <c r="A39" s="416">
        <v>4</v>
      </c>
      <c r="B39" s="588" t="s">
        <v>229</v>
      </c>
      <c r="C39" s="589"/>
      <c r="D39" s="417" t="s">
        <v>227</v>
      </c>
      <c r="E39" s="417" t="s">
        <v>38</v>
      </c>
      <c r="F39" s="416" t="s">
        <v>10</v>
      </c>
      <c r="G39" s="418">
        <f>$Q$25</f>
        <v>0</v>
      </c>
      <c r="H39" s="419">
        <v>0.2</v>
      </c>
      <c r="I39" s="420">
        <f t="shared" si="5"/>
        <v>0</v>
      </c>
      <c r="J39" s="421">
        <f>I39*0%</f>
        <v>0</v>
      </c>
      <c r="K39" s="421">
        <v>0</v>
      </c>
      <c r="L39" s="421">
        <v>0</v>
      </c>
      <c r="M39" s="422">
        <f>ROUNDUP(SUM(I39:J39),0)</f>
        <v>0</v>
      </c>
      <c r="N39" s="650" t="s">
        <v>230</v>
      </c>
      <c r="O39" s="651"/>
      <c r="P39" s="651"/>
      <c r="Q39" s="652"/>
    </row>
    <row r="40" spans="1:17" s="415" customFormat="1" ht="21.75" customHeight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</row>
    <row r="41" spans="1:17" s="424" customFormat="1" ht="37" customHeight="1">
      <c r="B41" s="424" t="s">
        <v>21</v>
      </c>
      <c r="G41" s="425"/>
      <c r="P41" s="643"/>
      <c r="Q41" s="643"/>
    </row>
    <row r="42" spans="1:17" s="415" customFormat="1" ht="187.5">
      <c r="A42" s="655" t="s">
        <v>22</v>
      </c>
      <c r="B42" s="656"/>
      <c r="C42" s="656"/>
      <c r="D42" s="656"/>
      <c r="E42" s="657"/>
      <c r="F42" s="414" t="s">
        <v>47</v>
      </c>
      <c r="G42" s="414" t="s">
        <v>23</v>
      </c>
      <c r="H42" s="658" t="s">
        <v>42</v>
      </c>
      <c r="I42" s="659"/>
      <c r="J42" s="413" t="s">
        <v>18</v>
      </c>
      <c r="K42" s="414" t="s">
        <v>48</v>
      </c>
      <c r="L42" s="414" t="s">
        <v>24</v>
      </c>
      <c r="M42" s="426" t="s">
        <v>25</v>
      </c>
      <c r="N42" s="426" t="s">
        <v>26</v>
      </c>
      <c r="O42" s="426" t="s">
        <v>27</v>
      </c>
      <c r="P42" s="653" t="s">
        <v>28</v>
      </c>
      <c r="Q42" s="654"/>
    </row>
    <row r="43" spans="1:17" s="423" customFormat="1" ht="112.5" customHeight="1">
      <c r="A43" s="416">
        <v>1</v>
      </c>
      <c r="B43" s="603" t="s">
        <v>246</v>
      </c>
      <c r="C43" s="604"/>
      <c r="D43" s="604"/>
      <c r="E43" s="605"/>
      <c r="F43" s="427" t="s">
        <v>405</v>
      </c>
      <c r="G43" s="427" t="s">
        <v>405</v>
      </c>
      <c r="H43" s="591" t="str">
        <f t="shared" ref="H43:H48" si="6">$D$20</f>
        <v>IVORY</v>
      </c>
      <c r="I43" s="592" t="str">
        <f t="shared" ref="I43:I48" si="7">$E$35</f>
        <v>IVORY</v>
      </c>
      <c r="J43" s="429" t="s">
        <v>29</v>
      </c>
      <c r="K43" s="429">
        <f t="shared" ref="K43:K48" si="8">$Q$20</f>
        <v>7</v>
      </c>
      <c r="L43" s="430">
        <f>335/4500</f>
        <v>7.4444444444444438E-2</v>
      </c>
      <c r="M43" s="431">
        <f t="shared" ref="M43:M47" si="9">K43*L43</f>
        <v>0.52111111111111108</v>
      </c>
      <c r="N43" s="431"/>
      <c r="O43" s="432">
        <f t="shared" ref="O43:O47" si="10">ROUNDUP(N43+M43,0)</f>
        <v>1</v>
      </c>
      <c r="P43" s="620"/>
      <c r="Q43" s="621"/>
    </row>
    <row r="44" spans="1:17" s="423" customFormat="1" ht="89.5" customHeight="1">
      <c r="A44" s="416">
        <v>2</v>
      </c>
      <c r="B44" s="584" t="s">
        <v>402</v>
      </c>
      <c r="C44" s="584"/>
      <c r="D44" s="584"/>
      <c r="E44" s="584"/>
      <c r="F44" s="433" t="s">
        <v>403</v>
      </c>
      <c r="G44" s="433" t="s">
        <v>403</v>
      </c>
      <c r="H44" s="591" t="str">
        <f t="shared" si="6"/>
        <v>IVORY</v>
      </c>
      <c r="I44" s="592" t="str">
        <f t="shared" si="7"/>
        <v>IVORY</v>
      </c>
      <c r="J44" s="429" t="s">
        <v>130</v>
      </c>
      <c r="K44" s="429">
        <f t="shared" si="8"/>
        <v>7</v>
      </c>
      <c r="L44" s="430">
        <v>1</v>
      </c>
      <c r="M44" s="431">
        <f t="shared" ref="M44" si="11">K44*L44</f>
        <v>7</v>
      </c>
      <c r="N44" s="431"/>
      <c r="O44" s="432">
        <f t="shared" ref="O44" si="12">ROUNDUP(N44+M44,0)</f>
        <v>7</v>
      </c>
      <c r="P44" s="620"/>
      <c r="Q44" s="621"/>
    </row>
    <row r="45" spans="1:17" s="423" customFormat="1" ht="89.5" customHeight="1">
      <c r="A45" s="416">
        <v>3</v>
      </c>
      <c r="B45" s="584" t="s">
        <v>414</v>
      </c>
      <c r="C45" s="584"/>
      <c r="D45" s="584"/>
      <c r="E45" s="584"/>
      <c r="F45" s="433" t="s">
        <v>38</v>
      </c>
      <c r="G45" s="433" t="str">
        <f>F45</f>
        <v>WHITE</v>
      </c>
      <c r="H45" s="591" t="str">
        <f t="shared" si="6"/>
        <v>IVORY</v>
      </c>
      <c r="I45" s="592" t="str">
        <f t="shared" si="7"/>
        <v>IVORY</v>
      </c>
      <c r="J45" s="429" t="s">
        <v>130</v>
      </c>
      <c r="K45" s="429">
        <f t="shared" si="8"/>
        <v>7</v>
      </c>
      <c r="L45" s="430">
        <v>1</v>
      </c>
      <c r="M45" s="431">
        <f t="shared" ref="M45" si="13">K45*L45</f>
        <v>7</v>
      </c>
      <c r="N45" s="431"/>
      <c r="O45" s="432">
        <f t="shared" ref="O45" si="14">ROUNDUP(N45+M45,0)</f>
        <v>7</v>
      </c>
      <c r="P45" s="620"/>
      <c r="Q45" s="621"/>
    </row>
    <row r="46" spans="1:17" s="423" customFormat="1" ht="89.5" customHeight="1">
      <c r="A46" s="416">
        <v>4</v>
      </c>
      <c r="B46" s="584" t="s">
        <v>406</v>
      </c>
      <c r="C46" s="584"/>
      <c r="D46" s="584"/>
      <c r="E46" s="584"/>
      <c r="F46" s="433" t="s">
        <v>407</v>
      </c>
      <c r="G46" s="433" t="s">
        <v>407</v>
      </c>
      <c r="H46" s="591" t="str">
        <f t="shared" si="6"/>
        <v>IVORY</v>
      </c>
      <c r="I46" s="592" t="str">
        <f t="shared" si="7"/>
        <v>IVORY</v>
      </c>
      <c r="J46" s="429" t="s">
        <v>224</v>
      </c>
      <c r="K46" s="429">
        <f t="shared" si="8"/>
        <v>7</v>
      </c>
      <c r="L46" s="430">
        <v>2</v>
      </c>
      <c r="M46" s="431">
        <f t="shared" si="9"/>
        <v>14</v>
      </c>
      <c r="N46" s="431"/>
      <c r="O46" s="432">
        <f t="shared" si="10"/>
        <v>14</v>
      </c>
      <c r="P46" s="620"/>
      <c r="Q46" s="621"/>
    </row>
    <row r="47" spans="1:17" s="423" customFormat="1" ht="70.5" customHeight="1">
      <c r="A47" s="416">
        <v>5</v>
      </c>
      <c r="B47" s="584" t="s">
        <v>404</v>
      </c>
      <c r="C47" s="584"/>
      <c r="D47" s="584"/>
      <c r="E47" s="584"/>
      <c r="F47" s="433" t="s">
        <v>413</v>
      </c>
      <c r="G47" s="433" t="s">
        <v>413</v>
      </c>
      <c r="H47" s="591" t="str">
        <f t="shared" si="6"/>
        <v>IVORY</v>
      </c>
      <c r="I47" s="592" t="str">
        <f t="shared" si="7"/>
        <v>IVORY</v>
      </c>
      <c r="J47" s="429" t="s">
        <v>130</v>
      </c>
      <c r="K47" s="429">
        <f t="shared" si="8"/>
        <v>7</v>
      </c>
      <c r="L47" s="430">
        <v>1</v>
      </c>
      <c r="M47" s="431">
        <f t="shared" si="9"/>
        <v>7</v>
      </c>
      <c r="N47" s="431"/>
      <c r="O47" s="432">
        <f t="shared" si="10"/>
        <v>7</v>
      </c>
      <c r="P47" s="620"/>
      <c r="Q47" s="621"/>
    </row>
    <row r="48" spans="1:17" s="423" customFormat="1" ht="70.5" customHeight="1">
      <c r="A48" s="416">
        <v>6</v>
      </c>
      <c r="B48" s="584" t="s">
        <v>408</v>
      </c>
      <c r="C48" s="584"/>
      <c r="D48" s="584"/>
      <c r="E48" s="584"/>
      <c r="F48" s="433" t="s">
        <v>412</v>
      </c>
      <c r="G48" s="433" t="s">
        <v>412</v>
      </c>
      <c r="H48" s="591" t="str">
        <f t="shared" si="6"/>
        <v>IVORY</v>
      </c>
      <c r="I48" s="592" t="str">
        <f t="shared" si="7"/>
        <v>IVORY</v>
      </c>
      <c r="J48" s="429" t="s">
        <v>130</v>
      </c>
      <c r="K48" s="429">
        <f t="shared" si="8"/>
        <v>7</v>
      </c>
      <c r="L48" s="430">
        <v>1</v>
      </c>
      <c r="M48" s="431">
        <f t="shared" ref="M48" si="15">K48*L48</f>
        <v>7</v>
      </c>
      <c r="N48" s="431"/>
      <c r="O48" s="432">
        <f t="shared" ref="O48" si="16">ROUNDUP(N48+M48,0)</f>
        <v>7</v>
      </c>
      <c r="P48" s="620"/>
      <c r="Q48" s="621"/>
    </row>
    <row r="49" spans="1:17" s="415" customFormat="1" ht="21.75" customHeight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</row>
    <row r="50" spans="1:17" s="424" customFormat="1" ht="39" hidden="1" customHeight="1">
      <c r="B50" s="424" t="s">
        <v>66</v>
      </c>
      <c r="F50" s="434"/>
      <c r="G50" s="435"/>
      <c r="H50" s="434"/>
      <c r="I50" s="434"/>
      <c r="J50" s="434"/>
      <c r="K50" s="434"/>
      <c r="L50" s="434"/>
      <c r="M50" s="434"/>
      <c r="N50" s="434"/>
      <c r="O50" s="434"/>
      <c r="Q50" s="436"/>
    </row>
    <row r="51" spans="1:17" s="415" customFormat="1" ht="144" hidden="1" customHeight="1">
      <c r="A51" s="586" t="s">
        <v>22</v>
      </c>
      <c r="B51" s="586"/>
      <c r="C51" s="586"/>
      <c r="D51" s="586"/>
      <c r="E51" s="586"/>
      <c r="F51" s="414" t="s">
        <v>47</v>
      </c>
      <c r="G51" s="414" t="s">
        <v>23</v>
      </c>
      <c r="H51" s="585" t="s">
        <v>42</v>
      </c>
      <c r="I51" s="585"/>
      <c r="J51" s="413" t="s">
        <v>18</v>
      </c>
      <c r="K51" s="414" t="s">
        <v>48</v>
      </c>
      <c r="L51" s="414" t="s">
        <v>24</v>
      </c>
      <c r="M51" s="414" t="s">
        <v>25</v>
      </c>
      <c r="N51" s="414" t="s">
        <v>26</v>
      </c>
      <c r="O51" s="414" t="s">
        <v>27</v>
      </c>
      <c r="P51" s="585" t="s">
        <v>28</v>
      </c>
      <c r="Q51" s="585"/>
    </row>
    <row r="52" spans="1:17" s="415" customFormat="1" ht="67" hidden="1" customHeight="1">
      <c r="A52" s="416">
        <v>1</v>
      </c>
      <c r="B52" s="603" t="s">
        <v>231</v>
      </c>
      <c r="C52" s="604"/>
      <c r="D52" s="604"/>
      <c r="E52" s="605"/>
      <c r="F52" s="433" t="s">
        <v>132</v>
      </c>
      <c r="G52" s="428" t="s">
        <v>132</v>
      </c>
      <c r="H52" s="606" t="str">
        <f>$D$20</f>
        <v>IVORY</v>
      </c>
      <c r="I52" s="606" t="str">
        <f t="shared" ref="I52:I60" si="17">$E$35</f>
        <v>IVORY</v>
      </c>
      <c r="J52" s="429" t="s">
        <v>30</v>
      </c>
      <c r="K52" s="429">
        <f>$Q$20</f>
        <v>7</v>
      </c>
      <c r="L52" s="430">
        <v>1</v>
      </c>
      <c r="M52" s="429">
        <f>K52*L52</f>
        <v>7</v>
      </c>
      <c r="N52" s="431"/>
      <c r="O52" s="432">
        <f>ROUNDUP(N52+M52,0)</f>
        <v>7</v>
      </c>
      <c r="P52" s="625"/>
      <c r="Q52" s="625"/>
    </row>
    <row r="53" spans="1:17" s="415" customFormat="1" ht="67" hidden="1" customHeight="1">
      <c r="A53" s="416">
        <v>2</v>
      </c>
      <c r="B53" s="603" t="s">
        <v>232</v>
      </c>
      <c r="C53" s="604"/>
      <c r="D53" s="604"/>
      <c r="E53" s="605"/>
      <c r="F53" s="433" t="s">
        <v>38</v>
      </c>
      <c r="G53" s="428" t="s">
        <v>38</v>
      </c>
      <c r="H53" s="606" t="str">
        <f t="shared" ref="H53:H60" si="18">$D$20</f>
        <v>IVORY</v>
      </c>
      <c r="I53" s="606" t="str">
        <f t="shared" si="17"/>
        <v>IVORY</v>
      </c>
      <c r="J53" s="429" t="s">
        <v>30</v>
      </c>
      <c r="K53" s="429">
        <f t="shared" ref="K53:K60" si="19">$Q$20</f>
        <v>7</v>
      </c>
      <c r="L53" s="430">
        <v>1</v>
      </c>
      <c r="M53" s="429">
        <f t="shared" ref="M53:M60" si="20">K53*L53</f>
        <v>7</v>
      </c>
      <c r="N53" s="431"/>
      <c r="O53" s="432">
        <f t="shared" ref="O53:O58" si="21">ROUNDUP(N53+M53,0)</f>
        <v>7</v>
      </c>
      <c r="P53" s="625"/>
      <c r="Q53" s="625"/>
    </row>
    <row r="54" spans="1:17" s="415" customFormat="1" ht="67" hidden="1" customHeight="1">
      <c r="A54" s="416">
        <v>3</v>
      </c>
      <c r="B54" s="584" t="s">
        <v>233</v>
      </c>
      <c r="C54" s="584"/>
      <c r="D54" s="584"/>
      <c r="E54" s="584"/>
      <c r="F54" s="433" t="s">
        <v>38</v>
      </c>
      <c r="G54" s="428" t="s">
        <v>38</v>
      </c>
      <c r="H54" s="606" t="str">
        <f t="shared" si="18"/>
        <v>IVORY</v>
      </c>
      <c r="I54" s="606" t="str">
        <f t="shared" si="17"/>
        <v>IVORY</v>
      </c>
      <c r="J54" s="429" t="s">
        <v>30</v>
      </c>
      <c r="K54" s="429">
        <f t="shared" si="19"/>
        <v>7</v>
      </c>
      <c r="L54" s="430">
        <v>1</v>
      </c>
      <c r="M54" s="429">
        <f t="shared" si="20"/>
        <v>7</v>
      </c>
      <c r="N54" s="431"/>
      <c r="O54" s="432">
        <f t="shared" ref="O54:O56" si="22">ROUNDUP(N54+M54,0)</f>
        <v>7</v>
      </c>
      <c r="P54" s="625"/>
      <c r="Q54" s="625"/>
    </row>
    <row r="55" spans="1:17" s="415" customFormat="1" ht="67" hidden="1" customHeight="1">
      <c r="A55" s="416">
        <v>4</v>
      </c>
      <c r="B55" s="584" t="s">
        <v>239</v>
      </c>
      <c r="C55" s="584"/>
      <c r="D55" s="584"/>
      <c r="E55" s="584"/>
      <c r="F55" s="433" t="s">
        <v>38</v>
      </c>
      <c r="G55" s="428" t="s">
        <v>38</v>
      </c>
      <c r="H55" s="606" t="str">
        <f t="shared" si="18"/>
        <v>IVORY</v>
      </c>
      <c r="I55" s="606" t="str">
        <f t="shared" si="17"/>
        <v>IVORY</v>
      </c>
      <c r="J55" s="429" t="s">
        <v>30</v>
      </c>
      <c r="K55" s="429">
        <f t="shared" si="19"/>
        <v>7</v>
      </c>
      <c r="L55" s="430">
        <v>1</v>
      </c>
      <c r="M55" s="429">
        <f t="shared" ref="M55" si="23">K55*L55</f>
        <v>7</v>
      </c>
      <c r="N55" s="431"/>
      <c r="O55" s="432">
        <f t="shared" si="22"/>
        <v>7</v>
      </c>
      <c r="P55" s="625"/>
      <c r="Q55" s="625"/>
    </row>
    <row r="56" spans="1:17" s="415" customFormat="1" ht="66.75" hidden="1" customHeight="1">
      <c r="A56" s="416">
        <v>5</v>
      </c>
      <c r="B56" s="603" t="s">
        <v>234</v>
      </c>
      <c r="C56" s="604"/>
      <c r="D56" s="604"/>
      <c r="E56" s="605"/>
      <c r="F56" s="433" t="s">
        <v>38</v>
      </c>
      <c r="G56" s="428" t="s">
        <v>38</v>
      </c>
      <c r="H56" s="606" t="str">
        <f t="shared" si="18"/>
        <v>IVORY</v>
      </c>
      <c r="I56" s="606" t="str">
        <f t="shared" si="17"/>
        <v>IVORY</v>
      </c>
      <c r="J56" s="429" t="s">
        <v>30</v>
      </c>
      <c r="K56" s="429">
        <f t="shared" si="19"/>
        <v>7</v>
      </c>
      <c r="L56" s="430">
        <v>1</v>
      </c>
      <c r="M56" s="429">
        <f t="shared" si="20"/>
        <v>7</v>
      </c>
      <c r="N56" s="431"/>
      <c r="O56" s="432">
        <f t="shared" si="22"/>
        <v>7</v>
      </c>
      <c r="P56" s="625"/>
      <c r="Q56" s="625"/>
    </row>
    <row r="57" spans="1:17" s="415" customFormat="1" ht="67" hidden="1" customHeight="1">
      <c r="A57" s="416">
        <v>6</v>
      </c>
      <c r="B57" s="584" t="s">
        <v>235</v>
      </c>
      <c r="C57" s="584"/>
      <c r="D57" s="584"/>
      <c r="E57" s="584"/>
      <c r="F57" s="433" t="s">
        <v>38</v>
      </c>
      <c r="G57" s="428" t="s">
        <v>38</v>
      </c>
      <c r="H57" s="606" t="str">
        <f t="shared" si="18"/>
        <v>IVORY</v>
      </c>
      <c r="I57" s="606" t="str">
        <f t="shared" si="17"/>
        <v>IVORY</v>
      </c>
      <c r="J57" s="429" t="s">
        <v>30</v>
      </c>
      <c r="K57" s="429">
        <f t="shared" si="19"/>
        <v>7</v>
      </c>
      <c r="L57" s="430">
        <v>1</v>
      </c>
      <c r="M57" s="429">
        <f t="shared" si="20"/>
        <v>7</v>
      </c>
      <c r="N57" s="431"/>
      <c r="O57" s="432">
        <f t="shared" si="21"/>
        <v>7</v>
      </c>
      <c r="P57" s="625"/>
      <c r="Q57" s="625"/>
    </row>
    <row r="58" spans="1:17" s="415" customFormat="1" ht="67" hidden="1" customHeight="1">
      <c r="A58" s="416">
        <v>7</v>
      </c>
      <c r="B58" s="603" t="s">
        <v>236</v>
      </c>
      <c r="C58" s="604"/>
      <c r="D58" s="604"/>
      <c r="E58" s="605"/>
      <c r="F58" s="433" t="s">
        <v>132</v>
      </c>
      <c r="G58" s="428" t="s">
        <v>132</v>
      </c>
      <c r="H58" s="606" t="str">
        <f t="shared" si="18"/>
        <v>IVORY</v>
      </c>
      <c r="I58" s="606" t="str">
        <f t="shared" si="17"/>
        <v>IVORY</v>
      </c>
      <c r="J58" s="429" t="s">
        <v>30</v>
      </c>
      <c r="K58" s="429">
        <f t="shared" si="19"/>
        <v>7</v>
      </c>
      <c r="L58" s="430">
        <f>1/12</f>
        <v>8.3333333333333329E-2</v>
      </c>
      <c r="M58" s="429">
        <f t="shared" si="20"/>
        <v>0.58333333333333326</v>
      </c>
      <c r="N58" s="431"/>
      <c r="O58" s="432">
        <f t="shared" si="21"/>
        <v>1</v>
      </c>
      <c r="P58" s="625"/>
      <c r="Q58" s="625"/>
    </row>
    <row r="59" spans="1:17" s="415" customFormat="1" ht="67" hidden="1" customHeight="1">
      <c r="A59" s="416">
        <v>8</v>
      </c>
      <c r="B59" s="603" t="s">
        <v>237</v>
      </c>
      <c r="C59" s="604"/>
      <c r="D59" s="604"/>
      <c r="E59" s="605"/>
      <c r="F59" s="433" t="s">
        <v>55</v>
      </c>
      <c r="G59" s="428" t="s">
        <v>55</v>
      </c>
      <c r="H59" s="606" t="str">
        <f t="shared" si="18"/>
        <v>IVORY</v>
      </c>
      <c r="I59" s="606" t="str">
        <f t="shared" si="17"/>
        <v>IVORY</v>
      </c>
      <c r="J59" s="429" t="s">
        <v>224</v>
      </c>
      <c r="K59" s="429">
        <f t="shared" si="19"/>
        <v>7</v>
      </c>
      <c r="L59" s="430">
        <f>L60*2</f>
        <v>0.16666666666666666</v>
      </c>
      <c r="M59" s="429">
        <f t="shared" si="20"/>
        <v>1.1666666666666665</v>
      </c>
      <c r="N59" s="431"/>
      <c r="O59" s="432">
        <f t="shared" ref="O59:O60" si="24">ROUNDUP(N59+M59,0)</f>
        <v>2</v>
      </c>
      <c r="P59" s="625"/>
      <c r="Q59" s="625"/>
    </row>
    <row r="60" spans="1:17" s="415" customFormat="1" ht="67" hidden="1" customHeight="1">
      <c r="A60" s="416">
        <v>9</v>
      </c>
      <c r="B60" s="584" t="s">
        <v>238</v>
      </c>
      <c r="C60" s="584"/>
      <c r="D60" s="584"/>
      <c r="E60" s="584"/>
      <c r="F60" s="433" t="s">
        <v>55</v>
      </c>
      <c r="G60" s="428" t="s">
        <v>55</v>
      </c>
      <c r="H60" s="606" t="str">
        <f t="shared" si="18"/>
        <v>IVORY</v>
      </c>
      <c r="I60" s="606" t="str">
        <f t="shared" si="17"/>
        <v>IVORY</v>
      </c>
      <c r="J60" s="429" t="s">
        <v>224</v>
      </c>
      <c r="K60" s="429">
        <f t="shared" si="19"/>
        <v>7</v>
      </c>
      <c r="L60" s="430">
        <f>1/12</f>
        <v>8.3333333333333329E-2</v>
      </c>
      <c r="M60" s="429">
        <f t="shared" si="20"/>
        <v>0.58333333333333326</v>
      </c>
      <c r="N60" s="431"/>
      <c r="O60" s="432">
        <f t="shared" si="24"/>
        <v>1</v>
      </c>
      <c r="P60" s="625"/>
      <c r="Q60" s="625"/>
    </row>
    <row r="61" spans="1:17" s="423" customFormat="1" ht="37">
      <c r="A61" s="437"/>
      <c r="B61" s="437"/>
      <c r="C61" s="438"/>
      <c r="D61" s="438"/>
      <c r="E61" s="438"/>
      <c r="F61" s="438"/>
      <c r="G61" s="438"/>
      <c r="H61" s="438"/>
      <c r="I61" s="438"/>
      <c r="J61" s="438"/>
      <c r="K61" s="438"/>
      <c r="L61" s="438"/>
      <c r="M61" s="438"/>
      <c r="N61" s="438"/>
      <c r="O61" s="438"/>
      <c r="P61" s="438"/>
    </row>
    <row r="62" spans="1:17" s="423" customFormat="1" ht="33" customHeight="1">
      <c r="B62" s="424" t="s">
        <v>67</v>
      </c>
      <c r="C62" s="437"/>
      <c r="G62" s="438"/>
      <c r="J62" s="599" t="s">
        <v>31</v>
      </c>
      <c r="K62" s="599"/>
      <c r="L62" s="599"/>
      <c r="M62" s="599"/>
      <c r="N62" s="599"/>
      <c r="O62" s="440"/>
      <c r="P62" s="440"/>
      <c r="Q62" s="415"/>
    </row>
    <row r="63" spans="1:17" s="437" customFormat="1" ht="91" customHeight="1">
      <c r="A63" s="437">
        <v>1</v>
      </c>
      <c r="B63" s="441" t="s">
        <v>362</v>
      </c>
      <c r="C63" s="624" t="s">
        <v>194</v>
      </c>
      <c r="D63" s="624"/>
      <c r="E63" s="624"/>
      <c r="F63" s="624"/>
      <c r="G63" s="624"/>
      <c r="H63" s="624"/>
      <c r="I63" s="624"/>
      <c r="J63" s="624"/>
      <c r="K63" s="624"/>
      <c r="L63" s="624"/>
      <c r="M63" s="624"/>
      <c r="N63" s="438"/>
      <c r="O63" s="438"/>
      <c r="P63" s="438"/>
      <c r="Q63" s="438"/>
    </row>
    <row r="64" spans="1:17" s="423" customFormat="1" ht="60.75" hidden="1" customHeight="1">
      <c r="A64" s="437"/>
      <c r="B64" s="631" t="s">
        <v>49</v>
      </c>
      <c r="C64" s="632"/>
      <c r="D64" s="632"/>
      <c r="E64" s="632"/>
      <c r="F64" s="632"/>
      <c r="G64" s="632"/>
      <c r="H64" s="632"/>
      <c r="I64" s="639"/>
      <c r="J64" s="438"/>
      <c r="K64" s="425"/>
      <c r="L64" s="425"/>
      <c r="M64" s="438"/>
      <c r="N64" s="438"/>
      <c r="O64" s="438"/>
      <c r="P64" s="438"/>
      <c r="Q64" s="438"/>
    </row>
    <row r="65" spans="1:17" s="423" customFormat="1" ht="59.25" hidden="1" customHeight="1">
      <c r="A65" s="437"/>
      <c r="B65" s="640" t="s">
        <v>42</v>
      </c>
      <c r="C65" s="641"/>
      <c r="D65" s="642" t="s">
        <v>225</v>
      </c>
      <c r="E65" s="643"/>
      <c r="F65" s="643"/>
      <c r="G65" s="643"/>
      <c r="H65" s="643"/>
      <c r="I65" s="644"/>
      <c r="J65" s="438"/>
      <c r="K65" s="438"/>
      <c r="L65" s="438"/>
      <c r="M65" s="438"/>
      <c r="N65" s="438"/>
      <c r="O65" s="438"/>
      <c r="P65" s="438"/>
      <c r="Q65" s="438"/>
    </row>
    <row r="66" spans="1:17" s="423" customFormat="1" ht="78.650000000000006" hidden="1" customHeight="1">
      <c r="A66" s="437"/>
      <c r="B66" s="607" t="str">
        <f>$D$20</f>
        <v>IVORY</v>
      </c>
      <c r="C66" s="607" t="str">
        <f t="shared" ref="C66" si="25">$E$35</f>
        <v>IVORY</v>
      </c>
      <c r="D66" s="596" t="s">
        <v>380</v>
      </c>
      <c r="E66" s="597"/>
      <c r="F66" s="597"/>
      <c r="G66" s="597"/>
      <c r="H66" s="597"/>
      <c r="I66" s="598"/>
      <c r="J66" s="438"/>
      <c r="K66" s="438"/>
      <c r="L66" s="438"/>
      <c r="M66" s="438"/>
      <c r="N66" s="438"/>
      <c r="O66" s="438"/>
    </row>
    <row r="67" spans="1:17" s="423" customFormat="1" ht="37" hidden="1"/>
    <row r="68" spans="1:17" s="423" customFormat="1" ht="37.5" hidden="1">
      <c r="A68" s="437"/>
      <c r="B68" s="631" t="s">
        <v>344</v>
      </c>
      <c r="C68" s="632"/>
      <c r="D68" s="633"/>
      <c r="E68" s="633"/>
      <c r="F68" s="633"/>
      <c r="G68" s="633"/>
      <c r="H68" s="633"/>
      <c r="I68" s="637"/>
      <c r="J68" s="443"/>
      <c r="K68" s="444"/>
      <c r="L68" s="444"/>
      <c r="M68" s="445"/>
      <c r="N68" s="445"/>
      <c r="O68" s="445"/>
      <c r="P68" s="445"/>
      <c r="Q68" s="446"/>
    </row>
    <row r="69" spans="1:17" s="423" customFormat="1" ht="40.5" hidden="1" customHeight="1">
      <c r="A69" s="437"/>
      <c r="B69" s="629"/>
      <c r="C69" s="630"/>
      <c r="D69" s="447"/>
      <c r="E69" s="447" t="s">
        <v>61</v>
      </c>
      <c r="F69" s="447" t="s">
        <v>10</v>
      </c>
      <c r="G69" s="447" t="s">
        <v>58</v>
      </c>
      <c r="H69" s="447" t="s">
        <v>59</v>
      </c>
      <c r="I69" s="447" t="s">
        <v>60</v>
      </c>
      <c r="J69" s="448"/>
      <c r="Q69" s="449"/>
    </row>
    <row r="70" spans="1:17" s="423" customFormat="1" ht="177.5" hidden="1" customHeight="1">
      <c r="A70" s="437"/>
      <c r="B70" s="622" t="s">
        <v>345</v>
      </c>
      <c r="C70" s="622"/>
      <c r="D70" s="464"/>
      <c r="E70" s="602" t="s">
        <v>383</v>
      </c>
      <c r="F70" s="602"/>
      <c r="G70" s="450" t="s">
        <v>381</v>
      </c>
      <c r="H70" s="602" t="s">
        <v>384</v>
      </c>
      <c r="I70" s="602"/>
      <c r="J70" s="438"/>
      <c r="Q70" s="449"/>
    </row>
    <row r="71" spans="1:17" s="423" customFormat="1" ht="177.5" hidden="1" customHeight="1">
      <c r="A71" s="437"/>
      <c r="B71" s="600" t="s">
        <v>382</v>
      </c>
      <c r="C71" s="601"/>
      <c r="D71" s="463"/>
      <c r="E71" s="602"/>
      <c r="F71" s="602"/>
      <c r="G71" s="451" t="s">
        <v>343</v>
      </c>
      <c r="H71" s="602"/>
      <c r="I71" s="602"/>
      <c r="J71" s="465"/>
      <c r="K71" s="452"/>
      <c r="L71" s="452"/>
      <c r="M71" s="452"/>
      <c r="N71" s="452"/>
      <c r="O71" s="452"/>
      <c r="P71" s="452"/>
      <c r="Q71" s="453"/>
    </row>
    <row r="72" spans="1:17" s="423" customFormat="1" ht="34.5" hidden="1" customHeight="1">
      <c r="A72" s="437"/>
      <c r="B72" s="631" t="s">
        <v>346</v>
      </c>
      <c r="C72" s="632"/>
      <c r="D72" s="633"/>
      <c r="E72" s="633"/>
      <c r="F72" s="633"/>
      <c r="G72" s="633"/>
      <c r="H72" s="634"/>
      <c r="I72" s="635"/>
      <c r="J72" s="443"/>
      <c r="K72" s="444"/>
      <c r="L72" s="444"/>
      <c r="M72" s="445"/>
      <c r="N72" s="445"/>
      <c r="O72" s="445"/>
      <c r="P72" s="445"/>
      <c r="Q72" s="446"/>
    </row>
    <row r="73" spans="1:17" s="423" customFormat="1" ht="40.5" hidden="1" customHeight="1">
      <c r="A73" s="437"/>
      <c r="B73" s="629"/>
      <c r="C73" s="630"/>
      <c r="D73" s="447"/>
      <c r="E73" s="447"/>
      <c r="F73" s="447"/>
      <c r="G73" s="447" t="s">
        <v>58</v>
      </c>
      <c r="H73" s="447"/>
      <c r="I73" s="447"/>
      <c r="J73" s="448"/>
      <c r="Q73" s="449"/>
    </row>
    <row r="74" spans="1:17" s="423" customFormat="1" ht="208.5" hidden="1" customHeight="1">
      <c r="A74" s="437"/>
      <c r="B74" s="622" t="s">
        <v>347</v>
      </c>
      <c r="C74" s="622"/>
      <c r="D74" s="467"/>
      <c r="E74" s="623" t="s">
        <v>384</v>
      </c>
      <c r="F74" s="623"/>
      <c r="G74" s="468" t="s">
        <v>348</v>
      </c>
      <c r="H74" s="623" t="s">
        <v>383</v>
      </c>
      <c r="I74" s="623"/>
      <c r="J74" s="465"/>
      <c r="K74" s="452"/>
      <c r="L74" s="452"/>
      <c r="M74" s="452"/>
      <c r="N74" s="452"/>
      <c r="O74" s="452"/>
      <c r="P74" s="452"/>
      <c r="Q74" s="453"/>
    </row>
    <row r="75" spans="1:17" s="423" customFormat="1" ht="12.75" customHeight="1">
      <c r="A75" s="437"/>
      <c r="B75" s="437"/>
      <c r="C75" s="437"/>
      <c r="D75" s="437"/>
      <c r="E75" s="437"/>
      <c r="F75" s="437"/>
      <c r="G75" s="437"/>
      <c r="H75" s="437"/>
      <c r="I75" s="437"/>
      <c r="J75" s="438"/>
      <c r="K75" s="438"/>
      <c r="L75" s="438"/>
      <c r="M75" s="438"/>
      <c r="N75" s="438"/>
      <c r="O75" s="438"/>
      <c r="P75" s="438"/>
      <c r="Q75" s="438"/>
    </row>
    <row r="76" spans="1:17" s="437" customFormat="1" ht="95.25" customHeight="1">
      <c r="A76" s="439">
        <v>2</v>
      </c>
      <c r="B76" s="441" t="s">
        <v>363</v>
      </c>
      <c r="C76" s="624" t="s">
        <v>409</v>
      </c>
      <c r="D76" s="624"/>
      <c r="E76" s="624"/>
      <c r="F76" s="624"/>
      <c r="G76" s="438"/>
      <c r="H76" s="438"/>
      <c r="I76" s="438"/>
      <c r="J76" s="438"/>
      <c r="K76" s="425"/>
      <c r="L76" s="425"/>
      <c r="M76" s="438"/>
      <c r="N76" s="438"/>
      <c r="O76" s="438"/>
      <c r="P76" s="438"/>
      <c r="Q76" s="438"/>
    </row>
    <row r="77" spans="1:17" s="423" customFormat="1" ht="50.25" customHeight="1">
      <c r="A77" s="437"/>
      <c r="B77" s="631" t="s">
        <v>49</v>
      </c>
      <c r="C77" s="632"/>
      <c r="D77" s="632"/>
      <c r="E77" s="632"/>
      <c r="F77" s="632"/>
      <c r="G77" s="632"/>
      <c r="H77" s="632"/>
      <c r="I77" s="639"/>
      <c r="J77" s="438"/>
      <c r="K77" s="425"/>
      <c r="L77" s="425"/>
      <c r="M77" s="438"/>
      <c r="N77" s="438"/>
      <c r="O77" s="438"/>
      <c r="P77" s="438"/>
      <c r="Q77" s="438"/>
    </row>
    <row r="78" spans="1:17" s="423" customFormat="1" ht="63" customHeight="1">
      <c r="A78" s="437"/>
      <c r="B78" s="640" t="s">
        <v>42</v>
      </c>
      <c r="C78" s="641"/>
      <c r="D78" s="642" t="s">
        <v>70</v>
      </c>
      <c r="E78" s="643"/>
      <c r="F78" s="643"/>
      <c r="G78" s="643"/>
      <c r="H78" s="643"/>
      <c r="I78" s="644"/>
      <c r="J78" s="438"/>
      <c r="K78" s="438"/>
      <c r="L78" s="438"/>
      <c r="M78" s="438"/>
      <c r="N78" s="438"/>
      <c r="O78" s="438"/>
      <c r="P78" s="438"/>
      <c r="Q78" s="438"/>
    </row>
    <row r="79" spans="1:17" s="423" customFormat="1" ht="56" customHeight="1">
      <c r="A79" s="437"/>
      <c r="B79" s="607" t="str">
        <f>$D$20</f>
        <v>IVORY</v>
      </c>
      <c r="C79" s="607" t="str">
        <f t="shared" ref="C79" si="26">$E$35</f>
        <v>IVORY</v>
      </c>
      <c r="D79" s="596" t="s">
        <v>244</v>
      </c>
      <c r="E79" s="597"/>
      <c r="F79" s="597"/>
      <c r="G79" s="597"/>
      <c r="H79" s="597"/>
      <c r="I79" s="598"/>
      <c r="J79" s="438"/>
      <c r="K79" s="438"/>
      <c r="L79" s="438"/>
      <c r="M79" s="438"/>
      <c r="N79" s="438"/>
      <c r="O79" s="438"/>
    </row>
    <row r="80" spans="1:17" s="423" customFormat="1" ht="108.75" hidden="1" customHeight="1">
      <c r="A80" s="437"/>
      <c r="B80" s="607" t="s">
        <v>386</v>
      </c>
      <c r="C80" s="607"/>
      <c r="D80" s="596"/>
      <c r="E80" s="597"/>
      <c r="F80" s="597"/>
      <c r="G80" s="597"/>
      <c r="H80" s="597"/>
      <c r="I80" s="598"/>
      <c r="J80" s="438"/>
      <c r="K80" s="438"/>
      <c r="L80" s="438"/>
      <c r="M80" s="438"/>
      <c r="N80" s="438"/>
      <c r="O80" s="438"/>
    </row>
    <row r="81" spans="1:17" s="423" customFormat="1" ht="39.75" customHeight="1">
      <c r="A81" s="437"/>
      <c r="B81" s="454"/>
      <c r="C81" s="454"/>
      <c r="D81" s="442"/>
      <c r="E81" s="442"/>
      <c r="F81" s="442"/>
      <c r="G81" s="442"/>
      <c r="H81" s="442"/>
      <c r="I81" s="442"/>
      <c r="J81" s="438"/>
      <c r="K81" s="438"/>
      <c r="L81" s="438"/>
      <c r="M81" s="438"/>
      <c r="N81" s="438"/>
      <c r="O81" s="438"/>
    </row>
    <row r="82" spans="1:17" s="423" customFormat="1" ht="54" customHeight="1">
      <c r="A82" s="437"/>
      <c r="B82" s="631" t="s">
        <v>389</v>
      </c>
      <c r="C82" s="632"/>
      <c r="D82" s="633"/>
      <c r="E82" s="633"/>
      <c r="F82" s="633"/>
      <c r="G82" s="633"/>
      <c r="H82" s="633"/>
      <c r="I82" s="637"/>
      <c r="J82" s="470"/>
      <c r="K82" s="444"/>
      <c r="L82" s="444"/>
      <c r="M82" s="445"/>
      <c r="N82" s="445"/>
      <c r="O82" s="445"/>
      <c r="P82" s="445"/>
      <c r="Q82" s="446"/>
    </row>
    <row r="83" spans="1:17" s="423" customFormat="1" ht="56.25" customHeight="1">
      <c r="A83" s="437"/>
      <c r="B83" s="629"/>
      <c r="C83" s="630"/>
      <c r="D83" s="447"/>
      <c r="E83" s="447"/>
      <c r="F83" s="447" t="s">
        <v>10</v>
      </c>
      <c r="G83" s="447" t="s">
        <v>58</v>
      </c>
      <c r="H83" s="447"/>
      <c r="I83" s="447"/>
      <c r="J83" s="443"/>
      <c r="Q83" s="449"/>
    </row>
    <row r="84" spans="1:17" s="423" customFormat="1" ht="164" customHeight="1">
      <c r="A84" s="437"/>
      <c r="B84" s="636" t="s">
        <v>387</v>
      </c>
      <c r="C84" s="636"/>
      <c r="D84" s="626" t="s">
        <v>390</v>
      </c>
      <c r="E84" s="627"/>
      <c r="F84" s="627"/>
      <c r="G84" s="627"/>
      <c r="H84" s="627"/>
      <c r="I84" s="628"/>
      <c r="J84" s="448"/>
      <c r="Q84" s="449"/>
    </row>
    <row r="85" spans="1:17" s="423" customFormat="1" ht="164" customHeight="1">
      <c r="A85" s="437"/>
      <c r="B85" s="636" t="s">
        <v>388</v>
      </c>
      <c r="C85" s="636"/>
      <c r="D85" s="626" t="s">
        <v>391</v>
      </c>
      <c r="E85" s="627"/>
      <c r="F85" s="627"/>
      <c r="G85" s="627"/>
      <c r="H85" s="627"/>
      <c r="I85" s="628"/>
      <c r="J85" s="469"/>
      <c r="K85" s="452"/>
      <c r="L85" s="452"/>
      <c r="M85" s="452"/>
      <c r="N85" s="452"/>
      <c r="O85" s="452"/>
      <c r="P85" s="452"/>
      <c r="Q85" s="453"/>
    </row>
    <row r="86" spans="1:17" s="423" customFormat="1" ht="37">
      <c r="A86" s="437"/>
      <c r="B86" s="437"/>
      <c r="C86" s="437"/>
      <c r="D86" s="437"/>
      <c r="E86" s="437"/>
      <c r="F86" s="437"/>
      <c r="G86" s="437"/>
      <c r="H86" s="437"/>
      <c r="I86" s="437"/>
      <c r="J86" s="438"/>
      <c r="K86" s="438"/>
      <c r="L86" s="438"/>
      <c r="M86" s="438"/>
      <c r="N86" s="438"/>
      <c r="O86" s="438"/>
      <c r="P86" s="438"/>
      <c r="Q86" s="438"/>
    </row>
    <row r="87" spans="1:17" s="437" customFormat="1" ht="48.65" customHeight="1">
      <c r="A87" s="439">
        <v>3</v>
      </c>
      <c r="B87" s="441" t="s">
        <v>364</v>
      </c>
      <c r="C87" s="424" t="s">
        <v>418</v>
      </c>
      <c r="D87" s="424"/>
      <c r="E87" s="424"/>
      <c r="F87" s="424"/>
      <c r="G87" s="438"/>
      <c r="H87" s="438"/>
      <c r="I87" s="438"/>
      <c r="J87" s="438"/>
      <c r="K87" s="425"/>
      <c r="L87" s="425"/>
      <c r="M87" s="438"/>
      <c r="N87" s="438"/>
      <c r="O87" s="438"/>
      <c r="P87" s="438"/>
      <c r="Q87" s="438"/>
    </row>
    <row r="88" spans="1:17" s="5" customFormat="1" ht="39.75" hidden="1" customHeight="1">
      <c r="A88" s="277"/>
      <c r="B88" s="645" t="s">
        <v>42</v>
      </c>
      <c r="C88" s="646"/>
      <c r="D88" s="647" t="s">
        <v>70</v>
      </c>
      <c r="E88" s="648"/>
      <c r="F88" s="648"/>
      <c r="G88" s="648"/>
      <c r="H88" s="648"/>
      <c r="I88" s="649"/>
      <c r="J88" s="7"/>
      <c r="K88" s="7"/>
      <c r="L88" s="7"/>
      <c r="M88" s="7"/>
      <c r="N88" s="7"/>
      <c r="O88" s="7"/>
      <c r="P88" s="7"/>
      <c r="Q88" s="7"/>
    </row>
    <row r="89" spans="1:17" s="5" customFormat="1" ht="138.75" hidden="1" customHeight="1">
      <c r="A89" s="277"/>
      <c r="B89" s="590" t="str">
        <f>$D$20</f>
        <v>IVORY</v>
      </c>
      <c r="C89" s="590" t="str">
        <f t="shared" ref="C89" si="27">$E$35</f>
        <v>IVORY</v>
      </c>
      <c r="D89" s="593" t="s">
        <v>245</v>
      </c>
      <c r="E89" s="594"/>
      <c r="F89" s="594"/>
      <c r="G89" s="594"/>
      <c r="H89" s="594"/>
      <c r="I89" s="595"/>
      <c r="J89" s="7"/>
      <c r="K89" s="7"/>
      <c r="L89" s="7"/>
      <c r="M89" s="7"/>
      <c r="N89" s="7"/>
      <c r="O89" s="7"/>
    </row>
    <row r="90" spans="1:17" s="5" customFormat="1" ht="77.150000000000006" hidden="1" customHeight="1">
      <c r="A90" s="277"/>
      <c r="B90" s="590"/>
      <c r="C90" s="590"/>
      <c r="D90" s="593"/>
      <c r="E90" s="594"/>
      <c r="F90" s="594"/>
      <c r="G90" s="594"/>
      <c r="H90" s="594"/>
      <c r="I90" s="595"/>
      <c r="J90" s="7"/>
      <c r="K90" s="7"/>
      <c r="L90" s="7"/>
      <c r="M90" s="7"/>
      <c r="N90" s="7"/>
      <c r="O90" s="7"/>
    </row>
    <row r="91" spans="1:17" s="5" customFormat="1" ht="32.5">
      <c r="A91" s="277"/>
      <c r="B91" s="27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1:17" s="5" customFormat="1" ht="29.25" customHeight="1">
      <c r="B92" s="638" t="s">
        <v>118</v>
      </c>
      <c r="C92" s="638"/>
      <c r="D92" s="638"/>
      <c r="E92" s="638"/>
      <c r="G92" s="7"/>
      <c r="N92" s="276"/>
      <c r="O92" s="279"/>
      <c r="P92" s="279"/>
      <c r="Q92" s="276"/>
    </row>
    <row r="93" spans="1:17" s="5" customFormat="1" ht="35.25" customHeight="1">
      <c r="A93" s="277">
        <v>1</v>
      </c>
      <c r="B93" s="280" t="s">
        <v>410</v>
      </c>
      <c r="C93" s="277"/>
      <c r="D93" s="277"/>
      <c r="G93" s="7"/>
      <c r="N93" s="276"/>
      <c r="O93" s="279"/>
      <c r="P93" s="279"/>
      <c r="Q93" s="276"/>
    </row>
    <row r="94" spans="1:17" s="5" customFormat="1" ht="35.25" customHeight="1">
      <c r="A94" s="277">
        <v>2</v>
      </c>
      <c r="B94" s="280" t="s">
        <v>68</v>
      </c>
      <c r="C94" s="277"/>
      <c r="D94" s="277"/>
      <c r="G94" s="7"/>
      <c r="N94" s="276"/>
      <c r="O94" s="279"/>
      <c r="P94" s="279"/>
      <c r="Q94" s="276"/>
    </row>
    <row r="95" spans="1:17" s="5" customFormat="1" ht="35.25" customHeight="1">
      <c r="A95" s="277">
        <v>3</v>
      </c>
      <c r="B95" s="280" t="s">
        <v>69</v>
      </c>
      <c r="C95" s="277"/>
      <c r="D95" s="277"/>
      <c r="G95" s="7"/>
      <c r="N95" s="276"/>
      <c r="O95" s="279"/>
      <c r="P95" s="279"/>
      <c r="Q95" s="276"/>
    </row>
    <row r="96" spans="1:17" s="6" customFormat="1" ht="50.25" customHeight="1">
      <c r="A96" s="278"/>
      <c r="B96" s="281" t="s">
        <v>62</v>
      </c>
      <c r="C96" s="282" t="s">
        <v>221</v>
      </c>
      <c r="D96" s="282" t="s">
        <v>61</v>
      </c>
      <c r="E96" s="282" t="s">
        <v>10</v>
      </c>
      <c r="F96" s="282" t="s">
        <v>58</v>
      </c>
      <c r="G96" s="282" t="s">
        <v>59</v>
      </c>
      <c r="H96" s="282" t="s">
        <v>60</v>
      </c>
      <c r="I96" s="282" t="s">
        <v>11</v>
      </c>
      <c r="M96" s="283"/>
      <c r="N96" s="284"/>
      <c r="O96" s="284"/>
      <c r="P96" s="283"/>
    </row>
    <row r="97" spans="1:17" s="6" customFormat="1" ht="50.25" customHeight="1">
      <c r="A97" s="278"/>
      <c r="B97" s="281" t="s">
        <v>63</v>
      </c>
      <c r="C97" s="285">
        <v>0</v>
      </c>
      <c r="D97" s="285">
        <f>H28</f>
        <v>0</v>
      </c>
      <c r="E97" s="285">
        <f t="shared" ref="E97:H97" si="28">I28</f>
        <v>5</v>
      </c>
      <c r="F97" s="285">
        <f t="shared" si="28"/>
        <v>2</v>
      </c>
      <c r="G97" s="285">
        <f t="shared" si="28"/>
        <v>0</v>
      </c>
      <c r="H97" s="285">
        <f t="shared" si="28"/>
        <v>0</v>
      </c>
      <c r="I97" s="285">
        <f>SUM(C97:H97)</f>
        <v>7</v>
      </c>
      <c r="M97" s="283"/>
      <c r="N97" s="284"/>
      <c r="O97" s="284"/>
      <c r="P97" s="283"/>
    </row>
    <row r="98" spans="1:17" s="6" customFormat="1" ht="50.25" customHeight="1">
      <c r="A98" s="278"/>
      <c r="B98" s="458" t="s">
        <v>369</v>
      </c>
      <c r="C98" s="459"/>
      <c r="D98" s="459"/>
      <c r="E98" s="459"/>
      <c r="F98" s="459"/>
      <c r="G98" s="459"/>
      <c r="H98" s="459"/>
      <c r="I98" s="457"/>
      <c r="M98" s="283"/>
      <c r="N98" s="284"/>
      <c r="O98" s="284"/>
      <c r="P98" s="283"/>
    </row>
    <row r="99" spans="1:17" s="272" customFormat="1" ht="75">
      <c r="B99" s="286"/>
    </row>
    <row r="100" spans="1:17" s="272" customFormat="1" ht="200" customHeight="1">
      <c r="B100" s="580" t="s">
        <v>411</v>
      </c>
      <c r="C100" s="581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</row>
    <row r="101" spans="1:17" s="272" customFormat="1" ht="27.5">
      <c r="G101" s="273"/>
    </row>
    <row r="102" spans="1:17" s="272" customFormat="1" ht="27.5">
      <c r="G102" s="273"/>
    </row>
    <row r="103" spans="1:17" s="272" customFormat="1" ht="27.5">
      <c r="G103" s="273"/>
    </row>
    <row r="104" spans="1:17" s="272" customFormat="1" ht="27.5">
      <c r="G104" s="273"/>
    </row>
    <row r="105" spans="1:17" s="272" customFormat="1" ht="27.5">
      <c r="G105" s="273"/>
    </row>
    <row r="106" spans="1:17" s="272" customFormat="1" ht="27.5">
      <c r="D106" s="272">
        <v>4</v>
      </c>
      <c r="E106" s="272">
        <v>6</v>
      </c>
      <c r="F106" s="272">
        <v>5</v>
      </c>
      <c r="G106" s="273">
        <v>3</v>
      </c>
      <c r="H106" s="272">
        <v>2</v>
      </c>
    </row>
    <row r="107" spans="1:17" s="272" customFormat="1" ht="27.5">
      <c r="G107" s="273"/>
    </row>
    <row r="108" spans="1:17" s="272" customFormat="1" ht="27.5">
      <c r="G108" s="273"/>
    </row>
    <row r="109" spans="1:17" s="272" customFormat="1" ht="27.5">
      <c r="G109" s="273"/>
    </row>
    <row r="110" spans="1:17" s="272" customFormat="1" ht="27.5">
      <c r="G110" s="273"/>
    </row>
    <row r="111" spans="1:17" s="272" customFormat="1" ht="27.5">
      <c r="G111" s="273"/>
    </row>
    <row r="112" spans="1:17" s="272" customFormat="1" ht="27.5">
      <c r="G112" s="273"/>
    </row>
    <row r="113" spans="7:7" s="272" customFormat="1" ht="27.5">
      <c r="G113" s="273"/>
    </row>
    <row r="114" spans="7:7" s="272" customFormat="1" ht="27.5">
      <c r="G114" s="273"/>
    </row>
    <row r="115" spans="7:7" s="272" customFormat="1" ht="27.5">
      <c r="G115" s="273"/>
    </row>
    <row r="116" spans="7:7" s="272" customFormat="1" ht="27.5">
      <c r="G116" s="273"/>
    </row>
    <row r="117" spans="7:7" s="272" customFormat="1" ht="27.5">
      <c r="G117" s="273"/>
    </row>
    <row r="118" spans="7:7" s="272" customFormat="1" ht="27.5">
      <c r="G118" s="273"/>
    </row>
  </sheetData>
  <autoFilter ref="A42:R6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8">
    <mergeCell ref="N39:Q39"/>
    <mergeCell ref="B39:C39"/>
    <mergeCell ref="H46:I46"/>
    <mergeCell ref="A40:Q40"/>
    <mergeCell ref="P41:Q41"/>
    <mergeCell ref="P43:Q43"/>
    <mergeCell ref="P46:Q46"/>
    <mergeCell ref="P45:Q45"/>
    <mergeCell ref="P42:Q42"/>
    <mergeCell ref="A42:E42"/>
    <mergeCell ref="B43:E43"/>
    <mergeCell ref="B44:E44"/>
    <mergeCell ref="H44:I44"/>
    <mergeCell ref="P44:Q44"/>
    <mergeCell ref="H42:I42"/>
    <mergeCell ref="B92:E92"/>
    <mergeCell ref="B64:I64"/>
    <mergeCell ref="B82:I82"/>
    <mergeCell ref="B77:I77"/>
    <mergeCell ref="B79:C79"/>
    <mergeCell ref="B80:C80"/>
    <mergeCell ref="B78:C78"/>
    <mergeCell ref="D78:I78"/>
    <mergeCell ref="D79:I79"/>
    <mergeCell ref="B88:C88"/>
    <mergeCell ref="D88:I88"/>
    <mergeCell ref="B90:C90"/>
    <mergeCell ref="D90:I90"/>
    <mergeCell ref="B83:C83"/>
    <mergeCell ref="D80:I80"/>
    <mergeCell ref="B65:C65"/>
    <mergeCell ref="D65:I65"/>
    <mergeCell ref="B85:C85"/>
    <mergeCell ref="B70:C70"/>
    <mergeCell ref="C76:F76"/>
    <mergeCell ref="D85:I85"/>
    <mergeCell ref="P54:Q54"/>
    <mergeCell ref="P56:Q56"/>
    <mergeCell ref="P57:Q57"/>
    <mergeCell ref="B48:E48"/>
    <mergeCell ref="P48:Q48"/>
    <mergeCell ref="H45:I45"/>
    <mergeCell ref="A51:E51"/>
    <mergeCell ref="H51:I51"/>
    <mergeCell ref="B53:E53"/>
    <mergeCell ref="H57:I57"/>
    <mergeCell ref="B55:E55"/>
    <mergeCell ref="A49:Q49"/>
    <mergeCell ref="P53:Q53"/>
    <mergeCell ref="P51:Q51"/>
    <mergeCell ref="P52:Q52"/>
    <mergeCell ref="H52:I52"/>
    <mergeCell ref="P55:Q55"/>
    <mergeCell ref="B74:C74"/>
    <mergeCell ref="E74:F74"/>
    <mergeCell ref="H74:I74"/>
    <mergeCell ref="C63:M63"/>
    <mergeCell ref="P60:Q60"/>
    <mergeCell ref="B60:E60"/>
    <mergeCell ref="H60:I60"/>
    <mergeCell ref="H58:I58"/>
    <mergeCell ref="D84:I84"/>
    <mergeCell ref="B69:C69"/>
    <mergeCell ref="B72:I72"/>
    <mergeCell ref="B73:C73"/>
    <mergeCell ref="B84:C84"/>
    <mergeCell ref="B58:E58"/>
    <mergeCell ref="B68:I68"/>
    <mergeCell ref="P58:Q58"/>
    <mergeCell ref="P59:Q59"/>
    <mergeCell ref="H59:I59"/>
    <mergeCell ref="H53:I53"/>
    <mergeCell ref="B66:C6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47:E47"/>
    <mergeCell ref="H47:I47"/>
    <mergeCell ref="P47:Q47"/>
    <mergeCell ref="H55:I55"/>
    <mergeCell ref="B57:E57"/>
    <mergeCell ref="B54:E54"/>
    <mergeCell ref="H54:I54"/>
    <mergeCell ref="B56:E56"/>
    <mergeCell ref="B46:E46"/>
    <mergeCell ref="B45:E45"/>
    <mergeCell ref="H43:I43"/>
    <mergeCell ref="B100:Q100"/>
    <mergeCell ref="B13:F13"/>
    <mergeCell ref="N38:Q38"/>
    <mergeCell ref="A37:Q37"/>
    <mergeCell ref="B38:C38"/>
    <mergeCell ref="N33:Q33"/>
    <mergeCell ref="N35:Q35"/>
    <mergeCell ref="A33:C33"/>
    <mergeCell ref="B35:C35"/>
    <mergeCell ref="A34:Q34"/>
    <mergeCell ref="B30:Q30"/>
    <mergeCell ref="B36:C36"/>
    <mergeCell ref="N36:Q36"/>
    <mergeCell ref="B89:C89"/>
    <mergeCell ref="H48:I48"/>
    <mergeCell ref="D89:I89"/>
    <mergeCell ref="D66:I66"/>
    <mergeCell ref="J62:N62"/>
    <mergeCell ref="B71:C71"/>
    <mergeCell ref="E70:F71"/>
    <mergeCell ref="H70:I71"/>
    <mergeCell ref="B52:E52"/>
    <mergeCell ref="H56:I56"/>
    <mergeCell ref="B59:E59"/>
  </mergeCells>
  <printOptions horizontalCentered="1"/>
  <pageMargins left="0" right="0" top="0.61388888888888904" bottom="0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6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I96"/>
  <sheetViews>
    <sheetView view="pageBreakPreview" topLeftCell="A11" zoomScale="39" zoomScaleNormal="55" zoomScaleSheetLayoutView="39" zoomScalePageLayoutView="25" workbookViewId="0">
      <selection activeCell="D11" sqref="D11:F11"/>
    </sheetView>
  </sheetViews>
  <sheetFormatPr defaultColWidth="9.1796875" defaultRowHeight="20"/>
  <cols>
    <col min="1" max="1" width="107.453125" style="97" customWidth="1"/>
    <col min="2" max="2" width="240.453125" style="98" customWidth="1"/>
    <col min="3" max="3" width="99.453125" style="98" hidden="1" customWidth="1"/>
    <col min="4" max="16384" width="9.1796875" style="98"/>
  </cols>
  <sheetData>
    <row r="1" spans="1:7" s="88" customFormat="1" ht="134.25" customHeight="1">
      <c r="A1" s="86"/>
      <c r="B1" s="87"/>
      <c r="C1" s="87"/>
    </row>
    <row r="2" spans="1:7" s="88" customFormat="1" ht="37.5" customHeight="1">
      <c r="A2" s="87" t="str">
        <f>'1. CUTTING DOCKET'!B6</f>
        <v xml:space="preserve">JOB NUMBER:  </v>
      </c>
      <c r="B2" s="87" t="str">
        <f>'1. CUTTING DOCKET'!D6</f>
        <v>N07  SS25   S2780</v>
      </c>
      <c r="C2" s="87"/>
    </row>
    <row r="3" spans="1:7" s="88" customFormat="1" ht="37.5" customHeight="1">
      <c r="A3" s="89" t="str">
        <f>'1. CUTTING DOCKET'!B7</f>
        <v xml:space="preserve">STYLE NUMBER: </v>
      </c>
      <c r="B3" s="89" t="str">
        <f>'1. CUTTING DOCKET'!D7</f>
        <v>N07-HD07</v>
      </c>
      <c r="C3" s="89"/>
    </row>
    <row r="4" spans="1:7" s="88" customFormat="1" ht="37.5" customHeight="1">
      <c r="A4" s="89" t="str">
        <f>'1. CUTTING DOCKET'!B8</f>
        <v xml:space="preserve">STYLE NAME : </v>
      </c>
      <c r="B4" s="89" t="str">
        <f>'1. CUTTING DOCKET'!D8</f>
        <v>ZIP HOODIE</v>
      </c>
      <c r="C4" s="89"/>
    </row>
    <row r="5" spans="1:7" s="88" customFormat="1" ht="76" customHeight="1">
      <c r="A5" s="229"/>
      <c r="B5" s="189" t="str">
        <f>'1. CUTTING DOCKET'!$D$20</f>
        <v>IVORY</v>
      </c>
      <c r="C5" s="189" t="str">
        <f>'1. CUTTING DOCKET'!$D$25</f>
        <v>WHITE</v>
      </c>
      <c r="G5" s="88" t="s">
        <v>366</v>
      </c>
    </row>
    <row r="6" spans="1:7" s="92" customFormat="1" ht="69.75" customHeight="1">
      <c r="A6" s="191" t="s">
        <v>32</v>
      </c>
      <c r="B6" s="191" t="str">
        <f>B5</f>
        <v>IVORY</v>
      </c>
      <c r="C6" s="191" t="str">
        <f>'1. CUTTING DOCKET'!$E$38</f>
        <v>WHITE</v>
      </c>
    </row>
    <row r="7" spans="1:7" s="92" customFormat="1" ht="104.25" customHeight="1">
      <c r="A7" s="230" t="s">
        <v>33</v>
      </c>
      <c r="B7" s="665" t="str">
        <f>'1. CUTTING DOCKET'!M11</f>
        <v>100%COTTON SEMI BRUSHED - PFD COLOR  (20/1+20/1+10/2) washing_ 14GG _460GSM</v>
      </c>
      <c r="C7" s="665"/>
      <c r="D7" s="92" t="s">
        <v>365</v>
      </c>
    </row>
    <row r="8" spans="1:7" s="92" customFormat="1" ht="409.5" customHeight="1">
      <c r="A8" s="192" t="str">
        <f>'1. CUTTING DOCKET'!D35</f>
        <v>VẢI CHÍNH</v>
      </c>
      <c r="B8" s="261"/>
      <c r="C8" s="194"/>
      <c r="E8" s="95"/>
    </row>
    <row r="9" spans="1:7" s="92" customFormat="1" ht="104.25" customHeight="1">
      <c r="A9" s="191" t="s">
        <v>190</v>
      </c>
      <c r="B9" s="665" t="str">
        <f>'1. CUTTING DOCKET'!$B$36</f>
        <v>RIB 1X1 400GSM_CM20/2</v>
      </c>
      <c r="C9" s="665"/>
      <c r="D9" s="92" t="s">
        <v>368</v>
      </c>
    </row>
    <row r="10" spans="1:7" s="92" customFormat="1" ht="253.5" customHeight="1">
      <c r="A10" s="192" t="str">
        <f>'1. CUTTING DOCKET'!$D$36</f>
        <v>BO TAY / BO LAI</v>
      </c>
      <c r="B10" s="666"/>
      <c r="C10" s="666"/>
      <c r="D10" s="92" t="s">
        <v>367</v>
      </c>
      <c r="E10" s="95"/>
    </row>
    <row r="11" spans="1:7" s="92" customFormat="1" ht="74.25" customHeight="1">
      <c r="A11" s="191" t="s">
        <v>52</v>
      </c>
      <c r="B11" s="195"/>
      <c r="C11" s="195" t="str">
        <f>'1. CUTTING DOCKET'!$F$43</f>
        <v>DTM</v>
      </c>
      <c r="D11" s="456">
        <v>45428</v>
      </c>
    </row>
    <row r="12" spans="1:7" s="92" customFormat="1" ht="115.5" customHeight="1">
      <c r="A12" s="192" t="str">
        <f>'1. CUTTING DOCKET'!B43</f>
        <v>CHỈ 40/2 MAY CHÍNH  - TIỆP VẢI CHÍNH</v>
      </c>
      <c r="B12" s="667" t="str">
        <f>'1. CUTTING DOCKET'!G43</f>
        <v>DTM</v>
      </c>
      <c r="C12" s="668"/>
    </row>
    <row r="13" spans="1:7" s="92" customFormat="1" ht="74.25" customHeight="1">
      <c r="A13" s="191" t="str">
        <f>'1. CUTTING DOCKET'!B44</f>
        <v xml:space="preserve">NHÃN CHÍNH + SIZE </v>
      </c>
      <c r="B13" s="669" t="str">
        <f>'1. CUTTING DOCKET'!$G$46</f>
        <v>SILVER</v>
      </c>
      <c r="C13" s="670"/>
    </row>
    <row r="14" spans="1:7" s="92" customFormat="1" ht="315" customHeight="1">
      <c r="A14" s="260" t="s">
        <v>247</v>
      </c>
      <c r="B14" s="667"/>
      <c r="C14" s="668"/>
    </row>
    <row r="15" spans="1:7" s="92" customFormat="1" ht="74.25" customHeight="1">
      <c r="A15" s="191" t="str">
        <f>'1. CUTTING DOCKET'!B45</f>
        <v>NHÃN THÀNH PHẦN XUẤT XỨ KHÔNG SIZE</v>
      </c>
      <c r="B15" s="669" t="str">
        <f>'1. CUTTING DOCKET'!F45</f>
        <v>WHITE</v>
      </c>
      <c r="C15" s="670"/>
    </row>
    <row r="16" spans="1:7" s="92" customFormat="1" ht="234" customHeight="1">
      <c r="A16" s="260" t="s">
        <v>415</v>
      </c>
      <c r="B16" s="667"/>
      <c r="C16" s="668"/>
    </row>
    <row r="17" spans="1:3" s="92" customFormat="1" ht="74.25" customHeight="1">
      <c r="A17" s="191" t="str">
        <f>'1. CUTTING DOCKET'!B48</f>
        <v>DÂY LUỒN NÓN TRÒN</v>
      </c>
      <c r="B17" s="669" t="str">
        <f>'1. CUTTING DOCKET'!F48</f>
        <v xml:space="preserve">WHITE  </v>
      </c>
      <c r="C17" s="670"/>
    </row>
    <row r="18" spans="1:3" s="92" customFormat="1" ht="234" customHeight="1">
      <c r="A18" s="260" t="s">
        <v>416</v>
      </c>
      <c r="B18" s="667"/>
      <c r="C18" s="668"/>
    </row>
    <row r="19" spans="1:3" s="92" customFormat="1" ht="74.25" customHeight="1">
      <c r="A19" s="191" t="str">
        <f>'1. CUTTING DOCKET'!$B$53</f>
        <v>POLYBAG STICKER 2” (L) x 1” (W)</v>
      </c>
      <c r="B19" s="195" t="str">
        <f>'1. CUTTING DOCKET'!$G$53</f>
        <v>WHITE</v>
      </c>
      <c r="C19" s="195" t="s">
        <v>129</v>
      </c>
    </row>
    <row r="20" spans="1:3" s="92" customFormat="1" ht="398.25" customHeight="1">
      <c r="A20" s="259" t="s">
        <v>243</v>
      </c>
      <c r="B20" s="257"/>
      <c r="C20" s="257"/>
    </row>
    <row r="21" spans="1:3" s="92" customFormat="1" ht="74.25" customHeight="1">
      <c r="A21" s="191" t="str">
        <f>'1. CUTTING DOCKET'!$B$54</f>
        <v>THẺ BÀI 3.13” (L) x 3” (W)</v>
      </c>
      <c r="B21" s="195" t="str">
        <f>'1. CUTTING DOCKET'!$G$54</f>
        <v>WHITE</v>
      </c>
      <c r="C21" s="195" t="s">
        <v>129</v>
      </c>
    </row>
    <row r="22" spans="1:3" s="92" customFormat="1" ht="280.5" customHeight="1">
      <c r="A22" s="259" t="s">
        <v>240</v>
      </c>
      <c r="B22" s="257"/>
      <c r="C22" s="257"/>
    </row>
    <row r="23" spans="1:3" s="92" customFormat="1" ht="74.25" customHeight="1">
      <c r="A23" s="191" t="str">
        <f>'1. CUTTING DOCKET'!$B$55</f>
        <v>DÂY TREO THẺ BÀI</v>
      </c>
      <c r="B23" s="195" t="str">
        <f>'1. CUTTING DOCKET'!$G$55</f>
        <v>WHITE</v>
      </c>
      <c r="C23" s="195" t="s">
        <v>39</v>
      </c>
    </row>
    <row r="24" spans="1:3" s="92" customFormat="1" ht="229.5" customHeight="1">
      <c r="A24" s="259" t="s">
        <v>241</v>
      </c>
      <c r="B24" s="257"/>
      <c r="C24" s="257"/>
    </row>
    <row r="25" spans="1:3" s="92" customFormat="1" ht="74.25" customHeight="1">
      <c r="A25" s="191" t="str">
        <f>'1. CUTTING DOCKET'!$B$52</f>
        <v xml:space="preserve">HMP POLYBAG 	370mm X 470mm </v>
      </c>
      <c r="B25" s="195" t="str">
        <f>'1. CUTTING DOCKET'!$G$52</f>
        <v>CLEAR</v>
      </c>
      <c r="C25" s="195" t="s">
        <v>39</v>
      </c>
    </row>
    <row r="26" spans="1:3" s="92" customFormat="1" ht="405" customHeight="1">
      <c r="A26" s="256"/>
      <c r="B26" s="257"/>
      <c r="C26" s="257"/>
    </row>
    <row r="27" spans="1:3" s="92" customFormat="1" ht="74.25" customHeight="1">
      <c r="A27" s="191" t="str">
        <f>'1. CUTTING DOCKET'!$B$58</f>
        <v>BAO LỚN (100CMX120CM)</v>
      </c>
      <c r="B27" s="195" t="str">
        <f>'1. CUTTING DOCKET'!$G$58</f>
        <v>CLEAR</v>
      </c>
      <c r="C27" s="195" t="s">
        <v>38</v>
      </c>
    </row>
    <row r="28" spans="1:3" s="92" customFormat="1" ht="229.5" customHeight="1">
      <c r="A28" s="256"/>
      <c r="B28" s="257"/>
      <c r="C28" s="257"/>
    </row>
    <row r="29" spans="1:3" s="92" customFormat="1" ht="74.25" customHeight="1">
      <c r="A29" s="191" t="str">
        <f>'1. CUTTING DOCKET'!$B$56</f>
        <v>GIẤY CHỐNG ẨM</v>
      </c>
      <c r="B29" s="195" t="str">
        <f>'1. CUTTING DOCKET'!$G$56</f>
        <v>WHITE</v>
      </c>
      <c r="C29" s="195" t="s">
        <v>223</v>
      </c>
    </row>
    <row r="30" spans="1:3" s="92" customFormat="1" ht="88" customHeight="1">
      <c r="A30" s="256"/>
      <c r="B30" s="257"/>
      <c r="C30" s="257"/>
    </row>
    <row r="31" spans="1:3" s="92" customFormat="1" ht="74.25" customHeight="1">
      <c r="A31" s="191" t="str">
        <f>'1. CUTTING DOCKET'!$B$57</f>
        <v>GÓI CHỐNG ẨM</v>
      </c>
      <c r="B31" s="195" t="str">
        <f>'1. CUTTING DOCKET'!$G$57</f>
        <v>WHITE</v>
      </c>
      <c r="C31" s="195" t="s">
        <v>55</v>
      </c>
    </row>
    <row r="32" spans="1:3" s="92" customFormat="1" ht="65.5" customHeight="1">
      <c r="A32" s="256"/>
      <c r="B32" s="257"/>
      <c r="C32" s="257"/>
    </row>
    <row r="33" spans="1:7" s="92" customFormat="1" ht="74.25" customHeight="1">
      <c r="A33" s="191" t="str">
        <f>'1. CUTTING DOCKET'!$B$59</f>
        <v>LÓT THÙNG</v>
      </c>
      <c r="B33" s="195" t="str">
        <f>'1. CUTTING DOCKET'!$G$59</f>
        <v>NATURAL</v>
      </c>
      <c r="C33" s="195" t="s">
        <v>55</v>
      </c>
    </row>
    <row r="34" spans="1:7" s="92" customFormat="1" ht="83.15" customHeight="1">
      <c r="A34" s="259" t="s">
        <v>242</v>
      </c>
      <c r="B34" s="257"/>
      <c r="C34" s="257"/>
    </row>
    <row r="35" spans="1:7" s="92" customFormat="1" ht="74.25" customHeight="1">
      <c r="A35" s="191" t="str">
        <f>'1. CUTTING DOCKET'!$B$60</f>
        <v>THÙNG CARTON</v>
      </c>
      <c r="B35" s="195" t="str">
        <f>'1. CUTTING DOCKET'!$G$60</f>
        <v>NATURAL</v>
      </c>
      <c r="C35" s="195" t="s">
        <v>55</v>
      </c>
    </row>
    <row r="36" spans="1:7" s="92" customFormat="1" ht="83.15" customHeight="1">
      <c r="A36" s="256"/>
      <c r="B36" s="257"/>
      <c r="C36" s="257"/>
    </row>
    <row r="43" spans="1:7">
      <c r="F43" s="98" t="s">
        <v>378</v>
      </c>
      <c r="G43" s="98" t="s">
        <v>378</v>
      </c>
    </row>
    <row r="45" spans="1:7">
      <c r="B45" s="98" t="s">
        <v>377</v>
      </c>
    </row>
    <row r="46" spans="1:7">
      <c r="B46" s="98" t="s">
        <v>376</v>
      </c>
    </row>
    <row r="61" spans="3:4">
      <c r="C61" s="98" t="s">
        <v>379</v>
      </c>
    </row>
    <row r="64" spans="3:4">
      <c r="D64" s="462" t="s">
        <v>380</v>
      </c>
    </row>
    <row r="67" spans="2:9">
      <c r="E67" s="462" t="s">
        <v>61</v>
      </c>
      <c r="F67" s="462" t="s">
        <v>10</v>
      </c>
      <c r="H67" s="462" t="s">
        <v>59</v>
      </c>
      <c r="I67" s="462" t="s">
        <v>60</v>
      </c>
    </row>
    <row r="68" spans="2:9">
      <c r="D68" s="462"/>
      <c r="E68" s="660" t="s">
        <v>383</v>
      </c>
      <c r="F68" s="661"/>
      <c r="G68" s="466" t="s">
        <v>381</v>
      </c>
      <c r="H68" s="662" t="s">
        <v>384</v>
      </c>
      <c r="I68" s="662"/>
    </row>
    <row r="69" spans="2:9">
      <c r="B69" s="98" t="s">
        <v>382</v>
      </c>
      <c r="E69" s="661"/>
      <c r="F69" s="661"/>
      <c r="G69" s="97"/>
      <c r="H69" s="662"/>
      <c r="I69" s="662"/>
    </row>
    <row r="72" spans="2:9">
      <c r="E72" s="663" t="s">
        <v>384</v>
      </c>
      <c r="F72" s="663"/>
      <c r="G72" s="461"/>
      <c r="H72" s="664" t="s">
        <v>383</v>
      </c>
      <c r="I72" s="664"/>
    </row>
    <row r="84" spans="2:8">
      <c r="C84" s="98" t="s">
        <v>375</v>
      </c>
    </row>
    <row r="94" spans="2:8">
      <c r="D94" s="98">
        <f>H28</f>
        <v>0</v>
      </c>
      <c r="E94" s="98">
        <f t="shared" ref="E94:H94" si="0">I28</f>
        <v>0</v>
      </c>
      <c r="F94" s="98">
        <f t="shared" si="0"/>
        <v>0</v>
      </c>
      <c r="G94" s="98">
        <f t="shared" si="0"/>
        <v>0</v>
      </c>
      <c r="H94" s="98">
        <f t="shared" si="0"/>
        <v>0</v>
      </c>
    </row>
    <row r="95" spans="2:8">
      <c r="B95" s="460" t="s">
        <v>369</v>
      </c>
      <c r="C95" s="461"/>
      <c r="D95" s="461" t="s">
        <v>370</v>
      </c>
      <c r="E95" s="461" t="s">
        <v>371</v>
      </c>
      <c r="F95" s="461" t="s">
        <v>372</v>
      </c>
      <c r="G95" s="461" t="s">
        <v>373</v>
      </c>
      <c r="H95" s="461" t="s">
        <v>374</v>
      </c>
    </row>
    <row r="96" spans="2:8">
      <c r="B96" s="98" t="s">
        <v>385</v>
      </c>
    </row>
  </sheetData>
  <mergeCells count="14">
    <mergeCell ref="B7:C7"/>
    <mergeCell ref="B12:C12"/>
    <mergeCell ref="B13:C13"/>
    <mergeCell ref="B17:C17"/>
    <mergeCell ref="B18:C18"/>
    <mergeCell ref="B14:C14"/>
    <mergeCell ref="B15:C15"/>
    <mergeCell ref="B16:C16"/>
    <mergeCell ref="E68:F69"/>
    <mergeCell ref="H68:I69"/>
    <mergeCell ref="E72:F72"/>
    <mergeCell ref="H72:I72"/>
    <mergeCell ref="B9:C9"/>
    <mergeCell ref="B10:C10"/>
  </mergeCells>
  <printOptions horizontalCentered="1"/>
  <pageMargins left="0.25" right="0" top="0.60416666666666696" bottom="0.75" header="0" footer="0"/>
  <pageSetup paperSize="9" scale="2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3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791B-7F0E-470A-B3A6-A2D0FA8ACD12}">
  <sheetPr>
    <pageSetUpPr fitToPage="1"/>
  </sheetPr>
  <dimension ref="A1:Z956"/>
  <sheetViews>
    <sheetView view="pageBreakPreview" zoomScale="91" zoomScaleNormal="100" zoomScaleSheetLayoutView="91" workbookViewId="0">
      <selection activeCell="D11" sqref="D11:F11"/>
    </sheetView>
  </sheetViews>
  <sheetFormatPr defaultColWidth="14.453125" defaultRowHeight="14.5"/>
  <cols>
    <col min="1" max="1" width="11" customWidth="1"/>
    <col min="2" max="2" width="28.54296875" customWidth="1"/>
    <col min="3" max="3" width="39" customWidth="1"/>
    <col min="4" max="4" width="9.54296875" customWidth="1"/>
    <col min="5" max="7" width="8.54296875" customWidth="1"/>
    <col min="8" max="9" width="8.1796875" customWidth="1"/>
    <col min="10" max="10" width="8" customWidth="1"/>
    <col min="11" max="11" width="9.453125" customWidth="1"/>
    <col min="12" max="12" width="9.81640625" customWidth="1"/>
    <col min="13" max="13" width="15.453125" customWidth="1"/>
    <col min="14" max="14" width="43.26953125" hidden="1" customWidth="1"/>
    <col min="15" max="15" width="24.81640625" customWidth="1"/>
    <col min="16" max="26" width="10.81640625" customWidth="1"/>
  </cols>
  <sheetData>
    <row r="1" spans="1:26" ht="13.5" customHeight="1" thickBot="1">
      <c r="A1" s="287"/>
      <c r="B1" s="288"/>
      <c r="C1" s="288"/>
      <c r="D1" s="289"/>
      <c r="E1" s="287"/>
      <c r="F1" s="290"/>
      <c r="G1" s="290"/>
      <c r="H1" s="290"/>
      <c r="I1" s="290"/>
      <c r="J1" s="289"/>
      <c r="K1" s="289"/>
      <c r="L1" s="289"/>
      <c r="M1" s="291"/>
      <c r="N1" s="292"/>
      <c r="O1" s="292"/>
      <c r="P1" s="292"/>
      <c r="Q1" s="292"/>
      <c r="R1" s="292"/>
    </row>
    <row r="2" spans="1:26" ht="13.5" customHeight="1">
      <c r="A2" s="293" t="s">
        <v>248</v>
      </c>
      <c r="B2" s="294">
        <v>2024</v>
      </c>
      <c r="C2" s="294" t="s">
        <v>249</v>
      </c>
      <c r="D2" s="295" t="s">
        <v>351</v>
      </c>
      <c r="E2" s="296" t="s">
        <v>352</v>
      </c>
      <c r="F2" s="297"/>
      <c r="G2" s="297"/>
      <c r="H2" s="298"/>
      <c r="I2" s="409"/>
      <c r="J2" s="671"/>
      <c r="K2" s="672"/>
      <c r="L2" s="673"/>
      <c r="M2" s="680"/>
      <c r="N2" s="292"/>
      <c r="O2" s="292"/>
      <c r="P2" s="292"/>
      <c r="Q2" s="292"/>
      <c r="R2" s="292"/>
    </row>
    <row r="3" spans="1:26" ht="13.5" customHeight="1">
      <c r="A3" s="299" t="s">
        <v>250</v>
      </c>
      <c r="B3" s="300" t="s">
        <v>350</v>
      </c>
      <c r="C3" s="301" t="s">
        <v>354</v>
      </c>
      <c r="D3" s="302"/>
      <c r="E3" s="303"/>
      <c r="F3" s="302"/>
      <c r="G3" s="302"/>
      <c r="H3" s="302"/>
      <c r="I3" s="410"/>
      <c r="J3" s="674"/>
      <c r="K3" s="675"/>
      <c r="L3" s="676"/>
      <c r="M3" s="681"/>
      <c r="N3" s="292"/>
      <c r="O3" s="292"/>
      <c r="P3" s="292"/>
      <c r="Q3" s="292"/>
      <c r="R3" s="292"/>
    </row>
    <row r="4" spans="1:26" ht="13.5" customHeight="1">
      <c r="A4" s="299" t="s">
        <v>251</v>
      </c>
      <c r="B4" s="304"/>
      <c r="C4" s="304"/>
      <c r="D4" s="305"/>
      <c r="E4" s="303"/>
      <c r="F4" s="305"/>
      <c r="G4" s="305"/>
      <c r="H4" s="305"/>
      <c r="I4" s="411"/>
      <c r="J4" s="674"/>
      <c r="K4" s="675"/>
      <c r="L4" s="676"/>
      <c r="M4" s="681"/>
      <c r="N4" s="292"/>
      <c r="O4" s="292"/>
      <c r="P4" s="292"/>
      <c r="Q4" s="292"/>
      <c r="R4" s="292"/>
    </row>
    <row r="5" spans="1:26" ht="13.5" customHeight="1" thickBot="1">
      <c r="A5" s="306" t="s">
        <v>252</v>
      </c>
      <c r="B5" s="307" t="s">
        <v>353</v>
      </c>
      <c r="C5" s="307"/>
      <c r="D5" s="308"/>
      <c r="E5" s="309"/>
      <c r="F5" s="308"/>
      <c r="G5" s="308"/>
      <c r="H5" s="308"/>
      <c r="I5" s="412"/>
      <c r="J5" s="677"/>
      <c r="K5" s="678"/>
      <c r="L5" s="679"/>
      <c r="M5" s="682"/>
      <c r="O5" s="292"/>
      <c r="P5" s="292"/>
      <c r="Q5" s="292"/>
      <c r="R5" s="292"/>
    </row>
    <row r="6" spans="1:26" ht="13.5" customHeight="1" thickBot="1">
      <c r="A6" s="310"/>
      <c r="B6" s="311"/>
      <c r="C6" s="311"/>
      <c r="D6" s="289"/>
      <c r="E6" s="287"/>
      <c r="F6" s="289"/>
      <c r="G6" s="289"/>
      <c r="H6" s="289"/>
      <c r="I6" s="289"/>
      <c r="J6" s="289"/>
      <c r="K6" s="289"/>
      <c r="L6" s="289"/>
      <c r="M6" s="312"/>
      <c r="O6" s="292"/>
      <c r="P6" s="292"/>
      <c r="Q6" s="292"/>
      <c r="R6" s="292"/>
    </row>
    <row r="7" spans="1:26" ht="9" customHeight="1" thickBot="1">
      <c r="A7" s="683"/>
      <c r="B7" s="684"/>
      <c r="C7" s="684"/>
      <c r="D7" s="684"/>
      <c r="E7" s="684"/>
      <c r="F7" s="684"/>
      <c r="G7" s="684"/>
      <c r="H7" s="684"/>
      <c r="I7" s="684"/>
      <c r="J7" s="684"/>
      <c r="K7" s="684"/>
      <c r="L7" s="684"/>
      <c r="M7" s="685"/>
      <c r="N7" s="313"/>
    </row>
    <row r="8" spans="1:26" ht="13.5" customHeight="1">
      <c r="A8" s="314" t="s">
        <v>253</v>
      </c>
      <c r="B8" s="315" t="s">
        <v>254</v>
      </c>
      <c r="C8" s="315"/>
      <c r="D8" s="316" t="s">
        <v>221</v>
      </c>
      <c r="E8" s="316" t="s">
        <v>61</v>
      </c>
      <c r="F8" s="317" t="s">
        <v>10</v>
      </c>
      <c r="G8" s="317"/>
      <c r="H8" s="316" t="s">
        <v>58</v>
      </c>
      <c r="I8" s="316"/>
      <c r="J8" s="316" t="s">
        <v>59</v>
      </c>
      <c r="K8" s="316" t="s">
        <v>60</v>
      </c>
      <c r="L8" s="318" t="s">
        <v>255</v>
      </c>
      <c r="M8" s="319" t="s">
        <v>256</v>
      </c>
      <c r="N8" s="320" t="s">
        <v>355</v>
      </c>
    </row>
    <row r="9" spans="1:26" ht="15.75" customHeight="1">
      <c r="A9" s="321" t="s">
        <v>257</v>
      </c>
      <c r="B9" s="322" t="s">
        <v>258</v>
      </c>
      <c r="C9" s="323" t="s">
        <v>259</v>
      </c>
      <c r="D9" s="324">
        <f t="shared" ref="D9:D28" si="0">E9-L9</f>
        <v>24.5</v>
      </c>
      <c r="E9" s="324">
        <f t="shared" ref="E9:E28" si="1">F9-L9</f>
        <v>25.5</v>
      </c>
      <c r="F9" s="325">
        <v>26.5</v>
      </c>
      <c r="G9" s="325"/>
      <c r="H9" s="324">
        <f t="shared" ref="H9:H28" si="2">F9+L9</f>
        <v>27.5</v>
      </c>
      <c r="I9" s="324"/>
      <c r="J9" s="324">
        <f t="shared" ref="J9:J28" si="3">H9+L9</f>
        <v>28.5</v>
      </c>
      <c r="K9" s="324">
        <f t="shared" ref="K9:K28" si="4">J9+L9</f>
        <v>29.5</v>
      </c>
      <c r="L9" s="326">
        <v>1</v>
      </c>
      <c r="M9" s="327">
        <v>44928</v>
      </c>
      <c r="N9" s="328" t="s">
        <v>356</v>
      </c>
    </row>
    <row r="10" spans="1:26" ht="15.75" customHeight="1">
      <c r="A10" s="321" t="s">
        <v>260</v>
      </c>
      <c r="B10" s="322" t="s">
        <v>261</v>
      </c>
      <c r="C10" s="323" t="s">
        <v>262</v>
      </c>
      <c r="D10" s="324">
        <f t="shared" si="0"/>
        <v>24</v>
      </c>
      <c r="E10" s="324">
        <f t="shared" si="1"/>
        <v>25</v>
      </c>
      <c r="F10" s="329">
        <v>26</v>
      </c>
      <c r="G10" s="329"/>
      <c r="H10" s="324">
        <f t="shared" si="2"/>
        <v>27</v>
      </c>
      <c r="I10" s="324"/>
      <c r="J10" s="324">
        <f t="shared" si="3"/>
        <v>28</v>
      </c>
      <c r="K10" s="324">
        <f t="shared" si="4"/>
        <v>29</v>
      </c>
      <c r="L10" s="326">
        <v>1</v>
      </c>
      <c r="M10" s="330">
        <v>0.5</v>
      </c>
      <c r="N10" s="328" t="s">
        <v>356</v>
      </c>
      <c r="Q10" s="331"/>
      <c r="R10" s="331"/>
      <c r="S10" s="331"/>
      <c r="T10" s="331"/>
      <c r="U10" s="331"/>
      <c r="V10" s="331"/>
      <c r="W10" s="331"/>
      <c r="X10" s="331"/>
      <c r="Y10" s="331"/>
      <c r="Z10" s="331"/>
    </row>
    <row r="11" spans="1:26" ht="15.75" customHeight="1">
      <c r="A11" s="321" t="s">
        <v>263</v>
      </c>
      <c r="B11" s="322" t="s">
        <v>264</v>
      </c>
      <c r="C11" s="303" t="s">
        <v>265</v>
      </c>
      <c r="D11" s="332">
        <f t="shared" si="0"/>
        <v>18</v>
      </c>
      <c r="E11" s="332">
        <f t="shared" si="1"/>
        <v>19</v>
      </c>
      <c r="F11" s="333">
        <v>20</v>
      </c>
      <c r="G11" s="333"/>
      <c r="H11" s="332">
        <f t="shared" si="2"/>
        <v>21</v>
      </c>
      <c r="I11" s="332"/>
      <c r="J11" s="332">
        <f t="shared" si="3"/>
        <v>22</v>
      </c>
      <c r="K11" s="332">
        <f t="shared" si="4"/>
        <v>23</v>
      </c>
      <c r="L11" s="326">
        <v>1</v>
      </c>
      <c r="M11" s="330">
        <v>0.5</v>
      </c>
      <c r="N11" s="331" t="s">
        <v>356</v>
      </c>
      <c r="O11" s="334"/>
      <c r="P11" s="334"/>
      <c r="Q11" s="331"/>
      <c r="R11" s="331"/>
      <c r="S11" s="335"/>
      <c r="T11" s="335"/>
      <c r="U11" s="335"/>
      <c r="V11" s="335"/>
      <c r="W11" s="335"/>
      <c r="X11" s="335"/>
      <c r="Y11" s="336"/>
      <c r="Z11" s="335"/>
    </row>
    <row r="12" spans="1:26" ht="15.75" customHeight="1">
      <c r="A12" s="321" t="s">
        <v>266</v>
      </c>
      <c r="B12" s="322" t="s">
        <v>342</v>
      </c>
      <c r="C12" s="303" t="s">
        <v>267</v>
      </c>
      <c r="D12" s="332">
        <f t="shared" si="0"/>
        <v>15.5</v>
      </c>
      <c r="E12" s="332">
        <f t="shared" si="1"/>
        <v>16.5</v>
      </c>
      <c r="F12" s="333">
        <v>17.5</v>
      </c>
      <c r="G12" s="333"/>
      <c r="H12" s="332">
        <f t="shared" si="2"/>
        <v>18.5</v>
      </c>
      <c r="I12" s="332"/>
      <c r="J12" s="332">
        <f t="shared" si="3"/>
        <v>19.5</v>
      </c>
      <c r="K12" s="332">
        <f t="shared" si="4"/>
        <v>20.5</v>
      </c>
      <c r="L12" s="326">
        <v>1</v>
      </c>
      <c r="M12" s="330">
        <v>0.5</v>
      </c>
      <c r="N12" s="331" t="s">
        <v>356</v>
      </c>
      <c r="O12" s="334"/>
      <c r="P12" s="334"/>
      <c r="Q12" s="331"/>
      <c r="R12" s="331"/>
      <c r="S12" s="335"/>
      <c r="T12" s="335"/>
      <c r="U12" s="335"/>
      <c r="V12" s="335"/>
      <c r="W12" s="335"/>
      <c r="X12" s="335"/>
      <c r="Y12" s="336"/>
      <c r="Z12" s="335"/>
    </row>
    <row r="13" spans="1:26" ht="18.75" customHeight="1">
      <c r="A13" s="321" t="s">
        <v>268</v>
      </c>
      <c r="B13" s="322" t="s">
        <v>269</v>
      </c>
      <c r="C13" s="337" t="s">
        <v>270</v>
      </c>
      <c r="D13" s="332">
        <f t="shared" si="0"/>
        <v>23</v>
      </c>
      <c r="E13" s="332">
        <f t="shared" si="1"/>
        <v>23.5</v>
      </c>
      <c r="F13" s="338">
        <v>24</v>
      </c>
      <c r="G13" s="338"/>
      <c r="H13" s="332">
        <f t="shared" si="2"/>
        <v>24.5</v>
      </c>
      <c r="I13" s="332"/>
      <c r="J13" s="332">
        <f t="shared" si="3"/>
        <v>25</v>
      </c>
      <c r="K13" s="332">
        <f t="shared" si="4"/>
        <v>25.5</v>
      </c>
      <c r="L13" s="330">
        <v>0.5</v>
      </c>
      <c r="M13" s="330">
        <v>0.5</v>
      </c>
      <c r="N13" s="331" t="s">
        <v>356</v>
      </c>
      <c r="O13" s="334"/>
      <c r="P13" s="334"/>
    </row>
    <row r="14" spans="1:26" ht="15.75" customHeight="1">
      <c r="A14" s="321" t="s">
        <v>271</v>
      </c>
      <c r="B14" s="322" t="s">
        <v>272</v>
      </c>
      <c r="C14" s="303" t="s">
        <v>273</v>
      </c>
      <c r="D14" s="339">
        <f t="shared" si="0"/>
        <v>22</v>
      </c>
      <c r="E14" s="339">
        <f t="shared" si="1"/>
        <v>22.5</v>
      </c>
      <c r="F14" s="338">
        <v>23</v>
      </c>
      <c r="G14" s="338"/>
      <c r="H14" s="332">
        <f t="shared" si="2"/>
        <v>23.5</v>
      </c>
      <c r="I14" s="332"/>
      <c r="J14" s="332">
        <f t="shared" si="3"/>
        <v>24</v>
      </c>
      <c r="K14" s="332">
        <f t="shared" si="4"/>
        <v>24.5</v>
      </c>
      <c r="L14" s="330">
        <v>0.5</v>
      </c>
      <c r="M14" s="330">
        <v>0.5</v>
      </c>
      <c r="N14" s="331" t="s">
        <v>356</v>
      </c>
      <c r="O14" s="340" t="s">
        <v>357</v>
      </c>
      <c r="P14" s="334"/>
    </row>
    <row r="15" spans="1:26" ht="15.75" customHeight="1">
      <c r="A15" s="321" t="s">
        <v>274</v>
      </c>
      <c r="B15" s="322" t="s">
        <v>275</v>
      </c>
      <c r="C15" s="341" t="s">
        <v>276</v>
      </c>
      <c r="D15" s="332">
        <f t="shared" si="0"/>
        <v>22</v>
      </c>
      <c r="E15" s="332">
        <f t="shared" si="1"/>
        <v>23</v>
      </c>
      <c r="F15" s="338">
        <v>24</v>
      </c>
      <c r="G15" s="338"/>
      <c r="H15" s="332">
        <f t="shared" si="2"/>
        <v>25</v>
      </c>
      <c r="I15" s="332"/>
      <c r="J15" s="332">
        <f t="shared" si="3"/>
        <v>26</v>
      </c>
      <c r="K15" s="332">
        <f t="shared" si="4"/>
        <v>27</v>
      </c>
      <c r="L15" s="326">
        <v>1</v>
      </c>
      <c r="M15" s="330">
        <v>0.375</v>
      </c>
      <c r="N15" s="331" t="s">
        <v>356</v>
      </c>
      <c r="O15" s="334"/>
      <c r="P15" s="334"/>
    </row>
    <row r="16" spans="1:26" ht="15.75" customHeight="1">
      <c r="A16" s="321" t="s">
        <v>277</v>
      </c>
      <c r="B16" s="322" t="s">
        <v>358</v>
      </c>
      <c r="C16" s="323" t="s">
        <v>278</v>
      </c>
      <c r="D16" s="324">
        <f t="shared" si="0"/>
        <v>21</v>
      </c>
      <c r="E16" s="324">
        <f t="shared" si="1"/>
        <v>22</v>
      </c>
      <c r="F16" s="342">
        <v>23</v>
      </c>
      <c r="G16" s="342"/>
      <c r="H16" s="324">
        <f t="shared" si="2"/>
        <v>24</v>
      </c>
      <c r="I16" s="324"/>
      <c r="J16" s="324">
        <f t="shared" si="3"/>
        <v>25</v>
      </c>
      <c r="K16" s="324">
        <f t="shared" si="4"/>
        <v>26</v>
      </c>
      <c r="L16" s="326">
        <v>1</v>
      </c>
      <c r="M16" s="343">
        <v>0.25</v>
      </c>
      <c r="N16" s="328" t="s">
        <v>356</v>
      </c>
      <c r="O16" s="334"/>
      <c r="P16" s="334"/>
    </row>
    <row r="17" spans="1:18" ht="15.75" customHeight="1">
      <c r="A17" s="321" t="s">
        <v>279</v>
      </c>
      <c r="B17" s="322" t="s">
        <v>359</v>
      </c>
      <c r="C17" s="323" t="s">
        <v>280</v>
      </c>
      <c r="D17" s="324">
        <f t="shared" si="0"/>
        <v>21</v>
      </c>
      <c r="E17" s="324">
        <f t="shared" si="1"/>
        <v>22</v>
      </c>
      <c r="F17" s="342">
        <v>23</v>
      </c>
      <c r="G17" s="342"/>
      <c r="H17" s="324">
        <f t="shared" si="2"/>
        <v>24</v>
      </c>
      <c r="I17" s="324"/>
      <c r="J17" s="324">
        <f t="shared" si="3"/>
        <v>25</v>
      </c>
      <c r="K17" s="324">
        <f t="shared" si="4"/>
        <v>26</v>
      </c>
      <c r="L17" s="326">
        <v>1</v>
      </c>
      <c r="M17" s="343">
        <v>0.25</v>
      </c>
      <c r="N17" s="328" t="s">
        <v>356</v>
      </c>
      <c r="O17" s="334"/>
      <c r="P17" s="334"/>
    </row>
    <row r="18" spans="1:18" ht="15.75" customHeight="1">
      <c r="A18" s="321" t="s">
        <v>281</v>
      </c>
      <c r="B18" s="322" t="s">
        <v>282</v>
      </c>
      <c r="C18" s="323" t="s">
        <v>283</v>
      </c>
      <c r="D18" s="324">
        <f t="shared" si="0"/>
        <v>9.875</v>
      </c>
      <c r="E18" s="324">
        <f t="shared" si="1"/>
        <v>10.25</v>
      </c>
      <c r="F18" s="342">
        <v>10.625</v>
      </c>
      <c r="G18" s="342"/>
      <c r="H18" s="324">
        <f t="shared" si="2"/>
        <v>11</v>
      </c>
      <c r="I18" s="324"/>
      <c r="J18" s="324">
        <f t="shared" si="3"/>
        <v>11.375</v>
      </c>
      <c r="K18" s="324">
        <f t="shared" si="4"/>
        <v>11.75</v>
      </c>
      <c r="L18" s="344">
        <v>0.375</v>
      </c>
      <c r="M18" s="330">
        <v>0.375</v>
      </c>
      <c r="N18" s="328" t="s">
        <v>356</v>
      </c>
      <c r="O18" s="334"/>
      <c r="P18" s="334"/>
    </row>
    <row r="19" spans="1:18" ht="15.75" customHeight="1">
      <c r="A19" s="321" t="s">
        <v>284</v>
      </c>
      <c r="B19" s="322" t="s">
        <v>285</v>
      </c>
      <c r="C19" s="341" t="s">
        <v>286</v>
      </c>
      <c r="D19" s="324">
        <f t="shared" si="0"/>
        <v>10.625</v>
      </c>
      <c r="E19" s="324">
        <f t="shared" si="1"/>
        <v>11</v>
      </c>
      <c r="F19" s="342">
        <v>11.375</v>
      </c>
      <c r="G19" s="342"/>
      <c r="H19" s="324">
        <f t="shared" si="2"/>
        <v>11.75</v>
      </c>
      <c r="I19" s="324"/>
      <c r="J19" s="324">
        <f t="shared" si="3"/>
        <v>12.125</v>
      </c>
      <c r="K19" s="324">
        <f t="shared" si="4"/>
        <v>12.5</v>
      </c>
      <c r="L19" s="344">
        <v>0.375</v>
      </c>
      <c r="M19" s="330">
        <v>0.375</v>
      </c>
      <c r="N19" s="328" t="s">
        <v>356</v>
      </c>
    </row>
    <row r="20" spans="1:18" ht="15.75" customHeight="1">
      <c r="A20" s="321" t="s">
        <v>287</v>
      </c>
      <c r="B20" s="322" t="s">
        <v>288</v>
      </c>
      <c r="C20" s="323" t="s">
        <v>289</v>
      </c>
      <c r="D20" s="345">
        <f t="shared" si="0"/>
        <v>7.75</v>
      </c>
      <c r="E20" s="346">
        <f t="shared" si="1"/>
        <v>8.125</v>
      </c>
      <c r="F20" s="342">
        <v>8.5</v>
      </c>
      <c r="G20" s="342"/>
      <c r="H20" s="346">
        <f t="shared" si="2"/>
        <v>8.875</v>
      </c>
      <c r="I20" s="346"/>
      <c r="J20" s="345">
        <f t="shared" si="3"/>
        <v>9.25</v>
      </c>
      <c r="K20" s="346">
        <f t="shared" si="4"/>
        <v>9.625</v>
      </c>
      <c r="L20" s="344">
        <v>0.375</v>
      </c>
      <c r="M20" s="330">
        <v>0.25</v>
      </c>
      <c r="N20" s="328" t="s">
        <v>356</v>
      </c>
      <c r="O20" s="334"/>
      <c r="P20" s="334"/>
    </row>
    <row r="21" spans="1:18" ht="15.75" customHeight="1">
      <c r="A21" s="321" t="s">
        <v>290</v>
      </c>
      <c r="B21" s="322" t="s">
        <v>291</v>
      </c>
      <c r="C21" s="323" t="s">
        <v>292</v>
      </c>
      <c r="D21" s="324">
        <f t="shared" si="0"/>
        <v>5.125</v>
      </c>
      <c r="E21" s="324">
        <f t="shared" si="1"/>
        <v>5.375</v>
      </c>
      <c r="F21" s="342">
        <v>5.625</v>
      </c>
      <c r="G21" s="342"/>
      <c r="H21" s="324">
        <f t="shared" si="2"/>
        <v>5.875</v>
      </c>
      <c r="I21" s="324"/>
      <c r="J21" s="324">
        <f t="shared" si="3"/>
        <v>6.125</v>
      </c>
      <c r="K21" s="347">
        <f t="shared" si="4"/>
        <v>6.375</v>
      </c>
      <c r="L21" s="344">
        <v>0.25</v>
      </c>
      <c r="M21" s="330">
        <v>0.25</v>
      </c>
      <c r="N21" s="328" t="s">
        <v>356</v>
      </c>
      <c r="O21" s="334"/>
      <c r="P21" s="334"/>
    </row>
    <row r="22" spans="1:18" ht="15.75" customHeight="1">
      <c r="A22" s="321" t="s">
        <v>293</v>
      </c>
      <c r="B22" s="322" t="s">
        <v>294</v>
      </c>
      <c r="C22" s="323" t="s">
        <v>295</v>
      </c>
      <c r="D22" s="348">
        <f t="shared" si="0"/>
        <v>3.5</v>
      </c>
      <c r="E22" s="345">
        <f t="shared" si="1"/>
        <v>3.75</v>
      </c>
      <c r="F22" s="342">
        <v>4</v>
      </c>
      <c r="G22" s="342"/>
      <c r="H22" s="345">
        <f t="shared" si="2"/>
        <v>4.25</v>
      </c>
      <c r="I22" s="345"/>
      <c r="J22" s="348">
        <f t="shared" si="3"/>
        <v>4.5</v>
      </c>
      <c r="K22" s="349">
        <f t="shared" si="4"/>
        <v>4.75</v>
      </c>
      <c r="L22" s="344">
        <v>0.25</v>
      </c>
      <c r="M22" s="330">
        <v>0.25</v>
      </c>
      <c r="N22" s="328" t="s">
        <v>356</v>
      </c>
      <c r="O22" s="334"/>
      <c r="P22" s="334"/>
    </row>
    <row r="23" spans="1:18" ht="15.75" customHeight="1">
      <c r="A23" s="350" t="s">
        <v>58</v>
      </c>
      <c r="B23" s="351" t="s">
        <v>296</v>
      </c>
      <c r="C23" s="352" t="s">
        <v>297</v>
      </c>
      <c r="D23" s="353">
        <f t="shared" si="0"/>
        <v>2.75</v>
      </c>
      <c r="E23" s="353">
        <f t="shared" si="1"/>
        <v>2.75</v>
      </c>
      <c r="F23" s="354">
        <v>2.75</v>
      </c>
      <c r="G23" s="354"/>
      <c r="H23" s="353">
        <f t="shared" si="2"/>
        <v>2.75</v>
      </c>
      <c r="I23" s="353"/>
      <c r="J23" s="353">
        <f t="shared" si="3"/>
        <v>2.75</v>
      </c>
      <c r="K23" s="324">
        <f t="shared" si="4"/>
        <v>2.75</v>
      </c>
      <c r="L23" s="355">
        <v>0</v>
      </c>
      <c r="M23" s="330">
        <v>0.25</v>
      </c>
      <c r="N23" s="328" t="s">
        <v>356</v>
      </c>
      <c r="O23" s="334"/>
      <c r="P23" s="334"/>
    </row>
    <row r="24" spans="1:18" ht="15.75" customHeight="1">
      <c r="A24" s="350" t="s">
        <v>10</v>
      </c>
      <c r="B24" s="351" t="s">
        <v>298</v>
      </c>
      <c r="C24" s="352" t="s">
        <v>299</v>
      </c>
      <c r="D24" s="353">
        <f t="shared" si="0"/>
        <v>2.75</v>
      </c>
      <c r="E24" s="353">
        <f t="shared" si="1"/>
        <v>2.75</v>
      </c>
      <c r="F24" s="354">
        <v>2.75</v>
      </c>
      <c r="G24" s="354"/>
      <c r="H24" s="353">
        <f t="shared" si="2"/>
        <v>2.75</v>
      </c>
      <c r="I24" s="353"/>
      <c r="J24" s="353">
        <f t="shared" si="3"/>
        <v>2.75</v>
      </c>
      <c r="K24" s="324">
        <f t="shared" si="4"/>
        <v>2.75</v>
      </c>
      <c r="L24" s="355">
        <v>0</v>
      </c>
      <c r="M24" s="330">
        <v>0.25</v>
      </c>
      <c r="N24" s="328" t="s">
        <v>356</v>
      </c>
      <c r="O24" s="334"/>
      <c r="P24" s="334"/>
    </row>
    <row r="25" spans="1:18" ht="15.75" customHeight="1">
      <c r="A25" s="350" t="s">
        <v>300</v>
      </c>
      <c r="B25" s="356" t="s">
        <v>301</v>
      </c>
      <c r="C25" s="341" t="s">
        <v>302</v>
      </c>
      <c r="D25" s="357">
        <f t="shared" si="0"/>
        <v>8.5</v>
      </c>
      <c r="E25" s="357">
        <f t="shared" si="1"/>
        <v>8.75</v>
      </c>
      <c r="F25" s="358">
        <v>9</v>
      </c>
      <c r="G25" s="358"/>
      <c r="H25" s="357">
        <f t="shared" si="2"/>
        <v>9.25</v>
      </c>
      <c r="I25" s="357"/>
      <c r="J25" s="357">
        <f t="shared" si="3"/>
        <v>9.5</v>
      </c>
      <c r="K25" s="332">
        <f t="shared" si="4"/>
        <v>9.75</v>
      </c>
      <c r="L25" s="359">
        <v>0.25</v>
      </c>
      <c r="M25" s="330">
        <v>0.25</v>
      </c>
      <c r="N25" s="331" t="s">
        <v>356</v>
      </c>
      <c r="O25" s="334"/>
      <c r="P25" s="334"/>
    </row>
    <row r="26" spans="1:18" ht="15.75" customHeight="1">
      <c r="A26" s="350" t="s">
        <v>303</v>
      </c>
      <c r="B26" s="356" t="s">
        <v>304</v>
      </c>
      <c r="C26" s="356" t="s">
        <v>305</v>
      </c>
      <c r="D26" s="357">
        <f t="shared" si="0"/>
        <v>0.75</v>
      </c>
      <c r="E26" s="357">
        <f t="shared" si="1"/>
        <v>0.75</v>
      </c>
      <c r="F26" s="360">
        <v>0.75</v>
      </c>
      <c r="G26" s="360"/>
      <c r="H26" s="357">
        <f t="shared" si="2"/>
        <v>0.75</v>
      </c>
      <c r="I26" s="357"/>
      <c r="J26" s="357">
        <f t="shared" si="3"/>
        <v>0.75</v>
      </c>
      <c r="K26" s="332">
        <f t="shared" si="4"/>
        <v>0.75</v>
      </c>
      <c r="L26" s="355">
        <v>0</v>
      </c>
      <c r="M26" s="330">
        <v>0.25</v>
      </c>
      <c r="N26" s="328" t="s">
        <v>356</v>
      </c>
      <c r="O26" s="334"/>
      <c r="P26" s="334"/>
    </row>
    <row r="27" spans="1:18" ht="15.75" customHeight="1">
      <c r="A27" s="350" t="s">
        <v>306</v>
      </c>
      <c r="B27" s="356" t="s">
        <v>307</v>
      </c>
      <c r="C27" s="356" t="s">
        <v>308</v>
      </c>
      <c r="D27" s="361">
        <f t="shared" si="0"/>
        <v>3.25</v>
      </c>
      <c r="E27" s="362">
        <f t="shared" si="1"/>
        <v>3.375</v>
      </c>
      <c r="F27" s="363">
        <v>3.5</v>
      </c>
      <c r="G27" s="363"/>
      <c r="H27" s="362">
        <f t="shared" si="2"/>
        <v>3.625</v>
      </c>
      <c r="I27" s="362"/>
      <c r="J27" s="361">
        <f t="shared" si="3"/>
        <v>3.75</v>
      </c>
      <c r="K27" s="364">
        <f t="shared" si="4"/>
        <v>3.875</v>
      </c>
      <c r="L27" s="365">
        <v>0.125</v>
      </c>
      <c r="M27" s="330">
        <v>0.25</v>
      </c>
      <c r="N27" s="331" t="s">
        <v>356</v>
      </c>
      <c r="O27" s="334"/>
      <c r="P27" s="334"/>
    </row>
    <row r="28" spans="1:18" ht="12" customHeight="1" thickBot="1">
      <c r="A28" s="350" t="s">
        <v>61</v>
      </c>
      <c r="B28" s="356" t="s">
        <v>309</v>
      </c>
      <c r="C28" s="356" t="s">
        <v>310</v>
      </c>
      <c r="D28" s="357">
        <f t="shared" si="0"/>
        <v>0.375</v>
      </c>
      <c r="E28" s="357">
        <f t="shared" si="1"/>
        <v>0.375</v>
      </c>
      <c r="F28" s="366">
        <v>0.375</v>
      </c>
      <c r="G28" s="366"/>
      <c r="H28" s="361">
        <f t="shared" si="2"/>
        <v>0.375</v>
      </c>
      <c r="I28" s="361"/>
      <c r="J28" s="361">
        <f t="shared" si="3"/>
        <v>0.375</v>
      </c>
      <c r="K28" s="367">
        <f t="shared" si="4"/>
        <v>0.375</v>
      </c>
      <c r="L28" s="368">
        <v>0</v>
      </c>
      <c r="M28" s="330">
        <v>0.25</v>
      </c>
      <c r="N28" s="328" t="s">
        <v>356</v>
      </c>
    </row>
    <row r="29" spans="1:18" ht="15.75" customHeight="1" thickBot="1">
      <c r="A29" s="369" t="s">
        <v>311</v>
      </c>
      <c r="B29" s="370"/>
      <c r="C29" s="371"/>
      <c r="D29" s="372"/>
      <c r="E29" s="372"/>
      <c r="F29" s="373"/>
      <c r="G29" s="373"/>
      <c r="H29" s="372"/>
      <c r="I29" s="372"/>
      <c r="J29" s="372"/>
      <c r="K29" s="372"/>
      <c r="L29" s="374"/>
      <c r="M29" s="375"/>
      <c r="O29" s="292"/>
      <c r="P29" s="292"/>
      <c r="Q29" s="292"/>
      <c r="R29" s="292"/>
    </row>
    <row r="30" spans="1:18" ht="15.75" customHeight="1">
      <c r="A30" s="376" t="s">
        <v>61</v>
      </c>
      <c r="B30" s="377" t="s">
        <v>312</v>
      </c>
      <c r="C30" s="377" t="s">
        <v>313</v>
      </c>
      <c r="D30" s="378">
        <f>E30-L30</f>
        <v>15</v>
      </c>
      <c r="E30" s="378">
        <f>F30-L30</f>
        <v>15.25</v>
      </c>
      <c r="F30" s="379">
        <v>15.5</v>
      </c>
      <c r="G30" s="379"/>
      <c r="H30" s="378">
        <f>F30+L30</f>
        <v>15.75</v>
      </c>
      <c r="I30" s="378"/>
      <c r="J30" s="378">
        <f>H30+L30</f>
        <v>16</v>
      </c>
      <c r="K30" s="380">
        <f>J30+L30</f>
        <v>16.25</v>
      </c>
      <c r="L30" s="380">
        <v>0.25</v>
      </c>
      <c r="M30" s="381">
        <v>0.375</v>
      </c>
      <c r="N30" s="328" t="s">
        <v>356</v>
      </c>
    </row>
    <row r="31" spans="1:18" ht="15.75" customHeight="1">
      <c r="A31" s="376" t="s">
        <v>314</v>
      </c>
      <c r="B31" s="377" t="s">
        <v>315</v>
      </c>
      <c r="C31" s="377" t="s">
        <v>316</v>
      </c>
      <c r="D31" s="378">
        <f>E31-L31</f>
        <v>13.75</v>
      </c>
      <c r="E31" s="378">
        <f>F31-L31</f>
        <v>14</v>
      </c>
      <c r="F31" s="379">
        <v>14.25</v>
      </c>
      <c r="G31" s="379"/>
      <c r="H31" s="378">
        <f>F31+L31</f>
        <v>14.5</v>
      </c>
      <c r="I31" s="378"/>
      <c r="J31" s="378">
        <f>H31+L31</f>
        <v>14.75</v>
      </c>
      <c r="K31" s="380">
        <f>J31+L31</f>
        <v>15</v>
      </c>
      <c r="L31" s="359">
        <v>0.25</v>
      </c>
      <c r="M31" s="381">
        <v>0.375</v>
      </c>
      <c r="N31" s="328" t="s">
        <v>356</v>
      </c>
    </row>
    <row r="32" spans="1:18" ht="15.75" customHeight="1">
      <c r="A32" s="376" t="s">
        <v>317</v>
      </c>
      <c r="B32" s="377" t="s">
        <v>318</v>
      </c>
      <c r="C32" s="382" t="s">
        <v>319</v>
      </c>
      <c r="D32" s="378">
        <f>E32-L32</f>
        <v>10.25</v>
      </c>
      <c r="E32" s="378">
        <f>F32-L32</f>
        <v>10.5</v>
      </c>
      <c r="F32" s="379">
        <v>10.75</v>
      </c>
      <c r="G32" s="379"/>
      <c r="H32" s="378">
        <f>F32+L32</f>
        <v>11</v>
      </c>
      <c r="I32" s="378"/>
      <c r="J32" s="378">
        <f>H32+L32</f>
        <v>11.25</v>
      </c>
      <c r="K32" s="380">
        <f>J32+L32</f>
        <v>11.5</v>
      </c>
      <c r="L32" s="359">
        <v>0.25</v>
      </c>
      <c r="M32" s="381">
        <v>0.25</v>
      </c>
      <c r="N32" s="328" t="s">
        <v>356</v>
      </c>
      <c r="O32" s="331"/>
    </row>
    <row r="33" spans="1:26" ht="15.75" customHeight="1">
      <c r="A33" s="383" t="s">
        <v>320</v>
      </c>
      <c r="B33" s="384" t="s">
        <v>321</v>
      </c>
      <c r="C33" s="356" t="s">
        <v>322</v>
      </c>
      <c r="D33" s="359">
        <f>E33-L33</f>
        <v>20</v>
      </c>
      <c r="E33" s="359">
        <f>F33-L33</f>
        <v>20.5</v>
      </c>
      <c r="F33" s="379">
        <v>21</v>
      </c>
      <c r="G33" s="379"/>
      <c r="H33" s="359">
        <f>F33+L33</f>
        <v>21.5</v>
      </c>
      <c r="I33" s="359"/>
      <c r="J33" s="359">
        <f>H33+L33</f>
        <v>22</v>
      </c>
      <c r="K33" s="359">
        <f>J33+L33</f>
        <v>22.5</v>
      </c>
      <c r="L33" s="359">
        <v>0.5</v>
      </c>
      <c r="M33" s="385">
        <v>0.375</v>
      </c>
      <c r="N33" s="328" t="s">
        <v>356</v>
      </c>
      <c r="O33" s="331"/>
      <c r="P33" s="386"/>
      <c r="Q33" s="386"/>
      <c r="R33" s="386"/>
      <c r="S33" s="386"/>
      <c r="T33" s="386"/>
      <c r="U33" s="386"/>
      <c r="V33" s="386"/>
      <c r="W33" s="386"/>
      <c r="X33" s="386"/>
      <c r="Y33" s="386"/>
      <c r="Z33" s="386"/>
    </row>
    <row r="34" spans="1:26" ht="15.75" customHeight="1" thickBot="1">
      <c r="A34" s="383" t="s">
        <v>323</v>
      </c>
      <c r="B34" s="384" t="s">
        <v>324</v>
      </c>
      <c r="C34" s="356" t="s">
        <v>325</v>
      </c>
      <c r="D34" s="387">
        <f>E34-L34</f>
        <v>10.25</v>
      </c>
      <c r="E34" s="388">
        <f>F34-L34</f>
        <v>10.625</v>
      </c>
      <c r="F34" s="389">
        <v>11</v>
      </c>
      <c r="G34" s="389"/>
      <c r="H34" s="388">
        <f>F34+L34</f>
        <v>11.375</v>
      </c>
      <c r="I34" s="388"/>
      <c r="J34" s="387">
        <f>H34+L34</f>
        <v>11.75</v>
      </c>
      <c r="K34" s="388">
        <f>J34+L34</f>
        <v>12.125</v>
      </c>
      <c r="L34" s="359">
        <v>0.375</v>
      </c>
      <c r="M34" s="385">
        <v>0.375</v>
      </c>
      <c r="N34" s="328" t="s">
        <v>356</v>
      </c>
    </row>
    <row r="35" spans="1:26" ht="15.75" customHeight="1" thickBot="1">
      <c r="A35" s="369" t="s">
        <v>326</v>
      </c>
      <c r="B35" s="370"/>
      <c r="C35" s="371"/>
      <c r="D35" s="372"/>
      <c r="E35" s="372"/>
      <c r="F35" s="373"/>
      <c r="G35" s="373"/>
      <c r="H35" s="372"/>
      <c r="I35" s="372"/>
      <c r="J35" s="372"/>
      <c r="K35" s="372"/>
      <c r="L35" s="374"/>
      <c r="M35" s="385"/>
      <c r="N35" s="292"/>
    </row>
    <row r="36" spans="1:26" ht="15.75" customHeight="1">
      <c r="A36" s="383" t="s">
        <v>327</v>
      </c>
      <c r="B36" s="384" t="s">
        <v>328</v>
      </c>
      <c r="C36" s="356" t="s">
        <v>329</v>
      </c>
      <c r="D36" s="359">
        <f>E36-L36</f>
        <v>9.25</v>
      </c>
      <c r="E36" s="359">
        <f>F36-L36</f>
        <v>9.625</v>
      </c>
      <c r="F36" s="389">
        <v>10</v>
      </c>
      <c r="G36" s="389"/>
      <c r="H36" s="359">
        <f>F36+L36</f>
        <v>10.375</v>
      </c>
      <c r="I36" s="359"/>
      <c r="J36" s="359">
        <f>H36+L36</f>
        <v>10.75</v>
      </c>
      <c r="K36" s="359">
        <f>J36+L36</f>
        <v>11.125</v>
      </c>
      <c r="L36" s="359">
        <v>0.375</v>
      </c>
      <c r="M36" s="385">
        <v>0.375</v>
      </c>
      <c r="N36" s="328" t="s">
        <v>356</v>
      </c>
    </row>
    <row r="37" spans="1:26" ht="15.75" customHeight="1">
      <c r="A37" s="383" t="s">
        <v>330</v>
      </c>
      <c r="B37" s="384" t="s">
        <v>331</v>
      </c>
      <c r="C37" s="356" t="s">
        <v>332</v>
      </c>
      <c r="D37" s="359">
        <f>E37-L37</f>
        <v>15</v>
      </c>
      <c r="E37" s="359">
        <f>F37-L37</f>
        <v>15.375</v>
      </c>
      <c r="F37" s="389">
        <v>15.75</v>
      </c>
      <c r="G37" s="389"/>
      <c r="H37" s="359">
        <f>F37+L37</f>
        <v>16.125</v>
      </c>
      <c r="I37" s="359"/>
      <c r="J37" s="359">
        <f>H37+L37</f>
        <v>16.5</v>
      </c>
      <c r="K37" s="359">
        <f>J37+L37</f>
        <v>16.875</v>
      </c>
      <c r="L37" s="359">
        <v>0.375</v>
      </c>
      <c r="M37" s="385">
        <v>0.375</v>
      </c>
      <c r="N37" s="328" t="s">
        <v>356</v>
      </c>
    </row>
    <row r="38" spans="1:26" ht="15.75" customHeight="1">
      <c r="A38" s="383"/>
      <c r="B38" s="384" t="s">
        <v>333</v>
      </c>
      <c r="C38" s="356" t="s">
        <v>334</v>
      </c>
      <c r="D38" s="359">
        <f>E38-L38</f>
        <v>5.75</v>
      </c>
      <c r="E38" s="359">
        <f>F38-L38</f>
        <v>6</v>
      </c>
      <c r="F38" s="389">
        <v>6.25</v>
      </c>
      <c r="G38" s="389"/>
      <c r="H38" s="359">
        <f>F38+L38</f>
        <v>6.5</v>
      </c>
      <c r="I38" s="359"/>
      <c r="J38" s="359">
        <f>H38+L38</f>
        <v>6.75</v>
      </c>
      <c r="K38" s="359">
        <f>J38+L38</f>
        <v>7</v>
      </c>
      <c r="L38" s="359">
        <v>0.25</v>
      </c>
      <c r="M38" s="385">
        <v>0.375</v>
      </c>
      <c r="N38" s="328" t="s">
        <v>356</v>
      </c>
    </row>
    <row r="39" spans="1:26" ht="15.75" customHeight="1">
      <c r="A39" s="383" t="s">
        <v>335</v>
      </c>
      <c r="B39" s="384" t="s">
        <v>336</v>
      </c>
      <c r="C39" s="356" t="s">
        <v>337</v>
      </c>
      <c r="D39" s="390">
        <f>E39-L39</f>
        <v>8.5</v>
      </c>
      <c r="E39" s="390">
        <v>8.75</v>
      </c>
      <c r="F39" s="389">
        <v>9</v>
      </c>
      <c r="G39" s="389"/>
      <c r="H39" s="359">
        <f>F39+L39</f>
        <v>9.25</v>
      </c>
      <c r="I39" s="359"/>
      <c r="J39" s="359">
        <f>H39+L39</f>
        <v>9.5</v>
      </c>
      <c r="K39" s="359">
        <f>J39+L39</f>
        <v>9.75</v>
      </c>
      <c r="L39" s="359">
        <v>0.25</v>
      </c>
      <c r="M39" s="385">
        <v>0.375</v>
      </c>
      <c r="N39" s="328" t="s">
        <v>356</v>
      </c>
    </row>
    <row r="40" spans="1:26" ht="15.75" customHeight="1">
      <c r="A40" s="391" t="s">
        <v>338</v>
      </c>
      <c r="B40" s="392" t="s">
        <v>339</v>
      </c>
      <c r="C40" s="393" t="s">
        <v>340</v>
      </c>
      <c r="D40" s="365">
        <f>E40-L40</f>
        <v>3.5</v>
      </c>
      <c r="E40" s="365">
        <f>F40-L40</f>
        <v>3.5</v>
      </c>
      <c r="F40" s="394">
        <v>3.5</v>
      </c>
      <c r="G40" s="394"/>
      <c r="H40" s="365">
        <f>F40+L40</f>
        <v>3.5</v>
      </c>
      <c r="I40" s="365"/>
      <c r="J40" s="365">
        <f>H40+L40</f>
        <v>3.5</v>
      </c>
      <c r="K40" s="365">
        <f>J40+L40</f>
        <v>3.5</v>
      </c>
      <c r="L40" s="395">
        <v>0</v>
      </c>
      <c r="M40" s="396">
        <v>0.25</v>
      </c>
      <c r="N40" s="328" t="s">
        <v>356</v>
      </c>
    </row>
    <row r="41" spans="1:26" ht="26.25" customHeight="1">
      <c r="A41" s="397"/>
      <c r="B41" s="398" t="s">
        <v>360</v>
      </c>
      <c r="C41" s="399" t="s">
        <v>361</v>
      </c>
      <c r="D41" s="400">
        <f t="shared" ref="D41:K41" si="5">D9-D27</f>
        <v>21.25</v>
      </c>
      <c r="E41" s="400">
        <f t="shared" si="5"/>
        <v>22.125</v>
      </c>
      <c r="F41" s="401">
        <f t="shared" si="5"/>
        <v>23</v>
      </c>
      <c r="G41" s="401"/>
      <c r="H41" s="400">
        <f t="shared" si="5"/>
        <v>23.875</v>
      </c>
      <c r="I41" s="400"/>
      <c r="J41" s="400">
        <f t="shared" si="5"/>
        <v>24.75</v>
      </c>
      <c r="K41" s="400">
        <f t="shared" si="5"/>
        <v>25.625</v>
      </c>
      <c r="L41" s="397"/>
      <c r="M41" s="397"/>
      <c r="N41" s="292"/>
    </row>
    <row r="42" spans="1:26" ht="20.25" customHeight="1">
      <c r="A42" s="402"/>
      <c r="B42" s="403"/>
      <c r="C42" s="403"/>
      <c r="D42" s="404"/>
      <c r="E42" s="404"/>
      <c r="F42" s="405"/>
      <c r="G42" s="405"/>
      <c r="H42" s="404"/>
      <c r="I42" s="404"/>
      <c r="J42" s="404"/>
      <c r="K42" s="404"/>
      <c r="L42" s="404"/>
      <c r="M42" s="331"/>
      <c r="N42" s="292"/>
    </row>
    <row r="43" spans="1:26" ht="20.25" customHeight="1">
      <c r="A43" s="402"/>
      <c r="B43" s="403"/>
      <c r="C43" s="403"/>
      <c r="D43" s="404"/>
      <c r="E43" s="404"/>
      <c r="F43" s="405"/>
      <c r="G43" s="405"/>
      <c r="H43" s="404"/>
      <c r="I43" s="404"/>
      <c r="J43" s="404"/>
      <c r="K43" s="404"/>
      <c r="L43" s="404"/>
      <c r="M43" s="331"/>
    </row>
    <row r="44" spans="1:26" ht="20.25" customHeight="1">
      <c r="A44" s="402"/>
      <c r="B44" s="406"/>
      <c r="C44" s="407"/>
      <c r="D44" s="404"/>
      <c r="E44" s="404"/>
      <c r="F44" s="405"/>
      <c r="G44" s="405"/>
      <c r="H44" s="404"/>
      <c r="I44" s="404"/>
      <c r="J44" s="404"/>
      <c r="K44" s="404"/>
      <c r="L44" s="404"/>
      <c r="M44" s="331"/>
    </row>
    <row r="45" spans="1:26" ht="13.5" customHeight="1">
      <c r="A45" s="402"/>
      <c r="B45" s="406"/>
      <c r="C45" s="407"/>
      <c r="D45" s="404"/>
      <c r="E45" s="404"/>
      <c r="F45" s="331"/>
      <c r="G45" s="331"/>
      <c r="H45" s="404"/>
      <c r="I45" s="404"/>
      <c r="J45" s="404"/>
      <c r="K45" s="404"/>
      <c r="L45" s="404"/>
      <c r="M45" s="331"/>
    </row>
    <row r="46" spans="1:26" ht="14.25" customHeight="1">
      <c r="A46" s="407"/>
      <c r="B46" s="407"/>
      <c r="C46" s="407"/>
      <c r="D46" s="406"/>
      <c r="E46" s="406"/>
      <c r="F46" s="406"/>
      <c r="G46" s="406"/>
      <c r="H46" s="406"/>
      <c r="I46" s="406"/>
      <c r="J46" s="406"/>
      <c r="K46" s="406"/>
      <c r="L46" s="408"/>
      <c r="M46" s="406"/>
    </row>
    <row r="47" spans="1:26" ht="14.25" customHeight="1"/>
    <row r="48" spans="1:26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</sheetData>
  <mergeCells count="3">
    <mergeCell ref="J2:L5"/>
    <mergeCell ref="M2:M5"/>
    <mergeCell ref="A7:M7"/>
  </mergeCells>
  <printOptions horizontalCentered="1"/>
  <pageMargins left="0" right="0" top="0" bottom="0" header="0" footer="0"/>
  <pageSetup paperSize="9" scale="83" orientation="landscape" r:id="rId1"/>
  <colBreaks count="1" manualBreakCount="1">
    <brk id="1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N07  SS25   S2780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N07-HD07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ZIP HOODIE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DOCKET'!$D$20</f>
        <v>IVORY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DOCKET'!$E$35</f>
        <v>IVORY</v>
      </c>
      <c r="C6" s="191" t="str">
        <f>'1. CUTTING DOCKET'!$E$38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87" t="str">
        <f>'1. CUTTING DOCKET'!M11</f>
        <v>100%COTTON SEMI BRUSHED - PFD COLOR  (20/1+20/1+10/2) washing_ 14GG _460GSM</v>
      </c>
      <c r="C7" s="688"/>
      <c r="D7" s="688"/>
      <c r="E7" s="689"/>
    </row>
    <row r="8" spans="1:12" s="92" customFormat="1" ht="409.6" customHeight="1">
      <c r="A8" s="94" t="str">
        <f>'1. CUTTING DOCKET'!D35</f>
        <v>VẢI CHÍNH</v>
      </c>
      <c r="B8" s="690"/>
      <c r="C8" s="691"/>
      <c r="D8" s="692"/>
      <c r="E8" s="693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94" t="e">
        <f>'1. CUTTING DOCKET'!#REF!</f>
        <v>#REF!</v>
      </c>
      <c r="C13" s="688"/>
      <c r="D13" s="695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90"/>
      <c r="C14" s="691"/>
      <c r="D14" s="692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DOCKET'!$F$43</f>
        <v>DTM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DOCKET'!$G$43</f>
        <v>DTM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96" t="e">
        <f>'1. CUTTING DOCKET'!#REF!</f>
        <v>#REF!</v>
      </c>
      <c r="C17" s="697"/>
      <c r="D17" s="698"/>
      <c r="E17" s="699"/>
    </row>
    <row r="18" spans="1:5" s="92" customFormat="1" ht="90" customHeight="1">
      <c r="A18" s="91" t="e">
        <f>'1. CUTTING DOCKET'!#REF!</f>
        <v>#REF!</v>
      </c>
      <c r="B18" s="669" t="e">
        <f>'1. CUTTING DOCKET'!#REF!</f>
        <v>#REF!</v>
      </c>
      <c r="C18" s="686"/>
      <c r="D18" s="686"/>
      <c r="E18" s="670"/>
    </row>
    <row r="19" spans="1:5" s="92" customFormat="1" ht="409.6" customHeight="1">
      <c r="A19" s="196" t="s">
        <v>206</v>
      </c>
      <c r="B19" s="702"/>
      <c r="C19" s="703"/>
      <c r="D19" s="704"/>
      <c r="E19" s="704"/>
    </row>
    <row r="20" spans="1:5" s="92" customFormat="1" ht="79.5" customHeight="1">
      <c r="A20" s="91" t="e">
        <f>'1. CUTTING DOCKET'!#REF!</f>
        <v>#REF!</v>
      </c>
      <c r="B20" s="669" t="e">
        <f>'1. CUTTING DOCKET'!#REF!</f>
        <v>#REF!</v>
      </c>
      <c r="C20" s="686"/>
      <c r="D20" s="686"/>
      <c r="E20" s="670"/>
    </row>
    <row r="21" spans="1:5" s="92" customFormat="1" ht="346.5" customHeight="1">
      <c r="A21" s="94" t="s">
        <v>157</v>
      </c>
      <c r="B21" s="705"/>
      <c r="C21" s="706"/>
      <c r="D21" s="707"/>
      <c r="E21" s="708"/>
    </row>
    <row r="22" spans="1:5" s="92" customFormat="1" ht="35">
      <c r="A22" s="91" t="e">
        <f>'1. CUTTING DOCKET'!#REF!</f>
        <v>#REF!</v>
      </c>
      <c r="B22" s="700" t="e">
        <f>'1. CUTTING DOCKET'!#REF!</f>
        <v>#REF!</v>
      </c>
      <c r="C22" s="686"/>
      <c r="D22" s="701"/>
      <c r="E22" s="131"/>
    </row>
    <row r="23" spans="1:5" s="92" customFormat="1" ht="299.25" customHeight="1">
      <c r="A23" s="96" t="s">
        <v>140</v>
      </c>
      <c r="B23" s="709"/>
      <c r="C23" s="710"/>
      <c r="D23" s="711"/>
      <c r="E23" s="711"/>
    </row>
    <row r="24" spans="1:5" s="92" customFormat="1" ht="101.5" customHeight="1">
      <c r="A24" s="91" t="e">
        <f>'1. CUTTING DOCKET'!#REF!</f>
        <v>#REF!</v>
      </c>
      <c r="B24" s="700" t="e">
        <f>'1. CUTTING DOCKET'!#REF!</f>
        <v>#REF!</v>
      </c>
      <c r="C24" s="686"/>
      <c r="D24" s="701"/>
      <c r="E24" s="131"/>
    </row>
    <row r="25" spans="1:5" s="92" customFormat="1" ht="362.25" customHeight="1">
      <c r="A25" s="96" t="s">
        <v>212</v>
      </c>
      <c r="B25" s="712" t="s">
        <v>213</v>
      </c>
      <c r="C25" s="713"/>
      <c r="D25" s="714"/>
      <c r="E25" s="143"/>
    </row>
    <row r="26" spans="1:5" s="92" customFormat="1" ht="109.5" customHeight="1">
      <c r="A26" s="91" t="s">
        <v>141</v>
      </c>
      <c r="B26" s="700" t="str">
        <f>'1. CUTTING DOCKET'!F52</f>
        <v>CLEAR</v>
      </c>
      <c r="C26" s="686"/>
      <c r="D26" s="701"/>
      <c r="E26" s="132"/>
    </row>
    <row r="27" spans="1:5" s="92" customFormat="1" ht="282" customHeight="1">
      <c r="A27" s="96" t="s">
        <v>142</v>
      </c>
      <c r="B27" s="715" t="s">
        <v>207</v>
      </c>
      <c r="C27" s="716"/>
      <c r="D27" s="717"/>
      <c r="E27" s="717"/>
    </row>
    <row r="28" spans="1:5" s="92" customFormat="1" ht="93.65" customHeight="1">
      <c r="A28" s="91" t="e">
        <f>'1. CUTTING DOCKET'!#REF!</f>
        <v>#REF!</v>
      </c>
      <c r="B28" s="700" t="e">
        <f>'1. CUTTING DOCKET'!#REF!</f>
        <v>#REF!</v>
      </c>
      <c r="C28" s="686"/>
      <c r="D28" s="701"/>
      <c r="E28" s="132"/>
    </row>
    <row r="29" spans="1:5" s="92" customFormat="1" ht="273" customHeight="1">
      <c r="A29" s="94" t="s">
        <v>143</v>
      </c>
      <c r="B29" s="718"/>
      <c r="C29" s="719"/>
      <c r="D29" s="720"/>
      <c r="E29" s="720"/>
    </row>
    <row r="30" spans="1:5" s="92" customFormat="1" ht="95.25" customHeight="1">
      <c r="A30" s="91" t="e">
        <f>'1. CUTTING DOCKET'!#REF!</f>
        <v>#REF!</v>
      </c>
      <c r="B30" s="700" t="e">
        <f>'1. CUTTING DOCKET'!#REF!</f>
        <v>#REF!</v>
      </c>
      <c r="C30" s="686"/>
      <c r="D30" s="701"/>
      <c r="E30" s="132"/>
    </row>
    <row r="31" spans="1:5" s="92" customFormat="1" ht="324.75" customHeight="1">
      <c r="A31" s="94"/>
      <c r="B31" s="718"/>
      <c r="C31" s="719"/>
      <c r="D31" s="720"/>
      <c r="E31" s="720"/>
    </row>
    <row r="32" spans="1:5" s="92" customFormat="1" ht="119.5" customHeight="1">
      <c r="A32" s="91" t="s">
        <v>145</v>
      </c>
      <c r="B32" s="700" t="e">
        <f>'1. CUTTING DOCKET'!#REF!</f>
        <v>#REF!</v>
      </c>
      <c r="C32" s="686"/>
      <c r="D32" s="701"/>
      <c r="E32" s="132"/>
    </row>
    <row r="33" spans="1:9" s="92" customFormat="1" ht="287.25" customHeight="1">
      <c r="A33" s="94" t="s">
        <v>146</v>
      </c>
      <c r="B33" s="718"/>
      <c r="C33" s="719"/>
      <c r="D33" s="720"/>
      <c r="E33" s="720"/>
    </row>
    <row r="34" spans="1:9" s="92" customFormat="1" ht="71.5" customHeight="1">
      <c r="A34" s="91" t="s">
        <v>136</v>
      </c>
      <c r="B34" s="700" t="s">
        <v>38</v>
      </c>
      <c r="C34" s="686"/>
      <c r="D34" s="701"/>
      <c r="E34" s="132"/>
    </row>
    <row r="35" spans="1:9" s="92" customFormat="1" ht="87" customHeight="1">
      <c r="A35" s="94" t="s">
        <v>144</v>
      </c>
      <c r="B35" s="718"/>
      <c r="C35" s="719"/>
      <c r="D35" s="720"/>
      <c r="E35" s="720"/>
    </row>
    <row r="36" spans="1:9" s="92" customFormat="1" ht="63.65" customHeight="1">
      <c r="A36" s="91" t="s">
        <v>137</v>
      </c>
      <c r="B36" s="700" t="s">
        <v>132</v>
      </c>
      <c r="C36" s="686"/>
      <c r="D36" s="701"/>
      <c r="E36" s="132"/>
    </row>
    <row r="37" spans="1:9" s="92" customFormat="1" ht="97.5" customHeight="1">
      <c r="A37" s="94" t="s">
        <v>144</v>
      </c>
      <c r="B37" s="718"/>
      <c r="C37" s="719"/>
      <c r="D37" s="720"/>
      <c r="E37" s="720"/>
    </row>
    <row r="38" spans="1:9" s="92" customFormat="1" ht="97.5" customHeight="1">
      <c r="A38" s="128" t="e">
        <f>'1. CUTTING DOCKET'!#REF!</f>
        <v>#REF!</v>
      </c>
      <c r="B38" s="721" t="e">
        <f>'1. CUTTING DOCKET'!#REF!</f>
        <v>#REF!</v>
      </c>
      <c r="C38" s="722"/>
      <c r="D38" s="723"/>
      <c r="E38" s="133"/>
    </row>
    <row r="39" spans="1:9" s="92" customFormat="1" ht="221.5" customHeight="1">
      <c r="A39" s="94"/>
      <c r="B39" s="724"/>
      <c r="C39" s="725"/>
      <c r="D39" s="724"/>
      <c r="E39" s="724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726" t="s">
        <v>74</v>
      </c>
      <c r="E1" s="726"/>
      <c r="F1" s="726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727" t="s">
        <v>77</v>
      </c>
      <c r="E2" s="727"/>
      <c r="F2" s="727"/>
      <c r="G2" s="727"/>
      <c r="H2" s="727"/>
      <c r="I2" s="728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C69A01-0CE6-4579-9C94-3BAA9E15921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5E609E8-041A-40B8-92F3-7EE0134FF0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A01C69-4999-49F4-A929-E639E49CE1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GREY</vt:lpstr>
      <vt:lpstr>1. CUTTING DOCKET</vt:lpstr>
      <vt:lpstr>2. TRIM CARD</vt:lpstr>
      <vt:lpstr>UA-SX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'UA-SX'!Print_Area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My Lai Thi Cham</cp:lastModifiedBy>
  <cp:lastPrinted>2024-08-09T08:41:54Z</cp:lastPrinted>
  <dcterms:created xsi:type="dcterms:W3CDTF">2016-05-06T01:47:29Z</dcterms:created>
  <dcterms:modified xsi:type="dcterms:W3CDTF">2024-08-12T11:33:45Z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