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NIKE/4-SS25/1-SAMPLE/2-STYLE-FILE/3. CUTTING DOCKET/"/>
    </mc:Choice>
  </mc:AlternateContent>
  <xr:revisionPtr revIDLastSave="487" documentId="13_ncr:1_{87FA594C-5320-4006-805D-F4FC7DE46DEC}" xr6:coauthVersionLast="47" xr6:coauthVersionMax="47" xr10:uidLastSave="{949D2372-8005-49C4-BBB7-EDE0DF01C304}"/>
  <bookViews>
    <workbookView xWindow="-110" yWindow="-110" windowWidth="19420" windowHeight="10300" tabRatio="753" firstSheet="1" activeTab="2" xr2:uid="{00000000-000D-0000-FFFF-FFFF00000000}"/>
  </bookViews>
  <sheets>
    <sheet name="GREY" sheetId="16" state="hidden" r:id="rId1"/>
    <sheet name="1. CUTTING DOCKET" sheetId="1" r:id="rId2"/>
    <sheet name="2. TRIM CARD" sheetId="5" r:id="rId3"/>
    <sheet name="SPEC" sheetId="26" r:id="rId4"/>
    <sheet name="Sheet1" sheetId="27" r:id="rId5"/>
    <sheet name="2. TRIM CARD (GREY)" sheetId="17" state="hidden" r:id="rId6"/>
    <sheet name="3. ĐỊNH VỊ HÌNH IN.THÊU" sheetId="7" state="hidden" r:id="rId7"/>
    <sheet name="4. THÔNG SỐ SẢN XUẤT" sheetId="8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___SCM40">'[1]Raw material movement'!#REF!</definedName>
    <definedName name="___SCM40">'[2]Raw material movement'!#REF!</definedName>
    <definedName name="__SCM40">'[3]Raw material movement'!#REF!</definedName>
    <definedName name="_2DATA_DATA2_L">'[4]#REF'!#REF!</definedName>
    <definedName name="_DATA_DATA2_L">'[5]#REF'!#REF!</definedName>
    <definedName name="_Fill" localSheetId="2" hidden="1">#REF!</definedName>
    <definedName name="_Fill" localSheetId="5" hidden="1">#REF!</definedName>
    <definedName name="_Fill" hidden="1">#REF!</definedName>
    <definedName name="_xlnm._FilterDatabase" localSheetId="1" hidden="1">'1. CUTTING DOCKET'!$A$41:$R$58</definedName>
    <definedName name="_xlnm._FilterDatabase" localSheetId="0" hidden="1">GREY!$A$64:$Q$131</definedName>
    <definedName name="_SCM40">'[2]Raw material movement'!#REF!</definedName>
    <definedName name="AB">#REF!</definedName>
    <definedName name="CODE">[6]CODE!$A$6:$B$156</definedName>
    <definedName name="DA">'[7]Raw material movement'!#REF!</definedName>
    <definedName name="df">'[2]Raw material movement'!#REF!</definedName>
    <definedName name="dsdf">'[1]Raw material movement'!#REF!</definedName>
    <definedName name="GDFD">'[8]Raw material movement'!#REF!</definedName>
    <definedName name="IB">#REF!</definedName>
    <definedName name="INTERNAL_INVOICE">[9]UN!#REF!</definedName>
    <definedName name="MAHANG">#REF!</definedName>
    <definedName name="MAVT">[10]Code!$A$7:$A$73</definedName>
    <definedName name="PRICE">#REF!</definedName>
    <definedName name="_xlnm.Print_Area" localSheetId="1">'1. CUTTING DOCKET'!$A$1:$Q$96</definedName>
    <definedName name="_xlnm.Print_Area" localSheetId="2">'2. TRIM CARD'!$A$1:$C$18</definedName>
    <definedName name="_xlnm.Print_Area" localSheetId="5">'2. TRIM CARD (GREY)'!$A$1:$E$39</definedName>
    <definedName name="_xlnm.Print_Area" localSheetId="0">GREY!$A$1:$P$169</definedName>
    <definedName name="_xlnm.Print_Titles" localSheetId="1">'1. CUTTING DOCKET'!$1:$15</definedName>
    <definedName name="_xlnm.Print_Titles" localSheetId="2">'2. TRIM CARD'!$1:$5</definedName>
    <definedName name="_xlnm.Print_Titles" localSheetId="5">'2. TRIM CARD (GREY)'!$1:$5</definedName>
    <definedName name="_xlnm.Print_Titles" localSheetId="0">GREY!$1:$15</definedName>
    <definedName name="style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0" i="26" l="1"/>
  <c r="N19" i="26"/>
  <c r="N18" i="26"/>
  <c r="N17" i="26"/>
  <c r="N16" i="26"/>
  <c r="N15" i="26"/>
  <c r="N14" i="26"/>
  <c r="N13" i="26"/>
  <c r="N12" i="26"/>
  <c r="N11" i="26"/>
  <c r="N10" i="26"/>
  <c r="N9" i="26"/>
  <c r="N8" i="26"/>
  <c r="N7" i="26"/>
  <c r="B13" i="5"/>
  <c r="A13" i="5"/>
  <c r="B17" i="5"/>
  <c r="A17" i="5"/>
  <c r="G45" i="1"/>
  <c r="G46" i="1" l="1"/>
  <c r="B15" i="5"/>
  <c r="A15" i="5"/>
  <c r="G44" i="1"/>
  <c r="A11" i="5" l="1"/>
  <c r="B11" i="5" l="1"/>
  <c r="L20" i="1" l="1"/>
  <c r="K20" i="1"/>
  <c r="I20" i="1"/>
  <c r="H20" i="1"/>
  <c r="E94" i="5" l="1"/>
  <c r="F94" i="5"/>
  <c r="G94" i="5"/>
  <c r="H94" i="5"/>
  <c r="D94" i="5"/>
  <c r="E35" i="1" l="1"/>
  <c r="I45" i="1" s="1"/>
  <c r="I44" i="1" l="1"/>
  <c r="I43" i="1"/>
  <c r="B35" i="5"/>
  <c r="A35" i="5"/>
  <c r="B33" i="5"/>
  <c r="A33" i="5"/>
  <c r="B31" i="5"/>
  <c r="A31" i="5"/>
  <c r="B29" i="5"/>
  <c r="A29" i="5"/>
  <c r="B27" i="5"/>
  <c r="A27" i="5"/>
  <c r="B25" i="5"/>
  <c r="A25" i="5"/>
  <c r="B23" i="5"/>
  <c r="A23" i="5"/>
  <c r="B21" i="5"/>
  <c r="A21" i="5"/>
  <c r="B19" i="5"/>
  <c r="A19" i="5"/>
  <c r="B10" i="5"/>
  <c r="A10" i="5"/>
  <c r="I53" i="1" l="1"/>
  <c r="L58" i="1"/>
  <c r="L57" i="1" s="1"/>
  <c r="L56" i="1"/>
  <c r="I51" i="1"/>
  <c r="I52" i="1"/>
  <c r="I54" i="1"/>
  <c r="I55" i="1"/>
  <c r="I56" i="1"/>
  <c r="I57" i="1"/>
  <c r="I58" i="1"/>
  <c r="L42" i="1"/>
  <c r="I42" i="1" l="1"/>
  <c r="I46" i="1"/>
  <c r="I24" i="1" l="1"/>
  <c r="J24" i="1"/>
  <c r="K24" i="1"/>
  <c r="L24" i="1"/>
  <c r="H24" i="1"/>
  <c r="E37" i="1" l="1"/>
  <c r="G24" i="1" l="1"/>
  <c r="B3" i="5" l="1"/>
  <c r="H25" i="1" l="1"/>
  <c r="I25" i="1"/>
  <c r="J25" i="1"/>
  <c r="K25" i="1"/>
  <c r="L25" i="1"/>
  <c r="J20" i="1"/>
  <c r="L28" i="1" l="1"/>
  <c r="H95" i="1" s="1"/>
  <c r="K28" i="1"/>
  <c r="G95" i="1" s="1"/>
  <c r="I28" i="1"/>
  <c r="E95" i="1" s="1"/>
  <c r="H28" i="1"/>
  <c r="D95" i="1" s="1"/>
  <c r="J28" i="1"/>
  <c r="F95" i="1" s="1"/>
  <c r="Q26" i="1"/>
  <c r="C87" i="1"/>
  <c r="C64" i="1"/>
  <c r="C77" i="1"/>
  <c r="I50" i="1"/>
  <c r="D24" i="1"/>
  <c r="D25" i="1" s="1"/>
  <c r="Q23" i="1"/>
  <c r="B37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A36" i="1" l="1"/>
  <c r="C5" i="5"/>
  <c r="Q24" i="1"/>
  <c r="Q25" i="1" s="1"/>
  <c r="G25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H98" i="16"/>
  <c r="H97" i="16"/>
  <c r="H96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B55" i="16"/>
  <c r="A54" i="16"/>
  <c r="E55" i="16" s="1"/>
  <c r="E56" i="16" s="1"/>
  <c r="E57" i="16" s="1"/>
  <c r="B51" i="16"/>
  <c r="A50" i="16"/>
  <c r="E51" i="16" s="1"/>
  <c r="B47" i="16"/>
  <c r="A46" i="16"/>
  <c r="E47" i="16" s="1"/>
  <c r="K40" i="16"/>
  <c r="J40" i="16"/>
  <c r="I40" i="16"/>
  <c r="G40" i="16"/>
  <c r="P39" i="16"/>
  <c r="D39" i="16"/>
  <c r="D40" i="16" s="1"/>
  <c r="P38" i="16"/>
  <c r="K35" i="16"/>
  <c r="J35" i="16"/>
  <c r="I35" i="16"/>
  <c r="H35" i="16"/>
  <c r="G35" i="16"/>
  <c r="P34" i="16"/>
  <c r="D34" i="16"/>
  <c r="D35" i="16" s="1"/>
  <c r="P33" i="16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P19" i="16"/>
  <c r="D19" i="16"/>
  <c r="D20" i="16" s="1"/>
  <c r="P18" i="16"/>
  <c r="L97" i="16" l="1"/>
  <c r="L98" i="16"/>
  <c r="L95" i="16"/>
  <c r="L96" i="16"/>
  <c r="P20" i="16"/>
  <c r="K99" i="16" s="1"/>
  <c r="M99" i="16" s="1"/>
  <c r="O99" i="16" s="1"/>
  <c r="P35" i="16"/>
  <c r="K118" i="16" s="1"/>
  <c r="M118" i="16" s="1"/>
  <c r="O118" i="16" s="1"/>
  <c r="P40" i="16"/>
  <c r="G38" i="1"/>
  <c r="I38" i="1" s="1"/>
  <c r="G37" i="1"/>
  <c r="G42" i="16"/>
  <c r="C169" i="16" s="1"/>
  <c r="I42" i="16"/>
  <c r="E169" i="16" s="1"/>
  <c r="P30" i="16"/>
  <c r="K67" i="16" s="1"/>
  <c r="M67" i="16" s="1"/>
  <c r="O67" i="16" s="1"/>
  <c r="K42" i="16"/>
  <c r="G169" i="16" s="1"/>
  <c r="H42" i="16"/>
  <c r="D169" i="16" s="1"/>
  <c r="J42" i="16"/>
  <c r="F169" i="16" s="1"/>
  <c r="E52" i="16"/>
  <c r="E53" i="16" s="1"/>
  <c r="B148" i="16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L114" i="16"/>
  <c r="L129" i="16"/>
  <c r="M129" i="16" s="1"/>
  <c r="O129" i="16" s="1"/>
  <c r="L113" i="16"/>
  <c r="L127" i="16"/>
  <c r="M127" i="16" s="1"/>
  <c r="O127" i="16" s="1"/>
  <c r="P24" i="16"/>
  <c r="P25" i="16" s="1"/>
  <c r="L112" i="16"/>
  <c r="L130" i="16"/>
  <c r="M130" i="16" s="1"/>
  <c r="O130" i="16" s="1"/>
  <c r="L111" i="16"/>
  <c r="L115" i="16"/>
  <c r="L128" i="16"/>
  <c r="M128" i="16" s="1"/>
  <c r="O128" i="16" s="1"/>
  <c r="G56" i="16" l="1"/>
  <c r="I56" i="16" s="1"/>
  <c r="K77" i="16"/>
  <c r="M77" i="16" s="1"/>
  <c r="O77" i="16" s="1"/>
  <c r="K85" i="16"/>
  <c r="M85" i="16" s="1"/>
  <c r="O85" i="16" s="1"/>
  <c r="G57" i="16"/>
  <c r="I57" i="16" s="1"/>
  <c r="K107" i="16"/>
  <c r="M107" i="16" s="1"/>
  <c r="O107" i="16" s="1"/>
  <c r="K111" i="16"/>
  <c r="M111" i="16" s="1"/>
  <c r="O111" i="16" s="1"/>
  <c r="K69" i="16"/>
  <c r="M69" i="16" s="1"/>
  <c r="O69" i="16" s="1"/>
  <c r="K73" i="16"/>
  <c r="M73" i="16" s="1"/>
  <c r="O73" i="16" s="1"/>
  <c r="K103" i="16"/>
  <c r="M103" i="16" s="1"/>
  <c r="O103" i="16" s="1"/>
  <c r="K83" i="16"/>
  <c r="M83" i="16" s="1"/>
  <c r="O83" i="16" s="1"/>
  <c r="K71" i="16"/>
  <c r="M71" i="16" s="1"/>
  <c r="O71" i="16" s="1"/>
  <c r="H169" i="16"/>
  <c r="K97" i="16"/>
  <c r="M97" i="16" s="1"/>
  <c r="O97" i="16" s="1"/>
  <c r="K109" i="16"/>
  <c r="M109" i="16" s="1"/>
  <c r="O109" i="16" s="1"/>
  <c r="K125" i="16"/>
  <c r="M125" i="16" s="1"/>
  <c r="O125" i="16" s="1"/>
  <c r="K75" i="16"/>
  <c r="M75" i="16" s="1"/>
  <c r="O75" i="16" s="1"/>
  <c r="K113" i="16"/>
  <c r="M113" i="16" s="1"/>
  <c r="O113" i="16" s="1"/>
  <c r="K79" i="16"/>
  <c r="M79" i="16" s="1"/>
  <c r="O79" i="16" s="1"/>
  <c r="K117" i="16"/>
  <c r="M117" i="16" s="1"/>
  <c r="O117" i="16" s="1"/>
  <c r="K87" i="16"/>
  <c r="M87" i="16" s="1"/>
  <c r="O87" i="16" s="1"/>
  <c r="K123" i="16"/>
  <c r="M123" i="16" s="1"/>
  <c r="O123" i="16" s="1"/>
  <c r="K93" i="16"/>
  <c r="M93" i="16" s="1"/>
  <c r="O93" i="16" s="1"/>
  <c r="K101" i="16"/>
  <c r="M101" i="16" s="1"/>
  <c r="O101" i="16" s="1"/>
  <c r="G49" i="16"/>
  <c r="I49" i="16" s="1"/>
  <c r="K105" i="16"/>
  <c r="M105" i="16" s="1"/>
  <c r="O105" i="16" s="1"/>
  <c r="K121" i="16"/>
  <c r="M121" i="16" s="1"/>
  <c r="O121" i="16" s="1"/>
  <c r="K72" i="16"/>
  <c r="M72" i="16" s="1"/>
  <c r="O72" i="16" s="1"/>
  <c r="K81" i="16"/>
  <c r="M81" i="16" s="1"/>
  <c r="O81" i="16" s="1"/>
  <c r="G59" i="16"/>
  <c r="I59" i="16" s="1"/>
  <c r="K115" i="16"/>
  <c r="M115" i="16" s="1"/>
  <c r="O115" i="16" s="1"/>
  <c r="K114" i="16"/>
  <c r="M114" i="16" s="1"/>
  <c r="O114" i="16" s="1"/>
  <c r="K91" i="16"/>
  <c r="M91" i="16" s="1"/>
  <c r="O91" i="16" s="1"/>
  <c r="G48" i="16"/>
  <c r="I48" i="16" s="1"/>
  <c r="K119" i="16"/>
  <c r="M119" i="16" s="1"/>
  <c r="O119" i="16" s="1"/>
  <c r="G60" i="16"/>
  <c r="I60" i="16" s="1"/>
  <c r="G55" i="16"/>
  <c r="I55" i="16" s="1"/>
  <c r="K95" i="16"/>
  <c r="M95" i="16" s="1"/>
  <c r="O95" i="16" s="1"/>
  <c r="K65" i="16"/>
  <c r="M65" i="16" s="1"/>
  <c r="O65" i="16" s="1"/>
  <c r="K106" i="16"/>
  <c r="M106" i="16" s="1"/>
  <c r="O106" i="16" s="1"/>
  <c r="G61" i="16"/>
  <c r="I61" i="16" s="1"/>
  <c r="G47" i="16"/>
  <c r="I47" i="16" s="1"/>
  <c r="K68" i="16"/>
  <c r="M68" i="16" s="1"/>
  <c r="O68" i="16" s="1"/>
  <c r="K84" i="16"/>
  <c r="M84" i="16" s="1"/>
  <c r="O84" i="16" s="1"/>
  <c r="K122" i="16"/>
  <c r="M122" i="16" s="1"/>
  <c r="O122" i="16" s="1"/>
  <c r="K76" i="16"/>
  <c r="M76" i="16" s="1"/>
  <c r="O76" i="16" s="1"/>
  <c r="K102" i="16"/>
  <c r="M102" i="16" s="1"/>
  <c r="O102" i="16" s="1"/>
  <c r="K110" i="16"/>
  <c r="M110" i="16" s="1"/>
  <c r="O110" i="16" s="1"/>
  <c r="K94" i="16"/>
  <c r="M94" i="16" s="1"/>
  <c r="O94" i="16" s="1"/>
  <c r="K98" i="16"/>
  <c r="M98" i="16" s="1"/>
  <c r="O98" i="16" s="1"/>
  <c r="K88" i="16"/>
  <c r="M88" i="16" s="1"/>
  <c r="O88" i="16" s="1"/>
  <c r="K126" i="16"/>
  <c r="M126" i="16" s="1"/>
  <c r="O126" i="16" s="1"/>
  <c r="K80" i="16"/>
  <c r="M80" i="16" s="1"/>
  <c r="O80" i="16" s="1"/>
  <c r="J38" i="1"/>
  <c r="M38" i="1" s="1"/>
  <c r="G52" i="16"/>
  <c r="I52" i="16" s="1"/>
  <c r="G53" i="16"/>
  <c r="I53" i="16" s="1"/>
  <c r="J53" i="16" s="1"/>
  <c r="G51" i="16"/>
  <c r="I51" i="16" s="1"/>
  <c r="J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J52" i="16" l="1"/>
  <c r="L52" i="16" s="1"/>
  <c r="L53" i="16"/>
  <c r="L51" i="16"/>
  <c r="B35" i="1"/>
  <c r="G20" i="1"/>
  <c r="G28" i="1" s="1"/>
  <c r="I95" i="1" l="1"/>
  <c r="D6" i="17"/>
  <c r="E6" i="17"/>
  <c r="D9" i="17" l="1"/>
  <c r="E9" i="17"/>
  <c r="D11" i="17" l="1"/>
  <c r="E11" i="17"/>
  <c r="B7" i="5" l="1"/>
  <c r="B6" i="17" l="1"/>
  <c r="B9" i="17" l="1"/>
  <c r="B11" i="17" l="1"/>
  <c r="E15" i="17" l="1"/>
  <c r="D15" i="17"/>
  <c r="C6" i="17" l="1"/>
  <c r="C6" i="5"/>
  <c r="C9" i="17" l="1"/>
  <c r="C11" i="17" l="1"/>
  <c r="D19" i="1" l="1"/>
  <c r="D20" i="1" s="1"/>
  <c r="H45" i="1" s="1"/>
  <c r="A8" i="5"/>
  <c r="Q18" i="1"/>
  <c r="B2" i="5"/>
  <c r="A4" i="5"/>
  <c r="A3" i="5"/>
  <c r="A2" i="5"/>
  <c r="B4" i="5"/>
  <c r="Q19" i="1"/>
  <c r="H44" i="1" l="1"/>
  <c r="H43" i="1"/>
  <c r="H53" i="1"/>
  <c r="H51" i="1"/>
  <c r="H56" i="1"/>
  <c r="H52" i="1"/>
  <c r="H57" i="1"/>
  <c r="H54" i="1"/>
  <c r="H55" i="1"/>
  <c r="H58" i="1"/>
  <c r="H46" i="1"/>
  <c r="H42" i="1"/>
  <c r="B87" i="1"/>
  <c r="Q20" i="1"/>
  <c r="K45" i="1" s="1"/>
  <c r="M45" i="1" s="1"/>
  <c r="O45" i="1" s="1"/>
  <c r="B77" i="1"/>
  <c r="B64" i="1"/>
  <c r="H50" i="1"/>
  <c r="B5" i="17"/>
  <c r="A34" i="1"/>
  <c r="B5" i="5"/>
  <c r="B6" i="5" s="1"/>
  <c r="K44" i="1" l="1"/>
  <c r="M44" i="1" s="1"/>
  <c r="O44" i="1" s="1"/>
  <c r="K43" i="1"/>
  <c r="M43" i="1" s="1"/>
  <c r="O43" i="1" s="1"/>
  <c r="K51" i="1"/>
  <c r="M51" i="1" s="1"/>
  <c r="O51" i="1" s="1"/>
  <c r="K52" i="1"/>
  <c r="K53" i="1"/>
  <c r="M53" i="1" s="1"/>
  <c r="O53" i="1" s="1"/>
  <c r="K58" i="1"/>
  <c r="M58" i="1" s="1"/>
  <c r="O58" i="1" s="1"/>
  <c r="K57" i="1"/>
  <c r="K56" i="1"/>
  <c r="K55" i="1"/>
  <c r="K54" i="1"/>
  <c r="M54" i="1" s="1"/>
  <c r="O54" i="1" s="1"/>
  <c r="C9" i="5"/>
  <c r="C15" i="17"/>
  <c r="K46" i="1"/>
  <c r="M46" i="1" s="1"/>
  <c r="O46" i="1" s="1"/>
  <c r="K42" i="1"/>
  <c r="M42" i="1" s="1"/>
  <c r="G35" i="1"/>
  <c r="I35" i="1" s="1"/>
  <c r="J35" i="1" s="1"/>
  <c r="Q28" i="1"/>
  <c r="K50" i="1"/>
  <c r="B15" i="17"/>
  <c r="I37" i="1"/>
  <c r="J37" i="1" s="1"/>
  <c r="M35" i="1" l="1"/>
  <c r="M37" i="1"/>
  <c r="M52" i="1"/>
  <c r="O52" i="1" s="1"/>
  <c r="M50" i="1"/>
  <c r="O50" i="1" s="1"/>
  <c r="M55" i="1" l="1"/>
  <c r="O55" i="1" s="1"/>
  <c r="M57" i="1"/>
  <c r="O57" i="1" s="1"/>
  <c r="M56" i="1" l="1"/>
  <c r="O56" i="1" s="1"/>
  <c r="O4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Chi Tran Thi Linh</author>
  </authors>
  <commentList>
    <comment ref="D78" authorId="0" shapeId="0" xr:uid="{FE79A065-1205-4804-A8AC-0E001A36C546}">
      <text>
        <r>
          <rPr>
            <b/>
            <sz val="15"/>
            <color indexed="81"/>
            <rFont val="Tahoma"/>
            <family val="2"/>
          </rPr>
          <t>Chi Tran Thi Linh:</t>
        </r>
        <r>
          <rPr>
            <sz val="15"/>
            <color indexed="81"/>
            <rFont val="Tahoma"/>
            <family val="2"/>
          </rPr>
          <t xml:space="preserve">
MR ĐÃ CHUYỂN MẪU DUYỆT S/O 4/10
</t>
        </r>
      </text>
    </comment>
  </commentList>
</comments>
</file>

<file path=xl/sharedStrings.xml><?xml version="1.0" encoding="utf-8"?>
<sst xmlns="http://schemas.openxmlformats.org/spreadsheetml/2006/main" count="955" uniqueCount="440">
  <si>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</si>
  <si>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</si>
  <si>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</si>
  <si>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</si>
  <si>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</si>
  <si>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</si>
  <si>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</si>
  <si>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</si>
  <si>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</si>
  <si>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</si>
  <si>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</si>
  <si>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</si>
  <si>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</si>
  <si>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</si>
  <si>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</si>
  <si>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</si>
  <si>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</si>
  <si>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</si>
  <si>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</si>
  <si>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</si>
  <si>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</si>
  <si>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</si>
  <si>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</si>
  <si>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</si>
  <si>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</si>
  <si>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</si>
  <si>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</si>
  <si>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</si>
  <si>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</si>
  <si>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</si>
  <si>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</si>
  <si>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</si>
  <si>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</si>
  <si>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</si>
  <si>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</si>
  <si>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</si>
  <si>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</si>
  <si>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</si>
  <si>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</si>
  <si>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</si>
  <si>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</si>
  <si>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</si>
  <si>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</si>
  <si>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</si>
  <si>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</si>
  <si>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</si>
  <si>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</si>
  <si>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</si>
  <si>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</si>
  <si>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</si>
  <si>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</si>
  <si>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</si>
  <si>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</si>
  <si>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</si>
  <si>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</si>
  <si>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</si>
  <si>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5THEWAY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</si>
  <si>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</si>
  <si>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</si>
  <si>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</si>
  <si>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</si>
  <si>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</si>
  <si>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</si>
  <si>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</si>
  <si>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</si>
  <si>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</si>
  <si>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</si>
  <si>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</si>
  <si>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</si>
  <si>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</si>
  <si>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</si>
  <si>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</si>
  <si>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</si>
  <si>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CUSTOMER :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</si>
  <si>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</si>
  <si>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</si>
  <si>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</si>
  <si>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</si>
  <si>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</si>
  <si>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</si>
  <si>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</si>
  <si>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</si>
  <si>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</si>
  <si>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</si>
  <si>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</si>
  <si>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</si>
  <si>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</si>
  <si>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</si>
  <si>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</si>
  <si>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</si>
  <si>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</si>
  <si>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</si>
  <si>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</si>
  <si>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</si>
  <si>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</si>
  <si>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</si>
  <si>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</si>
  <si>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</si>
  <si>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</si>
  <si>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</si>
  <si>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</si>
  <si>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</si>
  <si>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</si>
  <si>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</si>
  <si>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</si>
  <si>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</si>
  <si>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</si>
  <si>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</si>
  <si>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</si>
  <si>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</si>
  <si>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</si>
  <si>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</si>
  <si>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</si>
  <si>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</si>
  <si>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</si>
  <si>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</si>
  <si>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</si>
  <si>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</si>
  <si>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</si>
  <si>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</si>
  <si>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</si>
  <si>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</si>
  <si>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</si>
  <si>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</si>
  <si>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</si>
  <si>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</si>
  <si>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</si>
  <si>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</si>
  <si>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</si>
  <si>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</si>
  <si>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</si>
  <si>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</si>
  <si>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</si>
  <si>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</si>
  <si>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</si>
  <si>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</si>
  <si>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</si>
  <si>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</si>
  <si>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</si>
  <si>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</si>
  <si>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</si>
  <si>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</si>
  <si>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</si>
  <si>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</si>
  <si>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</si>
  <si>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</si>
  <si>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</si>
  <si>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</si>
  <si>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</si>
  <si>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</si>
  <si>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</si>
  <si>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</si>
  <si>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</si>
  <si>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</si>
  <si>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</si>
  <si>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</si>
  <si>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</si>
  <si>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</si>
  <si>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</si>
  <si>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</si>
  <si>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</si>
  <si>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</si>
  <si>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</si>
  <si>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</si>
  <si>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</si>
  <si>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</si>
  <si>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</si>
  <si>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</si>
  <si>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</si>
  <si>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</si>
  <si>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</si>
  <si>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</si>
  <si>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</si>
  <si>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</si>
  <si>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</si>
  <si>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</si>
  <si>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</si>
  <si>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</si>
  <si>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</si>
  <si>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</si>
  <si>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</si>
  <si>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</si>
  <si>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</si>
  <si>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</si>
  <si>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</si>
  <si>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</si>
  <si>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</si>
  <si>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</si>
  <si>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</si>
  <si>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</si>
  <si>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</si>
  <si>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</si>
  <si>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</si>
  <si>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</si>
  <si>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</si>
  <si>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</si>
  <si>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</si>
  <si>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</si>
  <si>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</si>
  <si>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</si>
  <si>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</si>
  <si>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</si>
  <si>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</si>
  <si>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</si>
  <si>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</si>
  <si>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</si>
  <si>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</si>
  <si>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</si>
  <si>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</si>
  <si>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</si>
  <si>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</si>
  <si>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</si>
  <si>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</si>
  <si>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</si>
  <si>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</si>
  <si>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</si>
  <si>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</si>
  <si>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</si>
  <si>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SỐ LƯỢNG CẦN CẤP CHO TEST INHOUSE</t>
  </si>
  <si>
    <t>SỐ LƯỢNG CẦN CẤP CHO TEST OUTSOURCE</t>
  </si>
  <si>
    <t>LỖI VẢI (DEFECT)
+ ĐẦU KHÚC</t>
  </si>
  <si>
    <t>XS</t>
  </si>
  <si>
    <t>SHIPPING SAMPLE REQUIRED</t>
  </si>
  <si>
    <t xml:space="preserve">CLEAR </t>
  </si>
  <si>
    <t>SET</t>
  </si>
  <si>
    <t>DUYỆT HÌNH INTHEO</t>
  </si>
  <si>
    <t xml:space="preserve"> </t>
  </si>
  <si>
    <t>CỔ/ NẮP TÚI</t>
  </si>
  <si>
    <t>LSSP24S0073002F00K - ÁNH A - CẤP TRIỆT TIÊU  230802-012- LOT 1</t>
  </si>
  <si>
    <t>KEO MÈ 9015FW</t>
  </si>
  <si>
    <t>UNPACKPKEOME02U00D</t>
  </si>
  <si>
    <t xml:space="preserve">HMP POLYBAG 	370mm X 470mm </t>
  </si>
  <si>
    <t>POLYBAG STICKER 2” (L) x 1” (W)</t>
  </si>
  <si>
    <t>THẺ BÀI 3.13” (L) x 3” (W)</t>
  </si>
  <si>
    <t>GIẤY CHỐNG ẨM</t>
  </si>
  <si>
    <t>GÓI CHỐNG ẨM</t>
  </si>
  <si>
    <t>BAO LỚN (100CMX120CM)</t>
  </si>
  <si>
    <t>LÓT THÙNG</t>
  </si>
  <si>
    <t>THÙNG CARTON</t>
  </si>
  <si>
    <t>DÂY TREO THẺ BÀI</t>
  </si>
  <si>
    <t>GẮN TẠI NHÃN CHÍNH</t>
  </si>
  <si>
    <t>DÙNG TREO THẺ BÀI</t>
  </si>
  <si>
    <t>LÓT BÊN TRONG THÙNG</t>
  </si>
  <si>
    <t>DÁN TẠI GÓC PHẢI BÊN DƯỚI MẶT TRƯỚC BAO POLYBAG</t>
  </si>
  <si>
    <t>WASH ĐỂ CẢI THIỆN CO RÚT CỦA VẢI, VUI LÒNG KIỂM SOÁT HANDFEEL NHƯ TRƯỚC WASH</t>
  </si>
  <si>
    <t>CHỈ 40/2 MAY CHÍNH  - TIỆP VẢI CHÍNH</t>
  </si>
  <si>
    <t>2"</t>
  </si>
  <si>
    <t>THÔNG TIN ĐỊNH VỊ HÌNH IN THÂN TRƯỚC TRÁI NGƯỜI MẶC</t>
  </si>
  <si>
    <t>ĐỊNH VỊ HÌNH IN:  
CANH GIỮA NGỰC TRÁI, TỪ ĐỈNH VAI XUỐNG ĐIỂM CAO NHẤT</t>
  </si>
  <si>
    <t>THÔNG TIN ĐỊNH VỊ HÌNH IN GIỮA THÂN SAU TRANG QUA 2 TAY</t>
  </si>
  <si>
    <t>ĐỊNH VỊ HÌNH IN: IN THÂN SAU  TỪ ĐƯỜNG TRA CỔ ĐẾN ĐỈNH HÌNH IN -MAY RÁP TAY TRƯỚC KHI IN</t>
  </si>
  <si>
    <t>3"</t>
  </si>
  <si>
    <t>MY LAI/ TIEN DANG 24</t>
  </si>
  <si>
    <r>
      <t>IN :</t>
    </r>
    <r>
      <rPr>
        <b/>
        <sz val="30"/>
        <rFont val="Muli"/>
      </rPr>
      <t xml:space="preserve"> </t>
    </r>
  </si>
  <si>
    <r>
      <t>THÊU :</t>
    </r>
    <r>
      <rPr>
        <b/>
        <sz val="30"/>
        <rFont val="Muli"/>
      </rPr>
      <t xml:space="preserve"> </t>
    </r>
  </si>
  <si>
    <r>
      <t>WASH:</t>
    </r>
    <r>
      <rPr>
        <sz val="30"/>
        <rFont val="Muli"/>
      </rPr>
      <t xml:space="preserve"> </t>
    </r>
  </si>
  <si>
    <t>CRTZ_1269</t>
  </si>
  <si>
    <t xml:space="preserve"> CÁCH MAY: THAM KHẢO ÁO MẪU PROTO CRTZ_1269 MÀU BLACK CHUYỂN KÈM TÁC NGIỆP NGÀY 16/05/2024</t>
  </si>
  <si>
    <t>DÂY KÉO</t>
  </si>
  <si>
    <t>56CM</t>
  </si>
  <si>
    <t>58.5CM</t>
  </si>
  <si>
    <t>60.5CM</t>
  </si>
  <si>
    <t>63CM</t>
  </si>
  <si>
    <t>65CM</t>
  </si>
  <si>
    <t>GARMENT DYE</t>
  </si>
  <si>
    <t>DÂY KÉO YKK</t>
  </si>
  <si>
    <t>NHÃN THÀNH PHẦN 100% COTTON - THAY THẾ</t>
  </si>
  <si>
    <t>DYE MAX</t>
  </si>
  <si>
    <t>IN THÀNH PHẨM TẠI NGỰC TRƯỚC TRÁI NGƯỜI MẶT + IN THÀNH PHẨM THÂN SAU TRÀNG QUA 2 TAY</t>
  </si>
  <si>
    <t>5” WIDE X 4.4434 in” HEIGHT</t>
  </si>
  <si>
    <t>7"</t>
  </si>
  <si>
    <t>TỪ ĐƯỜNG TRA DÂY KÉO ĐẾN MÉP HÌNH IN</t>
  </si>
  <si>
    <t>GỬI ĐỊNH VỊ LÊN DUYỆT</t>
  </si>
  <si>
    <t>'GỬI ĐỊNH VỊ LÊN DUYỆT</t>
  </si>
  <si>
    <t>GARMENT DYE VỀ THÁO TAY/SƯỜN ĐẾN HẾT BO , THÁO NÓN ĐỂ IN</t>
  </si>
  <si>
    <t xml:space="preserve">KÍCH THƯỚC </t>
  </si>
  <si>
    <t>N07  SS25   S2780</t>
  </si>
  <si>
    <t>SS25</t>
  </si>
  <si>
    <t>NIKE</t>
  </si>
  <si>
    <t>DROP 1</t>
  </si>
  <si>
    <t>100%COTTON SEMI BRUSHED - PFD COLOR  (20/1+20/1+10/2) washing_ 14GG _460GSM</t>
  </si>
  <si>
    <t>IVORY</t>
  </si>
  <si>
    <t>DRFW23S1542001T00K LÓT L0324-10</t>
  </si>
  <si>
    <t xml:space="preserve">NHÃN CHÍNH + SIZE </t>
  </si>
  <si>
    <t>WHITE/BLACK</t>
  </si>
  <si>
    <t>DTM</t>
  </si>
  <si>
    <t>-CÁCH MAY THEO TECHPACK</t>
  </si>
  <si>
    <t>NHÃN THÀNH PHẦN XUẤT XỨ KHÔNG SIZE</t>
  </si>
  <si>
    <t xml:space="preserve"> CÁCH MAY: THAM KHẢO CÁCH MAY THEO TECHPACK KÈM TÁC NGHIỆP 09/08/2024</t>
  </si>
  <si>
    <t>KHÔNG WASH</t>
  </si>
  <si>
    <t>N07-SHR09</t>
  </si>
  <si>
    <t>LONG SWEATSHORT</t>
  </si>
  <si>
    <t>SHORTS</t>
  </si>
  <si>
    <t>THUN TẠI LƯNG 5.5CM</t>
  </si>
  <si>
    <t>THÊU BTP TẠI CHÂN TRƯỚC TRÁI NGƯỜI MẶC</t>
  </si>
  <si>
    <t>THÔNG TIN ĐỊNH VỊ HÌNH THÊU CHÂN TRƯỚC TRÁI NGƯỜI MẶC</t>
  </si>
  <si>
    <t>ĐỊNH VỊ HÌNH THÊU:
TỪ LAI ĐẾN ĐAY HÌNH THÊU</t>
  </si>
  <si>
    <t>ĐỊNH VỊ HÌNH THÊU:
TỪ SƯỜN ĐẾN CẠNH HÌNH THÊU</t>
  </si>
  <si>
    <t>GỬI ĐỊNH VỊ VÀ ARTWORK DUYỆT TRƯỚC KHI SẢN XUẤT MẪU</t>
  </si>
  <si>
    <t>DUYỆT MÀU SẮC HÌNH THÊU THEO</t>
  </si>
  <si>
    <t>TECHPACK</t>
  </si>
  <si>
    <t>Waist Finish Height at CF</t>
  </si>
  <si>
    <t>TO BẢN LƯNG TẠI GIỮA SAU</t>
  </si>
  <si>
    <t>Waist Opening (Relaxed/Flat)</t>
  </si>
  <si>
    <t>Inner edge to edge, with front and back edges aligned, horizontal</t>
  </si>
  <si>
    <t>LƯNG ĐO ÊM</t>
  </si>
  <si>
    <t>Waist Opening (Extended)</t>
  </si>
  <si>
    <t>At waist edge, extended to original pattern measurement</t>
  </si>
  <si>
    <t>LƯNG ĐO CĂNG TẠI MÉP LƯNG</t>
  </si>
  <si>
    <t>Low Hip Placement (from Waist)</t>
  </si>
  <si>
    <t>Down from CF top of waist, vertical</t>
  </si>
  <si>
    <t>VỊ TRÍ ĐO HÔNG DƯỚI MÉP LƯNG TẠI GIỮA TRƯỚC</t>
  </si>
  <si>
    <t>Low Hip Width (Bottom)</t>
  </si>
  <si>
    <t>At hip placement, diagonal</t>
  </si>
  <si>
    <t>NGANG HÔNG ĐO 3 ĐIỂM</t>
  </si>
  <si>
    <t>Thigh Width</t>
  </si>
  <si>
    <t>2.5cm below natural crotch fold, horizontal</t>
  </si>
  <si>
    <t>ĐÙI DƯỚI ĐÁY 2.5CM</t>
  </si>
  <si>
    <t>Inner edge to edge</t>
  </si>
  <si>
    <t>RỘNG LAI ĐO ÊM</t>
  </si>
  <si>
    <t>Front Rise Length</t>
  </si>
  <si>
    <t>ĐÁY TRƯỚC TỪ MÉP LƯNG ĐẾN ĐƯỜNG MAY ĐÁY - ĐO CONG</t>
  </si>
  <si>
    <t>Back Rise Length</t>
  </si>
  <si>
    <t>ĐÁY SAU TỪ MÉP LƯNG ĐẾN ĐƯỜNG MAY ĐÁY - ĐO CONG</t>
  </si>
  <si>
    <t>Crotch point (natural garment fold) to bottom hem edge, along inseam fold</t>
  </si>
  <si>
    <t>DÀI SƯỜN TRONG - TỪ ĐIỂM GẤP ĐÁY ĐẾN MÉP LAI</t>
  </si>
  <si>
    <t>Inside edge to edge of pocket opening, including zipper stop/end as applicable</t>
  </si>
  <si>
    <t>DÀI MIỆNG TÚI SƯỜN</t>
  </si>
  <si>
    <t>Drawcord Length (Exposed, ADULTS)</t>
  </si>
  <si>
    <t>DC exit to end of DC when garment is EXTENDED to original pattern measurement</t>
  </si>
  <si>
    <t>DÀI DÂY LUỒN DƯ RA KHỎI MẮT CÁO KHI LƯNG ĐO CĂNG</t>
  </si>
  <si>
    <t>MAY TẠI LƯNG</t>
  </si>
  <si>
    <t>DÂY LUỒN TRÒN TẠI LƯNG</t>
  </si>
  <si>
    <t>GẮN TẠI LƯNG</t>
  </si>
  <si>
    <t>GẬP ĐÔI, MAY TẠI GIỮA BÊN TRONG LƯNG SAU</t>
  </si>
  <si>
    <t>-KÍCH THƯỚC HÌNH THÊU: GỬI ĐỊNH VỊ VÀ KÍCH THƯỚC LÊN DUYỆT VỊ TRÍ TRƯỚC THÊU.
-CHỈ THÊU LOGO KHÔNG THÊU CHỮ .
-KỸ THUẬT ADVISE THÊM QUI CÁCH MAY CHO MẪU.
- SPEC THEO MÃ CRTZ_1217</t>
  </si>
  <si>
    <t>DEV STYLE NAME:</t>
  </si>
  <si>
    <t>PRODUCTION FACTORY:</t>
  </si>
  <si>
    <t>SAMPLE SIZE:</t>
  </si>
  <si>
    <t>SAMPLE #:</t>
  </si>
  <si>
    <t>IH7646 - NIKE UNIFORM FLEECE SHORT</t>
  </si>
  <si>
    <t>SP25</t>
  </si>
  <si>
    <t>UAC-UN-AVAILABLECO.LTD.</t>
  </si>
  <si>
    <t>Sample-1</t>
  </si>
  <si>
    <t>SAMPLE SUBMIT DATE:</t>
  </si>
  <si>
    <t>Meas. Code</t>
  </si>
  <si>
    <t>POM Name</t>
  </si>
  <si>
    <t>How to Measure Instructions</t>
  </si>
  <si>
    <t>Criticality</t>
  </si>
  <si>
    <t>Tol (-)</t>
  </si>
  <si>
    <t>Tol (+)</t>
  </si>
  <si>
    <t>Actual</t>
  </si>
  <si>
    <t>"+/-"</t>
  </si>
  <si>
    <t>Comments</t>
  </si>
  <si>
    <t>WS_FH</t>
  </si>
  <si>
    <t>Top edge to seam or stitch, vertical</t>
  </si>
  <si>
    <t>Critical POM</t>
  </si>
  <si>
    <t>0.5</t>
  </si>
  <si>
    <t>4</t>
  </si>
  <si>
    <t>WS_OR</t>
  </si>
  <si>
    <t>1.5</t>
  </si>
  <si>
    <t>38</t>
  </si>
  <si>
    <t>WS_OE</t>
  </si>
  <si>
    <t>57</t>
  </si>
  <si>
    <t>HP_HP</t>
  </si>
  <si>
    <t>20</t>
  </si>
  <si>
    <t>HP_HW</t>
  </si>
  <si>
    <t>63</t>
  </si>
  <si>
    <t>LG_TW</t>
  </si>
  <si>
    <t>1.0</t>
  </si>
  <si>
    <t>40</t>
  </si>
  <si>
    <t>LG_OR_1</t>
  </si>
  <si>
    <t>Leg Opening (Relaxed/Flat, Short-length)</t>
  </si>
  <si>
    <t>31.5</t>
  </si>
  <si>
    <t>RS_LF</t>
  </si>
  <si>
    <t>CF top of waist to crotch seam, along curve, excluding gusset</t>
  </si>
  <si>
    <t>35</t>
  </si>
  <si>
    <t>RS_LB</t>
  </si>
  <si>
    <t>CB top of waist to crotch seam, along curve, excluding gusset</t>
  </si>
  <si>
    <t>45</t>
  </si>
  <si>
    <t>LG_IL_3</t>
  </si>
  <si>
    <t>Inseam Length (Mid-length)</t>
  </si>
  <si>
    <t>30</t>
  </si>
  <si>
    <t>PK_OP_G</t>
  </si>
  <si>
    <t>Pocket Opening (Graded)</t>
  </si>
  <si>
    <t>17</t>
  </si>
  <si>
    <t>DC_LE_A</t>
  </si>
  <si>
    <t>Meas. Code Point of Measurement Name How To Measure</t>
  </si>
  <si>
    <t>Instructions</t>
  </si>
  <si>
    <t>POM Criticality Tolerance</t>
  </si>
  <si>
    <t>(-)</t>
  </si>
  <si>
    <t>Tolerance</t>
  </si>
  <si>
    <t>(+)</t>
  </si>
  <si>
    <t>XS S M L XL 2XL 3XL</t>
  </si>
  <si>
    <t>WS_FH Waist Finish Height at CF Top edge to seam or stitch,</t>
  </si>
  <si>
    <t>vertical</t>
  </si>
  <si>
    <t>Critical POM 0.5 0.5 4.0 4.0 4.0 4.0 4.0 4.0 4.0</t>
  </si>
  <si>
    <t>WS_OR Waist Opening</t>
  </si>
  <si>
    <t>(Relaxed/Flat)</t>
  </si>
  <si>
    <t>Inner edge to edge, with</t>
  </si>
  <si>
    <t>front and back edges</t>
  </si>
  <si>
    <t>aligned, horizontal</t>
  </si>
  <si>
    <t>Critical POM 1.5 1.5 30.0 34.0 38.0 42.5 47.0 51.5 56.0</t>
  </si>
  <si>
    <t>WS_OE Waist Opening (Extended) At waist edge, extended to</t>
  </si>
  <si>
    <t>original pattern</t>
  </si>
  <si>
    <t>measurement</t>
  </si>
  <si>
    <t>Critical POM 1.5 1.5 49.0 53.0 57.0 61.5 66.0 70.5 75.0</t>
  </si>
  <si>
    <t>HP_HP Low Hip Placement (from</t>
  </si>
  <si>
    <t>Waist)</t>
  </si>
  <si>
    <t>Down from CF top of waist,</t>
  </si>
  <si>
    <t>Critical POM 0.5 0.5 18.4 19.2 20.0 21.0 22.0 22.5 23.0</t>
  </si>
  <si>
    <t>HP_HW Low Hip Width (Bottom) At hip placement, diagonal Critical POM 1.5 1.5 55.0 59.0 63.0 67.0 71.0 74.5 78.0</t>
  </si>
  <si>
    <t>LG_TW Thigh Width 2.5cm below natural crotch</t>
  </si>
  <si>
    <t>fold, horizontal</t>
  </si>
  <si>
    <t>Critical POM 1.0 1.0 35.4 37.7 40.0 42.5 45.0 47.2 49.4</t>
  </si>
  <si>
    <t>LG_OR_1 Leg Opening (Relaxed/Flat,</t>
  </si>
  <si>
    <t>Short-length)</t>
  </si>
  <si>
    <t>Inner edge to edge Critical POM 1.0 1.0 26.9 29.2 31.5 34.0 36.5 38.7 40.9</t>
  </si>
  <si>
    <t>RS_LF Front Rise Length CF top of waist to crotch</t>
  </si>
  <si>
    <t>seam, along curve,</t>
  </si>
  <si>
    <t>excluding gusset</t>
  </si>
  <si>
    <t>Critical POM 1.0 1.0 33.0 34.0 35.0 36.5 38.0 39.0 40.0</t>
  </si>
  <si>
    <t>RS_LB Back Rise Length CB top of waist to crotch</t>
  </si>
  <si>
    <t>Critical POM 1.0 1.0 42.8 43.9 45.0 46.5 48.0 49.5 51.0</t>
  </si>
  <si>
    <t>LG_IL_3 Inseam Length (Mid-length) Crotch point (natural</t>
  </si>
  <si>
    <t>garment fold) to bottom</t>
  </si>
  <si>
    <t>hem edge, along inseam</t>
  </si>
  <si>
    <t>fold</t>
  </si>
  <si>
    <t>Critical POM 1.0 1.0 29.5 30.0 30.0 30.5 31.0 30.5 30.0</t>
  </si>
  <si>
    <t>PK_OP_G Pocket Opening (Graded) Inside edge to edge of</t>
  </si>
  <si>
    <t>pocket opening, including</t>
  </si>
  <si>
    <t>zipper stop/end as</t>
  </si>
  <si>
    <t>applicable</t>
  </si>
  <si>
    <t>Critical POM 0.5 0.5 16.0 16.0 17.0 17.0 18.0 18.0 19.0</t>
  </si>
  <si>
    <t>DC_LE_A Drawcord Length</t>
  </si>
  <si>
    <t>(Exposed, ADULTS)</t>
  </si>
  <si>
    <t>DC exit to end of DC when</t>
  </si>
  <si>
    <t>garment is EXTENDED to</t>
  </si>
  <si>
    <t>Critical POM 1.5 1.5 20.0 20.0 20.0 20.0 20.0 20.0 20.0</t>
  </si>
  <si>
    <t>MAY  SƯỜN TRÁI NGƯỜI MẶT,CÁCH MÉP LƯNGI 12CM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</si>
</sst>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dd\ mmm\ yyyy"/>
  </numFmts>
  <fonts count="10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sz val="15"/>
      <color indexed="81"/>
      <name val="Tahoma"/>
      <family val="2"/>
    </font>
    <font>
      <b/>
      <sz val="15"/>
      <color indexed="81"/>
      <name val="Tahoma"/>
      <family val="2"/>
    </font>
    <font>
      <b/>
      <sz val="33"/>
      <name val="Muli"/>
    </font>
    <font>
      <sz val="10"/>
      <color rgb="FF000000"/>
      <name val="Calibri"/>
      <family val="2"/>
      <scheme val="minor"/>
    </font>
    <font>
      <sz val="11"/>
      <name val="Muli"/>
    </font>
    <font>
      <sz val="30"/>
      <name val="Muli"/>
    </font>
    <font>
      <b/>
      <u/>
      <sz val="30"/>
      <name val="Muli"/>
    </font>
    <font>
      <b/>
      <sz val="46"/>
      <name val="Muli"/>
    </font>
    <font>
      <b/>
      <sz val="8"/>
      <color indexed="12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</fills>
  <borders count="79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32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6" applyNumberFormat="0" applyProtection="0">
      <alignment horizontal="left" vertical="center" indent="1"/>
    </xf>
    <xf numFmtId="4" fontId="16" fillId="7" borderId="56" applyNumberFormat="0" applyProtection="0">
      <alignment horizontal="right" vertical="center"/>
    </xf>
    <xf numFmtId="10" fontId="9" fillId="6" borderId="54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62" applyNumberFormat="0" applyFill="0" applyAlignment="0" applyProtection="0"/>
    <xf numFmtId="0" fontId="78" fillId="0" borderId="63" applyNumberFormat="0" applyFill="0" applyAlignment="0" applyProtection="0"/>
    <xf numFmtId="0" fontId="79" fillId="0" borderId="64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5" applyNumberFormat="0" applyAlignment="0" applyProtection="0"/>
    <xf numFmtId="0" fontId="84" fillId="20" borderId="66" applyNumberFormat="0" applyAlignment="0" applyProtection="0"/>
    <xf numFmtId="0" fontId="85" fillId="20" borderId="65" applyNumberFormat="0" applyAlignment="0" applyProtection="0"/>
    <xf numFmtId="0" fontId="86" fillId="0" borderId="67" applyNumberFormat="0" applyFill="0" applyAlignment="0" applyProtection="0"/>
    <xf numFmtId="0" fontId="87" fillId="21" borderId="68" applyNumberFormat="0" applyAlignment="0" applyProtection="0"/>
    <xf numFmtId="0" fontId="88" fillId="0" borderId="0" applyNumberFormat="0" applyFill="0" applyBorder="0" applyAlignment="0" applyProtection="0"/>
    <xf numFmtId="0" fontId="1" fillId="22" borderId="69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70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97" fillId="0" borderId="0"/>
    <xf numFmtId="0" fontId="102" fillId="0" borderId="0"/>
    <xf numFmtId="0" fontId="5" fillId="0" borderId="0" applyProtection="0">
      <protection locked="0"/>
    </xf>
    <xf numFmtId="0" fontId="5" fillId="0" borderId="0"/>
  </cellStyleXfs>
  <cellXfs count="634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2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5" xfId="0" applyFont="1" applyBorder="1"/>
    <xf numFmtId="0" fontId="44" fillId="0" borderId="36" xfId="0" applyFont="1" applyBorder="1"/>
    <xf numFmtId="0" fontId="43" fillId="0" borderId="36" xfId="0" applyFont="1" applyBorder="1" applyAlignment="1">
      <alignment horizontal="center"/>
    </xf>
    <xf numFmtId="0" fontId="43" fillId="0" borderId="37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8" xfId="0" applyFont="1" applyBorder="1"/>
    <xf numFmtId="0" fontId="37" fillId="0" borderId="39" xfId="0" applyFont="1" applyBorder="1"/>
    <xf numFmtId="0" fontId="37" fillId="0" borderId="39" xfId="0" applyFont="1" applyBorder="1" applyAlignment="1">
      <alignment horizontal="center"/>
    </xf>
    <xf numFmtId="165" fontId="37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41" xfId="0" applyNumberFormat="1" applyFont="1" applyBorder="1" applyAlignment="1">
      <alignment horizontal="center"/>
    </xf>
    <xf numFmtId="165" fontId="37" fillId="0" borderId="42" xfId="0" applyNumberFormat="1" applyFont="1" applyBorder="1" applyAlignment="1">
      <alignment horizontal="center" wrapText="1"/>
    </xf>
    <xf numFmtId="165" fontId="37" fillId="0" borderId="42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37" fillId="0" borderId="43" xfId="0" applyFont="1" applyBorder="1"/>
    <xf numFmtId="165" fontId="37" fillId="0" borderId="43" xfId="0" applyNumberFormat="1" applyFont="1" applyBorder="1" applyAlignment="1">
      <alignment horizontal="center"/>
    </xf>
    <xf numFmtId="165" fontId="37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0" fillId="5" borderId="14" xfId="2" applyFont="1" applyFill="1" applyBorder="1" applyAlignment="1">
      <alignment horizontal="center" vertical="center" wrapText="1"/>
    </xf>
    <xf numFmtId="0" fontId="51" fillId="0" borderId="0" xfId="2" applyFont="1" applyAlignment="1">
      <alignment vertical="center"/>
    </xf>
    <xf numFmtId="0" fontId="50" fillId="5" borderId="14" xfId="2" applyFont="1" applyFill="1" applyBorder="1" applyAlignment="1">
      <alignment horizontal="center" vertical="center"/>
    </xf>
    <xf numFmtId="0" fontId="51" fillId="0" borderId="14" xfId="2" applyFont="1" applyBorder="1" applyAlignment="1">
      <alignment horizontal="center" vertical="center" wrapText="1"/>
    </xf>
    <xf numFmtId="0" fontId="50" fillId="0" borderId="0" xfId="2" applyFont="1" applyAlignment="1">
      <alignment vertical="center"/>
    </xf>
    <xf numFmtId="0" fontId="51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3" fillId="12" borderId="14" xfId="2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/>
    </xf>
    <xf numFmtId="0" fontId="31" fillId="2" borderId="14" xfId="0" applyFont="1" applyFill="1" applyBorder="1" applyAlignment="1">
      <alignment horizontal="center" vertical="center"/>
    </xf>
    <xf numFmtId="1" fontId="57" fillId="0" borderId="14" xfId="1" applyNumberFormat="1" applyFont="1" applyBorder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/>
    </xf>
    <xf numFmtId="2" fontId="31" fillId="2" borderId="14" xfId="0" applyNumberFormat="1" applyFont="1" applyFill="1" applyBorder="1" applyAlignment="1">
      <alignment horizontal="center" vertical="center"/>
    </xf>
    <xf numFmtId="165" fontId="31" fillId="2" borderId="14" xfId="0" applyNumberFormat="1" applyFont="1" applyFill="1" applyBorder="1" applyAlignment="1">
      <alignment horizontal="center" vertical="center"/>
    </xf>
    <xf numFmtId="1" fontId="32" fillId="2" borderId="13" xfId="0" applyNumberFormat="1" applyFont="1" applyFill="1" applyBorder="1" applyAlignment="1">
      <alignment vertical="center"/>
    </xf>
    <xf numFmtId="1" fontId="32" fillId="2" borderId="13" xfId="0" applyNumberFormat="1" applyFont="1" applyFill="1" applyBorder="1" applyAlignment="1">
      <alignment horizontal="center"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1" fontId="31" fillId="2" borderId="15" xfId="0" applyNumberFormat="1" applyFont="1" applyFill="1" applyBorder="1" applyAlignment="1">
      <alignment vertical="center" wrapText="1"/>
    </xf>
    <xf numFmtId="0" fontId="32" fillId="0" borderId="11" xfId="0" quotePrefix="1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1" fontId="50" fillId="5" borderId="14" xfId="2" applyNumberFormat="1" applyFont="1" applyFill="1" applyBorder="1" applyAlignment="1">
      <alignment horizontal="center" vertical="center" wrapText="1"/>
    </xf>
    <xf numFmtId="0" fontId="50" fillId="5" borderId="14" xfId="2" applyFont="1" applyFill="1" applyBorder="1" applyAlignment="1">
      <alignment horizontal="left" vertical="center" wrapText="1"/>
    </xf>
    <xf numFmtId="0" fontId="48" fillId="2" borderId="0" xfId="0" applyFont="1" applyFill="1" applyAlignment="1">
      <alignment vertical="center"/>
    </xf>
    <xf numFmtId="12" fontId="48" fillId="0" borderId="14" xfId="0" quotePrefix="1" applyNumberFormat="1" applyFont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vertical="center" wrapText="1"/>
    </xf>
    <xf numFmtId="0" fontId="50" fillId="5" borderId="12" xfId="2" applyFont="1" applyFill="1" applyBorder="1" applyAlignment="1">
      <alignment vertical="center" wrapText="1"/>
    </xf>
    <xf numFmtId="1" fontId="50" fillId="5" borderId="14" xfId="2" applyNumberFormat="1" applyFont="1" applyFill="1" applyBorder="1" applyAlignment="1">
      <alignment vertical="center"/>
    </xf>
    <xf numFmtId="0" fontId="52" fillId="0" borderId="13" xfId="2" applyFont="1" applyBorder="1" applyAlignment="1">
      <alignment vertical="center" wrapText="1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1" fontId="32" fillId="0" borderId="14" xfId="1" applyNumberFormat="1" applyFont="1" applyBorder="1" applyAlignment="1">
      <alignment horizontal="center" vertical="center" wrapText="1"/>
    </xf>
    <xf numFmtId="0" fontId="64" fillId="0" borderId="12" xfId="2" applyFont="1" applyBorder="1" applyAlignment="1">
      <alignment vertical="center"/>
    </xf>
    <xf numFmtId="0" fontId="65" fillId="2" borderId="0" xfId="0" applyFont="1" applyFill="1" applyAlignment="1">
      <alignment vertical="center"/>
    </xf>
    <xf numFmtId="0" fontId="49" fillId="2" borderId="14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0" fontId="66" fillId="2" borderId="2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2" xfId="0" quotePrefix="1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2" xfId="0" applyFont="1" applyFill="1" applyBorder="1" applyAlignment="1">
      <alignment horizontal="left" vertical="center"/>
    </xf>
    <xf numFmtId="0" fontId="66" fillId="2" borderId="2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vertical="center"/>
    </xf>
    <xf numFmtId="0" fontId="65" fillId="2" borderId="3" xfId="0" applyFont="1" applyFill="1" applyBorder="1" applyAlignment="1">
      <alignment horizontal="center" vertical="center"/>
    </xf>
    <xf numFmtId="3" fontId="65" fillId="2" borderId="3" xfId="0" applyNumberFormat="1" applyFont="1" applyFill="1" applyBorder="1" applyAlignment="1">
      <alignment horizontal="center" vertical="center"/>
    </xf>
    <xf numFmtId="0" fontId="65" fillId="2" borderId="3" xfId="62" applyNumberFormat="1" applyFont="1" applyFill="1" applyBorder="1" applyAlignment="1">
      <alignment horizontal="center" vertical="center"/>
    </xf>
    <xf numFmtId="0" fontId="65" fillId="13" borderId="3" xfId="0" applyFont="1" applyFill="1" applyBorder="1" applyAlignment="1">
      <alignment horizontal="center" vertical="center"/>
    </xf>
    <xf numFmtId="0" fontId="65" fillId="5" borderId="3" xfId="0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4" xfId="0" applyFont="1" applyFill="1" applyBorder="1" applyAlignment="1">
      <alignment vertical="center" wrapText="1"/>
    </xf>
    <xf numFmtId="0" fontId="65" fillId="2" borderId="2" xfId="0" applyFont="1" applyFill="1" applyBorder="1" applyAlignment="1">
      <alignment horizontal="right" vertical="center"/>
    </xf>
    <xf numFmtId="1" fontId="49" fillId="2" borderId="14" xfId="0" applyNumberFormat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vertical="center"/>
    </xf>
    <xf numFmtId="173" fontId="31" fillId="2" borderId="14" xfId="0" applyNumberFormat="1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 wrapText="1"/>
    </xf>
    <xf numFmtId="165" fontId="49" fillId="0" borderId="14" xfId="0" applyNumberFormat="1" applyFont="1" applyBorder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49" fillId="2" borderId="54" xfId="0" applyFont="1" applyFill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1" fontId="49" fillId="0" borderId="14" xfId="0" applyNumberFormat="1" applyFont="1" applyBorder="1" applyAlignment="1">
      <alignment horizontal="center" vertical="center"/>
    </xf>
    <xf numFmtId="0" fontId="65" fillId="13" borderId="2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2" xfId="0" applyFont="1" applyFill="1" applyBorder="1" applyAlignment="1">
      <alignment horizontal="center" vertical="center"/>
    </xf>
    <xf numFmtId="0" fontId="66" fillId="13" borderId="2" xfId="0" applyFont="1" applyFill="1" applyBorder="1" applyAlignment="1">
      <alignment horizontal="center" vertical="center"/>
    </xf>
    <xf numFmtId="0" fontId="65" fillId="5" borderId="2" xfId="0" quotePrefix="1" applyFont="1" applyFill="1" applyBorder="1" applyAlignment="1">
      <alignment horizontal="center" vertical="center"/>
    </xf>
    <xf numFmtId="0" fontId="33" fillId="2" borderId="50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2" fontId="71" fillId="2" borderId="14" xfId="0" applyNumberFormat="1" applyFont="1" applyFill="1" applyBorder="1" applyAlignment="1">
      <alignment horizontal="center" vertical="center"/>
    </xf>
    <xf numFmtId="0" fontId="32" fillId="0" borderId="54" xfId="0" applyFont="1" applyBorder="1" applyAlignment="1">
      <alignment horizontal="center" vertical="center"/>
    </xf>
    <xf numFmtId="0" fontId="32" fillId="0" borderId="54" xfId="0" applyFont="1" applyBorder="1" applyAlignment="1">
      <alignment vertical="center" wrapText="1"/>
    </xf>
    <xf numFmtId="1" fontId="31" fillId="2" borderId="54" xfId="0" applyNumberFormat="1" applyFont="1" applyFill="1" applyBorder="1" applyAlignment="1">
      <alignment vertical="center" wrapText="1"/>
    </xf>
    <xf numFmtId="0" fontId="31" fillId="2" borderId="54" xfId="0" quotePrefix="1" applyFont="1" applyFill="1" applyBorder="1" applyAlignment="1">
      <alignment vertical="center" wrapText="1"/>
    </xf>
    <xf numFmtId="0" fontId="53" fillId="12" borderId="54" xfId="2" applyFont="1" applyFill="1" applyBorder="1" applyAlignment="1">
      <alignment horizontal="center" vertical="center" wrapText="1"/>
    </xf>
    <xf numFmtId="1" fontId="50" fillId="0" borderId="54" xfId="2" applyNumberFormat="1" applyFont="1" applyBorder="1" applyAlignment="1">
      <alignment horizontal="center" vertical="center" wrapText="1"/>
    </xf>
    <xf numFmtId="0" fontId="50" fillId="5" borderId="54" xfId="2" applyFont="1" applyFill="1" applyBorder="1" applyAlignment="1">
      <alignment horizontal="center" vertical="center" wrapText="1"/>
    </xf>
    <xf numFmtId="0" fontId="51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vertical="center" wrapText="1"/>
    </xf>
    <xf numFmtId="1" fontId="50" fillId="5" borderId="54" xfId="2" applyNumberFormat="1" applyFont="1" applyFill="1" applyBorder="1" applyAlignment="1">
      <alignment horizontal="center" vertical="center" wrapText="1"/>
    </xf>
    <xf numFmtId="0" fontId="51" fillId="0" borderId="54" xfId="2" quotePrefix="1" applyFont="1" applyBorder="1" applyAlignment="1">
      <alignment horizontal="center" vertical="center" wrapText="1"/>
    </xf>
    <xf numFmtId="0" fontId="72" fillId="2" borderId="2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2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2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2" xfId="0" applyFont="1" applyFill="1" applyBorder="1" applyAlignment="1">
      <alignment horizontal="left" vertical="center"/>
    </xf>
    <xf numFmtId="0" fontId="72" fillId="2" borderId="2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vertical="center"/>
    </xf>
    <xf numFmtId="0" fontId="74" fillId="2" borderId="3" xfId="0" applyFont="1" applyFill="1" applyBorder="1" applyAlignment="1">
      <alignment horizontal="center" vertical="center"/>
    </xf>
    <xf numFmtId="3" fontId="74" fillId="2" borderId="3" xfId="0" applyNumberFormat="1" applyFont="1" applyFill="1" applyBorder="1" applyAlignment="1">
      <alignment horizontal="center" vertical="center"/>
    </xf>
    <xf numFmtId="0" fontId="74" fillId="2" borderId="3" xfId="62" applyNumberFormat="1" applyFont="1" applyFill="1" applyBorder="1" applyAlignment="1">
      <alignment horizontal="center" vertical="center"/>
    </xf>
    <xf numFmtId="0" fontId="74" fillId="13" borderId="3" xfId="0" applyFont="1" applyFill="1" applyBorder="1" applyAlignment="1">
      <alignment horizontal="center" vertical="center"/>
    </xf>
    <xf numFmtId="0" fontId="74" fillId="5" borderId="3" xfId="0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horizontal="center" vertical="center"/>
    </xf>
    <xf numFmtId="1" fontId="74" fillId="13" borderId="2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4" xfId="0" applyNumberFormat="1" applyFont="1" applyFill="1" applyBorder="1" applyAlignment="1">
      <alignment horizontal="center" vertical="center"/>
    </xf>
    <xf numFmtId="1" fontId="49" fillId="2" borderId="54" xfId="0" applyNumberFormat="1" applyFont="1" applyFill="1" applyBorder="1" applyAlignment="1">
      <alignment horizontal="center" vertical="center"/>
    </xf>
    <xf numFmtId="165" fontId="49" fillId="2" borderId="10" xfId="0" applyNumberFormat="1" applyFont="1" applyFill="1" applyBorder="1" applyAlignment="1">
      <alignment horizontal="center" vertical="center"/>
    </xf>
    <xf numFmtId="1" fontId="49" fillId="2" borderId="10" xfId="0" applyNumberFormat="1" applyFont="1" applyFill="1" applyBorder="1" applyAlignment="1">
      <alignment horizontal="center" vertical="center"/>
    </xf>
    <xf numFmtId="12" fontId="32" fillId="0" borderId="15" xfId="0" quotePrefix="1" applyNumberFormat="1" applyFont="1" applyBorder="1" applyAlignment="1">
      <alignment vertical="center" wrapText="1"/>
    </xf>
    <xf numFmtId="12" fontId="32" fillId="0" borderId="55" xfId="0" quotePrefix="1" applyNumberFormat="1" applyFont="1" applyBorder="1" applyAlignment="1">
      <alignment vertical="center" wrapText="1"/>
    </xf>
    <xf numFmtId="12" fontId="32" fillId="0" borderId="54" xfId="0" quotePrefix="1" applyNumberFormat="1" applyFont="1" applyBorder="1" applyAlignment="1">
      <alignment horizontal="center" vertical="center" wrapText="1"/>
    </xf>
    <xf numFmtId="0" fontId="49" fillId="47" borderId="14" xfId="0" applyFont="1" applyFill="1" applyBorder="1" applyAlignment="1">
      <alignment horizontal="center" vertical="center"/>
    </xf>
    <xf numFmtId="1" fontId="49" fillId="47" borderId="14" xfId="0" applyNumberFormat="1" applyFont="1" applyFill="1" applyBorder="1" applyAlignment="1">
      <alignment horizontal="center" vertical="center"/>
    </xf>
    <xf numFmtId="0" fontId="48" fillId="0" borderId="54" xfId="2" applyFont="1" applyBorder="1" applyAlignment="1">
      <alignment horizontal="center" vertical="center"/>
    </xf>
    <xf numFmtId="0" fontId="50" fillId="5" borderId="54" xfId="2" applyFont="1" applyFill="1" applyBorder="1" applyAlignment="1">
      <alignment horizontal="center" vertical="center"/>
    </xf>
    <xf numFmtId="0" fontId="93" fillId="2" borderId="1" xfId="0" applyFont="1" applyFill="1" applyBorder="1" applyAlignment="1">
      <alignment vertical="center"/>
    </xf>
    <xf numFmtId="0" fontId="32" fillId="2" borderId="50" xfId="0" applyFont="1" applyFill="1" applyBorder="1" applyAlignment="1">
      <alignment vertical="center"/>
    </xf>
    <xf numFmtId="0" fontId="53" fillId="4" borderId="2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3" xfId="0" applyFont="1" applyFill="1" applyBorder="1" applyAlignment="1">
      <alignment horizontal="left" vertical="center"/>
    </xf>
    <xf numFmtId="0" fontId="53" fillId="2" borderId="3" xfId="0" applyFont="1" applyFill="1" applyBorder="1" applyAlignment="1">
      <alignment vertical="center"/>
    </xf>
    <xf numFmtId="0" fontId="53" fillId="2" borderId="3" xfId="0" applyFont="1" applyFill="1" applyBorder="1" applyAlignment="1">
      <alignment horizontal="center" vertical="center"/>
    </xf>
    <xf numFmtId="3" fontId="53" fillId="2" borderId="3" xfId="0" applyNumberFormat="1" applyFont="1" applyFill="1" applyBorder="1" applyAlignment="1">
      <alignment horizontal="center" vertical="center"/>
    </xf>
    <xf numFmtId="0" fontId="53" fillId="2" borderId="3" xfId="62" applyNumberFormat="1" applyFont="1" applyFill="1" applyBorder="1" applyAlignment="1">
      <alignment horizontal="center" vertical="center"/>
    </xf>
    <xf numFmtId="0" fontId="53" fillId="13" borderId="3" xfId="0" applyFont="1" applyFill="1" applyBorder="1" applyAlignment="1">
      <alignment horizontal="center" vertical="center"/>
    </xf>
    <xf numFmtId="0" fontId="53" fillId="5" borderId="3" xfId="0" applyFont="1" applyFill="1" applyBorder="1" applyAlignment="1">
      <alignment vertical="center"/>
    </xf>
    <xf numFmtId="1" fontId="53" fillId="13" borderId="3" xfId="0" applyNumberFormat="1" applyFont="1" applyFill="1" applyBorder="1" applyAlignment="1">
      <alignment vertical="center"/>
    </xf>
    <xf numFmtId="1" fontId="53" fillId="13" borderId="3" xfId="0" applyNumberFormat="1" applyFont="1" applyFill="1" applyBorder="1" applyAlignment="1">
      <alignment horizontal="center" vertical="center"/>
    </xf>
    <xf numFmtId="0" fontId="53" fillId="5" borderId="2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4" xfId="0" applyFont="1" applyFill="1" applyBorder="1" applyAlignment="1">
      <alignment vertical="center" wrapText="1"/>
    </xf>
    <xf numFmtId="0" fontId="53" fillId="2" borderId="2" xfId="0" applyFont="1" applyFill="1" applyBorder="1" applyAlignment="1">
      <alignment horizontal="right" vertical="center"/>
    </xf>
    <xf numFmtId="0" fontId="53" fillId="13" borderId="2" xfId="0" quotePrefix="1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" fontId="29" fillId="0" borderId="54" xfId="2" applyNumberFormat="1" applyFont="1" applyBorder="1" applyAlignment="1">
      <alignment horizontal="left" vertical="center" wrapText="1"/>
    </xf>
    <xf numFmtId="1" fontId="26" fillId="0" borderId="54" xfId="2" applyNumberFormat="1" applyFont="1" applyBorder="1" applyAlignment="1">
      <alignment horizontal="center" vertical="top" wrapText="1"/>
    </xf>
    <xf numFmtId="0" fontId="53" fillId="15" borderId="0" xfId="0" applyFont="1" applyFill="1"/>
    <xf numFmtId="1" fontId="29" fillId="0" borderId="54" xfId="2" quotePrefix="1" applyNumberFormat="1" applyFont="1" applyBorder="1" applyAlignment="1">
      <alignment horizontal="left" vertical="center" wrapText="1"/>
    </xf>
    <xf numFmtId="0" fontId="51" fillId="0" borderId="54" xfId="2" quotePrefix="1" applyFont="1" applyBorder="1" applyAlignment="1">
      <alignment horizontal="left" vertical="center" wrapText="1"/>
    </xf>
    <xf numFmtId="0" fontId="52" fillId="0" borderId="54" xfId="2" applyFont="1" applyBorder="1" applyAlignment="1">
      <alignment wrapText="1"/>
    </xf>
    <xf numFmtId="0" fontId="53" fillId="2" borderId="2" xfId="0" applyFont="1" applyFill="1" applyBorder="1" applyAlignment="1">
      <alignment horizontal="center" vertical="center"/>
    </xf>
    <xf numFmtId="0" fontId="53" fillId="3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65" fillId="48" borderId="2" xfId="0" applyFont="1" applyFill="1" applyBorder="1" applyAlignment="1">
      <alignment horizontal="left" vertical="center"/>
    </xf>
    <xf numFmtId="0" fontId="65" fillId="48" borderId="4" xfId="0" applyFont="1" applyFill="1" applyBorder="1" applyAlignment="1">
      <alignment horizontal="center" vertical="center"/>
    </xf>
    <xf numFmtId="0" fontId="65" fillId="48" borderId="0" xfId="0" applyFont="1" applyFill="1" applyAlignment="1">
      <alignment horizontal="center" vertical="center"/>
    </xf>
    <xf numFmtId="0" fontId="65" fillId="48" borderId="0" xfId="0" applyFont="1" applyFill="1" applyAlignment="1">
      <alignment horizontal="center" vertical="center" wrapText="1"/>
    </xf>
    <xf numFmtId="0" fontId="65" fillId="48" borderId="4" xfId="0" applyFont="1" applyFill="1" applyBorder="1" applyAlignment="1">
      <alignment horizontal="center" vertical="center" wrapText="1"/>
    </xf>
    <xf numFmtId="0" fontId="65" fillId="48" borderId="2" xfId="0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vertical="center" wrapText="1"/>
    </xf>
    <xf numFmtId="0" fontId="98" fillId="0" borderId="0" xfId="0" applyFont="1" applyAlignment="1">
      <alignment vertical="center"/>
    </xf>
    <xf numFmtId="0" fontId="98" fillId="0" borderId="0" xfId="0" applyFont="1" applyAlignment="1">
      <alignment vertical="center" wrapText="1"/>
    </xf>
    <xf numFmtId="0" fontId="29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left" vertical="center"/>
    </xf>
    <xf numFmtId="0" fontId="26" fillId="2" borderId="0" xfId="0" applyFont="1" applyFill="1" applyAlignment="1">
      <alignment horizontal="left" vertical="center"/>
    </xf>
    <xf numFmtId="166" fontId="29" fillId="2" borderId="0" xfId="0" applyNumberFormat="1" applyFont="1" applyFill="1" applyAlignment="1">
      <alignment horizontal="center" vertical="center"/>
    </xf>
    <xf numFmtId="0" fontId="29" fillId="2" borderId="0" xfId="0" quotePrefix="1" applyFont="1" applyFill="1" applyAlignment="1">
      <alignment horizontal="left" vertical="center"/>
    </xf>
    <xf numFmtId="0" fontId="26" fillId="2" borderId="14" xfId="0" quotePrefix="1" applyFont="1" applyFill="1" applyBorder="1" applyAlignment="1">
      <alignment horizontal="left" vertical="center"/>
    </xf>
    <xf numFmtId="0" fontId="26" fillId="2" borderId="14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1" fontId="26" fillId="2" borderId="14" xfId="0" applyNumberFormat="1" applyFont="1" applyFill="1" applyBorder="1" applyAlignment="1">
      <alignment horizontal="center" vertical="center"/>
    </xf>
    <xf numFmtId="0" fontId="35" fillId="5" borderId="54" xfId="0" applyFont="1" applyFill="1" applyBorder="1" applyAlignment="1">
      <alignment horizontal="center" vertical="center"/>
    </xf>
    <xf numFmtId="0" fontId="35" fillId="5" borderId="54" xfId="0" applyFont="1" applyFill="1" applyBorder="1" applyAlignment="1">
      <alignment horizontal="center" vertical="center" wrapText="1"/>
    </xf>
    <xf numFmtId="0" fontId="99" fillId="2" borderId="0" xfId="0" applyFont="1" applyFill="1" applyAlignment="1">
      <alignment horizontal="center" vertical="center"/>
    </xf>
    <xf numFmtId="0" fontId="99" fillId="2" borderId="54" xfId="0" applyFont="1" applyFill="1" applyBorder="1" applyAlignment="1">
      <alignment horizontal="center" vertical="center"/>
    </xf>
    <xf numFmtId="0" fontId="99" fillId="2" borderId="54" xfId="0" applyFont="1" applyFill="1" applyBorder="1" applyAlignment="1">
      <alignment horizontal="center" vertical="center" wrapText="1"/>
    </xf>
    <xf numFmtId="1" fontId="99" fillId="2" borderId="54" xfId="0" applyNumberFormat="1" applyFont="1" applyFill="1" applyBorder="1" applyAlignment="1">
      <alignment horizontal="center" vertical="center" wrapText="1"/>
    </xf>
    <xf numFmtId="0" fontId="99" fillId="0" borderId="54" xfId="0" applyFont="1" applyBorder="1" applyAlignment="1">
      <alignment horizontal="center" vertical="center"/>
    </xf>
    <xf numFmtId="165" fontId="99" fillId="0" borderId="54" xfId="0" applyNumberFormat="1" applyFont="1" applyBorder="1" applyAlignment="1">
      <alignment horizontal="center" vertical="center"/>
    </xf>
    <xf numFmtId="4" fontId="99" fillId="2" borderId="54" xfId="0" applyNumberFormat="1" applyFont="1" applyFill="1" applyBorder="1" applyAlignment="1">
      <alignment horizontal="center" vertical="center"/>
    </xf>
    <xf numFmtId="3" fontId="99" fillId="0" borderId="54" xfId="0" applyNumberFormat="1" applyFont="1" applyBorder="1" applyAlignment="1">
      <alignment horizontal="center" vertical="center"/>
    </xf>
    <xf numFmtId="0" fontId="99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35" fillId="2" borderId="0" xfId="0" applyFont="1" applyFill="1" applyAlignment="1">
      <alignment vertical="center" wrapText="1"/>
    </xf>
    <xf numFmtId="0" fontId="35" fillId="5" borderId="55" xfId="0" applyFont="1" applyFill="1" applyBorder="1" applyAlignment="1">
      <alignment horizontal="center" vertical="center" wrapText="1"/>
    </xf>
    <xf numFmtId="1" fontId="99" fillId="0" borderId="51" xfId="1" applyNumberFormat="1" applyFont="1" applyBorder="1" applyAlignment="1">
      <alignment horizontal="center" vertical="center" wrapText="1"/>
    </xf>
    <xf numFmtId="1" fontId="35" fillId="0" borderId="54" xfId="1" applyNumberFormat="1" applyFont="1" applyBorder="1" applyAlignment="1">
      <alignment horizontal="center" vertical="center" wrapText="1"/>
    </xf>
    <xf numFmtId="1" fontId="99" fillId="2" borderId="54" xfId="0" applyNumberFormat="1" applyFont="1" applyFill="1" applyBorder="1" applyAlignment="1">
      <alignment horizontal="center" vertical="center"/>
    </xf>
    <xf numFmtId="2" fontId="99" fillId="2" borderId="54" xfId="0" applyNumberFormat="1" applyFont="1" applyFill="1" applyBorder="1" applyAlignment="1">
      <alignment horizontal="center" vertical="center"/>
    </xf>
    <xf numFmtId="165" fontId="99" fillId="2" borderId="54" xfId="0" applyNumberFormat="1" applyFont="1" applyFill="1" applyBorder="1" applyAlignment="1">
      <alignment horizontal="center" vertical="center"/>
    </xf>
    <xf numFmtId="1" fontId="35" fillId="2" borderId="54" xfId="0" applyNumberFormat="1" applyFont="1" applyFill="1" applyBorder="1" applyAlignment="1">
      <alignment horizontal="center" vertical="center"/>
    </xf>
    <xf numFmtId="1" fontId="99" fillId="0" borderId="54" xfId="1" applyNumberFormat="1" applyFont="1" applyBorder="1" applyAlignment="1">
      <alignment horizontal="center" vertical="center" wrapText="1"/>
    </xf>
    <xf numFmtId="0" fontId="35" fillId="2" borderId="4" xfId="0" applyFont="1" applyFill="1" applyBorder="1" applyAlignment="1">
      <alignment vertical="center"/>
    </xf>
    <xf numFmtId="0" fontId="35" fillId="2" borderId="4" xfId="0" applyFont="1" applyFill="1" applyBorder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99" fillId="2" borderId="0" xfId="0" applyFont="1" applyFill="1" applyAlignment="1">
      <alignment horizontal="left" vertical="center"/>
    </xf>
    <xf numFmtId="0" fontId="99" fillId="2" borderId="0" xfId="0" applyFont="1" applyFill="1" applyAlignment="1">
      <alignment vertical="center" wrapText="1"/>
    </xf>
    <xf numFmtId="0" fontId="35" fillId="2" borderId="0" xfId="0" applyFont="1" applyFill="1" applyAlignment="1">
      <alignment horizontal="left" vertical="center"/>
    </xf>
    <xf numFmtId="166" fontId="99" fillId="2" borderId="0" xfId="0" applyNumberFormat="1" applyFont="1" applyFill="1" applyAlignment="1">
      <alignment horizontal="center" vertical="center"/>
    </xf>
    <xf numFmtId="0" fontId="100" fillId="2" borderId="0" xfId="0" applyFont="1" applyFill="1" applyAlignment="1">
      <alignment horizontal="left" vertical="center"/>
    </xf>
    <xf numFmtId="0" fontId="99" fillId="2" borderId="52" xfId="0" quotePrefix="1" applyFont="1" applyFill="1" applyBorder="1" applyAlignment="1">
      <alignment horizontal="center" vertical="center" wrapText="1"/>
    </xf>
    <xf numFmtId="0" fontId="99" fillId="2" borderId="75" xfId="0" applyFont="1" applyFill="1" applyBorder="1" applyAlignment="1">
      <alignment vertical="center" wrapText="1"/>
    </xf>
    <xf numFmtId="0" fontId="99" fillId="2" borderId="76" xfId="0" applyFont="1" applyFill="1" applyBorder="1" applyAlignment="1">
      <alignment vertical="center" wrapText="1"/>
    </xf>
    <xf numFmtId="0" fontId="99" fillId="2" borderId="76" xfId="0" applyFont="1" applyFill="1" applyBorder="1" applyAlignment="1">
      <alignment vertical="center"/>
    </xf>
    <xf numFmtId="0" fontId="99" fillId="2" borderId="77" xfId="0" applyFont="1" applyFill="1" applyBorder="1" applyAlignment="1">
      <alignment vertical="center"/>
    </xf>
    <xf numFmtId="0" fontId="35" fillId="0" borderId="11" xfId="0" quotePrefix="1" applyFont="1" applyBorder="1" applyAlignment="1">
      <alignment horizontal="center" vertical="center"/>
    </xf>
    <xf numFmtId="0" fontId="99" fillId="2" borderId="61" xfId="0" applyFont="1" applyFill="1" applyBorder="1" applyAlignment="1">
      <alignment vertical="center" wrapText="1"/>
    </xf>
    <xf numFmtId="0" fontId="99" fillId="2" borderId="49" xfId="0" applyFont="1" applyFill="1" applyBorder="1" applyAlignment="1">
      <alignment vertical="center"/>
    </xf>
    <xf numFmtId="0" fontId="35" fillId="0" borderId="55" xfId="0" quotePrefix="1" applyFont="1" applyBorder="1" applyAlignment="1">
      <alignment horizontal="center" vertical="center"/>
    </xf>
    <xf numFmtId="0" fontId="35" fillId="0" borderId="74" xfId="0" quotePrefix="1" applyFont="1" applyBorder="1" applyAlignment="1">
      <alignment horizontal="center" vertical="center"/>
    </xf>
    <xf numFmtId="0" fontId="99" fillId="2" borderId="57" xfId="0" applyFont="1" applyFill="1" applyBorder="1" applyAlignment="1">
      <alignment vertical="center"/>
    </xf>
    <xf numFmtId="0" fontId="99" fillId="2" borderId="59" xfId="0" applyFont="1" applyFill="1" applyBorder="1" applyAlignment="1">
      <alignment vertical="center"/>
    </xf>
    <xf numFmtId="1" fontId="99" fillId="2" borderId="52" xfId="0" applyNumberFormat="1" applyFont="1" applyFill="1" applyBorder="1" applyAlignment="1">
      <alignment horizontal="left" vertical="center" wrapText="1"/>
    </xf>
    <xf numFmtId="0" fontId="26" fillId="0" borderId="0" xfId="0" applyFont="1" applyAlignment="1">
      <alignment horizontal="left" vertical="center"/>
    </xf>
    <xf numFmtId="14" fontId="51" fillId="0" borderId="0" xfId="2" applyNumberFormat="1" applyFont="1" applyAlignment="1">
      <alignment vertical="center"/>
    </xf>
    <xf numFmtId="0" fontId="34" fillId="0" borderId="73" xfId="2" quotePrefix="1" applyFont="1" applyBorder="1" applyAlignment="1">
      <alignment vertical="center"/>
    </xf>
    <xf numFmtId="0" fontId="34" fillId="0" borderId="73" xfId="2" applyFont="1" applyBorder="1" applyAlignment="1">
      <alignment vertical="center"/>
    </xf>
    <xf numFmtId="0" fontId="34" fillId="0" borderId="0" xfId="2" quotePrefix="1" applyFont="1" applyAlignment="1">
      <alignment vertical="center"/>
    </xf>
    <xf numFmtId="0" fontId="35" fillId="0" borderId="74" xfId="0" quotePrefix="1" applyFont="1" applyBorder="1" applyAlignment="1">
      <alignment vertical="center"/>
    </xf>
    <xf numFmtId="0" fontId="35" fillId="0" borderId="55" xfId="0" quotePrefix="1" applyFont="1" applyBorder="1" applyAlignment="1">
      <alignment vertical="center"/>
    </xf>
    <xf numFmtId="0" fontId="99" fillId="2" borderId="57" xfId="0" applyFont="1" applyFill="1" applyBorder="1" applyAlignment="1">
      <alignment vertical="center" wrapText="1"/>
    </xf>
    <xf numFmtId="0" fontId="34" fillId="0" borderId="0" xfId="2" quotePrefix="1" applyFont="1" applyAlignment="1">
      <alignment horizontal="center" vertical="center"/>
    </xf>
    <xf numFmtId="12" fontId="35" fillId="0" borderId="55" xfId="0" quotePrefix="1" applyNumberFormat="1" applyFont="1" applyBorder="1" applyAlignment="1">
      <alignment vertical="center" wrapText="1"/>
    </xf>
    <xf numFmtId="12" fontId="35" fillId="0" borderId="73" xfId="0" quotePrefix="1" applyNumberFormat="1" applyFont="1" applyBorder="1" applyAlignment="1">
      <alignment vertical="center" wrapText="1"/>
    </xf>
    <xf numFmtId="0" fontId="99" fillId="2" borderId="58" xfId="0" applyFont="1" applyFill="1" applyBorder="1" applyAlignment="1">
      <alignment vertical="center" wrapText="1"/>
    </xf>
    <xf numFmtId="0" fontId="99" fillId="2" borderId="75" xfId="0" applyFont="1" applyFill="1" applyBorder="1" applyAlignment="1">
      <alignment vertical="center"/>
    </xf>
    <xf numFmtId="1" fontId="51" fillId="0" borderId="54" xfId="2" quotePrefix="1" applyNumberFormat="1" applyFont="1" applyBorder="1" applyAlignment="1">
      <alignment horizontal="left" vertical="center" wrapText="1"/>
    </xf>
    <xf numFmtId="0" fontId="5" fillId="0" borderId="0" xfId="130" applyProtection="1">
      <protection locked="0"/>
    </xf>
    <xf numFmtId="0" fontId="103" fillId="0" borderId="73" xfId="130" applyFont="1" applyBorder="1" applyAlignment="1" applyProtection="1">
      <alignment horizontal="left"/>
      <protection locked="0"/>
    </xf>
    <xf numFmtId="0" fontId="103" fillId="0" borderId="61" xfId="129" applyFont="1" applyBorder="1" applyAlignment="1" applyProtection="1">
      <alignment horizontal="left" vertical="center"/>
      <protection locked="0"/>
    </xf>
    <xf numFmtId="0" fontId="103" fillId="0" borderId="0" xfId="129" applyFont="1" applyAlignment="1" applyProtection="1">
      <alignment horizontal="left" vertical="center"/>
      <protection locked="0"/>
    </xf>
    <xf numFmtId="0" fontId="103" fillId="0" borderId="0" xfId="130" applyFont="1" applyAlignment="1" applyProtection="1">
      <alignment horizontal="left"/>
      <protection locked="0"/>
    </xf>
    <xf numFmtId="0" fontId="5" fillId="0" borderId="0" xfId="130" applyAlignment="1" applyProtection="1">
      <alignment horizontal="left"/>
      <protection locked="0"/>
    </xf>
    <xf numFmtId="176" fontId="9" fillId="0" borderId="0" xfId="130" applyNumberFormat="1" applyFont="1" applyProtection="1">
      <protection locked="0"/>
    </xf>
    <xf numFmtId="0" fontId="104" fillId="0" borderId="0" xfId="130" applyFont="1" applyProtection="1">
      <protection locked="0"/>
    </xf>
    <xf numFmtId="0" fontId="102" fillId="3" borderId="61" xfId="130" applyFont="1" applyFill="1" applyBorder="1" applyProtection="1">
      <protection locked="0"/>
    </xf>
    <xf numFmtId="0" fontId="5" fillId="3" borderId="0" xfId="130" applyFill="1" applyProtection="1">
      <protection locked="0"/>
    </xf>
    <xf numFmtId="176" fontId="7" fillId="0" borderId="0" xfId="130" applyNumberFormat="1" applyFont="1" applyAlignment="1" applyProtection="1">
      <alignment horizontal="center"/>
      <protection locked="0"/>
    </xf>
    <xf numFmtId="0" fontId="7" fillId="5" borderId="73" xfId="130" applyFont="1" applyFill="1" applyBorder="1" applyAlignment="1" applyProtection="1">
      <alignment horizontal="left" vertical="center"/>
      <protection locked="0"/>
    </xf>
    <xf numFmtId="0" fontId="105" fillId="5" borderId="74" xfId="130" applyFont="1" applyFill="1" applyBorder="1" applyAlignment="1" applyProtection="1">
      <alignment vertical="center"/>
      <protection locked="0"/>
    </xf>
    <xf numFmtId="0" fontId="105" fillId="5" borderId="78" xfId="130" applyFont="1" applyFill="1" applyBorder="1" applyAlignment="1" applyProtection="1">
      <alignment vertical="center"/>
      <protection locked="0"/>
    </xf>
    <xf numFmtId="0" fontId="105" fillId="5" borderId="72" xfId="130" applyFont="1" applyFill="1" applyBorder="1" applyAlignment="1" applyProtection="1">
      <alignment vertical="center"/>
      <protection locked="0"/>
    </xf>
    <xf numFmtId="49" fontId="103" fillId="0" borderId="73" xfId="130" applyNumberFormat="1" applyFont="1" applyBorder="1" applyAlignment="1" applyProtection="1">
      <alignment horizontal="left"/>
      <protection locked="0"/>
    </xf>
    <xf numFmtId="165" fontId="103" fillId="0" borderId="73" xfId="130" applyNumberFormat="1" applyFont="1" applyBorder="1" applyAlignment="1" applyProtection="1">
      <alignment horizontal="right"/>
      <protection locked="0"/>
    </xf>
    <xf numFmtId="165" fontId="106" fillId="49" borderId="73" xfId="130" applyNumberFormat="1" applyFont="1" applyFill="1" applyBorder="1" applyAlignment="1" applyProtection="1">
      <alignment horizontal="right"/>
      <protection locked="0"/>
    </xf>
    <xf numFmtId="165" fontId="5" fillId="50" borderId="73" xfId="130" applyNumberFormat="1" applyFill="1" applyBorder="1" applyAlignment="1" applyProtection="1">
      <alignment horizontal="right"/>
    </xf>
    <xf numFmtId="0" fontId="102" fillId="0" borderId="73" xfId="129" applyBorder="1" applyAlignment="1" applyProtection="1">
      <alignment vertical="center"/>
      <protection locked="0"/>
    </xf>
    <xf numFmtId="0" fontId="103" fillId="0" borderId="73" xfId="130" applyFont="1" applyBorder="1" applyProtection="1">
      <protection locked="0"/>
    </xf>
    <xf numFmtId="0" fontId="102" fillId="0" borderId="72" xfId="129" applyBorder="1" applyAlignment="1" applyProtection="1">
      <alignment vertical="center"/>
      <protection locked="0"/>
    </xf>
    <xf numFmtId="0" fontId="103" fillId="0" borderId="72" xfId="130" applyFont="1" applyBorder="1" applyProtection="1">
      <protection locked="0"/>
    </xf>
    <xf numFmtId="0" fontId="102" fillId="0" borderId="78" xfId="129" applyBorder="1" applyAlignment="1" applyProtection="1">
      <alignment vertical="center"/>
      <protection locked="0"/>
    </xf>
    <xf numFmtId="0" fontId="103" fillId="0" borderId="78" xfId="129" applyFont="1" applyBorder="1" applyAlignment="1" applyProtection="1">
      <alignment vertical="center"/>
      <protection locked="0"/>
    </xf>
    <xf numFmtId="0" fontId="7" fillId="5" borderId="73" xfId="130" applyFont="1" applyFill="1" applyBorder="1" applyAlignment="1" applyProtection="1">
      <alignment horizontal="center" vertical="center"/>
      <protection locked="0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1" xfId="0" quotePrefix="1" applyNumberFormat="1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11" borderId="14" xfId="0" applyFont="1" applyFill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32" fillId="10" borderId="23" xfId="0" applyFont="1" applyFill="1" applyBorder="1" applyAlignment="1">
      <alignment horizontal="center" vertical="center"/>
    </xf>
    <xf numFmtId="0" fontId="32" fillId="10" borderId="24" xfId="0" applyFont="1" applyFill="1" applyBorder="1" applyAlignment="1">
      <alignment horizontal="center" vertical="center"/>
    </xf>
    <xf numFmtId="0" fontId="32" fillId="10" borderId="48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1" fontId="69" fillId="0" borderId="15" xfId="0" applyNumberFormat="1" applyFont="1" applyBorder="1" applyAlignment="1">
      <alignment horizontal="center" vertical="center" wrapText="1"/>
    </xf>
    <xf numFmtId="1" fontId="69" fillId="0" borderId="12" xfId="0" applyNumberFormat="1" applyFont="1" applyBorder="1" applyAlignment="1">
      <alignment horizontal="center" vertical="center" wrapText="1"/>
    </xf>
    <xf numFmtId="1" fontId="69" fillId="0" borderId="13" xfId="0" applyNumberFormat="1" applyFont="1" applyBorder="1" applyAlignment="1">
      <alignment horizontal="center" vertical="center" wrapText="1"/>
    </xf>
    <xf numFmtId="0" fontId="49" fillId="0" borderId="14" xfId="0" applyFont="1" applyBorder="1" applyAlignment="1">
      <alignment horizontal="center" vertical="center" wrapText="1"/>
    </xf>
    <xf numFmtId="0" fontId="65" fillId="2" borderId="3" xfId="0" applyFont="1" applyFill="1" applyBorder="1" applyAlignment="1">
      <alignment horizontal="left" vertical="center" wrapText="1"/>
    </xf>
    <xf numFmtId="0" fontId="65" fillId="13" borderId="3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8" xfId="0" applyFont="1" applyFill="1" applyBorder="1" applyAlignment="1">
      <alignment horizontal="left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32" fillId="10" borderId="26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9" xfId="0" applyFont="1" applyFill="1" applyBorder="1" applyAlignment="1">
      <alignment horizontal="center" vertical="center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1" fontId="31" fillId="2" borderId="15" xfId="0" applyNumberFormat="1" applyFont="1" applyFill="1" applyBorder="1" applyAlignment="1">
      <alignment horizontal="center" vertical="center" wrapText="1"/>
    </xf>
    <xf numFmtId="1" fontId="31" fillId="2" borderId="13" xfId="0" applyNumberFormat="1" applyFont="1" applyFill="1" applyBorder="1" applyAlignment="1">
      <alignment horizontal="center" vertical="center" wrapText="1"/>
    </xf>
    <xf numFmtId="1" fontId="57" fillId="0" borderId="51" xfId="1" applyNumberFormat="1" applyFont="1" applyBorder="1" applyAlignment="1">
      <alignment horizontal="center" vertical="center" wrapText="1"/>
    </xf>
    <xf numFmtId="1" fontId="57" fillId="0" borderId="54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10" xfId="1" applyNumberFormat="1" applyFont="1" applyBorder="1" applyAlignment="1">
      <alignment horizontal="center" vertical="center" wrapText="1"/>
    </xf>
    <xf numFmtId="1" fontId="60" fillId="0" borderId="51" xfId="1" applyNumberFormat="1" applyFont="1" applyBorder="1" applyAlignment="1">
      <alignment horizontal="center" vertical="center" wrapText="1"/>
    </xf>
    <xf numFmtId="1" fontId="60" fillId="0" borderId="54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10" xfId="1" applyNumberFormat="1" applyFont="1" applyBorder="1" applyAlignment="1">
      <alignment horizontal="center" vertical="center" wrapText="1"/>
    </xf>
    <xf numFmtId="1" fontId="31" fillId="2" borderId="60" xfId="0" applyNumberFormat="1" applyFont="1" applyFill="1" applyBorder="1" applyAlignment="1">
      <alignment horizontal="center" vertical="center" wrapText="1"/>
    </xf>
    <xf numFmtId="1" fontId="31" fillId="2" borderId="30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8" xfId="0" applyNumberFormat="1" applyFont="1" applyFill="1" applyBorder="1" applyAlignment="1">
      <alignment horizontal="center" vertical="center" wrapText="1"/>
    </xf>
    <xf numFmtId="1" fontId="31" fillId="2" borderId="59" xfId="0" applyNumberFormat="1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1" fontId="57" fillId="3" borderId="14" xfId="1" applyNumberFormat="1" applyFont="1" applyFill="1" applyBorder="1" applyAlignment="1">
      <alignment horizontal="center" vertical="center" wrapText="1"/>
    </xf>
    <xf numFmtId="1" fontId="31" fillId="2" borderId="15" xfId="0" quotePrefix="1" applyNumberFormat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/>
    </xf>
    <xf numFmtId="0" fontId="31" fillId="2" borderId="11" xfId="0" quotePrefix="1" applyFont="1" applyFill="1" applyBorder="1" applyAlignment="1">
      <alignment horizontal="center" vertical="center" wrapText="1"/>
    </xf>
    <xf numFmtId="0" fontId="31" fillId="2" borderId="10" xfId="0" quotePrefix="1" applyFont="1" applyFill="1" applyBorder="1" applyAlignment="1">
      <alignment horizontal="center" vertical="center" wrapText="1"/>
    </xf>
    <xf numFmtId="0" fontId="62" fillId="2" borderId="13" xfId="0" quotePrefix="1" applyFont="1" applyFill="1" applyBorder="1" applyAlignment="1">
      <alignment horizontal="center" vertical="center" wrapText="1"/>
    </xf>
    <xf numFmtId="0" fontId="62" fillId="2" borderId="14" xfId="0" quotePrefix="1" applyFont="1" applyFill="1" applyBorder="1" applyAlignment="1">
      <alignment horizontal="center" vertical="center" wrapText="1"/>
    </xf>
    <xf numFmtId="0" fontId="31" fillId="2" borderId="14" xfId="0" quotePrefix="1" applyFont="1" applyFill="1" applyBorder="1" applyAlignment="1">
      <alignment horizontal="center" vertical="center" wrapText="1"/>
    </xf>
    <xf numFmtId="0" fontId="31" fillId="2" borderId="15" xfId="0" quotePrefix="1" applyFont="1" applyFill="1" applyBorder="1" applyAlignment="1">
      <alignment horizontal="center" vertical="center" wrapText="1"/>
    </xf>
    <xf numFmtId="0" fontId="31" fillId="2" borderId="13" xfId="0" quotePrefix="1" applyFont="1" applyFill="1" applyBorder="1" applyAlignment="1">
      <alignment horizontal="center" vertical="center" wrapText="1"/>
    </xf>
    <xf numFmtId="0" fontId="32" fillId="0" borderId="55" xfId="0" applyFont="1" applyBorder="1" applyAlignment="1">
      <alignment horizontal="center" vertical="center" wrapText="1"/>
    </xf>
    <xf numFmtId="0" fontId="32" fillId="0" borderId="52" xfId="0" applyFont="1" applyBorder="1" applyAlignment="1">
      <alignment horizontal="center" vertical="center" wrapText="1"/>
    </xf>
    <xf numFmtId="0" fontId="32" fillId="0" borderId="53" xfId="0" applyFont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2" borderId="52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2" fillId="3" borderId="29" xfId="0" applyFont="1" applyFill="1" applyBorder="1" applyAlignment="1">
      <alignment horizontal="center" vertical="center" wrapText="1"/>
    </xf>
    <xf numFmtId="0" fontId="32" fillId="3" borderId="30" xfId="0" applyFont="1" applyFill="1" applyBorder="1" applyAlignment="1">
      <alignment horizontal="center" vertical="center" wrapText="1"/>
    </xf>
    <xf numFmtId="0" fontId="49" fillId="9" borderId="14" xfId="0" applyFont="1" applyFill="1" applyBorder="1" applyAlignment="1">
      <alignment horizontal="left" vertical="center" wrapText="1"/>
    </xf>
    <xf numFmtId="12" fontId="48" fillId="0" borderId="15" xfId="0" quotePrefix="1" applyNumberFormat="1" applyFont="1" applyBorder="1" applyAlignment="1">
      <alignment horizontal="center" vertical="center" wrapText="1"/>
    </xf>
    <xf numFmtId="12" fontId="48" fillId="0" borderId="12" xfId="0" quotePrefix="1" applyNumberFormat="1" applyFont="1" applyBorder="1" applyAlignment="1">
      <alignment horizontal="center" vertical="center" wrapText="1"/>
    </xf>
    <xf numFmtId="12" fontId="48" fillId="0" borderId="13" xfId="0" quotePrefix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1" fillId="2" borderId="12" xfId="0" quotePrefix="1" applyFont="1" applyFill="1" applyBorder="1" applyAlignment="1">
      <alignment horizontal="center" vertical="center" wrapText="1"/>
    </xf>
    <xf numFmtId="0" fontId="31" fillId="2" borderId="60" xfId="0" quotePrefix="1" applyFont="1" applyFill="1" applyBorder="1" applyAlignment="1">
      <alignment horizontal="center" vertical="center" wrapText="1"/>
    </xf>
    <xf numFmtId="0" fontId="31" fillId="2" borderId="29" xfId="0" quotePrefix="1" applyFont="1" applyFill="1" applyBorder="1" applyAlignment="1">
      <alignment horizontal="center" vertical="center" wrapText="1"/>
    </xf>
    <xf numFmtId="0" fontId="31" fillId="2" borderId="30" xfId="0" quotePrefix="1" applyFont="1" applyFill="1" applyBorder="1" applyAlignment="1">
      <alignment horizontal="center" vertical="center" wrapText="1"/>
    </xf>
    <xf numFmtId="0" fontId="31" fillId="2" borderId="61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1" fillId="2" borderId="58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59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15" xfId="0" applyFont="1" applyFill="1" applyBorder="1" applyAlignment="1">
      <alignment horizontal="left" vertical="center" wrapText="1"/>
    </xf>
    <xf numFmtId="0" fontId="31" fillId="9" borderId="13" xfId="0" applyFont="1" applyFill="1" applyBorder="1" applyAlignment="1">
      <alignment horizontal="left" vertical="center" wrapText="1"/>
    </xf>
    <xf numFmtId="0" fontId="31" fillId="9" borderId="55" xfId="0" applyFont="1" applyFill="1" applyBorder="1" applyAlignment="1">
      <alignment horizontal="left" vertical="center" wrapText="1"/>
    </xf>
    <xf numFmtId="0" fontId="31" fillId="9" borderId="53" xfId="0" applyFont="1" applyFill="1" applyBorder="1" applyAlignment="1">
      <alignment horizontal="left" vertical="center" wrapText="1"/>
    </xf>
    <xf numFmtId="0" fontId="32" fillId="0" borderId="15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2" fontId="35" fillId="0" borderId="55" xfId="0" quotePrefix="1" applyNumberFormat="1" applyFont="1" applyBorder="1" applyAlignment="1">
      <alignment horizontal="center" vertical="center" wrapText="1"/>
    </xf>
    <xf numFmtId="12" fontId="35" fillId="0" borderId="52" xfId="0" quotePrefix="1" applyNumberFormat="1" applyFont="1" applyBorder="1" applyAlignment="1">
      <alignment horizontal="center" vertical="center" wrapText="1"/>
    </xf>
    <xf numFmtId="12" fontId="35" fillId="0" borderId="53" xfId="0" quotePrefix="1" applyNumberFormat="1" applyFont="1" applyBorder="1" applyAlignment="1">
      <alignment horizontal="center" vertical="center" wrapText="1"/>
    </xf>
    <xf numFmtId="0" fontId="99" fillId="2" borderId="54" xfId="0" applyFont="1" applyFill="1" applyBorder="1" applyAlignment="1">
      <alignment horizontal="center" vertical="center" wrapText="1"/>
    </xf>
    <xf numFmtId="1" fontId="99" fillId="2" borderId="55" xfId="0" applyNumberFormat="1" applyFont="1" applyFill="1" applyBorder="1" applyAlignment="1">
      <alignment horizontal="center" vertical="center" wrapText="1"/>
    </xf>
    <xf numFmtId="1" fontId="99" fillId="2" borderId="53" xfId="0" applyNumberFormat="1" applyFont="1" applyFill="1" applyBorder="1" applyAlignment="1">
      <alignment horizontal="center" vertical="center" wrapText="1"/>
    </xf>
    <xf numFmtId="1" fontId="35" fillId="2" borderId="55" xfId="0" applyNumberFormat="1" applyFont="1" applyFill="1" applyBorder="1" applyAlignment="1">
      <alignment horizontal="center" vertical="center"/>
    </xf>
    <xf numFmtId="1" fontId="35" fillId="2" borderId="53" xfId="0" applyNumberFormat="1" applyFont="1" applyFill="1" applyBorder="1" applyAlignment="1">
      <alignment horizontal="center" vertical="center"/>
    </xf>
    <xf numFmtId="1" fontId="99" fillId="2" borderId="54" xfId="0" applyNumberFormat="1" applyFont="1" applyFill="1" applyBorder="1" applyAlignment="1">
      <alignment horizontal="center" vertical="center" wrapText="1"/>
    </xf>
    <xf numFmtId="0" fontId="99" fillId="2" borderId="60" xfId="0" applyFont="1" applyFill="1" applyBorder="1" applyAlignment="1">
      <alignment horizontal="center" vertical="center" wrapText="1"/>
    </xf>
    <xf numFmtId="0" fontId="99" fillId="2" borderId="29" xfId="0" applyFont="1" applyFill="1" applyBorder="1" applyAlignment="1">
      <alignment horizontal="center" vertical="center" wrapText="1"/>
    </xf>
    <xf numFmtId="0" fontId="99" fillId="2" borderId="30" xfId="0" applyFont="1" applyFill="1" applyBorder="1" applyAlignment="1">
      <alignment horizontal="center" vertical="center" wrapText="1"/>
    </xf>
    <xf numFmtId="0" fontId="99" fillId="2" borderId="15" xfId="0" applyFont="1" applyFill="1" applyBorder="1" applyAlignment="1">
      <alignment horizontal="center" vertical="center" wrapText="1"/>
    </xf>
    <xf numFmtId="0" fontId="99" fillId="2" borderId="13" xfId="0" applyFont="1" applyFill="1" applyBorder="1" applyAlignment="1">
      <alignment horizontal="center" vertical="center" wrapText="1"/>
    </xf>
    <xf numFmtId="0" fontId="35" fillId="3" borderId="15" xfId="0" applyFont="1" applyFill="1" applyBorder="1" applyAlignment="1">
      <alignment horizontal="center" vertical="center" wrapText="1"/>
    </xf>
    <xf numFmtId="0" fontId="35" fillId="3" borderId="12" xfId="0" applyFont="1" applyFill="1" applyBorder="1" applyAlignment="1">
      <alignment horizontal="center" vertical="center" wrapText="1"/>
    </xf>
    <xf numFmtId="0" fontId="35" fillId="3" borderId="29" xfId="0" applyFont="1" applyFill="1" applyBorder="1" applyAlignment="1">
      <alignment horizontal="center" vertical="center" wrapText="1"/>
    </xf>
    <xf numFmtId="0" fontId="35" fillId="3" borderId="0" xfId="0" applyFont="1" applyFill="1" applyAlignment="1">
      <alignment horizontal="center" vertical="center" wrapText="1"/>
    </xf>
    <xf numFmtId="0" fontId="35" fillId="3" borderId="49" xfId="0" applyFont="1" applyFill="1" applyBorder="1" applyAlignment="1">
      <alignment horizontal="center" vertical="center" wrapText="1"/>
    </xf>
    <xf numFmtId="1" fontId="35" fillId="2" borderId="54" xfId="0" applyNumberFormat="1" applyFont="1" applyFill="1" applyBorder="1" applyAlignment="1">
      <alignment horizontal="center" vertical="center"/>
    </xf>
    <xf numFmtId="0" fontId="35" fillId="3" borderId="30" xfId="0" applyFont="1" applyFill="1" applyBorder="1" applyAlignment="1">
      <alignment horizontal="center" vertical="center" wrapText="1"/>
    </xf>
    <xf numFmtId="1" fontId="99" fillId="2" borderId="54" xfId="0" applyNumberFormat="1" applyFont="1" applyFill="1" applyBorder="1" applyAlignment="1">
      <alignment horizontal="left" vertical="center" wrapText="1"/>
    </xf>
    <xf numFmtId="0" fontId="35" fillId="0" borderId="73" xfId="0" quotePrefix="1" applyFont="1" applyBorder="1" applyAlignment="1">
      <alignment horizontal="center" vertical="center" wrapText="1"/>
    </xf>
    <xf numFmtId="0" fontId="101" fillId="0" borderId="0" xfId="0" quotePrefix="1" applyFont="1" applyAlignment="1">
      <alignment horizontal="left" vertical="center" wrapText="1"/>
    </xf>
    <xf numFmtId="0" fontId="101" fillId="0" borderId="0" xfId="0" applyFont="1" applyAlignment="1">
      <alignment horizontal="left" vertical="center"/>
    </xf>
    <xf numFmtId="1" fontId="35" fillId="0" borderId="54" xfId="0" applyNumberFormat="1" applyFont="1" applyBorder="1" applyAlignment="1">
      <alignment horizontal="center" vertical="center" wrapText="1"/>
    </xf>
    <xf numFmtId="0" fontId="35" fillId="10" borderId="54" xfId="0" applyFont="1" applyFill="1" applyBorder="1" applyAlignment="1">
      <alignment horizontal="center" vertical="center"/>
    </xf>
    <xf numFmtId="0" fontId="35" fillId="5" borderId="54" xfId="0" applyFont="1" applyFill="1" applyBorder="1" applyAlignment="1">
      <alignment horizontal="center" vertical="center" wrapText="1"/>
    </xf>
    <xf numFmtId="0" fontId="35" fillId="5" borderId="54" xfId="0" applyFont="1" applyFill="1" applyBorder="1" applyAlignment="1">
      <alignment horizontal="center" vertical="center"/>
    </xf>
    <xf numFmtId="0" fontId="35" fillId="15" borderId="0" xfId="0" applyFont="1" applyFill="1" applyAlignment="1">
      <alignment horizontal="left" vertical="center" wrapText="1"/>
    </xf>
    <xf numFmtId="1" fontId="29" fillId="2" borderId="54" xfId="0" applyNumberFormat="1" applyFont="1" applyFill="1" applyBorder="1" applyAlignment="1">
      <alignment horizontal="left" vertical="center" wrapText="1"/>
    </xf>
    <xf numFmtId="0" fontId="29" fillId="2" borderId="55" xfId="0" quotePrefix="1" applyFont="1" applyFill="1" applyBorder="1" applyAlignment="1">
      <alignment horizontal="center" vertical="center" wrapText="1"/>
    </xf>
    <xf numFmtId="0" fontId="29" fillId="2" borderId="52" xfId="0" quotePrefix="1" applyFont="1" applyFill="1" applyBorder="1" applyAlignment="1">
      <alignment horizontal="center" vertical="center" wrapText="1"/>
    </xf>
    <xf numFmtId="0" fontId="29" fillId="2" borderId="53" xfId="0" quotePrefix="1" applyFont="1" applyFill="1" applyBorder="1" applyAlignment="1">
      <alignment horizontal="center" vertical="center" wrapText="1"/>
    </xf>
    <xf numFmtId="0" fontId="99" fillId="2" borderId="55" xfId="0" quotePrefix="1" applyFont="1" applyFill="1" applyBorder="1" applyAlignment="1">
      <alignment horizontal="center" vertical="center" wrapText="1"/>
    </xf>
    <xf numFmtId="0" fontId="99" fillId="2" borderId="52" xfId="0" quotePrefix="1" applyFont="1" applyFill="1" applyBorder="1" applyAlignment="1">
      <alignment horizontal="center" vertical="center" wrapText="1"/>
    </xf>
    <xf numFmtId="0" fontId="99" fillId="2" borderId="53" xfId="0" quotePrefix="1" applyFont="1" applyFill="1" applyBorder="1" applyAlignment="1">
      <alignment horizontal="center" vertical="center" wrapText="1"/>
    </xf>
    <xf numFmtId="0" fontId="35" fillId="2" borderId="0" xfId="0" applyFont="1" applyFill="1" applyAlignment="1">
      <alignment horizontal="left" vertical="center"/>
    </xf>
    <xf numFmtId="0" fontId="99" fillId="9" borderId="74" xfId="0" applyFont="1" applyFill="1" applyBorder="1" applyAlignment="1">
      <alignment horizontal="center" vertical="center" wrapText="1"/>
    </xf>
    <xf numFmtId="0" fontId="99" fillId="9" borderId="72" xfId="0" applyFont="1" applyFill="1" applyBorder="1" applyAlignment="1">
      <alignment horizontal="center" vertical="center" wrapText="1"/>
    </xf>
    <xf numFmtId="0" fontId="35" fillId="2" borderId="0" xfId="0" applyFont="1" applyFill="1" applyAlignment="1">
      <alignment horizontal="left" vertical="center" wrapText="1"/>
    </xf>
    <xf numFmtId="0" fontId="34" fillId="0" borderId="14" xfId="0" applyFont="1" applyBorder="1" applyAlignment="1">
      <alignment horizontal="center" vertical="center"/>
    </xf>
    <xf numFmtId="0" fontId="34" fillId="0" borderId="14" xfId="0" quotePrefix="1" applyFont="1" applyBorder="1" applyAlignment="1">
      <alignment horizontal="center" vertical="center"/>
    </xf>
    <xf numFmtId="16" fontId="34" fillId="0" borderId="14" xfId="0" quotePrefix="1" applyNumberFormat="1" applyFont="1" applyBorder="1" applyAlignment="1">
      <alignment horizontal="center" vertical="center"/>
    </xf>
    <xf numFmtId="0" fontId="96" fillId="0" borderId="23" xfId="0" applyFont="1" applyBorder="1" applyAlignment="1">
      <alignment horizontal="center" vertical="center" wrapText="1"/>
    </xf>
    <xf numFmtId="0" fontId="96" fillId="0" borderId="24" xfId="0" applyFont="1" applyBorder="1" applyAlignment="1">
      <alignment horizontal="center" vertical="center" wrapText="1"/>
    </xf>
    <xf numFmtId="0" fontId="96" fillId="0" borderId="25" xfId="0" applyFont="1" applyBorder="1" applyAlignment="1">
      <alignment horizontal="center" vertical="center" wrapText="1"/>
    </xf>
    <xf numFmtId="0" fontId="96" fillId="0" borderId="26" xfId="0" applyFont="1" applyBorder="1" applyAlignment="1">
      <alignment horizontal="center" vertical="center" wrapText="1"/>
    </xf>
    <xf numFmtId="0" fontId="96" fillId="0" borderId="0" xfId="0" applyFont="1" applyAlignment="1">
      <alignment horizontal="center" vertical="center" wrapText="1"/>
    </xf>
    <xf numFmtId="0" fontId="96" fillId="0" borderId="27" xfId="0" applyFont="1" applyBorder="1" applyAlignment="1">
      <alignment horizontal="center" vertical="center" wrapText="1"/>
    </xf>
    <xf numFmtId="0" fontId="96" fillId="0" borderId="31" xfId="0" applyFont="1" applyBorder="1" applyAlignment="1">
      <alignment horizontal="center" vertical="center" wrapText="1"/>
    </xf>
    <xf numFmtId="0" fontId="96" fillId="0" borderId="28" xfId="0" applyFont="1" applyBorder="1" applyAlignment="1">
      <alignment horizontal="center" vertical="center" wrapText="1"/>
    </xf>
    <xf numFmtId="0" fontId="96" fillId="0" borderId="32" xfId="0" applyFont="1" applyBorder="1" applyAlignment="1">
      <alignment horizontal="center" vertical="center" wrapText="1"/>
    </xf>
    <xf numFmtId="0" fontId="26" fillId="2" borderId="0" xfId="0" applyFont="1" applyFill="1" applyAlignment="1">
      <alignment horizontal="left" vertical="center"/>
    </xf>
    <xf numFmtId="0" fontId="35" fillId="3" borderId="13" xfId="0" applyFont="1" applyFill="1" applyBorder="1" applyAlignment="1">
      <alignment horizontal="center" vertical="center" wrapText="1"/>
    </xf>
    <xf numFmtId="0" fontId="35" fillId="0" borderId="55" xfId="0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35" fillId="0" borderId="55" xfId="0" applyFont="1" applyBorder="1" applyAlignment="1">
      <alignment horizontal="center" vertical="center" wrapText="1"/>
    </xf>
    <xf numFmtId="0" fontId="35" fillId="0" borderId="52" xfId="0" applyFont="1" applyBorder="1" applyAlignment="1">
      <alignment horizontal="center" vertical="center" wrapText="1"/>
    </xf>
    <xf numFmtId="0" fontId="35" fillId="0" borderId="53" xfId="0" applyFont="1" applyBorder="1" applyAlignment="1">
      <alignment horizontal="center" vertical="center" wrapText="1"/>
    </xf>
    <xf numFmtId="0" fontId="26" fillId="0" borderId="55" xfId="0" applyFont="1" applyBorder="1" applyAlignment="1">
      <alignment horizontal="center" vertical="center"/>
    </xf>
    <xf numFmtId="0" fontId="26" fillId="0" borderId="53" xfId="0" applyFont="1" applyBorder="1" applyAlignment="1">
      <alignment horizontal="center" vertical="center"/>
    </xf>
    <xf numFmtId="0" fontId="26" fillId="0" borderId="55" xfId="0" applyFont="1" applyBorder="1" applyAlignment="1">
      <alignment horizontal="center" vertical="center" wrapText="1"/>
    </xf>
    <xf numFmtId="0" fontId="26" fillId="0" borderId="52" xfId="0" applyFont="1" applyBorder="1" applyAlignment="1">
      <alignment horizontal="center" vertical="center" wrapText="1"/>
    </xf>
    <xf numFmtId="0" fontId="26" fillId="0" borderId="53" xfId="0" applyFont="1" applyBorder="1" applyAlignment="1">
      <alignment horizontal="center" vertical="center" wrapText="1"/>
    </xf>
    <xf numFmtId="0" fontId="99" fillId="9" borderId="14" xfId="0" applyFont="1" applyFill="1" applyBorder="1" applyAlignment="1">
      <alignment horizontal="left" vertical="center" wrapText="1"/>
    </xf>
    <xf numFmtId="12" fontId="35" fillId="0" borderId="73" xfId="0" quotePrefix="1" applyNumberFormat="1" applyFont="1" applyBorder="1" applyAlignment="1">
      <alignment horizontal="center" vertical="center" wrapText="1"/>
    </xf>
    <xf numFmtId="0" fontId="99" fillId="9" borderId="54" xfId="0" applyFont="1" applyFill="1" applyBorder="1" applyAlignment="1">
      <alignment horizontal="left" vertical="center" wrapText="1"/>
    </xf>
    <xf numFmtId="1" fontId="35" fillId="0" borderId="55" xfId="0" applyNumberFormat="1" applyFont="1" applyBorder="1" applyAlignment="1">
      <alignment horizontal="center" vertical="center" wrapText="1"/>
    </xf>
    <xf numFmtId="1" fontId="35" fillId="0" borderId="52" xfId="0" applyNumberFormat="1" applyFont="1" applyBorder="1" applyAlignment="1">
      <alignment horizontal="center" vertical="center" wrapText="1"/>
    </xf>
    <xf numFmtId="1" fontId="35" fillId="0" borderId="53" xfId="0" applyNumberFormat="1" applyFont="1" applyBorder="1" applyAlignment="1">
      <alignment horizontal="center" vertical="center" wrapText="1"/>
    </xf>
    <xf numFmtId="0" fontId="99" fillId="2" borderId="55" xfId="0" applyFont="1" applyFill="1" applyBorder="1" applyAlignment="1">
      <alignment horizontal="center" vertical="center" wrapText="1"/>
    </xf>
    <xf numFmtId="0" fontId="99" fillId="2" borderId="53" xfId="0" applyFont="1" applyFill="1" applyBorder="1" applyAlignment="1">
      <alignment horizontal="center" vertical="center" wrapText="1"/>
    </xf>
    <xf numFmtId="0" fontId="35" fillId="5" borderId="60" xfId="0" applyFont="1" applyFill="1" applyBorder="1" applyAlignment="1">
      <alignment horizontal="center" vertical="center" wrapText="1"/>
    </xf>
    <xf numFmtId="0" fontId="35" fillId="5" borderId="29" xfId="0" applyFont="1" applyFill="1" applyBorder="1" applyAlignment="1">
      <alignment horizontal="center" vertical="center" wrapText="1"/>
    </xf>
    <xf numFmtId="0" fontId="35" fillId="5" borderId="71" xfId="0" applyFont="1" applyFill="1" applyBorder="1" applyAlignment="1">
      <alignment horizontal="center" vertical="center"/>
    </xf>
    <xf numFmtId="0" fontId="35" fillId="5" borderId="52" xfId="0" applyFont="1" applyFill="1" applyBorder="1" applyAlignment="1">
      <alignment horizontal="center" vertical="center"/>
    </xf>
    <xf numFmtId="0" fontId="35" fillId="5" borderId="53" xfId="0" applyFont="1" applyFill="1" applyBorder="1" applyAlignment="1">
      <alignment horizontal="center" vertical="center"/>
    </xf>
    <xf numFmtId="0" fontId="35" fillId="5" borderId="55" xfId="0" applyFont="1" applyFill="1" applyBorder="1" applyAlignment="1">
      <alignment horizontal="center" vertical="center" wrapText="1"/>
    </xf>
    <xf numFmtId="0" fontId="35" fillId="5" borderId="53" xfId="0" applyFont="1" applyFill="1" applyBorder="1" applyAlignment="1">
      <alignment horizontal="center" vertical="center" wrapText="1"/>
    </xf>
    <xf numFmtId="1" fontId="50" fillId="5" borderId="55" xfId="2" applyNumberFormat="1" applyFont="1" applyFill="1" applyBorder="1" applyAlignment="1">
      <alignment horizontal="center" vertical="center" wrapText="1"/>
    </xf>
    <xf numFmtId="1" fontId="50" fillId="5" borderId="53" xfId="2" applyNumberFormat="1" applyFont="1" applyFill="1" applyBorder="1" applyAlignment="1">
      <alignment horizontal="center" vertical="center" wrapText="1"/>
    </xf>
    <xf numFmtId="1" fontId="50" fillId="0" borderId="55" xfId="2" applyNumberFormat="1" applyFont="1" applyBorder="1" applyAlignment="1">
      <alignment horizontal="center" vertical="center" wrapText="1"/>
    </xf>
    <xf numFmtId="1" fontId="50" fillId="0" borderId="53" xfId="2" applyNumberFormat="1" applyFont="1" applyBorder="1" applyAlignment="1">
      <alignment horizontal="center" vertical="center" wrapText="1"/>
    </xf>
    <xf numFmtId="0" fontId="34" fillId="0" borderId="0" xfId="2" quotePrefix="1" applyFont="1" applyAlignment="1">
      <alignment horizontal="center" vertical="center" wrapText="1"/>
    </xf>
    <xf numFmtId="0" fontId="34" fillId="0" borderId="0" xfId="2" applyFont="1" applyAlignment="1">
      <alignment horizontal="center" vertical="center" wrapText="1"/>
    </xf>
    <xf numFmtId="0" fontId="34" fillId="0" borderId="73" xfId="2" applyFont="1" applyBorder="1" applyAlignment="1">
      <alignment horizontal="center" vertical="center" wrapText="1"/>
    </xf>
    <xf numFmtId="0" fontId="34" fillId="0" borderId="73" xfId="2" applyFont="1" applyBorder="1" applyAlignment="1">
      <alignment horizontal="center" vertical="center"/>
    </xf>
    <xf numFmtId="0" fontId="34" fillId="0" borderId="73" xfId="2" quotePrefix="1" applyFont="1" applyBorder="1" applyAlignment="1">
      <alignment horizontal="center" vertical="center"/>
    </xf>
    <xf numFmtId="0" fontId="50" fillId="5" borderId="54" xfId="2" applyFont="1" applyFill="1" applyBorder="1" applyAlignment="1">
      <alignment horizontal="center" vertical="center" wrapText="1"/>
    </xf>
    <xf numFmtId="0" fontId="102" fillId="0" borderId="73" xfId="129" applyBorder="1" applyAlignment="1" applyProtection="1">
      <alignment horizontal="left" vertical="center"/>
      <protection locked="0"/>
    </xf>
    <xf numFmtId="0" fontId="103" fillId="0" borderId="73" xfId="130" applyFont="1" applyBorder="1" applyAlignment="1" applyProtection="1">
      <alignment horizontal="left"/>
      <protection locked="0"/>
    </xf>
    <xf numFmtId="0" fontId="5" fillId="0" borderId="73" xfId="130" applyBorder="1" applyAlignment="1" applyProtection="1">
      <alignment horizontal="left"/>
      <protection locked="0"/>
    </xf>
    <xf numFmtId="0" fontId="102" fillId="3" borderId="73" xfId="130" applyFont="1" applyFill="1" applyBorder="1" applyAlignment="1" applyProtection="1">
      <alignment horizontal="left" vertical="center"/>
      <protection locked="0"/>
    </xf>
    <xf numFmtId="176" fontId="7" fillId="49" borderId="73" xfId="130" applyNumberFormat="1" applyFont="1" applyFill="1" applyBorder="1" applyAlignment="1" applyProtection="1">
      <alignment horizontal="center"/>
      <protection locked="0"/>
    </xf>
    <xf numFmtId="49" fontId="105" fillId="5" borderId="73" xfId="120" applyNumberFormat="1" applyFont="1" applyFill="1" applyBorder="1" applyAlignment="1" applyProtection="1">
      <alignment horizontal="left" vertical="center" wrapText="1"/>
      <protection locked="0"/>
    </xf>
    <xf numFmtId="49" fontId="105" fillId="5" borderId="74" xfId="120" applyNumberFormat="1" applyFont="1" applyFill="1" applyBorder="1" applyAlignment="1" applyProtection="1">
      <alignment horizontal="left" vertical="center" wrapText="1"/>
      <protection locked="0"/>
    </xf>
    <xf numFmtId="49" fontId="105" fillId="5" borderId="78" xfId="120" applyNumberFormat="1" applyFont="1" applyFill="1" applyBorder="1" applyAlignment="1" applyProtection="1">
      <alignment horizontal="left" vertical="center" wrapText="1"/>
      <protection locked="0"/>
    </xf>
    <xf numFmtId="49" fontId="105" fillId="5" borderId="72" xfId="120" applyNumberFormat="1" applyFont="1" applyFill="1" applyBorder="1" applyAlignment="1" applyProtection="1">
      <alignment horizontal="left" vertical="center" wrapText="1"/>
      <protection locked="0"/>
    </xf>
    <xf numFmtId="49" fontId="103" fillId="0" borderId="73" xfId="130" applyNumberFormat="1" applyFont="1" applyBorder="1" applyAlignment="1" applyProtection="1">
      <alignment horizontal="left" wrapText="1"/>
      <protection locked="0"/>
    </xf>
    <xf numFmtId="0" fontId="103" fillId="0" borderId="74" xfId="130" applyFont="1" applyBorder="1" applyAlignment="1" applyProtection="1">
      <alignment horizontal="left" wrapText="1"/>
      <protection locked="0"/>
    </xf>
    <xf numFmtId="0" fontId="103" fillId="0" borderId="78" xfId="130" applyFont="1" applyBorder="1" applyAlignment="1" applyProtection="1">
      <alignment horizontal="left" wrapText="1"/>
      <protection locked="0"/>
    </xf>
    <xf numFmtId="0" fontId="103" fillId="0" borderId="72" xfId="130" applyFont="1" applyBorder="1" applyAlignment="1" applyProtection="1">
      <alignment horizontal="left" wrapText="1"/>
      <protection locked="0"/>
    </xf>
    <xf numFmtId="49" fontId="104" fillId="49" borderId="74" xfId="130" applyNumberFormat="1" applyFont="1" applyFill="1" applyBorder="1" applyAlignment="1" applyProtection="1">
      <alignment horizontal="left" wrapText="1"/>
      <protection locked="0"/>
    </xf>
    <xf numFmtId="0" fontId="104" fillId="49" borderId="78" xfId="130" applyFont="1" applyFill="1" applyBorder="1" applyAlignment="1" applyProtection="1">
      <alignment horizontal="left" wrapText="1"/>
      <protection locked="0"/>
    </xf>
    <xf numFmtId="0" fontId="104" fillId="49" borderId="72" xfId="130" applyFont="1" applyFill="1" applyBorder="1" applyAlignment="1" applyProtection="1">
      <alignment horizontal="left" wrapText="1"/>
      <protection locked="0"/>
    </xf>
    <xf numFmtId="0" fontId="104" fillId="49" borderId="74" xfId="130" applyFont="1" applyFill="1" applyBorder="1" applyAlignment="1" applyProtection="1">
      <alignment horizontal="left" wrapText="1"/>
      <protection locked="0"/>
    </xf>
    <xf numFmtId="49" fontId="103" fillId="0" borderId="73" xfId="130" applyNumberFormat="1" applyFont="1" applyBorder="1" applyAlignment="1" applyProtection="1">
      <alignment horizontal="left"/>
      <protection locked="0"/>
    </xf>
    <xf numFmtId="0" fontId="103" fillId="0" borderId="74" xfId="130" applyFont="1" applyBorder="1" applyAlignment="1" applyProtection="1">
      <alignment horizontal="left"/>
      <protection locked="0"/>
    </xf>
    <xf numFmtId="0" fontId="103" fillId="0" borderId="78" xfId="130" applyFont="1" applyBorder="1" applyAlignment="1" applyProtection="1">
      <alignment horizontal="left"/>
      <protection locked="0"/>
    </xf>
    <xf numFmtId="0" fontId="103" fillId="0" borderId="72" xfId="130" applyFont="1" applyBorder="1" applyAlignment="1" applyProtection="1">
      <alignment horizontal="left"/>
      <protection locked="0"/>
    </xf>
    <xf numFmtId="0" fontId="104" fillId="49" borderId="74" xfId="130" applyFont="1" applyFill="1" applyBorder="1" applyAlignment="1" applyProtection="1">
      <alignment horizontal="left"/>
      <protection locked="0"/>
    </xf>
    <xf numFmtId="0" fontId="104" fillId="49" borderId="78" xfId="130" applyFont="1" applyFill="1" applyBorder="1" applyAlignment="1" applyProtection="1">
      <alignment horizontal="left"/>
      <protection locked="0"/>
    </xf>
    <xf numFmtId="0" fontId="104" fillId="49" borderId="72" xfId="130" applyFont="1" applyFill="1" applyBorder="1" applyAlignment="1" applyProtection="1">
      <alignment horizontal="left"/>
      <protection locked="0"/>
    </xf>
    <xf numFmtId="1" fontId="50" fillId="5" borderId="52" xfId="2" applyNumberFormat="1" applyFont="1" applyFill="1" applyBorder="1" applyAlignment="1">
      <alignment horizontal="center" vertical="center" wrapText="1"/>
    </xf>
    <xf numFmtId="0" fontId="50" fillId="5" borderId="55" xfId="2" applyFont="1" applyFill="1" applyBorder="1" applyAlignment="1">
      <alignment horizontal="center" vertical="center" wrapText="1"/>
    </xf>
    <xf numFmtId="0" fontId="50" fillId="5" borderId="52" xfId="2" applyFont="1" applyFill="1" applyBorder="1" applyAlignment="1">
      <alignment horizontal="center" vertical="center" wrapText="1"/>
    </xf>
    <xf numFmtId="0" fontId="50" fillId="5" borderId="53" xfId="2" applyFont="1" applyFill="1" applyBorder="1" applyAlignment="1">
      <alignment horizontal="center" vertical="center" wrapText="1"/>
    </xf>
    <xf numFmtId="0" fontId="52" fillId="0" borderId="15" xfId="2" applyFont="1" applyBorder="1" applyAlignment="1">
      <alignment horizontal="center" vertical="center" wrapText="1"/>
    </xf>
    <xf numFmtId="0" fontId="52" fillId="0" borderId="52" xfId="2" applyFont="1" applyBorder="1" applyAlignment="1">
      <alignment horizontal="center" vertical="center" wrapText="1"/>
    </xf>
    <xf numFmtId="0" fontId="52" fillId="0" borderId="12" xfId="2" applyFont="1" applyBorder="1" applyAlignment="1">
      <alignment horizontal="center" vertical="center" wrapText="1"/>
    </xf>
    <xf numFmtId="0" fontId="52" fillId="0" borderId="13" xfId="2" applyFont="1" applyBorder="1" applyAlignment="1">
      <alignment horizontal="center" vertical="center" wrapText="1"/>
    </xf>
    <xf numFmtId="0" fontId="50" fillId="5" borderId="15" xfId="2" applyFont="1" applyFill="1" applyBorder="1" applyAlignment="1">
      <alignment horizontal="center" vertical="center" wrapText="1"/>
    </xf>
    <xf numFmtId="0" fontId="50" fillId="5" borderId="13" xfId="2" applyFont="1" applyFill="1" applyBorder="1" applyAlignment="1">
      <alignment horizontal="center" vertical="center" wrapText="1"/>
    </xf>
    <xf numFmtId="1" fontId="50" fillId="0" borderId="15" xfId="2" applyNumberFormat="1" applyFont="1" applyBorder="1" applyAlignment="1">
      <alignment horizontal="center" vertical="center" wrapText="1"/>
    </xf>
    <xf numFmtId="1" fontId="50" fillId="0" borderId="52" xfId="2" applyNumberFormat="1" applyFont="1" applyBorder="1" applyAlignment="1">
      <alignment horizontal="center" vertical="center" wrapText="1"/>
    </xf>
    <xf numFmtId="1" fontId="50" fillId="0" borderId="12" xfId="2" applyNumberFormat="1" applyFont="1" applyBorder="1" applyAlignment="1">
      <alignment horizontal="center" vertical="center" wrapText="1"/>
    </xf>
    <xf numFmtId="1" fontId="50" fillId="0" borderId="13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horizontal="center" vertical="center" wrapText="1"/>
    </xf>
    <xf numFmtId="0" fontId="50" fillId="0" borderId="15" xfId="2" applyFont="1" applyBorder="1" applyAlignment="1">
      <alignment horizontal="center"/>
    </xf>
    <xf numFmtId="0" fontId="50" fillId="0" borderId="52" xfId="2" applyFont="1" applyBorder="1" applyAlignment="1">
      <alignment horizontal="center"/>
    </xf>
    <xf numFmtId="0" fontId="50" fillId="0" borderId="12" xfId="2" applyFont="1" applyBorder="1" applyAlignment="1">
      <alignment horizontal="center"/>
    </xf>
    <xf numFmtId="0" fontId="35" fillId="0" borderId="15" xfId="2" quotePrefix="1" applyFont="1" applyBorder="1" applyAlignment="1">
      <alignment horizontal="left" wrapText="1"/>
    </xf>
    <xf numFmtId="0" fontId="35" fillId="0" borderId="52" xfId="2" quotePrefix="1" applyFont="1" applyBorder="1" applyAlignment="1">
      <alignment horizontal="left" wrapText="1"/>
    </xf>
    <xf numFmtId="0" fontId="35" fillId="0" borderId="12" xfId="2" quotePrefix="1" applyFont="1" applyBorder="1" applyAlignment="1">
      <alignment horizontal="left" wrapText="1"/>
    </xf>
    <xf numFmtId="0" fontId="35" fillId="0" borderId="12" xfId="2" applyFont="1" applyBorder="1" applyAlignment="1">
      <alignment horizontal="left"/>
    </xf>
    <xf numFmtId="0" fontId="50" fillId="0" borderId="15" xfId="2" applyFont="1" applyBorder="1" applyAlignment="1">
      <alignment horizontal="left"/>
    </xf>
    <xf numFmtId="0" fontId="50" fillId="0" borderId="52" xfId="2" applyFont="1" applyBorder="1" applyAlignment="1">
      <alignment horizontal="left"/>
    </xf>
    <xf numFmtId="0" fontId="50" fillId="0" borderId="12" xfId="2" applyFont="1" applyBorder="1" applyAlignment="1">
      <alignment horizontal="left"/>
    </xf>
    <xf numFmtId="0" fontId="53" fillId="0" borderId="15" xfId="2" applyFont="1" applyBorder="1" applyAlignment="1">
      <alignment horizontal="center"/>
    </xf>
    <xf numFmtId="0" fontId="53" fillId="0" borderId="52" xfId="2" applyFont="1" applyBorder="1" applyAlignment="1">
      <alignment horizontal="center"/>
    </xf>
    <xf numFmtId="0" fontId="53" fillId="0" borderId="12" xfId="2" applyFont="1" applyBorder="1" applyAlignment="1">
      <alignment horizontal="center"/>
    </xf>
    <xf numFmtId="1" fontId="50" fillId="0" borderId="15" xfId="2" applyNumberFormat="1" applyFont="1" applyBorder="1" applyAlignment="1">
      <alignment horizontal="center"/>
    </xf>
    <xf numFmtId="1" fontId="50" fillId="0" borderId="52" xfId="2" applyNumberFormat="1" applyFont="1" applyBorder="1" applyAlignment="1">
      <alignment horizontal="center"/>
    </xf>
    <xf numFmtId="1" fontId="50" fillId="0" borderId="12" xfId="2" applyNumberFormat="1" applyFont="1" applyBorder="1" applyAlignment="1">
      <alignment horizontal="center"/>
    </xf>
    <xf numFmtId="1" fontId="51" fillId="0" borderId="15" xfId="2" applyNumberFormat="1" applyFont="1" applyBorder="1" applyAlignment="1">
      <alignment horizontal="center" vertical="center" wrapText="1"/>
    </xf>
    <xf numFmtId="1" fontId="51" fillId="0" borderId="52" xfId="2" applyNumberFormat="1" applyFont="1" applyBorder="1" applyAlignment="1">
      <alignment horizontal="center" vertical="center" wrapText="1"/>
    </xf>
    <xf numFmtId="1" fontId="51" fillId="0" borderId="12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/>
    </xf>
    <xf numFmtId="1" fontId="50" fillId="5" borderId="52" xfId="2" applyNumberFormat="1" applyFont="1" applyFill="1" applyBorder="1" applyAlignment="1">
      <alignment horizontal="center" vertical="center"/>
    </xf>
    <xf numFmtId="1" fontId="50" fillId="5" borderId="13" xfId="2" applyNumberFormat="1" applyFont="1" applyFill="1" applyBorder="1" applyAlignment="1">
      <alignment horizontal="center" vertical="center"/>
    </xf>
    <xf numFmtId="1" fontId="51" fillId="0" borderId="14" xfId="2" applyNumberFormat="1" applyFont="1" applyBorder="1" applyAlignment="1">
      <alignment horizontal="center" vertical="center" wrapText="1"/>
    </xf>
    <xf numFmtId="1" fontId="51" fillId="0" borderId="54" xfId="2" applyNumberFormat="1" applyFont="1" applyBorder="1" applyAlignment="1">
      <alignment horizontal="center" vertical="center" wrapText="1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13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28" xr:uid="{ADF180A6-FBBE-4B77-878A-5074B7EAEC5B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3 3" xfId="131" xr:uid="{DA6922D2-1C85-49DA-8651-81AE22E3E2ED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_Formatting Working Copy 2 2" xfId="130" xr:uid="{C8FE573D-A241-454B-8683-95B6D9C06B5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itle 2" xfId="129" xr:uid="{B424DD6C-AFFA-47BF-8162-52A1B91C1802}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b/>
        <i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customXml" Target="../customXml/item1.xml"/><Relationship Id="rId10" Type="http://schemas.openxmlformats.org/officeDocument/2006/relationships/externalLink" Target="externalLinks/externalLink2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27.emf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12" Type="http://schemas.openxmlformats.org/officeDocument/2006/relationships/image" Target="../media/image26.emf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1.emf"/><Relationship Id="rId5" Type="http://schemas.openxmlformats.org/officeDocument/2006/relationships/image" Target="../media/image20.png"/><Relationship Id="rId10" Type="http://schemas.openxmlformats.org/officeDocument/2006/relationships/image" Target="../media/image25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222249</xdr:colOff>
      <xdr:row>80</xdr:row>
      <xdr:rowOff>492125</xdr:rowOff>
    </xdr:from>
    <xdr:to>
      <xdr:col>16</xdr:col>
      <xdr:colOff>2134385</xdr:colOff>
      <xdr:row>82</xdr:row>
      <xdr:rowOff>1746250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A4BA9C4-85E8-F4F5-E13E-4EEA87C22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20999" y="39608125"/>
          <a:ext cx="12913511" cy="4048125"/>
        </a:xfrm>
        <a:prstGeom prst="rect">
          <a:avLst/>
        </a:prstGeom>
      </xdr:spPr>
    </xdr:pic>
    <xdr:clientData/>
  </xdr:twoCellAnchor>
  <xdr:twoCellAnchor editAs="oneCell">
    <xdr:from>
      <xdr:col>13</xdr:col>
      <xdr:colOff>158750</xdr:colOff>
      <xdr:row>4</xdr:row>
      <xdr:rowOff>380999</xdr:rowOff>
    </xdr:from>
    <xdr:to>
      <xdr:col>16</xdr:col>
      <xdr:colOff>2118035</xdr:colOff>
      <xdr:row>7</xdr:row>
      <xdr:rowOff>1095374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65361C-866A-4871-5D2F-57ABE8905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336125" y="2317749"/>
          <a:ext cx="6182035" cy="2905125"/>
        </a:xfrm>
        <a:prstGeom prst="rect">
          <a:avLst/>
        </a:prstGeom>
      </xdr:spPr>
    </xdr:pic>
    <xdr:clientData/>
  </xdr:twoCellAnchor>
  <xdr:twoCellAnchor editAs="oneCell">
    <xdr:from>
      <xdr:col>11</xdr:col>
      <xdr:colOff>1095374</xdr:colOff>
      <xdr:row>58</xdr:row>
      <xdr:rowOff>79375</xdr:rowOff>
    </xdr:from>
    <xdr:to>
      <xdr:col>15</xdr:col>
      <xdr:colOff>603249</xdr:colOff>
      <xdr:row>79</xdr:row>
      <xdr:rowOff>460764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E03B93-5A20-C2B4-1115-52593693C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43749" y="31813500"/>
          <a:ext cx="5476875" cy="64456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2524125</xdr:colOff>
      <xdr:row>21</xdr:row>
      <xdr:rowOff>174625</xdr:rowOff>
    </xdr:from>
    <xdr:to>
      <xdr:col>2</xdr:col>
      <xdr:colOff>5137571</xdr:colOff>
      <xdr:row>22</xdr:row>
      <xdr:rowOff>0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id="{01A3923E-99B3-447D-A299-120191511D81}"/>
            </a:ext>
          </a:extLst>
        </xdr:cNvPr>
        <xdr:cNvGrpSpPr/>
      </xdr:nvGrpSpPr>
      <xdr:grpSpPr>
        <a:xfrm>
          <a:off x="24309103" y="37721035"/>
          <a:ext cx="0" cy="3391144"/>
          <a:chOff x="7239000" y="39481125"/>
          <a:chExt cx="2613446" cy="2714625"/>
        </a:xfrm>
      </xdr:grpSpPr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19694665-F853-2BEE-9F01-FC5339058F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659923" y="39671625"/>
            <a:ext cx="1192523" cy="2216134"/>
          </a:xfrm>
          <a:prstGeom prst="rect">
            <a:avLst/>
          </a:prstGeom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C6BCA9E0-761D-AFC9-14DB-CED1BF8CADD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-1" r="75581" b="890"/>
          <a:stretch/>
        </xdr:blipFill>
        <xdr:spPr>
          <a:xfrm>
            <a:off x="7239000" y="39481125"/>
            <a:ext cx="1333500" cy="271462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2309813</xdr:colOff>
      <xdr:row>25</xdr:row>
      <xdr:rowOff>95250</xdr:rowOff>
    </xdr:from>
    <xdr:to>
      <xdr:col>1</xdr:col>
      <xdr:colOff>10137630</xdr:colOff>
      <xdr:row>25</xdr:row>
      <xdr:rowOff>4983007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29E8A94-C388-47BA-A4B8-7E8979107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77376" y="66484500"/>
          <a:ext cx="7827817" cy="4887757"/>
        </a:xfrm>
        <a:prstGeom prst="rect">
          <a:avLst/>
        </a:prstGeom>
      </xdr:spPr>
    </xdr:pic>
    <xdr:clientData/>
  </xdr:twoCellAnchor>
  <xdr:twoCellAnchor editAs="oneCell">
    <xdr:from>
      <xdr:col>1</xdr:col>
      <xdr:colOff>3526082</xdr:colOff>
      <xdr:row>19</xdr:row>
      <xdr:rowOff>96472</xdr:rowOff>
    </xdr:from>
    <xdr:to>
      <xdr:col>1</xdr:col>
      <xdr:colOff>11408020</xdr:colOff>
      <xdr:row>19</xdr:row>
      <xdr:rowOff>5009253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E61E558-2DC6-4675-95E0-6300777CC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82044" y="40467818"/>
          <a:ext cx="7881938" cy="4912781"/>
        </a:xfrm>
        <a:prstGeom prst="rect">
          <a:avLst/>
        </a:prstGeom>
      </xdr:spPr>
    </xdr:pic>
    <xdr:clientData/>
  </xdr:twoCellAnchor>
  <xdr:twoCellAnchor editAs="oneCell">
    <xdr:from>
      <xdr:col>1</xdr:col>
      <xdr:colOff>3286125</xdr:colOff>
      <xdr:row>21</xdr:row>
      <xdr:rowOff>23811</xdr:rowOff>
    </xdr:from>
    <xdr:to>
      <xdr:col>1</xdr:col>
      <xdr:colOff>9166468</xdr:colOff>
      <xdr:row>21</xdr:row>
      <xdr:rowOff>3500436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F2DA5D5-B6E4-4E46-8DCC-A191AB966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453688" y="60840936"/>
          <a:ext cx="5880343" cy="3476625"/>
        </a:xfrm>
        <a:prstGeom prst="rect">
          <a:avLst/>
        </a:prstGeom>
      </xdr:spPr>
    </xdr:pic>
    <xdr:clientData/>
  </xdr:twoCellAnchor>
  <xdr:oneCellAnchor>
    <xdr:from>
      <xdr:col>1</xdr:col>
      <xdr:colOff>683845</xdr:colOff>
      <xdr:row>11</xdr:row>
      <xdr:rowOff>32564</xdr:rowOff>
    </xdr:from>
    <xdr:ext cx="4884615" cy="3858846"/>
    <xdr:pic>
      <xdr:nvPicPr>
        <xdr:cNvPr id="2" name="image2.png">
          <a:extLst>
            <a:ext uri="{FF2B5EF4-FFF2-40B4-BE49-F238E27FC236}">
              <a16:creationId xmlns:a16="http://schemas.microsoft.com/office/drawing/2014/main" id="{B09604CC-D065-4CD0-A3F8-A34685544E2B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189871" y="14865513"/>
          <a:ext cx="4884615" cy="3858846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3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1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52" customWidth="1"/>
    <col min="2" max="2" width="25" style="52" customWidth="1"/>
    <col min="3" max="3" width="24.1796875" style="52" customWidth="1"/>
    <col min="4" max="4" width="29.54296875" style="52" customWidth="1"/>
    <col min="5" max="5" width="29.26953125" style="52" customWidth="1"/>
    <col min="6" max="6" width="24.54296875" style="52" customWidth="1"/>
    <col min="7" max="7" width="20" style="53" customWidth="1"/>
    <col min="8" max="8" width="16" style="52" customWidth="1"/>
    <col min="9" max="9" width="18.54296875" style="52" customWidth="1"/>
    <col min="10" max="10" width="16" style="52" customWidth="1"/>
    <col min="11" max="11" width="22.1796875" style="52" customWidth="1"/>
    <col min="12" max="12" width="18.81640625" style="52" customWidth="1"/>
    <col min="13" max="13" width="14.1796875" style="52" customWidth="1"/>
    <col min="14" max="15" width="13.453125" style="52" customWidth="1"/>
    <col min="16" max="16" width="24.1796875" style="52" customWidth="1"/>
    <col min="17" max="17" width="14.81640625" style="52" bestFit="1" customWidth="1"/>
    <col min="18" max="16384" width="9.1796875" style="52"/>
  </cols>
  <sheetData>
    <row r="1" spans="1:16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382" t="s">
        <v>113</v>
      </c>
      <c r="N1" s="382" t="s">
        <v>113</v>
      </c>
      <c r="O1" s="383" t="s">
        <v>114</v>
      </c>
      <c r="P1" s="383"/>
    </row>
    <row r="2" spans="1:16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382" t="s">
        <v>115</v>
      </c>
      <c r="N2" s="382" t="s">
        <v>115</v>
      </c>
      <c r="O2" s="384" t="s">
        <v>116</v>
      </c>
      <c r="P2" s="384"/>
    </row>
    <row r="3" spans="1:16" s="4" customFormat="1" ht="40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382" t="s">
        <v>117</v>
      </c>
      <c r="N3" s="382" t="s">
        <v>117</v>
      </c>
      <c r="O3" s="385" t="s">
        <v>119</v>
      </c>
      <c r="P3" s="383"/>
    </row>
    <row r="4" spans="1:16" s="5" customFormat="1" ht="33" customHeight="1" thickBot="1">
      <c r="B4" s="6" t="s">
        <v>167</v>
      </c>
      <c r="G4" s="7"/>
    </row>
    <row r="5" spans="1:16" s="5" customFormat="1" ht="58" customHeight="1">
      <c r="B5" s="8" t="s">
        <v>0</v>
      </c>
      <c r="C5" s="8"/>
      <c r="D5" s="6"/>
      <c r="F5" s="9"/>
      <c r="G5" s="368" t="s">
        <v>179</v>
      </c>
      <c r="H5" s="369"/>
      <c r="I5" s="369"/>
      <c r="J5" s="369"/>
      <c r="K5" s="369"/>
      <c r="L5" s="370"/>
    </row>
    <row r="6" spans="1:16" s="10" customFormat="1" ht="58" customHeight="1">
      <c r="B6" s="11" t="s">
        <v>43</v>
      </c>
      <c r="C6" s="11"/>
      <c r="D6" s="12" t="s">
        <v>180</v>
      </c>
      <c r="E6" s="14"/>
      <c r="F6" s="11"/>
      <c r="G6" s="371"/>
      <c r="H6" s="372"/>
      <c r="I6" s="372"/>
      <c r="J6" s="372"/>
      <c r="K6" s="372"/>
      <c r="L6" s="373"/>
      <c r="M6" s="13"/>
      <c r="N6" s="13"/>
      <c r="O6" s="13"/>
      <c r="P6" s="13"/>
    </row>
    <row r="7" spans="1:16" s="10" customFormat="1" ht="58" customHeight="1">
      <c r="B7" s="11" t="s">
        <v>44</v>
      </c>
      <c r="C7" s="11"/>
      <c r="D7" s="12" t="s">
        <v>181</v>
      </c>
      <c r="E7" s="12"/>
      <c r="F7" s="11"/>
      <c r="G7" s="371"/>
      <c r="H7" s="372"/>
      <c r="I7" s="372"/>
      <c r="J7" s="372"/>
      <c r="K7" s="372"/>
      <c r="L7" s="373"/>
      <c r="M7" s="13"/>
      <c r="N7" s="13"/>
      <c r="O7" s="13"/>
      <c r="P7" s="13"/>
    </row>
    <row r="8" spans="1:16" s="10" customFormat="1" ht="58" customHeight="1" thickBot="1">
      <c r="B8" s="11" t="s">
        <v>45</v>
      </c>
      <c r="C8" s="11"/>
      <c r="D8" s="377" t="s">
        <v>182</v>
      </c>
      <c r="E8" s="377"/>
      <c r="F8" s="377"/>
      <c r="G8" s="374"/>
      <c r="H8" s="375"/>
      <c r="I8" s="375"/>
      <c r="J8" s="375"/>
      <c r="K8" s="375"/>
      <c r="L8" s="376"/>
      <c r="M8" s="13"/>
      <c r="N8" s="13"/>
      <c r="O8" s="13"/>
      <c r="P8" s="13"/>
    </row>
    <row r="9" spans="1:16" s="15" customFormat="1" ht="28">
      <c r="B9" s="16" t="s">
        <v>1</v>
      </c>
      <c r="C9" s="16"/>
      <c r="D9" s="183" t="s">
        <v>183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8">
      <c r="B10" s="20" t="s">
        <v>2</v>
      </c>
      <c r="C10" s="20"/>
      <c r="D10" s="182" t="s">
        <v>184</v>
      </c>
      <c r="E10" s="21"/>
      <c r="F10" s="21"/>
      <c r="G10" s="22"/>
      <c r="H10" s="21"/>
      <c r="I10" s="23"/>
      <c r="J10" s="23" t="s">
        <v>46</v>
      </c>
      <c r="K10" s="23"/>
      <c r="L10" s="23" t="s">
        <v>185</v>
      </c>
      <c r="M10" s="24"/>
      <c r="N10" s="24"/>
      <c r="O10" s="24"/>
      <c r="P10" s="24"/>
    </row>
    <row r="11" spans="1:16" s="15" customFormat="1" ht="68.25" customHeight="1">
      <c r="B11" s="23" t="s">
        <v>3</v>
      </c>
      <c r="C11" s="23"/>
      <c r="D11" s="378">
        <v>44964</v>
      </c>
      <c r="E11" s="379"/>
      <c r="F11" s="379"/>
      <c r="G11" s="25"/>
      <c r="H11" s="26"/>
      <c r="I11" s="23"/>
      <c r="J11" s="23" t="s">
        <v>4</v>
      </c>
      <c r="K11" s="23"/>
      <c r="L11" s="380" t="s">
        <v>168</v>
      </c>
      <c r="M11" s="380"/>
      <c r="N11" s="380"/>
      <c r="O11" s="380"/>
      <c r="P11" s="380"/>
    </row>
    <row r="12" spans="1:16" s="15" customFormat="1" ht="28">
      <c r="B12" s="23" t="s">
        <v>5</v>
      </c>
      <c r="C12" s="23"/>
      <c r="D12" s="27"/>
      <c r="E12" s="23"/>
      <c r="F12" s="23"/>
      <c r="G12" s="28"/>
      <c r="H12" s="29"/>
      <c r="I12" s="23"/>
      <c r="J12" s="23" t="s">
        <v>40</v>
      </c>
      <c r="L12" s="23" t="s">
        <v>152</v>
      </c>
      <c r="M12" s="23"/>
      <c r="N12" s="29"/>
      <c r="O12" s="29"/>
      <c r="P12" s="24"/>
    </row>
    <row r="13" spans="1:16" s="15" customFormat="1" ht="28">
      <c r="B13" s="381"/>
      <c r="C13" s="381"/>
      <c r="D13" s="381"/>
      <c r="E13" s="381"/>
      <c r="F13" s="381"/>
      <c r="G13" s="28"/>
      <c r="H13" s="29"/>
      <c r="I13" s="23"/>
      <c r="J13" s="23" t="s">
        <v>6</v>
      </c>
      <c r="K13" s="23"/>
      <c r="L13" s="23" t="s">
        <v>169</v>
      </c>
      <c r="M13" s="29"/>
      <c r="N13" s="24"/>
      <c r="O13" s="24"/>
      <c r="P13" s="29"/>
    </row>
    <row r="14" spans="1:16" s="15" customFormat="1" ht="28">
      <c r="B14" s="23" t="s">
        <v>50</v>
      </c>
      <c r="C14" s="23"/>
      <c r="D14" s="23" t="s">
        <v>7</v>
      </c>
      <c r="E14" s="23"/>
      <c r="F14" s="23"/>
      <c r="G14" s="30"/>
      <c r="H14" s="23"/>
      <c r="I14" s="23"/>
      <c r="J14" s="23" t="s">
        <v>8</v>
      </c>
      <c r="K14" s="23"/>
      <c r="L14" s="24" t="s">
        <v>123</v>
      </c>
      <c r="M14" s="24"/>
      <c r="N14" s="24"/>
      <c r="O14" s="24"/>
      <c r="P14" s="24"/>
    </row>
    <row r="15" spans="1:16" s="15" customFormat="1" ht="21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</row>
    <row r="17" spans="2:16" s="151" customFormat="1" ht="80.25" hidden="1" customHeight="1">
      <c r="B17" s="147"/>
      <c r="C17" s="148" t="s">
        <v>112</v>
      </c>
      <c r="D17" s="148" t="s">
        <v>9</v>
      </c>
      <c r="E17" s="149" t="s">
        <v>57</v>
      </c>
      <c r="F17" s="149"/>
      <c r="G17" s="149" t="s">
        <v>61</v>
      </c>
      <c r="H17" s="149" t="s">
        <v>10</v>
      </c>
      <c r="I17" s="149" t="s">
        <v>58</v>
      </c>
      <c r="J17" s="149" t="s">
        <v>59</v>
      </c>
      <c r="K17" s="149" t="s">
        <v>60</v>
      </c>
      <c r="L17" s="149"/>
      <c r="M17" s="149"/>
      <c r="N17" s="149"/>
      <c r="O17" s="149"/>
      <c r="P17" s="150" t="s">
        <v>11</v>
      </c>
    </row>
    <row r="18" spans="2:16" s="151" customFormat="1" ht="80.25" hidden="1" customHeight="1">
      <c r="B18" s="152" t="s">
        <v>12</v>
      </c>
      <c r="C18" s="153"/>
      <c r="D18" s="154" t="s">
        <v>39</v>
      </c>
      <c r="E18" s="155"/>
      <c r="F18" s="156"/>
      <c r="G18" s="156">
        <v>0</v>
      </c>
      <c r="H18" s="156">
        <v>0</v>
      </c>
      <c r="I18" s="156">
        <v>0</v>
      </c>
      <c r="J18" s="156">
        <v>0</v>
      </c>
      <c r="K18" s="156">
        <v>0</v>
      </c>
      <c r="L18" s="156"/>
      <c r="M18" s="156"/>
      <c r="N18" s="156"/>
      <c r="O18" s="156"/>
      <c r="P18" s="157">
        <f>SUM(E18:O18)</f>
        <v>0</v>
      </c>
    </row>
    <row r="19" spans="2:16" s="151" customFormat="1" ht="80.25" hidden="1" customHeight="1">
      <c r="B19" s="152" t="s">
        <v>64</v>
      </c>
      <c r="C19" s="153"/>
      <c r="D19" s="155" t="str">
        <f>+D18</f>
        <v>BLACK</v>
      </c>
      <c r="E19" s="155"/>
      <c r="F19" s="156"/>
      <c r="G19" s="158">
        <v>0</v>
      </c>
      <c r="H19" s="158">
        <v>0</v>
      </c>
      <c r="I19" s="158">
        <v>0</v>
      </c>
      <c r="J19" s="158">
        <v>0</v>
      </c>
      <c r="K19" s="158">
        <v>0</v>
      </c>
      <c r="L19" s="158"/>
      <c r="M19" s="158"/>
      <c r="N19" s="158"/>
      <c r="O19" s="158"/>
      <c r="P19" s="157">
        <f>SUM(E19:O19)</f>
        <v>0</v>
      </c>
    </row>
    <row r="20" spans="2:16" s="144" customFormat="1" ht="80.25" hidden="1" customHeight="1">
      <c r="B20" s="159" t="s">
        <v>13</v>
      </c>
      <c r="C20" s="159"/>
      <c r="D20" s="160" t="str">
        <f>+D19</f>
        <v>BLACK</v>
      </c>
      <c r="E20" s="161"/>
      <c r="F20" s="162"/>
      <c r="G20" s="181">
        <f>SUM(G18:G19)</f>
        <v>0</v>
      </c>
      <c r="H20" s="181">
        <f t="shared" ref="H20:K20" si="0">SUM(H18:H19)</f>
        <v>0</v>
      </c>
      <c r="I20" s="181">
        <f t="shared" si="0"/>
        <v>0</v>
      </c>
      <c r="J20" s="181">
        <f t="shared" si="0"/>
        <v>0</v>
      </c>
      <c r="K20" s="181">
        <f t="shared" si="0"/>
        <v>0</v>
      </c>
      <c r="L20" s="162"/>
      <c r="M20" s="162"/>
      <c r="N20" s="162"/>
      <c r="O20" s="162"/>
      <c r="P20" s="162">
        <f>SUM(P18:P19)</f>
        <v>0</v>
      </c>
    </row>
    <row r="21" spans="2:16" s="151" customFormat="1" ht="39.75" customHeight="1">
      <c r="B21" s="163"/>
      <c r="C21" s="163"/>
      <c r="D21" s="163"/>
      <c r="E21" s="164"/>
      <c r="F21" s="164"/>
      <c r="G21" s="165"/>
      <c r="H21" s="164"/>
      <c r="I21" s="164"/>
      <c r="J21" s="164"/>
      <c r="K21" s="164"/>
      <c r="L21" s="166"/>
      <c r="M21" s="166"/>
      <c r="N21" s="166"/>
      <c r="O21" s="166"/>
      <c r="P21" s="167"/>
    </row>
    <row r="22" spans="2:16" s="202" customFormat="1" ht="91.5" customHeight="1">
      <c r="B22" s="197"/>
      <c r="C22" s="198" t="s">
        <v>112</v>
      </c>
      <c r="D22" s="198" t="s">
        <v>9</v>
      </c>
      <c r="E22" s="199" t="s">
        <v>57</v>
      </c>
      <c r="F22" s="199"/>
      <c r="G22" s="199" t="s">
        <v>61</v>
      </c>
      <c r="H22" s="199" t="s">
        <v>10</v>
      </c>
      <c r="I22" s="199" t="s">
        <v>58</v>
      </c>
      <c r="J22" s="199" t="s">
        <v>59</v>
      </c>
      <c r="K22" s="199" t="s">
        <v>60</v>
      </c>
      <c r="L22" s="200"/>
      <c r="M22" s="200"/>
      <c r="N22" s="200"/>
      <c r="O22" s="200"/>
      <c r="P22" s="201" t="s">
        <v>11</v>
      </c>
    </row>
    <row r="23" spans="2:16" s="202" customFormat="1" ht="91.5" customHeight="1">
      <c r="B23" s="203" t="s">
        <v>12</v>
      </c>
      <c r="C23" s="204"/>
      <c r="D23" s="205" t="s">
        <v>186</v>
      </c>
      <c r="E23" s="206"/>
      <c r="F23" s="207"/>
      <c r="G23" s="207">
        <v>126</v>
      </c>
      <c r="H23" s="207">
        <v>255</v>
      </c>
      <c r="I23" s="207">
        <v>236</v>
      </c>
      <c r="J23" s="207">
        <v>100</v>
      </c>
      <c r="K23" s="207">
        <v>14</v>
      </c>
      <c r="L23" s="207"/>
      <c r="M23" s="207"/>
      <c r="N23" s="207"/>
      <c r="O23" s="207"/>
      <c r="P23" s="208">
        <f>SUM(E23:O23)</f>
        <v>731</v>
      </c>
    </row>
    <row r="24" spans="2:16" s="202" customFormat="1" ht="91.5" customHeight="1">
      <c r="B24" s="203" t="s">
        <v>64</v>
      </c>
      <c r="C24" s="204"/>
      <c r="D24" s="206" t="str">
        <f>+D23</f>
        <v>GREY HEATHER</v>
      </c>
      <c r="E24" s="206"/>
      <c r="F24" s="207"/>
      <c r="G24" s="209">
        <f>ROUNDUP(G23*5%,0)</f>
        <v>7</v>
      </c>
      <c r="H24" s="209">
        <f t="shared" ref="H24:K24" si="1">ROUNDUP(H23*5%,0)</f>
        <v>13</v>
      </c>
      <c r="I24" s="209">
        <f t="shared" si="1"/>
        <v>12</v>
      </c>
      <c r="J24" s="209">
        <f t="shared" si="1"/>
        <v>5</v>
      </c>
      <c r="K24" s="209">
        <f t="shared" si="1"/>
        <v>1</v>
      </c>
      <c r="L24" s="209"/>
      <c r="M24" s="209"/>
      <c r="N24" s="209"/>
      <c r="O24" s="209"/>
      <c r="P24" s="208">
        <f>SUM(E24:O24)</f>
        <v>38</v>
      </c>
    </row>
    <row r="25" spans="2:16" s="215" customFormat="1" ht="91.5" customHeight="1">
      <c r="B25" s="210" t="s">
        <v>13</v>
      </c>
      <c r="C25" s="210"/>
      <c r="D25" s="211" t="str">
        <f>+D24</f>
        <v>GREY HEATHER</v>
      </c>
      <c r="E25" s="212"/>
      <c r="F25" s="213"/>
      <c r="G25" s="213">
        <f>SUM(G23:G24)</f>
        <v>133</v>
      </c>
      <c r="H25" s="213">
        <f>SUM(H23:H24)</f>
        <v>268</v>
      </c>
      <c r="I25" s="213">
        <f>SUM(I23:I24)</f>
        <v>248</v>
      </c>
      <c r="J25" s="213">
        <f>SUM(J23:J24)</f>
        <v>105</v>
      </c>
      <c r="K25" s="213">
        <f>SUM(K23:K24)</f>
        <v>15</v>
      </c>
      <c r="L25" s="214"/>
      <c r="M25" s="214"/>
      <c r="N25" s="214"/>
      <c r="O25" s="214"/>
      <c r="P25" s="213">
        <f>SUM(P23:P24)</f>
        <v>769</v>
      </c>
    </row>
    <row r="26" spans="2:16" s="151" customFormat="1" ht="39.75" customHeight="1">
      <c r="B26" s="163"/>
      <c r="C26" s="163"/>
      <c r="D26" s="163"/>
      <c r="E26" s="164"/>
      <c r="F26" s="164"/>
      <c r="G26" s="165"/>
      <c r="H26" s="164"/>
      <c r="I26" s="164"/>
      <c r="J26" s="164"/>
      <c r="K26" s="164"/>
      <c r="L26" s="166"/>
      <c r="M26" s="166"/>
      <c r="N26" s="166"/>
      <c r="O26" s="166"/>
      <c r="P26" s="167"/>
    </row>
    <row r="27" spans="2:16" s="151" customFormat="1" ht="74.25" hidden="1" customHeight="1">
      <c r="B27" s="152"/>
      <c r="C27" s="153" t="s">
        <v>112</v>
      </c>
      <c r="D27" s="154" t="s">
        <v>9</v>
      </c>
      <c r="E27" s="155" t="s">
        <v>57</v>
      </c>
      <c r="F27" s="156"/>
      <c r="G27" s="156" t="s">
        <v>61</v>
      </c>
      <c r="H27" s="156" t="s">
        <v>10</v>
      </c>
      <c r="I27" s="156" t="s">
        <v>58</v>
      </c>
      <c r="J27" s="156" t="s">
        <v>59</v>
      </c>
      <c r="K27" s="156" t="s">
        <v>60</v>
      </c>
      <c r="L27" s="156"/>
      <c r="M27" s="156"/>
      <c r="N27" s="156"/>
      <c r="O27" s="156"/>
      <c r="P27" s="157" t="s">
        <v>11</v>
      </c>
    </row>
    <row r="28" spans="2:16" s="151" customFormat="1" ht="111.75" hidden="1" customHeight="1">
      <c r="B28" s="152" t="s">
        <v>12</v>
      </c>
      <c r="C28" s="153"/>
      <c r="D28" s="394" t="s">
        <v>187</v>
      </c>
      <c r="E28" s="394"/>
      <c r="F28" s="394"/>
      <c r="G28" s="156">
        <v>0</v>
      </c>
      <c r="H28" s="156">
        <v>0</v>
      </c>
      <c r="I28" s="156">
        <v>0</v>
      </c>
      <c r="J28" s="156">
        <v>0</v>
      </c>
      <c r="K28" s="156">
        <v>0</v>
      </c>
      <c r="L28" s="158"/>
      <c r="M28" s="158"/>
      <c r="N28" s="158"/>
      <c r="O28" s="158"/>
      <c r="P28" s="157">
        <f>SUM(E28:O28)</f>
        <v>0</v>
      </c>
    </row>
    <row r="29" spans="2:16" s="151" customFormat="1" ht="100.5" hidden="1" customHeight="1">
      <c r="B29" s="152" t="s">
        <v>64</v>
      </c>
      <c r="C29" s="153"/>
      <c r="D29" s="394" t="str">
        <f>+D28</f>
        <v>WASHED BURGUNDY</v>
      </c>
      <c r="E29" s="394"/>
      <c r="F29" s="394"/>
      <c r="G29" s="158">
        <v>0</v>
      </c>
      <c r="H29" s="158">
        <v>0</v>
      </c>
      <c r="I29" s="158">
        <v>0</v>
      </c>
      <c r="J29" s="158">
        <v>0</v>
      </c>
      <c r="K29" s="158">
        <v>0</v>
      </c>
      <c r="L29" s="158"/>
      <c r="M29" s="158"/>
      <c r="N29" s="158"/>
      <c r="O29" s="158"/>
      <c r="P29" s="157">
        <f>SUM(E29:O29)</f>
        <v>0</v>
      </c>
    </row>
    <row r="30" spans="2:16" s="151" customFormat="1" ht="111.75" hidden="1" customHeight="1">
      <c r="B30" s="180" t="s">
        <v>13</v>
      </c>
      <c r="C30" s="178"/>
      <c r="D30" s="395" t="str">
        <f>+D29</f>
        <v>WASHED BURGUNDY</v>
      </c>
      <c r="E30" s="395"/>
      <c r="F30" s="395"/>
      <c r="G30" s="177">
        <f>SUM(G28:G29)</f>
        <v>0</v>
      </c>
      <c r="H30" s="177">
        <f t="shared" ref="H30:K30" si="2">SUM(H28:H29)</f>
        <v>0</v>
      </c>
      <c r="I30" s="177">
        <f t="shared" si="2"/>
        <v>0</v>
      </c>
      <c r="J30" s="177">
        <f t="shared" si="2"/>
        <v>0</v>
      </c>
      <c r="K30" s="177">
        <f t="shared" si="2"/>
        <v>0</v>
      </c>
      <c r="L30" s="177"/>
      <c r="M30" s="177"/>
      <c r="N30" s="177"/>
      <c r="O30" s="177"/>
      <c r="P30" s="179">
        <f>SUM(P28:P29)</f>
        <v>0</v>
      </c>
    </row>
    <row r="31" spans="2:16" s="151" customFormat="1" ht="39.75" hidden="1" customHeight="1">
      <c r="B31" s="163"/>
      <c r="C31" s="163"/>
      <c r="D31" s="163"/>
      <c r="E31" s="164"/>
      <c r="F31" s="164"/>
      <c r="G31" s="165"/>
      <c r="H31" s="164"/>
      <c r="I31" s="164"/>
      <c r="J31" s="164"/>
      <c r="K31" s="164"/>
      <c r="L31" s="166"/>
      <c r="M31" s="166"/>
      <c r="N31" s="166"/>
      <c r="O31" s="166"/>
      <c r="P31" s="167"/>
    </row>
    <row r="32" spans="2:16" s="151" customFormat="1" ht="74.25" hidden="1" customHeight="1">
      <c r="B32" s="147"/>
      <c r="C32" s="148" t="s">
        <v>112</v>
      </c>
      <c r="D32" s="148" t="s">
        <v>9</v>
      </c>
      <c r="E32" s="177" t="s">
        <v>57</v>
      </c>
      <c r="F32" s="177"/>
      <c r="G32" s="177" t="s">
        <v>61</v>
      </c>
      <c r="H32" s="177" t="s">
        <v>10</v>
      </c>
      <c r="I32" s="177" t="s">
        <v>58</v>
      </c>
      <c r="J32" s="177" t="s">
        <v>59</v>
      </c>
      <c r="K32" s="177" t="s">
        <v>60</v>
      </c>
      <c r="L32" s="177"/>
      <c r="M32" s="177"/>
      <c r="N32" s="177"/>
      <c r="O32" s="177"/>
      <c r="P32" s="150" t="s">
        <v>11</v>
      </c>
    </row>
    <row r="33" spans="1:16" s="151" customFormat="1" ht="74.25" hidden="1" customHeight="1">
      <c r="B33" s="152" t="s">
        <v>12</v>
      </c>
      <c r="C33" s="153"/>
      <c r="D33" s="154" t="s">
        <v>188</v>
      </c>
      <c r="E33" s="155"/>
      <c r="F33" s="156"/>
      <c r="G33" s="156">
        <v>0</v>
      </c>
      <c r="H33" s="156">
        <v>0</v>
      </c>
      <c r="I33" s="156">
        <v>0</v>
      </c>
      <c r="J33" s="156">
        <v>0</v>
      </c>
      <c r="K33" s="156">
        <v>0</v>
      </c>
      <c r="L33" s="156"/>
      <c r="M33" s="156"/>
      <c r="N33" s="156"/>
      <c r="O33" s="156"/>
      <c r="P33" s="157">
        <f>SUM(E33:O33)</f>
        <v>0</v>
      </c>
    </row>
    <row r="34" spans="1:16" s="151" customFormat="1" ht="74.25" hidden="1" customHeight="1">
      <c r="B34" s="152" t="s">
        <v>64</v>
      </c>
      <c r="C34" s="153"/>
      <c r="D34" s="155" t="str">
        <f>+D33</f>
        <v>LIME</v>
      </c>
      <c r="E34" s="155"/>
      <c r="F34" s="156"/>
      <c r="G34" s="158">
        <v>0</v>
      </c>
      <c r="H34" s="158">
        <v>0</v>
      </c>
      <c r="I34" s="158">
        <v>0</v>
      </c>
      <c r="J34" s="158">
        <v>0</v>
      </c>
      <c r="K34" s="158">
        <v>0</v>
      </c>
      <c r="L34" s="158"/>
      <c r="M34" s="158"/>
      <c r="N34" s="158"/>
      <c r="O34" s="158"/>
      <c r="P34" s="157">
        <f>SUM(E34:O34)</f>
        <v>0</v>
      </c>
    </row>
    <row r="35" spans="1:16" s="144" customFormat="1" ht="74.25" hidden="1" customHeight="1">
      <c r="B35" s="159" t="s">
        <v>13</v>
      </c>
      <c r="C35" s="159"/>
      <c r="D35" s="160" t="str">
        <f>+D34</f>
        <v>LIME</v>
      </c>
      <c r="E35" s="161"/>
      <c r="F35" s="162"/>
      <c r="G35" s="162">
        <f>SUM(G33:G34)</f>
        <v>0</v>
      </c>
      <c r="H35" s="162">
        <f t="shared" ref="H35:K35" si="3">SUM(H33:H34)</f>
        <v>0</v>
      </c>
      <c r="I35" s="162">
        <f t="shared" si="3"/>
        <v>0</v>
      </c>
      <c r="J35" s="162">
        <f t="shared" si="3"/>
        <v>0</v>
      </c>
      <c r="K35" s="162">
        <f t="shared" si="3"/>
        <v>0</v>
      </c>
      <c r="L35" s="162"/>
      <c r="M35" s="162"/>
      <c r="N35" s="162"/>
      <c r="O35" s="162"/>
      <c r="P35" s="162">
        <f>SUM(P33:P34)</f>
        <v>0</v>
      </c>
    </row>
    <row r="36" spans="1:16" s="151" customFormat="1" ht="74.25" hidden="1" customHeight="1">
      <c r="B36" s="152"/>
      <c r="C36" s="153"/>
      <c r="D36" s="155"/>
      <c r="E36" s="155"/>
      <c r="F36" s="156"/>
      <c r="G36" s="158"/>
      <c r="H36" s="158"/>
      <c r="I36" s="158"/>
      <c r="J36" s="158"/>
      <c r="K36" s="158"/>
      <c r="L36" s="158"/>
      <c r="M36" s="158"/>
      <c r="N36" s="158"/>
      <c r="O36" s="158"/>
      <c r="P36" s="157"/>
    </row>
    <row r="37" spans="1:16" s="151" customFormat="1" ht="74.25" hidden="1" customHeight="1">
      <c r="B37" s="147"/>
      <c r="C37" s="148" t="s">
        <v>112</v>
      </c>
      <c r="D37" s="148" t="s">
        <v>9</v>
      </c>
      <c r="E37" s="149" t="s">
        <v>57</v>
      </c>
      <c r="F37" s="149"/>
      <c r="G37" s="149" t="s">
        <v>61</v>
      </c>
      <c r="H37" s="149" t="s">
        <v>10</v>
      </c>
      <c r="I37" s="149" t="s">
        <v>58</v>
      </c>
      <c r="J37" s="149" t="s">
        <v>59</v>
      </c>
      <c r="K37" s="149" t="s">
        <v>60</v>
      </c>
      <c r="L37" s="149"/>
      <c r="M37" s="149"/>
      <c r="N37" s="149"/>
      <c r="O37" s="149"/>
      <c r="P37" s="150" t="s">
        <v>11</v>
      </c>
    </row>
    <row r="38" spans="1:16" s="151" customFormat="1" ht="74.25" hidden="1" customHeight="1">
      <c r="B38" s="152" t="s">
        <v>12</v>
      </c>
      <c r="C38" s="153"/>
      <c r="D38" s="154" t="s">
        <v>149</v>
      </c>
      <c r="E38" s="155"/>
      <c r="F38" s="156"/>
      <c r="G38" s="156">
        <v>0</v>
      </c>
      <c r="H38" s="156">
        <v>2</v>
      </c>
      <c r="I38" s="156">
        <v>0</v>
      </c>
      <c r="J38" s="156">
        <v>0</v>
      </c>
      <c r="K38" s="156">
        <v>0</v>
      </c>
      <c r="L38" s="156"/>
      <c r="M38" s="156"/>
      <c r="N38" s="156"/>
      <c r="O38" s="156"/>
      <c r="P38" s="157">
        <f>SUM(E38:O38)</f>
        <v>2</v>
      </c>
    </row>
    <row r="39" spans="1:16" s="151" customFormat="1" ht="74.25" hidden="1" customHeight="1">
      <c r="B39" s="152" t="s">
        <v>64</v>
      </c>
      <c r="C39" s="153"/>
      <c r="D39" s="155" t="str">
        <f>+D38</f>
        <v>GREEN</v>
      </c>
      <c r="E39" s="155"/>
      <c r="F39" s="156"/>
      <c r="G39" s="158">
        <v>0</v>
      </c>
      <c r="H39" s="158">
        <v>0</v>
      </c>
      <c r="I39" s="158">
        <v>0</v>
      </c>
      <c r="J39" s="158">
        <v>0</v>
      </c>
      <c r="K39" s="158">
        <v>0</v>
      </c>
      <c r="L39" s="158"/>
      <c r="M39" s="158"/>
      <c r="N39" s="158"/>
      <c r="O39" s="158"/>
      <c r="P39" s="157">
        <f>SUM(E39:O39)</f>
        <v>0</v>
      </c>
    </row>
    <row r="40" spans="1:16" s="144" customFormat="1" ht="74.25" hidden="1" customHeight="1">
      <c r="B40" s="159" t="s">
        <v>13</v>
      </c>
      <c r="C40" s="159"/>
      <c r="D40" s="160" t="str">
        <f>+D39</f>
        <v>GREEN</v>
      </c>
      <c r="E40" s="161"/>
      <c r="F40" s="162"/>
      <c r="G40" s="162">
        <f>SUM(G38:G39)</f>
        <v>0</v>
      </c>
      <c r="H40" s="162">
        <v>2</v>
      </c>
      <c r="I40" s="162">
        <f>SUM(I38:I39)</f>
        <v>0</v>
      </c>
      <c r="J40" s="162">
        <f>SUM(J38:J39)</f>
        <v>0</v>
      </c>
      <c r="K40" s="162">
        <f>SUM(K38:K39)</f>
        <v>0</v>
      </c>
      <c r="L40" s="162"/>
      <c r="M40" s="162"/>
      <c r="N40" s="162"/>
      <c r="O40" s="162"/>
      <c r="P40" s="162">
        <f>SUM(P38:P39)</f>
        <v>2</v>
      </c>
    </row>
    <row r="41" spans="1:16" s="138" customFormat="1" ht="32.5">
      <c r="B41" s="139"/>
      <c r="C41" s="139"/>
      <c r="E41" s="140"/>
      <c r="F41" s="141"/>
      <c r="G41" s="141"/>
      <c r="H41" s="141"/>
      <c r="I41" s="141"/>
      <c r="J41" s="141"/>
      <c r="K41" s="141"/>
      <c r="L41" s="9"/>
      <c r="M41" s="9"/>
      <c r="N41" s="9"/>
      <c r="O41" s="9"/>
      <c r="P41" s="141"/>
    </row>
    <row r="42" spans="1:16" s="215" customFormat="1" ht="102.75" customHeight="1">
      <c r="B42" s="216" t="s">
        <v>161</v>
      </c>
      <c r="C42" s="217"/>
      <c r="D42" s="216"/>
      <c r="E42" s="218"/>
      <c r="F42" s="219"/>
      <c r="G42" s="219">
        <f>G20+G25+G30+G35</f>
        <v>133</v>
      </c>
      <c r="H42" s="219">
        <f t="shared" ref="H42:K42" si="4">H20+H25+H30+H35</f>
        <v>268</v>
      </c>
      <c r="I42" s="219">
        <f t="shared" si="4"/>
        <v>248</v>
      </c>
      <c r="J42" s="219">
        <f t="shared" si="4"/>
        <v>105</v>
      </c>
      <c r="K42" s="219">
        <f t="shared" si="4"/>
        <v>15</v>
      </c>
      <c r="L42" s="219"/>
      <c r="M42" s="219"/>
      <c r="N42" s="219"/>
      <c r="O42" s="219"/>
      <c r="P42" s="219">
        <f t="shared" ref="P42" si="5">P20+P25+P30+P35</f>
        <v>769</v>
      </c>
    </row>
    <row r="43" spans="1:16" s="135" customFormat="1" ht="20.25" customHeight="1">
      <c r="B43" s="136"/>
      <c r="C43" s="137"/>
      <c r="D43" s="396" t="s">
        <v>170</v>
      </c>
      <c r="E43" s="396"/>
      <c r="F43" s="396"/>
      <c r="G43" s="396"/>
      <c r="H43" s="396"/>
      <c r="I43" s="396"/>
      <c r="J43" s="396"/>
      <c r="K43" s="396"/>
      <c r="L43" s="396"/>
      <c r="M43" s="396"/>
      <c r="N43" s="396"/>
      <c r="O43" s="396"/>
      <c r="P43" s="396"/>
    </row>
    <row r="44" spans="1:16" s="4" customFormat="1" ht="59.15" customHeight="1" thickBot="1">
      <c r="B44" s="105" t="s">
        <v>14</v>
      </c>
      <c r="C44" s="35"/>
      <c r="D44" s="397"/>
      <c r="E44" s="397"/>
      <c r="F44" s="397"/>
      <c r="G44" s="397"/>
      <c r="H44" s="397"/>
      <c r="I44" s="397"/>
      <c r="J44" s="397"/>
      <c r="K44" s="397"/>
      <c r="L44" s="397"/>
      <c r="M44" s="397"/>
      <c r="N44" s="397"/>
      <c r="O44" s="397"/>
      <c r="P44" s="397"/>
    </row>
    <row r="45" spans="1:16" s="36" customFormat="1" ht="100.5" thickBot="1">
      <c r="A45" s="398" t="s">
        <v>15</v>
      </c>
      <c r="B45" s="399"/>
      <c r="C45" s="399"/>
      <c r="D45" s="99" t="s">
        <v>16</v>
      </c>
      <c r="E45" s="100" t="s">
        <v>17</v>
      </c>
      <c r="F45" s="99" t="s">
        <v>18</v>
      </c>
      <c r="G45" s="101" t="s">
        <v>19</v>
      </c>
      <c r="H45" s="101" t="s">
        <v>20</v>
      </c>
      <c r="I45" s="101" t="s">
        <v>34</v>
      </c>
      <c r="J45" s="101" t="s">
        <v>35</v>
      </c>
      <c r="K45" s="101" t="s">
        <v>37</v>
      </c>
      <c r="L45" s="101" t="s">
        <v>36</v>
      </c>
      <c r="M45" s="400" t="s">
        <v>51</v>
      </c>
      <c r="N45" s="401"/>
      <c r="O45" s="401"/>
      <c r="P45" s="402"/>
    </row>
    <row r="46" spans="1:16" s="46" customFormat="1" ht="45.75" hidden="1" customHeight="1">
      <c r="A46" s="386" t="str">
        <f>D18</f>
        <v>BLACK</v>
      </c>
      <c r="B46" s="387"/>
      <c r="C46" s="387"/>
      <c r="D46" s="387"/>
      <c r="E46" s="387"/>
      <c r="F46" s="387"/>
      <c r="G46" s="387"/>
      <c r="H46" s="387"/>
      <c r="I46" s="387"/>
      <c r="J46" s="387"/>
      <c r="K46" s="387"/>
      <c r="L46" s="387"/>
      <c r="M46" s="387"/>
      <c r="N46" s="387"/>
      <c r="O46" s="387"/>
      <c r="P46" s="388"/>
    </row>
    <row r="47" spans="1:16" s="169" customFormat="1" ht="120" hidden="1" customHeight="1">
      <c r="A47" s="145">
        <v>1</v>
      </c>
      <c r="B47" s="389" t="str">
        <f>$L$11</f>
        <v>100% DRY COTTON FLEECE 410GSM</v>
      </c>
      <c r="C47" s="389"/>
      <c r="D47" s="146" t="s">
        <v>153</v>
      </c>
      <c r="E47" s="146" t="str">
        <f>A46</f>
        <v>BLACK</v>
      </c>
      <c r="F47" s="145" t="s">
        <v>10</v>
      </c>
      <c r="G47" s="168">
        <f>$P$20</f>
        <v>0</v>
      </c>
      <c r="H47" s="173">
        <v>1.5</v>
      </c>
      <c r="I47" s="172">
        <f t="shared" ref="I47:I49" si="6">G47*H47</f>
        <v>0</v>
      </c>
      <c r="J47" s="172"/>
      <c r="K47" s="172"/>
      <c r="L47" s="176"/>
      <c r="M47" s="390"/>
      <c r="N47" s="391"/>
      <c r="O47" s="391"/>
      <c r="P47" s="392"/>
    </row>
    <row r="48" spans="1:16" s="169" customFormat="1" ht="89.25" hidden="1" customHeight="1">
      <c r="A48" s="174">
        <v>2</v>
      </c>
      <c r="B48" s="389" t="s">
        <v>189</v>
      </c>
      <c r="C48" s="389"/>
      <c r="D48" s="146" t="s">
        <v>190</v>
      </c>
      <c r="E48" s="146" t="str">
        <f>E47</f>
        <v>BLACK</v>
      </c>
      <c r="F48" s="145" t="s">
        <v>10</v>
      </c>
      <c r="G48" s="168">
        <f>$P$20</f>
        <v>0</v>
      </c>
      <c r="H48" s="173">
        <v>0.3</v>
      </c>
      <c r="I48" s="172">
        <f t="shared" si="6"/>
        <v>0</v>
      </c>
      <c r="J48" s="172"/>
      <c r="K48" s="172"/>
      <c r="L48" s="176"/>
      <c r="M48" s="390"/>
      <c r="N48" s="391"/>
      <c r="O48" s="391"/>
      <c r="P48" s="392"/>
    </row>
    <row r="49" spans="1:16" s="169" customFormat="1" ht="129" hidden="1" customHeight="1">
      <c r="A49" s="145">
        <v>3</v>
      </c>
      <c r="B49" s="393" t="s">
        <v>166</v>
      </c>
      <c r="C49" s="393"/>
      <c r="D49" s="146" t="s">
        <v>155</v>
      </c>
      <c r="E49" s="146" t="str">
        <f>E48</f>
        <v>BLACK</v>
      </c>
      <c r="F49" s="145" t="s">
        <v>10</v>
      </c>
      <c r="G49" s="168">
        <f t="shared" ref="G49" si="7">$P$20</f>
        <v>0</v>
      </c>
      <c r="H49" s="175">
        <v>0.3</v>
      </c>
      <c r="I49" s="172">
        <f t="shared" si="6"/>
        <v>0</v>
      </c>
      <c r="J49" s="172"/>
      <c r="K49" s="172"/>
      <c r="L49" s="176"/>
      <c r="M49" s="390"/>
      <c r="N49" s="391"/>
      <c r="O49" s="391"/>
      <c r="P49" s="392"/>
    </row>
    <row r="50" spans="1:16" s="46" customFormat="1" ht="51.75" customHeight="1">
      <c r="A50" s="403" t="str">
        <f>D23</f>
        <v>GREY HEATHER</v>
      </c>
      <c r="B50" s="404"/>
      <c r="C50" s="404"/>
      <c r="D50" s="404"/>
      <c r="E50" s="404"/>
      <c r="F50" s="404"/>
      <c r="G50" s="404"/>
      <c r="H50" s="404"/>
      <c r="I50" s="404"/>
      <c r="J50" s="404"/>
      <c r="K50" s="404"/>
      <c r="L50" s="404"/>
      <c r="M50" s="404"/>
      <c r="N50" s="404"/>
      <c r="O50" s="404"/>
      <c r="P50" s="405"/>
    </row>
    <row r="51" spans="1:16" s="169" customFormat="1" ht="186.75" customHeight="1">
      <c r="A51" s="145">
        <v>1</v>
      </c>
      <c r="B51" s="389" t="str">
        <f>$L$11</f>
        <v>100% DRY COTTON FLEECE 410GSM</v>
      </c>
      <c r="C51" s="389"/>
      <c r="D51" s="146" t="s">
        <v>153</v>
      </c>
      <c r="E51" s="146" t="str">
        <f>A50</f>
        <v>GREY HEATHER</v>
      </c>
      <c r="F51" s="145" t="s">
        <v>10</v>
      </c>
      <c r="G51" s="168">
        <f>$P$25</f>
        <v>769</v>
      </c>
      <c r="H51" s="227">
        <v>0.61</v>
      </c>
      <c r="I51" s="172">
        <f t="shared" ref="I51:I53" si="8">G51*H51</f>
        <v>469.09</v>
      </c>
      <c r="J51" s="221">
        <f>I51*0.7%+(I51/50)*0.5+4</f>
        <v>11.97453</v>
      </c>
      <c r="K51" s="220">
        <v>2</v>
      </c>
      <c r="L51" s="228">
        <f>SUBTOTAL(9,I51:K51)</f>
        <v>483.06452999999999</v>
      </c>
      <c r="M51" s="390" t="s">
        <v>217</v>
      </c>
      <c r="N51" s="391"/>
      <c r="O51" s="391"/>
      <c r="P51" s="392"/>
    </row>
    <row r="52" spans="1:16" s="169" customFormat="1" ht="186.75" customHeight="1">
      <c r="A52" s="174">
        <v>2</v>
      </c>
      <c r="B52" s="389" t="s">
        <v>189</v>
      </c>
      <c r="C52" s="389"/>
      <c r="D52" s="146" t="s">
        <v>190</v>
      </c>
      <c r="E52" s="146" t="str">
        <f>E51</f>
        <v>GREY HEATHER</v>
      </c>
      <c r="F52" s="145" t="s">
        <v>10</v>
      </c>
      <c r="G52" s="168">
        <f t="shared" ref="G52:G53" si="9">$P$25</f>
        <v>769</v>
      </c>
      <c r="H52" s="173">
        <v>0.255</v>
      </c>
      <c r="I52" s="172">
        <f t="shared" si="8"/>
        <v>196.095</v>
      </c>
      <c r="J52" s="223">
        <f>I52*0.7%+(I52/50)*0.5+2</f>
        <v>5.333615</v>
      </c>
      <c r="K52" s="222"/>
      <c r="L52" s="176">
        <f t="shared" ref="L52:L53" si="10">SUBTOTAL(9,I52:K52)</f>
        <v>201.42861500000001</v>
      </c>
      <c r="M52" s="390" t="s">
        <v>208</v>
      </c>
      <c r="N52" s="391"/>
      <c r="O52" s="391"/>
      <c r="P52" s="392"/>
    </row>
    <row r="53" spans="1:16" s="169" customFormat="1" ht="186.75" customHeight="1">
      <c r="A53" s="145">
        <v>3</v>
      </c>
      <c r="B53" s="393" t="s">
        <v>166</v>
      </c>
      <c r="C53" s="393"/>
      <c r="D53" s="146" t="s">
        <v>155</v>
      </c>
      <c r="E53" s="146" t="str">
        <f>E52</f>
        <v>GREY HEATHER</v>
      </c>
      <c r="F53" s="145" t="s">
        <v>10</v>
      </c>
      <c r="G53" s="168">
        <f t="shared" si="9"/>
        <v>769</v>
      </c>
      <c r="H53" s="175">
        <v>1.4999999999999999E-2</v>
      </c>
      <c r="I53" s="172">
        <f t="shared" si="8"/>
        <v>11.535</v>
      </c>
      <c r="J53" s="223">
        <f>I53*0.7%+(I53/50)*0.5+1</f>
        <v>1.1960950000000001</v>
      </c>
      <c r="K53" s="222"/>
      <c r="L53" s="176">
        <f t="shared" si="10"/>
        <v>12.731095</v>
      </c>
      <c r="M53" s="390" t="s">
        <v>209</v>
      </c>
      <c r="N53" s="391"/>
      <c r="O53" s="391"/>
      <c r="P53" s="392"/>
    </row>
    <row r="54" spans="1:16" s="46" customFormat="1" ht="51.75" hidden="1" customHeight="1">
      <c r="A54" s="403" t="str">
        <f>D28</f>
        <v>WASHED BURGUNDY</v>
      </c>
      <c r="B54" s="404"/>
      <c r="C54" s="404"/>
      <c r="D54" s="404"/>
      <c r="E54" s="404"/>
      <c r="F54" s="404"/>
      <c r="G54" s="404"/>
      <c r="H54" s="404"/>
      <c r="I54" s="404"/>
      <c r="J54" s="404"/>
      <c r="K54" s="404"/>
      <c r="L54" s="404"/>
      <c r="M54" s="404"/>
      <c r="N54" s="404"/>
      <c r="O54" s="404"/>
      <c r="P54" s="405"/>
    </row>
    <row r="55" spans="1:16" s="169" customFormat="1" ht="96.75" hidden="1" customHeight="1">
      <c r="A55" s="145">
        <v>1</v>
      </c>
      <c r="B55" s="389" t="str">
        <f>$L$11</f>
        <v>100% DRY COTTON FLEECE 410GSM</v>
      </c>
      <c r="C55" s="389"/>
      <c r="D55" s="146" t="s">
        <v>153</v>
      </c>
      <c r="E55" s="146" t="str">
        <f>A54</f>
        <v>WASHED BURGUNDY</v>
      </c>
      <c r="F55" s="145" t="s">
        <v>10</v>
      </c>
      <c r="G55" s="168">
        <f>$P$20</f>
        <v>0</v>
      </c>
      <c r="H55" s="173">
        <v>1.5</v>
      </c>
      <c r="I55" s="172">
        <f t="shared" ref="I55:I57" si="11">G55*H55</f>
        <v>0</v>
      </c>
      <c r="J55" s="172"/>
      <c r="K55" s="172"/>
      <c r="L55" s="176"/>
      <c r="M55" s="390"/>
      <c r="N55" s="391"/>
      <c r="O55" s="391"/>
      <c r="P55" s="392"/>
    </row>
    <row r="56" spans="1:16" s="169" customFormat="1" ht="70.5" hidden="1" customHeight="1">
      <c r="A56" s="174">
        <v>2</v>
      </c>
      <c r="B56" s="389" t="s">
        <v>189</v>
      </c>
      <c r="C56" s="389"/>
      <c r="D56" s="146" t="s">
        <v>190</v>
      </c>
      <c r="E56" s="146" t="str">
        <f>E55</f>
        <v>WASHED BURGUNDY</v>
      </c>
      <c r="F56" s="145" t="s">
        <v>10</v>
      </c>
      <c r="G56" s="168">
        <f>$P$20</f>
        <v>0</v>
      </c>
      <c r="H56" s="173">
        <v>0.3</v>
      </c>
      <c r="I56" s="172">
        <f t="shared" si="11"/>
        <v>0</v>
      </c>
      <c r="J56" s="172"/>
      <c r="K56" s="172"/>
      <c r="L56" s="176"/>
      <c r="M56" s="390"/>
      <c r="N56" s="391"/>
      <c r="O56" s="391"/>
      <c r="P56" s="392"/>
    </row>
    <row r="57" spans="1:16" s="169" customFormat="1" ht="125.25" hidden="1" customHeight="1">
      <c r="A57" s="145">
        <v>3</v>
      </c>
      <c r="B57" s="393" t="s">
        <v>166</v>
      </c>
      <c r="C57" s="393"/>
      <c r="D57" s="146" t="s">
        <v>155</v>
      </c>
      <c r="E57" s="146" t="str">
        <f>E56</f>
        <v>WASHED BURGUNDY</v>
      </c>
      <c r="F57" s="145" t="s">
        <v>10</v>
      </c>
      <c r="G57" s="168">
        <f t="shared" ref="G57" si="12">$P$20</f>
        <v>0</v>
      </c>
      <c r="H57" s="175">
        <v>0.3</v>
      </c>
      <c r="I57" s="172">
        <f t="shared" si="11"/>
        <v>0</v>
      </c>
      <c r="J57" s="172"/>
      <c r="K57" s="172"/>
      <c r="L57" s="176"/>
      <c r="M57" s="390"/>
      <c r="N57" s="391"/>
      <c r="O57" s="391"/>
      <c r="P57" s="392"/>
    </row>
    <row r="58" spans="1:16" s="46" customFormat="1" ht="51.75" hidden="1" customHeight="1">
      <c r="A58" s="403" t="str">
        <f>D33</f>
        <v>LIME</v>
      </c>
      <c r="B58" s="404"/>
      <c r="C58" s="404"/>
      <c r="D58" s="404"/>
      <c r="E58" s="404"/>
      <c r="F58" s="404"/>
      <c r="G58" s="404"/>
      <c r="H58" s="404"/>
      <c r="I58" s="404"/>
      <c r="J58" s="404"/>
      <c r="K58" s="404"/>
      <c r="L58" s="404"/>
      <c r="M58" s="404"/>
      <c r="N58" s="404"/>
      <c r="O58" s="404"/>
      <c r="P58" s="405"/>
    </row>
    <row r="59" spans="1:16" s="169" customFormat="1" ht="96.75" hidden="1" customHeight="1">
      <c r="A59" s="145">
        <v>1</v>
      </c>
      <c r="B59" s="389" t="str">
        <f>$L$11</f>
        <v>100% DRY COTTON FLEECE 410GSM</v>
      </c>
      <c r="C59" s="389"/>
      <c r="D59" s="146" t="s">
        <v>153</v>
      </c>
      <c r="E59" s="146" t="str">
        <f>A58</f>
        <v>LIME</v>
      </c>
      <c r="F59" s="145" t="s">
        <v>10</v>
      </c>
      <c r="G59" s="168">
        <f>$P$20</f>
        <v>0</v>
      </c>
      <c r="H59" s="173">
        <v>1.5</v>
      </c>
      <c r="I59" s="172">
        <f t="shared" ref="I59:I61" si="13">G59*H59</f>
        <v>0</v>
      </c>
      <c r="J59" s="172"/>
      <c r="K59" s="172"/>
      <c r="L59" s="176"/>
      <c r="M59" s="390"/>
      <c r="N59" s="391"/>
      <c r="O59" s="391"/>
      <c r="P59" s="392"/>
    </row>
    <row r="60" spans="1:16" s="169" customFormat="1" ht="70.5" hidden="1" customHeight="1">
      <c r="A60" s="174">
        <v>2</v>
      </c>
      <c r="B60" s="389" t="s">
        <v>189</v>
      </c>
      <c r="C60" s="389"/>
      <c r="D60" s="146" t="s">
        <v>190</v>
      </c>
      <c r="E60" s="146" t="str">
        <f>E59</f>
        <v>LIME</v>
      </c>
      <c r="F60" s="145" t="s">
        <v>10</v>
      </c>
      <c r="G60" s="168">
        <f>$P$20</f>
        <v>0</v>
      </c>
      <c r="H60" s="173">
        <v>0.3</v>
      </c>
      <c r="I60" s="172">
        <f t="shared" si="13"/>
        <v>0</v>
      </c>
      <c r="J60" s="172"/>
      <c r="K60" s="172"/>
      <c r="L60" s="176"/>
      <c r="M60" s="390"/>
      <c r="N60" s="391"/>
      <c r="O60" s="391"/>
      <c r="P60" s="392"/>
    </row>
    <row r="61" spans="1:16" s="169" customFormat="1" ht="125.25" hidden="1" customHeight="1">
      <c r="A61" s="145">
        <v>3</v>
      </c>
      <c r="B61" s="393" t="s">
        <v>166</v>
      </c>
      <c r="C61" s="393"/>
      <c r="D61" s="146" t="s">
        <v>155</v>
      </c>
      <c r="E61" s="146" t="str">
        <f>E60</f>
        <v>LIME</v>
      </c>
      <c r="F61" s="145" t="s">
        <v>10</v>
      </c>
      <c r="G61" s="168">
        <f t="shared" ref="G61" si="14">$P$20</f>
        <v>0</v>
      </c>
      <c r="H61" s="175">
        <v>0.3</v>
      </c>
      <c r="I61" s="172">
        <f t="shared" si="13"/>
        <v>0</v>
      </c>
      <c r="J61" s="172"/>
      <c r="K61" s="172"/>
      <c r="L61" s="176"/>
      <c r="M61" s="390"/>
      <c r="N61" s="391"/>
      <c r="O61" s="391"/>
      <c r="P61" s="392"/>
    </row>
    <row r="62" spans="1:16" s="46" customFormat="1" ht="21.75" customHeight="1">
      <c r="A62" s="403"/>
      <c r="B62" s="404"/>
      <c r="C62" s="404"/>
      <c r="D62" s="404"/>
      <c r="E62" s="404"/>
      <c r="F62" s="404"/>
      <c r="G62" s="404"/>
      <c r="H62" s="404"/>
      <c r="I62" s="404"/>
      <c r="J62" s="404"/>
      <c r="K62" s="404"/>
      <c r="L62" s="404"/>
      <c r="M62" s="404"/>
      <c r="N62" s="404"/>
      <c r="O62" s="404"/>
      <c r="P62" s="405"/>
    </row>
    <row r="63" spans="1:16" s="37" customFormat="1" ht="28.5" thickBot="1">
      <c r="B63" s="105" t="s">
        <v>21</v>
      </c>
      <c r="C63" s="38"/>
      <c r="D63" s="38"/>
      <c r="E63" s="38"/>
      <c r="G63" s="39"/>
      <c r="P63" s="40"/>
    </row>
    <row r="64" spans="1:16" s="54" customFormat="1" ht="80">
      <c r="A64" s="406" t="s">
        <v>22</v>
      </c>
      <c r="B64" s="407"/>
      <c r="C64" s="407"/>
      <c r="D64" s="407"/>
      <c r="E64" s="408"/>
      <c r="F64" s="102" t="s">
        <v>47</v>
      </c>
      <c r="G64" s="102" t="s">
        <v>23</v>
      </c>
      <c r="H64" s="409" t="s">
        <v>42</v>
      </c>
      <c r="I64" s="410"/>
      <c r="J64" s="103" t="s">
        <v>18</v>
      </c>
      <c r="K64" s="102" t="s">
        <v>48</v>
      </c>
      <c r="L64" s="102" t="s">
        <v>24</v>
      </c>
      <c r="M64" s="104" t="s">
        <v>25</v>
      </c>
      <c r="N64" s="104" t="s">
        <v>26</v>
      </c>
      <c r="O64" s="104" t="s">
        <v>27</v>
      </c>
      <c r="P64" s="104" t="s">
        <v>28</v>
      </c>
    </row>
    <row r="65" spans="1:16" s="15" customFormat="1" ht="57.75" hidden="1" customHeight="1">
      <c r="A65" s="111">
        <v>1</v>
      </c>
      <c r="B65" s="411" t="s">
        <v>41</v>
      </c>
      <c r="C65" s="411"/>
      <c r="D65" s="411"/>
      <c r="E65" s="411"/>
      <c r="F65" s="112" t="str">
        <f>H65</f>
        <v>BLACK</v>
      </c>
      <c r="G65" s="142"/>
      <c r="H65" s="412" t="str">
        <f>$D$18</f>
        <v>BLACK</v>
      </c>
      <c r="I65" s="413" t="str">
        <f t="shared" ref="I65:I88" si="15">$E$47</f>
        <v>BLACK</v>
      </c>
      <c r="J65" s="113" t="s">
        <v>29</v>
      </c>
      <c r="K65" s="113">
        <f>$P$20</f>
        <v>0</v>
      </c>
      <c r="L65" s="184">
        <f>195/5000</f>
        <v>3.9E-2</v>
      </c>
      <c r="M65" s="115">
        <f t="shared" ref="M65:M72" si="16">K65*L65</f>
        <v>0</v>
      </c>
      <c r="N65" s="115"/>
      <c r="O65" s="41">
        <f t="shared" ref="O65:O88" si="17">ROUNDUP(N65+M65,0)</f>
        <v>0</v>
      </c>
      <c r="P65" s="116"/>
    </row>
    <row r="66" spans="1:16" s="15" customFormat="1" ht="84" customHeight="1">
      <c r="A66" s="111">
        <v>1</v>
      </c>
      <c r="B66" s="411" t="s">
        <v>41</v>
      </c>
      <c r="C66" s="411"/>
      <c r="D66" s="411"/>
      <c r="E66" s="411"/>
      <c r="F66" s="112" t="str">
        <f t="shared" ref="F66:F68" si="18">H66</f>
        <v>GREY HEATHER</v>
      </c>
      <c r="G66" s="142" t="s">
        <v>216</v>
      </c>
      <c r="H66" s="412" t="str">
        <f>$D$23</f>
        <v>GREY HEATHER</v>
      </c>
      <c r="I66" s="413" t="str">
        <f t="shared" si="15"/>
        <v>BLACK</v>
      </c>
      <c r="J66" s="113" t="s">
        <v>29</v>
      </c>
      <c r="K66" s="113">
        <f>$P$25</f>
        <v>769</v>
      </c>
      <c r="L66" s="184">
        <f>185/5000</f>
        <v>3.6999999999999998E-2</v>
      </c>
      <c r="M66" s="115">
        <f t="shared" si="16"/>
        <v>28.452999999999999</v>
      </c>
      <c r="N66" s="115"/>
      <c r="O66" s="41">
        <f t="shared" si="17"/>
        <v>29</v>
      </c>
      <c r="P66" s="116"/>
    </row>
    <row r="67" spans="1:16" s="15" customFormat="1" ht="57.75" hidden="1" customHeight="1">
      <c r="A67" s="111">
        <v>1</v>
      </c>
      <c r="B67" s="411" t="s">
        <v>41</v>
      </c>
      <c r="C67" s="411"/>
      <c r="D67" s="411"/>
      <c r="E67" s="411"/>
      <c r="F67" s="112" t="str">
        <f t="shared" si="18"/>
        <v>WASHED BURGUNDY</v>
      </c>
      <c r="G67" s="142"/>
      <c r="H67" s="412" t="str">
        <f>$D$28</f>
        <v>WASHED BURGUNDY</v>
      </c>
      <c r="I67" s="413" t="str">
        <f t="shared" si="15"/>
        <v>BLACK</v>
      </c>
      <c r="J67" s="113" t="s">
        <v>29</v>
      </c>
      <c r="K67" s="113">
        <f>$P$30</f>
        <v>0</v>
      </c>
      <c r="L67" s="184">
        <f>195/5000</f>
        <v>3.9E-2</v>
      </c>
      <c r="M67" s="115">
        <f t="shared" si="16"/>
        <v>0</v>
      </c>
      <c r="N67" s="115"/>
      <c r="O67" s="41">
        <f t="shared" si="17"/>
        <v>0</v>
      </c>
      <c r="P67" s="116"/>
    </row>
    <row r="68" spans="1:16" s="15" customFormat="1" ht="57.75" hidden="1" customHeight="1">
      <c r="A68" s="111">
        <v>1</v>
      </c>
      <c r="B68" s="411" t="s">
        <v>41</v>
      </c>
      <c r="C68" s="411"/>
      <c r="D68" s="411"/>
      <c r="E68" s="411"/>
      <c r="F68" s="112" t="str">
        <f t="shared" si="18"/>
        <v>LIME</v>
      </c>
      <c r="G68" s="142"/>
      <c r="H68" s="412" t="str">
        <f>$D$33</f>
        <v>LIME</v>
      </c>
      <c r="I68" s="413" t="str">
        <f t="shared" si="15"/>
        <v>BLACK</v>
      </c>
      <c r="J68" s="113" t="s">
        <v>29</v>
      </c>
      <c r="K68" s="113">
        <f>$P$35</f>
        <v>0</v>
      </c>
      <c r="L68" s="184">
        <f>195/5000</f>
        <v>3.9E-2</v>
      </c>
      <c r="M68" s="115">
        <f t="shared" si="16"/>
        <v>0</v>
      </c>
      <c r="N68" s="115"/>
      <c r="O68" s="41">
        <f t="shared" si="17"/>
        <v>0</v>
      </c>
      <c r="P68" s="116"/>
    </row>
    <row r="69" spans="1:16" s="15" customFormat="1" ht="57.75" hidden="1" customHeight="1">
      <c r="A69" s="111">
        <v>2</v>
      </c>
      <c r="B69" s="411" t="s">
        <v>163</v>
      </c>
      <c r="C69" s="411"/>
      <c r="D69" s="411"/>
      <c r="E69" s="411"/>
      <c r="F69" s="414" t="s">
        <v>39</v>
      </c>
      <c r="G69" s="418" t="s">
        <v>171</v>
      </c>
      <c r="H69" s="422" t="str">
        <f t="shared" ref="H69" si="19">$D$18</f>
        <v>BLACK</v>
      </c>
      <c r="I69" s="423" t="str">
        <f t="shared" si="15"/>
        <v>BLACK</v>
      </c>
      <c r="J69" s="113" t="s">
        <v>29</v>
      </c>
      <c r="K69" s="113">
        <f t="shared" ref="K69" si="20">$P$20</f>
        <v>0</v>
      </c>
      <c r="L69" s="170">
        <f>4/4500</f>
        <v>8.8888888888888893E-4</v>
      </c>
      <c r="M69" s="115">
        <f t="shared" si="16"/>
        <v>0</v>
      </c>
      <c r="N69" s="115"/>
      <c r="O69" s="41">
        <f t="shared" si="17"/>
        <v>0</v>
      </c>
      <c r="P69" s="116"/>
    </row>
    <row r="70" spans="1:16" s="15" customFormat="1" ht="84" customHeight="1">
      <c r="A70" s="111">
        <v>2</v>
      </c>
      <c r="B70" s="411" t="s">
        <v>163</v>
      </c>
      <c r="C70" s="411"/>
      <c r="D70" s="411"/>
      <c r="E70" s="411"/>
      <c r="F70" s="415" t="s">
        <v>39</v>
      </c>
      <c r="G70" s="419" t="s">
        <v>171</v>
      </c>
      <c r="H70" s="424" t="str">
        <f t="shared" ref="H70" si="21">$D$23</f>
        <v>GREY HEATHER</v>
      </c>
      <c r="I70" s="424" t="str">
        <f t="shared" si="15"/>
        <v>BLACK</v>
      </c>
      <c r="J70" s="113" t="s">
        <v>29</v>
      </c>
      <c r="K70" s="113">
        <f t="shared" ref="K70" si="22">$P$25</f>
        <v>769</v>
      </c>
      <c r="L70" s="170">
        <f>4/4500</f>
        <v>8.8888888888888893E-4</v>
      </c>
      <c r="M70" s="115">
        <f t="shared" si="16"/>
        <v>0.68355555555555558</v>
      </c>
      <c r="N70" s="115"/>
      <c r="O70" s="41">
        <f t="shared" si="17"/>
        <v>1</v>
      </c>
      <c r="P70" s="116"/>
    </row>
    <row r="71" spans="1:16" s="15" customFormat="1" ht="57.75" hidden="1" customHeight="1">
      <c r="A71" s="111">
        <v>2</v>
      </c>
      <c r="B71" s="411" t="s">
        <v>163</v>
      </c>
      <c r="C71" s="411"/>
      <c r="D71" s="411"/>
      <c r="E71" s="411"/>
      <c r="F71" s="416" t="s">
        <v>39</v>
      </c>
      <c r="G71" s="420" t="s">
        <v>171</v>
      </c>
      <c r="H71" s="425" t="str">
        <f t="shared" ref="H71" si="23">$D$28</f>
        <v>WASHED BURGUNDY</v>
      </c>
      <c r="I71" s="426" t="str">
        <f t="shared" si="15"/>
        <v>BLACK</v>
      </c>
      <c r="J71" s="113" t="s">
        <v>29</v>
      </c>
      <c r="K71" s="113">
        <f t="shared" ref="K71" si="24">$P$30</f>
        <v>0</v>
      </c>
      <c r="L71" s="170">
        <f>4/4500</f>
        <v>8.8888888888888893E-4</v>
      </c>
      <c r="M71" s="115">
        <f t="shared" si="16"/>
        <v>0</v>
      </c>
      <c r="N71" s="115"/>
      <c r="O71" s="41">
        <f t="shared" si="17"/>
        <v>0</v>
      </c>
      <c r="P71" s="116"/>
    </row>
    <row r="72" spans="1:16" s="15" customFormat="1" ht="57.75" hidden="1" customHeight="1">
      <c r="A72" s="111">
        <v>2</v>
      </c>
      <c r="B72" s="411" t="s">
        <v>163</v>
      </c>
      <c r="C72" s="411"/>
      <c r="D72" s="411"/>
      <c r="E72" s="411"/>
      <c r="F72" s="417" t="s">
        <v>39</v>
      </c>
      <c r="G72" s="421" t="s">
        <v>171</v>
      </c>
      <c r="H72" s="412" t="str">
        <f t="shared" ref="H72" si="25">$D$33</f>
        <v>LIME</v>
      </c>
      <c r="I72" s="413" t="str">
        <f t="shared" si="15"/>
        <v>BLACK</v>
      </c>
      <c r="J72" s="113" t="s">
        <v>29</v>
      </c>
      <c r="K72" s="113">
        <f t="shared" ref="K72" si="26">$P$35</f>
        <v>0</v>
      </c>
      <c r="L72" s="170">
        <f>4/4500</f>
        <v>8.8888888888888893E-4</v>
      </c>
      <c r="M72" s="115">
        <f t="shared" si="16"/>
        <v>0</v>
      </c>
      <c r="N72" s="115"/>
      <c r="O72" s="41">
        <f t="shared" si="17"/>
        <v>0</v>
      </c>
      <c r="P72" s="116"/>
    </row>
    <row r="73" spans="1:16" s="15" customFormat="1" ht="57.75" hidden="1" customHeight="1">
      <c r="A73" s="111">
        <v>3</v>
      </c>
      <c r="B73" s="427" t="s">
        <v>191</v>
      </c>
      <c r="C73" s="411"/>
      <c r="D73" s="411"/>
      <c r="E73" s="411"/>
      <c r="F73" s="414" t="s">
        <v>147</v>
      </c>
      <c r="G73" s="418" t="s">
        <v>192</v>
      </c>
      <c r="H73" s="422" t="str">
        <f t="shared" ref="H73" si="27">$D$18</f>
        <v>BLACK</v>
      </c>
      <c r="I73" s="423" t="str">
        <f t="shared" si="15"/>
        <v>BLACK</v>
      </c>
      <c r="J73" s="113" t="s">
        <v>30</v>
      </c>
      <c r="K73" s="113">
        <f t="shared" ref="K73" si="28">$P$20</f>
        <v>0</v>
      </c>
      <c r="L73" s="113">
        <v>1</v>
      </c>
      <c r="M73" s="113">
        <f t="shared" ref="M73:M84" si="29">L73*K73</f>
        <v>0</v>
      </c>
      <c r="N73" s="115"/>
      <c r="O73" s="41">
        <f t="shared" si="17"/>
        <v>0</v>
      </c>
      <c r="P73" s="116"/>
    </row>
    <row r="74" spans="1:16" s="15" customFormat="1" ht="84" customHeight="1">
      <c r="A74" s="111">
        <v>3</v>
      </c>
      <c r="B74" s="427" t="s">
        <v>191</v>
      </c>
      <c r="C74" s="411"/>
      <c r="D74" s="411"/>
      <c r="E74" s="411"/>
      <c r="F74" s="415"/>
      <c r="G74" s="419"/>
      <c r="H74" s="424" t="str">
        <f t="shared" ref="H74" si="30">$D$23</f>
        <v>GREY HEATHER</v>
      </c>
      <c r="I74" s="424" t="str">
        <f t="shared" si="15"/>
        <v>BLACK</v>
      </c>
      <c r="J74" s="113" t="s">
        <v>30</v>
      </c>
      <c r="K74" s="113">
        <f t="shared" ref="K74" si="31">$P$25</f>
        <v>769</v>
      </c>
      <c r="L74" s="113">
        <v>1</v>
      </c>
      <c r="M74" s="113">
        <f t="shared" si="29"/>
        <v>769</v>
      </c>
      <c r="N74" s="115"/>
      <c r="O74" s="41">
        <f t="shared" si="17"/>
        <v>769</v>
      </c>
      <c r="P74" s="116"/>
    </row>
    <row r="75" spans="1:16" s="15" customFormat="1" ht="57.75" hidden="1" customHeight="1">
      <c r="A75" s="111">
        <v>3</v>
      </c>
      <c r="B75" s="427" t="s">
        <v>191</v>
      </c>
      <c r="C75" s="411"/>
      <c r="D75" s="411"/>
      <c r="E75" s="411"/>
      <c r="F75" s="416"/>
      <c r="G75" s="420"/>
      <c r="H75" s="425" t="str">
        <f t="shared" ref="H75" si="32">$D$28</f>
        <v>WASHED BURGUNDY</v>
      </c>
      <c r="I75" s="426" t="str">
        <f t="shared" si="15"/>
        <v>BLACK</v>
      </c>
      <c r="J75" s="113" t="s">
        <v>30</v>
      </c>
      <c r="K75" s="113">
        <f t="shared" ref="K75" si="33">$P$30</f>
        <v>0</v>
      </c>
      <c r="L75" s="113">
        <v>1</v>
      </c>
      <c r="M75" s="113">
        <f t="shared" si="29"/>
        <v>0</v>
      </c>
      <c r="N75" s="115"/>
      <c r="O75" s="41">
        <f t="shared" si="17"/>
        <v>0</v>
      </c>
      <c r="P75" s="116"/>
    </row>
    <row r="76" spans="1:16" s="15" customFormat="1" ht="57.75" hidden="1" customHeight="1">
      <c r="A76" s="111">
        <v>3</v>
      </c>
      <c r="B76" s="427" t="s">
        <v>191</v>
      </c>
      <c r="C76" s="411"/>
      <c r="D76" s="411"/>
      <c r="E76" s="411"/>
      <c r="F76" s="417"/>
      <c r="G76" s="421"/>
      <c r="H76" s="412" t="str">
        <f t="shared" ref="H76" si="34">$D$33</f>
        <v>LIME</v>
      </c>
      <c r="I76" s="413" t="str">
        <f t="shared" si="15"/>
        <v>BLACK</v>
      </c>
      <c r="J76" s="113" t="s">
        <v>30</v>
      </c>
      <c r="K76" s="113">
        <f t="shared" ref="K76" si="35">$P$35</f>
        <v>0</v>
      </c>
      <c r="L76" s="113">
        <v>1</v>
      </c>
      <c r="M76" s="113">
        <f t="shared" si="29"/>
        <v>0</v>
      </c>
      <c r="N76" s="115"/>
      <c r="O76" s="41">
        <f t="shared" si="17"/>
        <v>0</v>
      </c>
      <c r="P76" s="116"/>
    </row>
    <row r="77" spans="1:16" s="15" customFormat="1" ht="57.75" hidden="1" customHeight="1">
      <c r="A77" s="111">
        <v>4</v>
      </c>
      <c r="B77" s="427" t="s">
        <v>125</v>
      </c>
      <c r="C77" s="411"/>
      <c r="D77" s="411"/>
      <c r="E77" s="411"/>
      <c r="F77" s="414" t="s">
        <v>147</v>
      </c>
      <c r="G77" s="418" t="s">
        <v>126</v>
      </c>
      <c r="H77" s="422" t="str">
        <f t="shared" ref="H77" si="36">$D$18</f>
        <v>BLACK</v>
      </c>
      <c r="I77" s="423" t="str">
        <f t="shared" si="15"/>
        <v>BLACK</v>
      </c>
      <c r="J77" s="113" t="s">
        <v>30</v>
      </c>
      <c r="K77" s="113">
        <f t="shared" ref="K77" si="37">$P$20</f>
        <v>0</v>
      </c>
      <c r="L77" s="113">
        <v>1</v>
      </c>
      <c r="M77" s="113">
        <f t="shared" si="29"/>
        <v>0</v>
      </c>
      <c r="N77" s="115"/>
      <c r="O77" s="41">
        <f t="shared" si="17"/>
        <v>0</v>
      </c>
      <c r="P77" s="116"/>
    </row>
    <row r="78" spans="1:16" s="15" customFormat="1" ht="84" customHeight="1">
      <c r="A78" s="111">
        <v>4</v>
      </c>
      <c r="B78" s="427" t="s">
        <v>125</v>
      </c>
      <c r="C78" s="411"/>
      <c r="D78" s="411"/>
      <c r="E78" s="411"/>
      <c r="F78" s="415"/>
      <c r="G78" s="419"/>
      <c r="H78" s="424" t="str">
        <f t="shared" ref="H78" si="38">$D$23</f>
        <v>GREY HEATHER</v>
      </c>
      <c r="I78" s="424" t="str">
        <f t="shared" si="15"/>
        <v>BLACK</v>
      </c>
      <c r="J78" s="113" t="s">
        <v>30</v>
      </c>
      <c r="K78" s="113">
        <f t="shared" ref="K78" si="39">$P$25</f>
        <v>769</v>
      </c>
      <c r="L78" s="113">
        <v>1</v>
      </c>
      <c r="M78" s="113">
        <f t="shared" si="29"/>
        <v>769</v>
      </c>
      <c r="N78" s="115"/>
      <c r="O78" s="41">
        <f t="shared" si="17"/>
        <v>769</v>
      </c>
      <c r="P78" s="116"/>
    </row>
    <row r="79" spans="1:16" s="15" customFormat="1" ht="57.75" hidden="1" customHeight="1">
      <c r="A79" s="111">
        <v>4</v>
      </c>
      <c r="B79" s="427" t="s">
        <v>125</v>
      </c>
      <c r="C79" s="411"/>
      <c r="D79" s="411"/>
      <c r="E79" s="411"/>
      <c r="F79" s="416"/>
      <c r="G79" s="420"/>
      <c r="H79" s="425" t="str">
        <f t="shared" ref="H79" si="40">$D$28</f>
        <v>WASHED BURGUNDY</v>
      </c>
      <c r="I79" s="426" t="str">
        <f t="shared" si="15"/>
        <v>BLACK</v>
      </c>
      <c r="J79" s="113" t="s">
        <v>30</v>
      </c>
      <c r="K79" s="113">
        <f t="shared" ref="K79" si="41">$P$30</f>
        <v>0</v>
      </c>
      <c r="L79" s="113">
        <v>1</v>
      </c>
      <c r="M79" s="113">
        <f t="shared" si="29"/>
        <v>0</v>
      </c>
      <c r="N79" s="115"/>
      <c r="O79" s="41">
        <f t="shared" si="17"/>
        <v>0</v>
      </c>
      <c r="P79" s="116"/>
    </row>
    <row r="80" spans="1:16" s="15" customFormat="1" ht="57.75" hidden="1" customHeight="1">
      <c r="A80" s="111">
        <v>4</v>
      </c>
      <c r="B80" s="427" t="s">
        <v>125</v>
      </c>
      <c r="C80" s="411"/>
      <c r="D80" s="411"/>
      <c r="E80" s="411"/>
      <c r="F80" s="417"/>
      <c r="G80" s="421"/>
      <c r="H80" s="412" t="str">
        <f t="shared" ref="H80" si="42">$D$33</f>
        <v>LIME</v>
      </c>
      <c r="I80" s="413" t="str">
        <f t="shared" si="15"/>
        <v>BLACK</v>
      </c>
      <c r="J80" s="113" t="s">
        <v>30</v>
      </c>
      <c r="K80" s="113">
        <f t="shared" ref="K80" si="43">$P$35</f>
        <v>0</v>
      </c>
      <c r="L80" s="113">
        <v>1</v>
      </c>
      <c r="M80" s="113">
        <f t="shared" si="29"/>
        <v>0</v>
      </c>
      <c r="N80" s="115"/>
      <c r="O80" s="41">
        <f t="shared" si="17"/>
        <v>0</v>
      </c>
      <c r="P80" s="116"/>
    </row>
    <row r="81" spans="1:16" s="15" customFormat="1" ht="57.75" hidden="1" customHeight="1">
      <c r="A81" s="111">
        <v>5</v>
      </c>
      <c r="B81" s="427" t="s">
        <v>154</v>
      </c>
      <c r="C81" s="411"/>
      <c r="D81" s="411"/>
      <c r="E81" s="411"/>
      <c r="F81" s="414" t="s">
        <v>129</v>
      </c>
      <c r="G81" s="418"/>
      <c r="H81" s="422" t="str">
        <f t="shared" ref="H81" si="44">$D$18</f>
        <v>BLACK</v>
      </c>
      <c r="I81" s="423" t="str">
        <f t="shared" si="15"/>
        <v>BLACK</v>
      </c>
      <c r="J81" s="113" t="s">
        <v>30</v>
      </c>
      <c r="K81" s="113">
        <f t="shared" ref="K81" si="45">$P$20</f>
        <v>0</v>
      </c>
      <c r="L81" s="113">
        <v>1</v>
      </c>
      <c r="M81" s="113">
        <f t="shared" si="29"/>
        <v>0</v>
      </c>
      <c r="N81" s="115"/>
      <c r="O81" s="41">
        <f t="shared" si="17"/>
        <v>0</v>
      </c>
      <c r="P81" s="116"/>
    </row>
    <row r="82" spans="1:16" s="15" customFormat="1" ht="84" customHeight="1">
      <c r="A82" s="111">
        <v>5</v>
      </c>
      <c r="B82" s="427" t="s">
        <v>154</v>
      </c>
      <c r="C82" s="411"/>
      <c r="D82" s="411"/>
      <c r="E82" s="411"/>
      <c r="F82" s="415"/>
      <c r="G82" s="419"/>
      <c r="H82" s="424" t="str">
        <f t="shared" ref="H82" si="46">$D$23</f>
        <v>GREY HEATHER</v>
      </c>
      <c r="I82" s="424" t="str">
        <f t="shared" si="15"/>
        <v>BLACK</v>
      </c>
      <c r="J82" s="113" t="s">
        <v>30</v>
      </c>
      <c r="K82" s="113">
        <f t="shared" ref="K82" si="47">$P$25</f>
        <v>769</v>
      </c>
      <c r="L82" s="113">
        <v>1</v>
      </c>
      <c r="M82" s="113">
        <f t="shared" si="29"/>
        <v>769</v>
      </c>
      <c r="N82" s="115"/>
      <c r="O82" s="41">
        <f t="shared" si="17"/>
        <v>769</v>
      </c>
      <c r="P82" s="116" t="s">
        <v>210</v>
      </c>
    </row>
    <row r="83" spans="1:16" s="15" customFormat="1" ht="57.75" hidden="1" customHeight="1">
      <c r="A83" s="111">
        <v>5</v>
      </c>
      <c r="B83" s="427" t="s">
        <v>154</v>
      </c>
      <c r="C83" s="411"/>
      <c r="D83" s="411"/>
      <c r="E83" s="411"/>
      <c r="F83" s="416"/>
      <c r="G83" s="420"/>
      <c r="H83" s="425" t="str">
        <f t="shared" ref="H83" si="48">$D$28</f>
        <v>WASHED BURGUNDY</v>
      </c>
      <c r="I83" s="426" t="str">
        <f t="shared" si="15"/>
        <v>BLACK</v>
      </c>
      <c r="J83" s="113" t="s">
        <v>30</v>
      </c>
      <c r="K83" s="113">
        <f t="shared" ref="K83" si="49">$P$30</f>
        <v>0</v>
      </c>
      <c r="L83" s="113">
        <v>1</v>
      </c>
      <c r="M83" s="113">
        <f t="shared" si="29"/>
        <v>0</v>
      </c>
      <c r="N83" s="115"/>
      <c r="O83" s="41">
        <f t="shared" si="17"/>
        <v>0</v>
      </c>
      <c r="P83" s="116"/>
    </row>
    <row r="84" spans="1:16" s="15" customFormat="1" ht="57.75" hidden="1" customHeight="1">
      <c r="A84" s="111">
        <v>5</v>
      </c>
      <c r="B84" s="427" t="s">
        <v>154</v>
      </c>
      <c r="C84" s="411"/>
      <c r="D84" s="411"/>
      <c r="E84" s="411"/>
      <c r="F84" s="417"/>
      <c r="G84" s="421"/>
      <c r="H84" s="412" t="str">
        <f t="shared" ref="H84" si="50">$D$33</f>
        <v>LIME</v>
      </c>
      <c r="I84" s="413" t="str">
        <f t="shared" si="15"/>
        <v>BLACK</v>
      </c>
      <c r="J84" s="113" t="s">
        <v>30</v>
      </c>
      <c r="K84" s="113">
        <f t="shared" ref="K84" si="51">$P$35</f>
        <v>0</v>
      </c>
      <c r="L84" s="113">
        <v>1</v>
      </c>
      <c r="M84" s="113">
        <f t="shared" si="29"/>
        <v>0</v>
      </c>
      <c r="N84" s="115"/>
      <c r="O84" s="41">
        <f t="shared" si="17"/>
        <v>0</v>
      </c>
      <c r="P84" s="116"/>
    </row>
    <row r="85" spans="1:16" s="15" customFormat="1" ht="57.75" hidden="1" customHeight="1">
      <c r="A85" s="111">
        <v>6</v>
      </c>
      <c r="B85" s="411" t="s">
        <v>127</v>
      </c>
      <c r="C85" s="411"/>
      <c r="D85" s="411"/>
      <c r="E85" s="411"/>
      <c r="F85" s="414" t="s">
        <v>148</v>
      </c>
      <c r="G85" s="418" t="s">
        <v>128</v>
      </c>
      <c r="H85" s="422" t="str">
        <f t="shared" ref="H85" si="52">$D$18</f>
        <v>BLACK</v>
      </c>
      <c r="I85" s="423" t="str">
        <f t="shared" si="15"/>
        <v>BLACK</v>
      </c>
      <c r="J85" s="113" t="s">
        <v>30</v>
      </c>
      <c r="K85" s="113">
        <f t="shared" ref="K85" si="53">$P$20</f>
        <v>0</v>
      </c>
      <c r="L85" s="113">
        <v>1</v>
      </c>
      <c r="M85" s="115">
        <f t="shared" ref="M85:M88" si="54">K85*L85</f>
        <v>0</v>
      </c>
      <c r="N85" s="115"/>
      <c r="O85" s="41">
        <f t="shared" si="17"/>
        <v>0</v>
      </c>
      <c r="P85" s="116"/>
    </row>
    <row r="86" spans="1:16" s="15" customFormat="1" ht="95.25" customHeight="1">
      <c r="A86" s="111">
        <v>6</v>
      </c>
      <c r="B86" s="411" t="s">
        <v>127</v>
      </c>
      <c r="C86" s="411"/>
      <c r="D86" s="411"/>
      <c r="E86" s="411"/>
      <c r="F86" s="415"/>
      <c r="G86" s="419"/>
      <c r="H86" s="424" t="str">
        <f t="shared" ref="H86" si="55">$D$23</f>
        <v>GREY HEATHER</v>
      </c>
      <c r="I86" s="424" t="str">
        <f t="shared" si="15"/>
        <v>BLACK</v>
      </c>
      <c r="J86" s="113" t="s">
        <v>30</v>
      </c>
      <c r="K86" s="113">
        <f t="shared" ref="K86" si="56">$P$25</f>
        <v>769</v>
      </c>
      <c r="L86" s="113">
        <v>1</v>
      </c>
      <c r="M86" s="115">
        <f t="shared" si="54"/>
        <v>769</v>
      </c>
      <c r="N86" s="115"/>
      <c r="O86" s="41">
        <f t="shared" si="17"/>
        <v>769</v>
      </c>
      <c r="P86" s="116"/>
    </row>
    <row r="87" spans="1:16" s="15" customFormat="1" ht="28" hidden="1">
      <c r="A87" s="111">
        <v>6</v>
      </c>
      <c r="B87" s="411" t="s">
        <v>127</v>
      </c>
      <c r="C87" s="411"/>
      <c r="D87" s="411"/>
      <c r="E87" s="411"/>
      <c r="F87" s="416"/>
      <c r="G87" s="420"/>
      <c r="H87" s="425" t="str">
        <f t="shared" ref="H87" si="57">$D$28</f>
        <v>WASHED BURGUNDY</v>
      </c>
      <c r="I87" s="426" t="str">
        <f t="shared" si="15"/>
        <v>BLACK</v>
      </c>
      <c r="J87" s="113" t="s">
        <v>30</v>
      </c>
      <c r="K87" s="113">
        <f t="shared" ref="K87" si="58">$P$30</f>
        <v>0</v>
      </c>
      <c r="L87" s="113">
        <v>1</v>
      </c>
      <c r="M87" s="115">
        <f t="shared" si="54"/>
        <v>0</v>
      </c>
      <c r="N87" s="115"/>
      <c r="O87" s="41">
        <f t="shared" si="17"/>
        <v>0</v>
      </c>
      <c r="P87" s="116"/>
    </row>
    <row r="88" spans="1:16" s="15" customFormat="1" ht="28" hidden="1">
      <c r="A88" s="111">
        <v>6</v>
      </c>
      <c r="B88" s="411" t="s">
        <v>127</v>
      </c>
      <c r="C88" s="411"/>
      <c r="D88" s="411"/>
      <c r="E88" s="411"/>
      <c r="F88" s="417"/>
      <c r="G88" s="421"/>
      <c r="H88" s="412" t="str">
        <f t="shared" ref="H88" si="59">$D$33</f>
        <v>LIME</v>
      </c>
      <c r="I88" s="413" t="str">
        <f t="shared" si="15"/>
        <v>BLACK</v>
      </c>
      <c r="J88" s="113" t="s">
        <v>30</v>
      </c>
      <c r="K88" s="113">
        <f t="shared" ref="K88" si="60">$P$35</f>
        <v>0</v>
      </c>
      <c r="L88" s="113">
        <v>1</v>
      </c>
      <c r="M88" s="115">
        <f t="shared" si="54"/>
        <v>0</v>
      </c>
      <c r="N88" s="115"/>
      <c r="O88" s="41">
        <f t="shared" si="17"/>
        <v>0</v>
      </c>
      <c r="P88" s="116"/>
    </row>
    <row r="89" spans="1:16" s="37" customFormat="1" ht="28.5" thickBot="1">
      <c r="B89" s="110" t="s">
        <v>66</v>
      </c>
      <c r="C89" s="38"/>
      <c r="D89" s="38"/>
      <c r="E89" s="38"/>
      <c r="F89" s="42"/>
      <c r="G89" s="43"/>
      <c r="H89" s="42"/>
      <c r="I89" s="42"/>
      <c r="J89" s="42"/>
      <c r="K89" s="42"/>
      <c r="L89" s="42"/>
      <c r="M89" s="42"/>
      <c r="N89" s="42"/>
      <c r="O89" s="42"/>
      <c r="P89" s="44"/>
    </row>
    <row r="90" spans="1:16" s="54" customFormat="1" ht="80">
      <c r="A90" s="406" t="s">
        <v>22</v>
      </c>
      <c r="B90" s="407"/>
      <c r="C90" s="407"/>
      <c r="D90" s="407"/>
      <c r="E90" s="408"/>
      <c r="F90" s="102" t="s">
        <v>47</v>
      </c>
      <c r="G90" s="102" t="s">
        <v>23</v>
      </c>
      <c r="H90" s="409" t="s">
        <v>42</v>
      </c>
      <c r="I90" s="410"/>
      <c r="J90" s="103" t="s">
        <v>18</v>
      </c>
      <c r="K90" s="102" t="s">
        <v>48</v>
      </c>
      <c r="L90" s="102" t="s">
        <v>24</v>
      </c>
      <c r="M90" s="104" t="s">
        <v>25</v>
      </c>
      <c r="N90" s="104" t="s">
        <v>26</v>
      </c>
      <c r="O90" s="104" t="s">
        <v>27</v>
      </c>
      <c r="P90" s="104" t="s">
        <v>28</v>
      </c>
    </row>
    <row r="91" spans="1:16" s="46" customFormat="1" ht="28" hidden="1">
      <c r="A91" s="111">
        <v>1</v>
      </c>
      <c r="B91" s="427" t="s">
        <v>172</v>
      </c>
      <c r="C91" s="411"/>
      <c r="D91" s="411"/>
      <c r="E91" s="411"/>
      <c r="F91" s="414" t="s">
        <v>129</v>
      </c>
      <c r="G91" s="418" t="s">
        <v>158</v>
      </c>
      <c r="H91" s="412" t="str">
        <f t="shared" ref="H91" si="61">$D$18</f>
        <v>BLACK</v>
      </c>
      <c r="I91" s="413" t="str">
        <f t="shared" ref="I91:I126" si="62">$E$47</f>
        <v>BLACK</v>
      </c>
      <c r="J91" s="113" t="s">
        <v>130</v>
      </c>
      <c r="K91" s="113">
        <f t="shared" ref="K91:K123" si="63">$P$20</f>
        <v>0</v>
      </c>
      <c r="L91" s="113">
        <v>2</v>
      </c>
      <c r="M91" s="113">
        <f t="shared" ref="M91:M118" si="64">K91*L91</f>
        <v>0</v>
      </c>
      <c r="N91" s="115"/>
      <c r="O91" s="41">
        <f t="shared" ref="O91:O131" si="65">ROUNDUP(N91+M91,0)</f>
        <v>0</v>
      </c>
      <c r="P91" s="117"/>
    </row>
    <row r="92" spans="1:16" s="46" customFormat="1" ht="98.25" customHeight="1">
      <c r="A92" s="111">
        <v>1</v>
      </c>
      <c r="B92" s="427" t="s">
        <v>172</v>
      </c>
      <c r="C92" s="411"/>
      <c r="D92" s="411"/>
      <c r="E92" s="411"/>
      <c r="F92" s="416"/>
      <c r="G92" s="420"/>
      <c r="H92" s="412" t="str">
        <f t="shared" ref="H92" si="66">$D$23</f>
        <v>GREY HEATHER</v>
      </c>
      <c r="I92" s="413" t="str">
        <f t="shared" si="62"/>
        <v>BLACK</v>
      </c>
      <c r="J92" s="113" t="s">
        <v>130</v>
      </c>
      <c r="K92" s="113">
        <f t="shared" ref="K92:K124" si="67">$P$25</f>
        <v>769</v>
      </c>
      <c r="L92" s="113">
        <v>2</v>
      </c>
      <c r="M92" s="113">
        <f t="shared" si="64"/>
        <v>1538</v>
      </c>
      <c r="N92" s="115"/>
      <c r="O92" s="41">
        <f t="shared" si="65"/>
        <v>1538</v>
      </c>
      <c r="P92" s="117" t="s">
        <v>215</v>
      </c>
    </row>
    <row r="93" spans="1:16" s="46" customFormat="1" ht="28" hidden="1">
      <c r="A93" s="111">
        <v>1</v>
      </c>
      <c r="B93" s="427" t="s">
        <v>172</v>
      </c>
      <c r="C93" s="411"/>
      <c r="D93" s="411"/>
      <c r="E93" s="411"/>
      <c r="F93" s="416"/>
      <c r="G93" s="420"/>
      <c r="H93" s="412" t="str">
        <f t="shared" ref="H93" si="68">$D$28</f>
        <v>WASHED BURGUNDY</v>
      </c>
      <c r="I93" s="413" t="str">
        <f t="shared" si="62"/>
        <v>BLACK</v>
      </c>
      <c r="J93" s="113" t="s">
        <v>130</v>
      </c>
      <c r="K93" s="113">
        <f t="shared" ref="K93" si="69">$P$30</f>
        <v>0</v>
      </c>
      <c r="L93" s="113">
        <v>2</v>
      </c>
      <c r="M93" s="113">
        <f t="shared" si="64"/>
        <v>0</v>
      </c>
      <c r="N93" s="115"/>
      <c r="O93" s="41">
        <f t="shared" si="65"/>
        <v>0</v>
      </c>
      <c r="P93" s="117"/>
    </row>
    <row r="94" spans="1:16" s="46" customFormat="1" ht="28" hidden="1">
      <c r="A94" s="111">
        <v>1</v>
      </c>
      <c r="B94" s="427" t="s">
        <v>172</v>
      </c>
      <c r="C94" s="411"/>
      <c r="D94" s="411"/>
      <c r="E94" s="411"/>
      <c r="F94" s="417"/>
      <c r="G94" s="421"/>
      <c r="H94" s="412" t="str">
        <f t="shared" ref="H94" si="70">$D$33</f>
        <v>LIME</v>
      </c>
      <c r="I94" s="413" t="str">
        <f t="shared" si="62"/>
        <v>BLACK</v>
      </c>
      <c r="J94" s="113" t="s">
        <v>130</v>
      </c>
      <c r="K94" s="113">
        <f t="shared" ref="K94" si="71">$P$35</f>
        <v>0</v>
      </c>
      <c r="L94" s="113">
        <v>2</v>
      </c>
      <c r="M94" s="113">
        <f t="shared" si="64"/>
        <v>0</v>
      </c>
      <c r="N94" s="115"/>
      <c r="O94" s="41">
        <f t="shared" si="65"/>
        <v>0</v>
      </c>
      <c r="P94" s="117"/>
    </row>
    <row r="95" spans="1:16" s="46" customFormat="1" ht="28" hidden="1">
      <c r="A95" s="111">
        <v>2</v>
      </c>
      <c r="B95" s="428" t="s">
        <v>173</v>
      </c>
      <c r="C95" s="429"/>
      <c r="D95" s="429"/>
      <c r="E95" s="430"/>
      <c r="F95" s="414" t="s">
        <v>129</v>
      </c>
      <c r="G95" s="418" t="s">
        <v>158</v>
      </c>
      <c r="H95" s="412" t="str">
        <f t="shared" ref="H95:H123" si="72">$D$18</f>
        <v>BLACK</v>
      </c>
      <c r="I95" s="413" t="str">
        <f t="shared" si="62"/>
        <v>BLACK</v>
      </c>
      <c r="J95" s="113" t="s">
        <v>130</v>
      </c>
      <c r="K95" s="113">
        <f t="shared" si="63"/>
        <v>0</v>
      </c>
      <c r="L95" s="114">
        <f>L107*2</f>
        <v>0.08</v>
      </c>
      <c r="M95" s="113">
        <f t="shared" si="64"/>
        <v>0</v>
      </c>
      <c r="N95" s="115"/>
      <c r="O95" s="41">
        <f t="shared" si="65"/>
        <v>0</v>
      </c>
      <c r="P95" s="117"/>
    </row>
    <row r="96" spans="1:16" s="46" customFormat="1" ht="98.25" customHeight="1">
      <c r="A96" s="111">
        <v>2</v>
      </c>
      <c r="B96" s="428" t="s">
        <v>173</v>
      </c>
      <c r="C96" s="429"/>
      <c r="D96" s="429"/>
      <c r="E96" s="430"/>
      <c r="F96" s="416"/>
      <c r="G96" s="420"/>
      <c r="H96" s="412" t="str">
        <f t="shared" ref="H96:H124" si="73">$D$23</f>
        <v>GREY HEATHER</v>
      </c>
      <c r="I96" s="413" t="str">
        <f t="shared" si="62"/>
        <v>BLACK</v>
      </c>
      <c r="J96" s="113" t="s">
        <v>130</v>
      </c>
      <c r="K96" s="113">
        <f t="shared" si="67"/>
        <v>769</v>
      </c>
      <c r="L96" s="114">
        <f>L108*2</f>
        <v>0.08</v>
      </c>
      <c r="M96" s="113">
        <f t="shared" si="64"/>
        <v>61.52</v>
      </c>
      <c r="N96" s="115"/>
      <c r="O96" s="41">
        <f t="shared" si="65"/>
        <v>62</v>
      </c>
      <c r="P96" s="117" t="s">
        <v>215</v>
      </c>
    </row>
    <row r="97" spans="1:16" s="46" customFormat="1" ht="28" hidden="1">
      <c r="A97" s="111">
        <v>2</v>
      </c>
      <c r="B97" s="428" t="s">
        <v>173</v>
      </c>
      <c r="C97" s="429"/>
      <c r="D97" s="429"/>
      <c r="E97" s="430"/>
      <c r="F97" s="416"/>
      <c r="G97" s="420"/>
      <c r="H97" s="412" t="str">
        <f t="shared" ref="H97:H121" si="74">$D$28</f>
        <v>WASHED BURGUNDY</v>
      </c>
      <c r="I97" s="413" t="str">
        <f t="shared" si="62"/>
        <v>BLACK</v>
      </c>
      <c r="J97" s="113" t="s">
        <v>130</v>
      </c>
      <c r="K97" s="113">
        <f t="shared" ref="K97:K125" si="75">$P$30</f>
        <v>0</v>
      </c>
      <c r="L97" s="114">
        <f>L109*2</f>
        <v>0.08</v>
      </c>
      <c r="M97" s="113">
        <f t="shared" si="64"/>
        <v>0</v>
      </c>
      <c r="N97" s="115"/>
      <c r="O97" s="41">
        <f t="shared" si="65"/>
        <v>0</v>
      </c>
      <c r="P97" s="117"/>
    </row>
    <row r="98" spans="1:16" s="46" customFormat="1" ht="28" hidden="1">
      <c r="A98" s="111">
        <v>2</v>
      </c>
      <c r="B98" s="428" t="s">
        <v>173</v>
      </c>
      <c r="C98" s="429"/>
      <c r="D98" s="429"/>
      <c r="E98" s="430"/>
      <c r="F98" s="417"/>
      <c r="G98" s="421"/>
      <c r="H98" s="412" t="str">
        <f t="shared" ref="H98:H122" si="76">$D$33</f>
        <v>LIME</v>
      </c>
      <c r="I98" s="413" t="str">
        <f t="shared" si="62"/>
        <v>BLACK</v>
      </c>
      <c r="J98" s="113" t="s">
        <v>130</v>
      </c>
      <c r="K98" s="113">
        <f t="shared" ref="K98:K126" si="77">$P$35</f>
        <v>0</v>
      </c>
      <c r="L98" s="114">
        <f>L110*2</f>
        <v>0.08</v>
      </c>
      <c r="M98" s="113">
        <f t="shared" si="64"/>
        <v>0</v>
      </c>
      <c r="N98" s="115"/>
      <c r="O98" s="41">
        <f t="shared" si="65"/>
        <v>0</v>
      </c>
      <c r="P98" s="117"/>
    </row>
    <row r="99" spans="1:16" s="46" customFormat="1" ht="28" hidden="1">
      <c r="A99" s="111">
        <v>3</v>
      </c>
      <c r="B99" s="428" t="s">
        <v>193</v>
      </c>
      <c r="C99" s="429"/>
      <c r="D99" s="429"/>
      <c r="E99" s="430"/>
      <c r="F99" s="414" t="s">
        <v>131</v>
      </c>
      <c r="G99" s="418" t="s">
        <v>214</v>
      </c>
      <c r="H99" s="412" t="str">
        <f t="shared" si="72"/>
        <v>BLACK</v>
      </c>
      <c r="I99" s="413" t="str">
        <f t="shared" si="62"/>
        <v>BLACK</v>
      </c>
      <c r="J99" s="113" t="s">
        <v>130</v>
      </c>
      <c r="K99" s="113">
        <f t="shared" si="63"/>
        <v>0</v>
      </c>
      <c r="L99" s="113">
        <v>1</v>
      </c>
      <c r="M99" s="113">
        <f t="shared" si="64"/>
        <v>0</v>
      </c>
      <c r="N99" s="115"/>
      <c r="O99" s="41">
        <f t="shared" si="65"/>
        <v>0</v>
      </c>
      <c r="P99" s="117"/>
    </row>
    <row r="100" spans="1:16" s="46" customFormat="1" ht="98.25" customHeight="1">
      <c r="A100" s="111">
        <v>3</v>
      </c>
      <c r="B100" s="428" t="s">
        <v>193</v>
      </c>
      <c r="C100" s="429"/>
      <c r="D100" s="429"/>
      <c r="E100" s="430"/>
      <c r="F100" s="416"/>
      <c r="G100" s="420"/>
      <c r="H100" s="412" t="str">
        <f t="shared" si="73"/>
        <v>GREY HEATHER</v>
      </c>
      <c r="I100" s="413" t="str">
        <f t="shared" si="62"/>
        <v>BLACK</v>
      </c>
      <c r="J100" s="113" t="s">
        <v>130</v>
      </c>
      <c r="K100" s="113">
        <f t="shared" si="67"/>
        <v>769</v>
      </c>
      <c r="L100" s="113">
        <v>1</v>
      </c>
      <c r="M100" s="113">
        <f t="shared" si="64"/>
        <v>769</v>
      </c>
      <c r="N100" s="115"/>
      <c r="O100" s="41">
        <f t="shared" si="65"/>
        <v>769</v>
      </c>
      <c r="P100" s="117"/>
    </row>
    <row r="101" spans="1:16" s="46" customFormat="1" ht="28" hidden="1">
      <c r="A101" s="111">
        <v>3</v>
      </c>
      <c r="B101" s="428" t="s">
        <v>193</v>
      </c>
      <c r="C101" s="429"/>
      <c r="D101" s="429"/>
      <c r="E101" s="430"/>
      <c r="F101" s="416"/>
      <c r="G101" s="420"/>
      <c r="H101" s="412" t="str">
        <f t="shared" si="74"/>
        <v>WASHED BURGUNDY</v>
      </c>
      <c r="I101" s="413" t="str">
        <f t="shared" si="62"/>
        <v>BLACK</v>
      </c>
      <c r="J101" s="113" t="s">
        <v>130</v>
      </c>
      <c r="K101" s="113">
        <f t="shared" si="75"/>
        <v>0</v>
      </c>
      <c r="L101" s="113">
        <v>1</v>
      </c>
      <c r="M101" s="113">
        <f t="shared" si="64"/>
        <v>0</v>
      </c>
      <c r="N101" s="115"/>
      <c r="O101" s="41">
        <f t="shared" si="65"/>
        <v>0</v>
      </c>
      <c r="P101" s="117"/>
    </row>
    <row r="102" spans="1:16" s="46" customFormat="1" ht="28" hidden="1">
      <c r="A102" s="111">
        <v>3</v>
      </c>
      <c r="B102" s="428" t="s">
        <v>193</v>
      </c>
      <c r="C102" s="429"/>
      <c r="D102" s="429"/>
      <c r="E102" s="430"/>
      <c r="F102" s="417"/>
      <c r="G102" s="421"/>
      <c r="H102" s="412" t="str">
        <f t="shared" si="76"/>
        <v>LIME</v>
      </c>
      <c r="I102" s="413" t="str">
        <f t="shared" si="62"/>
        <v>BLACK</v>
      </c>
      <c r="J102" s="113" t="s">
        <v>130</v>
      </c>
      <c r="K102" s="113">
        <f t="shared" si="77"/>
        <v>0</v>
      </c>
      <c r="L102" s="113">
        <v>1</v>
      </c>
      <c r="M102" s="113">
        <f t="shared" si="64"/>
        <v>0</v>
      </c>
      <c r="N102" s="115"/>
      <c r="O102" s="41">
        <f t="shared" si="65"/>
        <v>0</v>
      </c>
      <c r="P102" s="117"/>
    </row>
    <row r="103" spans="1:16" s="46" customFormat="1" ht="28" hidden="1">
      <c r="A103" s="111">
        <v>4</v>
      </c>
      <c r="B103" s="428" t="s">
        <v>156</v>
      </c>
      <c r="C103" s="429"/>
      <c r="D103" s="429"/>
      <c r="E103" s="430"/>
      <c r="F103" s="112" t="s">
        <v>132</v>
      </c>
      <c r="G103" s="112"/>
      <c r="H103" s="412" t="str">
        <f t="shared" si="72"/>
        <v>BLACK</v>
      </c>
      <c r="I103" s="413" t="str">
        <f t="shared" si="62"/>
        <v>BLACK</v>
      </c>
      <c r="J103" s="113" t="s">
        <v>130</v>
      </c>
      <c r="K103" s="113">
        <f t="shared" si="63"/>
        <v>0</v>
      </c>
      <c r="L103" s="113">
        <v>1</v>
      </c>
      <c r="M103" s="113">
        <f t="shared" si="64"/>
        <v>0</v>
      </c>
      <c r="N103" s="115"/>
      <c r="O103" s="41">
        <f t="shared" si="65"/>
        <v>0</v>
      </c>
      <c r="P103" s="117"/>
    </row>
    <row r="104" spans="1:16" s="46" customFormat="1" ht="63.75" customHeight="1">
      <c r="A104" s="111">
        <v>4</v>
      </c>
      <c r="B104" s="428" t="s">
        <v>156</v>
      </c>
      <c r="C104" s="429"/>
      <c r="D104" s="429"/>
      <c r="E104" s="430"/>
      <c r="F104" s="112" t="s">
        <v>132</v>
      </c>
      <c r="G104" s="112"/>
      <c r="H104" s="412" t="str">
        <f t="shared" si="73"/>
        <v>GREY HEATHER</v>
      </c>
      <c r="I104" s="413" t="str">
        <f t="shared" si="62"/>
        <v>BLACK</v>
      </c>
      <c r="J104" s="113" t="s">
        <v>130</v>
      </c>
      <c r="K104" s="113">
        <f t="shared" si="67"/>
        <v>769</v>
      </c>
      <c r="L104" s="113">
        <v>1</v>
      </c>
      <c r="M104" s="113">
        <f t="shared" si="64"/>
        <v>769</v>
      </c>
      <c r="N104" s="115"/>
      <c r="O104" s="41">
        <f t="shared" si="65"/>
        <v>769</v>
      </c>
      <c r="P104" s="117"/>
    </row>
    <row r="105" spans="1:16" s="46" customFormat="1" ht="28" hidden="1">
      <c r="A105" s="111">
        <v>4</v>
      </c>
      <c r="B105" s="428" t="s">
        <v>156</v>
      </c>
      <c r="C105" s="429"/>
      <c r="D105" s="429"/>
      <c r="E105" s="430"/>
      <c r="F105" s="112" t="s">
        <v>132</v>
      </c>
      <c r="G105" s="112"/>
      <c r="H105" s="412" t="str">
        <f t="shared" si="74"/>
        <v>WASHED BURGUNDY</v>
      </c>
      <c r="I105" s="413" t="str">
        <f t="shared" si="62"/>
        <v>BLACK</v>
      </c>
      <c r="J105" s="113" t="s">
        <v>130</v>
      </c>
      <c r="K105" s="113">
        <f t="shared" si="75"/>
        <v>0</v>
      </c>
      <c r="L105" s="113">
        <v>1</v>
      </c>
      <c r="M105" s="113">
        <f t="shared" si="64"/>
        <v>0</v>
      </c>
      <c r="N105" s="115"/>
      <c r="O105" s="41">
        <f t="shared" si="65"/>
        <v>0</v>
      </c>
      <c r="P105" s="117"/>
    </row>
    <row r="106" spans="1:16" s="46" customFormat="1" ht="28" hidden="1">
      <c r="A106" s="111">
        <v>4</v>
      </c>
      <c r="B106" s="428" t="s">
        <v>156</v>
      </c>
      <c r="C106" s="429"/>
      <c r="D106" s="429"/>
      <c r="E106" s="430"/>
      <c r="F106" s="112" t="s">
        <v>132</v>
      </c>
      <c r="G106" s="112"/>
      <c r="H106" s="412" t="str">
        <f t="shared" si="76"/>
        <v>LIME</v>
      </c>
      <c r="I106" s="413" t="str">
        <f t="shared" si="62"/>
        <v>BLACK</v>
      </c>
      <c r="J106" s="113" t="s">
        <v>130</v>
      </c>
      <c r="K106" s="113">
        <f t="shared" si="77"/>
        <v>0</v>
      </c>
      <c r="L106" s="113">
        <v>1</v>
      </c>
      <c r="M106" s="113">
        <f t="shared" si="64"/>
        <v>0</v>
      </c>
      <c r="N106" s="115"/>
      <c r="O106" s="41">
        <f t="shared" si="65"/>
        <v>0</v>
      </c>
      <c r="P106" s="117"/>
    </row>
    <row r="107" spans="1:16" s="46" customFormat="1" ht="28" hidden="1">
      <c r="A107" s="111">
        <v>5</v>
      </c>
      <c r="B107" s="427" t="s">
        <v>133</v>
      </c>
      <c r="C107" s="411"/>
      <c r="D107" s="411"/>
      <c r="E107" s="411"/>
      <c r="F107" s="112" t="s">
        <v>55</v>
      </c>
      <c r="G107" s="112"/>
      <c r="H107" s="412" t="str">
        <f t="shared" si="72"/>
        <v>BLACK</v>
      </c>
      <c r="I107" s="413" t="str">
        <f t="shared" si="62"/>
        <v>BLACK</v>
      </c>
      <c r="J107" s="113" t="s">
        <v>130</v>
      </c>
      <c r="K107" s="113">
        <f t="shared" si="63"/>
        <v>0</v>
      </c>
      <c r="L107" s="114">
        <f>1/25</f>
        <v>0.04</v>
      </c>
      <c r="M107" s="113">
        <f t="shared" si="64"/>
        <v>0</v>
      </c>
      <c r="N107" s="115"/>
      <c r="O107" s="41">
        <f t="shared" si="65"/>
        <v>0</v>
      </c>
      <c r="P107" s="117"/>
    </row>
    <row r="108" spans="1:16" s="46" customFormat="1" ht="63.75" customHeight="1">
      <c r="A108" s="111">
        <v>5</v>
      </c>
      <c r="B108" s="427" t="s">
        <v>133</v>
      </c>
      <c r="C108" s="411"/>
      <c r="D108" s="411"/>
      <c r="E108" s="411"/>
      <c r="F108" s="112" t="s">
        <v>55</v>
      </c>
      <c r="G108" s="112"/>
      <c r="H108" s="412" t="str">
        <f t="shared" si="73"/>
        <v>GREY HEATHER</v>
      </c>
      <c r="I108" s="413" t="str">
        <f t="shared" si="62"/>
        <v>BLACK</v>
      </c>
      <c r="J108" s="113" t="s">
        <v>130</v>
      </c>
      <c r="K108" s="113">
        <f t="shared" si="67"/>
        <v>769</v>
      </c>
      <c r="L108" s="114">
        <f t="shared" ref="L108:L110" si="78">1/25</f>
        <v>0.04</v>
      </c>
      <c r="M108" s="113">
        <f t="shared" si="64"/>
        <v>30.76</v>
      </c>
      <c r="N108" s="115"/>
      <c r="O108" s="41">
        <f t="shared" si="65"/>
        <v>31</v>
      </c>
      <c r="P108" s="117"/>
    </row>
    <row r="109" spans="1:16" s="46" customFormat="1" ht="28" hidden="1">
      <c r="A109" s="111">
        <v>5</v>
      </c>
      <c r="B109" s="427" t="s">
        <v>133</v>
      </c>
      <c r="C109" s="411"/>
      <c r="D109" s="411"/>
      <c r="E109" s="411"/>
      <c r="F109" s="112" t="s">
        <v>55</v>
      </c>
      <c r="G109" s="112"/>
      <c r="H109" s="412" t="str">
        <f t="shared" si="74"/>
        <v>WASHED BURGUNDY</v>
      </c>
      <c r="I109" s="413" t="str">
        <f t="shared" si="62"/>
        <v>BLACK</v>
      </c>
      <c r="J109" s="113" t="s">
        <v>130</v>
      </c>
      <c r="K109" s="113">
        <f t="shared" si="75"/>
        <v>0</v>
      </c>
      <c r="L109" s="114">
        <f t="shared" si="78"/>
        <v>0.04</v>
      </c>
      <c r="M109" s="113">
        <f t="shared" si="64"/>
        <v>0</v>
      </c>
      <c r="N109" s="115"/>
      <c r="O109" s="41">
        <f t="shared" si="65"/>
        <v>0</v>
      </c>
      <c r="P109" s="117"/>
    </row>
    <row r="110" spans="1:16" s="46" customFormat="1" ht="28" hidden="1">
      <c r="A110" s="111">
        <v>5</v>
      </c>
      <c r="B110" s="427" t="s">
        <v>133</v>
      </c>
      <c r="C110" s="411"/>
      <c r="D110" s="411"/>
      <c r="E110" s="411"/>
      <c r="F110" s="112" t="s">
        <v>55</v>
      </c>
      <c r="G110" s="112"/>
      <c r="H110" s="412" t="str">
        <f t="shared" si="76"/>
        <v>LIME</v>
      </c>
      <c r="I110" s="413" t="str">
        <f t="shared" si="62"/>
        <v>BLACK</v>
      </c>
      <c r="J110" s="113" t="s">
        <v>130</v>
      </c>
      <c r="K110" s="113">
        <f t="shared" si="77"/>
        <v>0</v>
      </c>
      <c r="L110" s="114">
        <f t="shared" si="78"/>
        <v>0.04</v>
      </c>
      <c r="M110" s="113">
        <f t="shared" si="64"/>
        <v>0</v>
      </c>
      <c r="N110" s="115"/>
      <c r="O110" s="41">
        <f t="shared" si="65"/>
        <v>0</v>
      </c>
      <c r="P110" s="117"/>
    </row>
    <row r="111" spans="1:16" s="46" customFormat="1" ht="28" hidden="1">
      <c r="A111" s="111">
        <v>6</v>
      </c>
      <c r="B111" s="427" t="s">
        <v>134</v>
      </c>
      <c r="C111" s="411"/>
      <c r="D111" s="411"/>
      <c r="E111" s="411"/>
      <c r="F111" s="112" t="s">
        <v>55</v>
      </c>
      <c r="G111" s="112"/>
      <c r="H111" s="412" t="str">
        <f t="shared" si="72"/>
        <v>BLACK</v>
      </c>
      <c r="I111" s="413" t="str">
        <f t="shared" si="62"/>
        <v>BLACK</v>
      </c>
      <c r="J111" s="113" t="s">
        <v>130</v>
      </c>
      <c r="K111" s="113">
        <f t="shared" si="63"/>
        <v>0</v>
      </c>
      <c r="L111" s="114">
        <f>L107*2</f>
        <v>0.08</v>
      </c>
      <c r="M111" s="113">
        <f t="shared" si="64"/>
        <v>0</v>
      </c>
      <c r="N111" s="115"/>
      <c r="O111" s="41">
        <f t="shared" si="65"/>
        <v>0</v>
      </c>
      <c r="P111" s="117"/>
    </row>
    <row r="112" spans="1:16" s="46" customFormat="1" ht="63.75" customHeight="1">
      <c r="A112" s="111">
        <v>6</v>
      </c>
      <c r="B112" s="427" t="s">
        <v>134</v>
      </c>
      <c r="C112" s="411"/>
      <c r="D112" s="411"/>
      <c r="E112" s="411"/>
      <c r="F112" s="112" t="s">
        <v>55</v>
      </c>
      <c r="G112" s="112"/>
      <c r="H112" s="412" t="str">
        <f t="shared" si="73"/>
        <v>GREY HEATHER</v>
      </c>
      <c r="I112" s="413" t="str">
        <f t="shared" si="62"/>
        <v>BLACK</v>
      </c>
      <c r="J112" s="113" t="s">
        <v>130</v>
      </c>
      <c r="K112" s="113">
        <f t="shared" si="67"/>
        <v>769</v>
      </c>
      <c r="L112" s="114">
        <f>L108*2</f>
        <v>0.08</v>
      </c>
      <c r="M112" s="113">
        <f t="shared" si="64"/>
        <v>61.52</v>
      </c>
      <c r="N112" s="115"/>
      <c r="O112" s="41">
        <f t="shared" si="65"/>
        <v>62</v>
      </c>
      <c r="P112" s="117"/>
    </row>
    <row r="113" spans="1:16" s="46" customFormat="1" ht="28" hidden="1">
      <c r="A113" s="111">
        <v>6</v>
      </c>
      <c r="B113" s="427" t="s">
        <v>134</v>
      </c>
      <c r="C113" s="411"/>
      <c r="D113" s="411"/>
      <c r="E113" s="411"/>
      <c r="F113" s="112" t="s">
        <v>55</v>
      </c>
      <c r="G113" s="112"/>
      <c r="H113" s="412" t="str">
        <f t="shared" si="74"/>
        <v>WASHED BURGUNDY</v>
      </c>
      <c r="I113" s="413" t="str">
        <f t="shared" si="62"/>
        <v>BLACK</v>
      </c>
      <c r="J113" s="113" t="s">
        <v>130</v>
      </c>
      <c r="K113" s="113">
        <f t="shared" si="75"/>
        <v>0</v>
      </c>
      <c r="L113" s="114">
        <f>L109*2</f>
        <v>0.08</v>
      </c>
      <c r="M113" s="113">
        <f t="shared" si="64"/>
        <v>0</v>
      </c>
      <c r="N113" s="115"/>
      <c r="O113" s="41">
        <f t="shared" si="65"/>
        <v>0</v>
      </c>
      <c r="P113" s="117"/>
    </row>
    <row r="114" spans="1:16" s="46" customFormat="1" ht="28" hidden="1">
      <c r="A114" s="111">
        <v>6</v>
      </c>
      <c r="B114" s="427" t="s">
        <v>134</v>
      </c>
      <c r="C114" s="411"/>
      <c r="D114" s="411"/>
      <c r="E114" s="411"/>
      <c r="F114" s="112" t="s">
        <v>55</v>
      </c>
      <c r="G114" s="112"/>
      <c r="H114" s="412" t="str">
        <f t="shared" si="76"/>
        <v>LIME</v>
      </c>
      <c r="I114" s="413" t="str">
        <f t="shared" si="62"/>
        <v>BLACK</v>
      </c>
      <c r="J114" s="113" t="s">
        <v>130</v>
      </c>
      <c r="K114" s="113">
        <f t="shared" si="77"/>
        <v>0</v>
      </c>
      <c r="L114" s="114">
        <f>L110*2</f>
        <v>0.08</v>
      </c>
      <c r="M114" s="113">
        <f t="shared" si="64"/>
        <v>0</v>
      </c>
      <c r="N114" s="115"/>
      <c r="O114" s="41">
        <f t="shared" si="65"/>
        <v>0</v>
      </c>
      <c r="P114" s="117"/>
    </row>
    <row r="115" spans="1:16" s="46" customFormat="1" ht="28" hidden="1">
      <c r="A115" s="111">
        <v>7</v>
      </c>
      <c r="B115" s="427" t="s">
        <v>135</v>
      </c>
      <c r="C115" s="411"/>
      <c r="D115" s="411"/>
      <c r="E115" s="411"/>
      <c r="F115" s="112" t="s">
        <v>132</v>
      </c>
      <c r="G115" s="112"/>
      <c r="H115" s="412" t="str">
        <f t="shared" si="72"/>
        <v>BLACK</v>
      </c>
      <c r="I115" s="413" t="str">
        <f t="shared" si="62"/>
        <v>BLACK</v>
      </c>
      <c r="J115" s="113" t="s">
        <v>130</v>
      </c>
      <c r="K115" s="113">
        <f t="shared" si="63"/>
        <v>0</v>
      </c>
      <c r="L115" s="114">
        <f>L107</f>
        <v>0.04</v>
      </c>
      <c r="M115" s="113">
        <f t="shared" si="64"/>
        <v>0</v>
      </c>
      <c r="N115" s="115"/>
      <c r="O115" s="41">
        <f t="shared" si="65"/>
        <v>0</v>
      </c>
      <c r="P115" s="117"/>
    </row>
    <row r="116" spans="1:16" s="46" customFormat="1" ht="63.75" customHeight="1">
      <c r="A116" s="111">
        <v>7</v>
      </c>
      <c r="B116" s="427" t="s">
        <v>135</v>
      </c>
      <c r="C116" s="411"/>
      <c r="D116" s="411"/>
      <c r="E116" s="411"/>
      <c r="F116" s="112" t="s">
        <v>132</v>
      </c>
      <c r="G116" s="112"/>
      <c r="H116" s="412" t="str">
        <f t="shared" si="73"/>
        <v>GREY HEATHER</v>
      </c>
      <c r="I116" s="413" t="str">
        <f t="shared" si="62"/>
        <v>BLACK</v>
      </c>
      <c r="J116" s="113" t="s">
        <v>130</v>
      </c>
      <c r="K116" s="113">
        <f t="shared" si="67"/>
        <v>769</v>
      </c>
      <c r="L116" s="114">
        <f>L108</f>
        <v>0.04</v>
      </c>
      <c r="M116" s="113">
        <f t="shared" si="64"/>
        <v>30.76</v>
      </c>
      <c r="N116" s="115"/>
      <c r="O116" s="41">
        <f t="shared" si="65"/>
        <v>31</v>
      </c>
      <c r="P116" s="117"/>
    </row>
    <row r="117" spans="1:16" s="46" customFormat="1" ht="28" hidden="1">
      <c r="A117" s="111">
        <v>7</v>
      </c>
      <c r="B117" s="427" t="s">
        <v>135</v>
      </c>
      <c r="C117" s="411"/>
      <c r="D117" s="411"/>
      <c r="E117" s="411"/>
      <c r="F117" s="112" t="s">
        <v>132</v>
      </c>
      <c r="G117" s="112"/>
      <c r="H117" s="412" t="str">
        <f t="shared" si="74"/>
        <v>WASHED BURGUNDY</v>
      </c>
      <c r="I117" s="413" t="str">
        <f t="shared" si="62"/>
        <v>BLACK</v>
      </c>
      <c r="J117" s="113" t="s">
        <v>130</v>
      </c>
      <c r="K117" s="113">
        <f t="shared" si="75"/>
        <v>0</v>
      </c>
      <c r="L117" s="114">
        <f>L109</f>
        <v>0.04</v>
      </c>
      <c r="M117" s="113">
        <f t="shared" si="64"/>
        <v>0</v>
      </c>
      <c r="N117" s="115"/>
      <c r="O117" s="41">
        <f t="shared" si="65"/>
        <v>0</v>
      </c>
      <c r="P117" s="117"/>
    </row>
    <row r="118" spans="1:16" s="46" customFormat="1" ht="28" hidden="1">
      <c r="A118" s="111">
        <v>7</v>
      </c>
      <c r="B118" s="427" t="s">
        <v>135</v>
      </c>
      <c r="C118" s="411"/>
      <c r="D118" s="411"/>
      <c r="E118" s="411"/>
      <c r="F118" s="112" t="s">
        <v>132</v>
      </c>
      <c r="G118" s="112"/>
      <c r="H118" s="412" t="str">
        <f t="shared" si="76"/>
        <v>LIME</v>
      </c>
      <c r="I118" s="413" t="str">
        <f t="shared" si="62"/>
        <v>BLACK</v>
      </c>
      <c r="J118" s="113" t="s">
        <v>130</v>
      </c>
      <c r="K118" s="113">
        <f t="shared" si="77"/>
        <v>0</v>
      </c>
      <c r="L118" s="114">
        <f>L110</f>
        <v>0.04</v>
      </c>
      <c r="M118" s="113">
        <f t="shared" si="64"/>
        <v>0</v>
      </c>
      <c r="N118" s="115"/>
      <c r="O118" s="41">
        <f t="shared" si="65"/>
        <v>0</v>
      </c>
      <c r="P118" s="117"/>
    </row>
    <row r="119" spans="1:16" s="46" customFormat="1" ht="28" hidden="1">
      <c r="A119" s="111">
        <v>8</v>
      </c>
      <c r="B119" s="428" t="s">
        <v>136</v>
      </c>
      <c r="C119" s="429"/>
      <c r="D119" s="429"/>
      <c r="E119" s="430"/>
      <c r="F119" s="112" t="s">
        <v>38</v>
      </c>
      <c r="G119" s="112"/>
      <c r="H119" s="412" t="str">
        <f t="shared" si="72"/>
        <v>BLACK</v>
      </c>
      <c r="I119" s="413" t="str">
        <f t="shared" si="62"/>
        <v>BLACK</v>
      </c>
      <c r="J119" s="113" t="s">
        <v>130</v>
      </c>
      <c r="K119" s="113">
        <f t="shared" si="63"/>
        <v>0</v>
      </c>
      <c r="L119" s="113">
        <v>1</v>
      </c>
      <c r="M119" s="113">
        <f>K119*L119</f>
        <v>0</v>
      </c>
      <c r="N119" s="115"/>
      <c r="O119" s="41">
        <f t="shared" si="65"/>
        <v>0</v>
      </c>
      <c r="P119" s="117"/>
    </row>
    <row r="120" spans="1:16" s="46" customFormat="1" ht="63.75" customHeight="1">
      <c r="A120" s="111">
        <v>8</v>
      </c>
      <c r="B120" s="427" t="s">
        <v>136</v>
      </c>
      <c r="C120" s="411"/>
      <c r="D120" s="411"/>
      <c r="E120" s="411"/>
      <c r="F120" s="112" t="s">
        <v>38</v>
      </c>
      <c r="G120" s="112"/>
      <c r="H120" s="412" t="str">
        <f t="shared" si="73"/>
        <v>GREY HEATHER</v>
      </c>
      <c r="I120" s="413" t="str">
        <f t="shared" si="62"/>
        <v>BLACK</v>
      </c>
      <c r="J120" s="113" t="s">
        <v>130</v>
      </c>
      <c r="K120" s="113">
        <f t="shared" si="67"/>
        <v>769</v>
      </c>
      <c r="L120" s="113">
        <v>1</v>
      </c>
      <c r="M120" s="113">
        <f t="shared" ref="M120:M131" si="79">K120*L120</f>
        <v>769</v>
      </c>
      <c r="N120" s="115"/>
      <c r="O120" s="41">
        <f t="shared" si="65"/>
        <v>769</v>
      </c>
      <c r="P120" s="117"/>
    </row>
    <row r="121" spans="1:16" s="46" customFormat="1" ht="28" hidden="1">
      <c r="A121" s="111">
        <v>8</v>
      </c>
      <c r="B121" s="427" t="s">
        <v>136</v>
      </c>
      <c r="C121" s="411"/>
      <c r="D121" s="411"/>
      <c r="E121" s="411"/>
      <c r="F121" s="112" t="s">
        <v>38</v>
      </c>
      <c r="G121" s="112"/>
      <c r="H121" s="412" t="str">
        <f t="shared" si="74"/>
        <v>WASHED BURGUNDY</v>
      </c>
      <c r="I121" s="413" t="str">
        <f t="shared" si="62"/>
        <v>BLACK</v>
      </c>
      <c r="J121" s="113" t="s">
        <v>130</v>
      </c>
      <c r="K121" s="113">
        <f t="shared" si="75"/>
        <v>0</v>
      </c>
      <c r="L121" s="113">
        <v>1</v>
      </c>
      <c r="M121" s="113">
        <f t="shared" si="79"/>
        <v>0</v>
      </c>
      <c r="N121" s="115"/>
      <c r="O121" s="41">
        <f t="shared" si="65"/>
        <v>0</v>
      </c>
      <c r="P121" s="117"/>
    </row>
    <row r="122" spans="1:16" s="46" customFormat="1" ht="28" hidden="1">
      <c r="A122" s="111">
        <v>8</v>
      </c>
      <c r="B122" s="427" t="s">
        <v>136</v>
      </c>
      <c r="C122" s="411"/>
      <c r="D122" s="411"/>
      <c r="E122" s="411"/>
      <c r="F122" s="112" t="s">
        <v>38</v>
      </c>
      <c r="G122" s="112"/>
      <c r="H122" s="412" t="str">
        <f t="shared" si="76"/>
        <v>LIME</v>
      </c>
      <c r="I122" s="413" t="str">
        <f t="shared" si="62"/>
        <v>BLACK</v>
      </c>
      <c r="J122" s="113" t="s">
        <v>130</v>
      </c>
      <c r="K122" s="113">
        <f t="shared" si="77"/>
        <v>0</v>
      </c>
      <c r="L122" s="113">
        <v>1</v>
      </c>
      <c r="M122" s="113">
        <f t="shared" si="79"/>
        <v>0</v>
      </c>
      <c r="N122" s="115"/>
      <c r="O122" s="41">
        <f t="shared" si="65"/>
        <v>0</v>
      </c>
      <c r="P122" s="117"/>
    </row>
    <row r="123" spans="1:16" s="46" customFormat="1" ht="28" hidden="1">
      <c r="A123" s="111">
        <v>9</v>
      </c>
      <c r="B123" s="427" t="s">
        <v>137</v>
      </c>
      <c r="C123" s="411"/>
      <c r="D123" s="411"/>
      <c r="E123" s="411"/>
      <c r="F123" s="112" t="s">
        <v>132</v>
      </c>
      <c r="G123" s="112"/>
      <c r="H123" s="412" t="str">
        <f t="shared" si="72"/>
        <v>BLACK</v>
      </c>
      <c r="I123" s="413" t="str">
        <f t="shared" si="62"/>
        <v>BLACK</v>
      </c>
      <c r="J123" s="113" t="s">
        <v>130</v>
      </c>
      <c r="K123" s="113">
        <f t="shared" si="63"/>
        <v>0</v>
      </c>
      <c r="L123" s="113">
        <v>1.1000000000000001</v>
      </c>
      <c r="M123" s="113">
        <f t="shared" si="79"/>
        <v>0</v>
      </c>
      <c r="N123" s="115"/>
      <c r="O123" s="41">
        <f t="shared" si="65"/>
        <v>0</v>
      </c>
      <c r="P123" s="117"/>
    </row>
    <row r="124" spans="1:16" s="46" customFormat="1" ht="63.75" customHeight="1">
      <c r="A124" s="111">
        <v>9</v>
      </c>
      <c r="B124" s="428" t="s">
        <v>137</v>
      </c>
      <c r="C124" s="429"/>
      <c r="D124" s="429"/>
      <c r="E124" s="430"/>
      <c r="F124" s="112" t="s">
        <v>132</v>
      </c>
      <c r="G124" s="112"/>
      <c r="H124" s="412" t="str">
        <f t="shared" si="73"/>
        <v>GREY HEATHER</v>
      </c>
      <c r="I124" s="413" t="str">
        <f t="shared" si="62"/>
        <v>BLACK</v>
      </c>
      <c r="J124" s="113" t="s">
        <v>130</v>
      </c>
      <c r="K124" s="113">
        <f t="shared" si="67"/>
        <v>769</v>
      </c>
      <c r="L124" s="113">
        <v>1.1000000000000001</v>
      </c>
      <c r="M124" s="113">
        <f t="shared" si="79"/>
        <v>845.90000000000009</v>
      </c>
      <c r="N124" s="115"/>
      <c r="O124" s="41">
        <f t="shared" si="65"/>
        <v>846</v>
      </c>
      <c r="P124" s="117"/>
    </row>
    <row r="125" spans="1:16" s="46" customFormat="1" ht="28" hidden="1">
      <c r="A125" s="111">
        <v>9</v>
      </c>
      <c r="B125" s="428" t="s">
        <v>137</v>
      </c>
      <c r="C125" s="429"/>
      <c r="D125" s="429"/>
      <c r="E125" s="430"/>
      <c r="F125" s="112" t="s">
        <v>132</v>
      </c>
      <c r="G125" s="112"/>
      <c r="H125" s="412" t="str">
        <f>$D$28</f>
        <v>WASHED BURGUNDY</v>
      </c>
      <c r="I125" s="413" t="str">
        <f t="shared" si="62"/>
        <v>BLACK</v>
      </c>
      <c r="J125" s="113" t="s">
        <v>130</v>
      </c>
      <c r="K125" s="113">
        <f t="shared" si="75"/>
        <v>0</v>
      </c>
      <c r="L125" s="113">
        <v>1.1000000000000001</v>
      </c>
      <c r="M125" s="113">
        <f t="shared" si="79"/>
        <v>0</v>
      </c>
      <c r="N125" s="115"/>
      <c r="O125" s="41">
        <f t="shared" si="65"/>
        <v>0</v>
      </c>
      <c r="P125" s="117"/>
    </row>
    <row r="126" spans="1:16" s="46" customFormat="1" ht="28" hidden="1">
      <c r="A126" s="111">
        <v>9</v>
      </c>
      <c r="B126" s="428" t="s">
        <v>137</v>
      </c>
      <c r="C126" s="429"/>
      <c r="D126" s="429"/>
      <c r="E126" s="430"/>
      <c r="F126" s="112" t="s">
        <v>132</v>
      </c>
      <c r="G126" s="112"/>
      <c r="H126" s="412" t="str">
        <f>$D$33</f>
        <v>LIME</v>
      </c>
      <c r="I126" s="413" t="str">
        <f t="shared" si="62"/>
        <v>BLACK</v>
      </c>
      <c r="J126" s="113" t="s">
        <v>130</v>
      </c>
      <c r="K126" s="113">
        <f t="shared" si="77"/>
        <v>0</v>
      </c>
      <c r="L126" s="113">
        <v>1.1000000000000001</v>
      </c>
      <c r="M126" s="113">
        <f t="shared" si="79"/>
        <v>0</v>
      </c>
      <c r="N126" s="115"/>
      <c r="O126" s="41">
        <f t="shared" si="65"/>
        <v>0</v>
      </c>
      <c r="P126" s="117"/>
    </row>
    <row r="127" spans="1:16" s="46" customFormat="1" ht="46.5" customHeight="1">
      <c r="A127" s="111">
        <v>10</v>
      </c>
      <c r="B127" s="427" t="s">
        <v>150</v>
      </c>
      <c r="C127" s="411"/>
      <c r="D127" s="411"/>
      <c r="E127" s="411"/>
      <c r="F127" s="431" t="s">
        <v>151</v>
      </c>
      <c r="G127" s="112"/>
      <c r="H127" s="432" t="s">
        <v>174</v>
      </c>
      <c r="I127" s="413"/>
      <c r="J127" s="113" t="s">
        <v>130</v>
      </c>
      <c r="K127" s="113">
        <v>9</v>
      </c>
      <c r="L127" s="114">
        <f>$L$107*2</f>
        <v>0.08</v>
      </c>
      <c r="M127" s="113">
        <f t="shared" si="79"/>
        <v>0.72</v>
      </c>
      <c r="N127" s="115"/>
      <c r="O127" s="41">
        <f t="shared" si="65"/>
        <v>1</v>
      </c>
      <c r="P127" s="117"/>
    </row>
    <row r="128" spans="1:16" s="46" customFormat="1" ht="46.5" customHeight="1">
      <c r="A128" s="111">
        <v>10</v>
      </c>
      <c r="B128" s="427" t="s">
        <v>150</v>
      </c>
      <c r="C128" s="411"/>
      <c r="D128" s="411"/>
      <c r="E128" s="411"/>
      <c r="F128" s="431"/>
      <c r="G128" s="112"/>
      <c r="H128" s="432" t="s">
        <v>175</v>
      </c>
      <c r="I128" s="413"/>
      <c r="J128" s="113" t="s">
        <v>130</v>
      </c>
      <c r="K128" s="113">
        <v>24</v>
      </c>
      <c r="L128" s="114">
        <f t="shared" ref="L128:L131" si="80">$L$107*2</f>
        <v>0.08</v>
      </c>
      <c r="M128" s="113">
        <f t="shared" si="79"/>
        <v>1.92</v>
      </c>
      <c r="N128" s="115"/>
      <c r="O128" s="41">
        <f t="shared" si="65"/>
        <v>2</v>
      </c>
      <c r="P128" s="117"/>
    </row>
    <row r="129" spans="1:16" s="46" customFormat="1" ht="46.5" customHeight="1">
      <c r="A129" s="111">
        <v>10</v>
      </c>
      <c r="B129" s="427" t="s">
        <v>150</v>
      </c>
      <c r="C129" s="411"/>
      <c r="D129" s="411"/>
      <c r="E129" s="411"/>
      <c r="F129" s="431"/>
      <c r="G129" s="112"/>
      <c r="H129" s="432" t="s">
        <v>176</v>
      </c>
      <c r="I129" s="413"/>
      <c r="J129" s="113" t="s">
        <v>130</v>
      </c>
      <c r="K129" s="113">
        <v>12</v>
      </c>
      <c r="L129" s="114">
        <f t="shared" si="80"/>
        <v>0.08</v>
      </c>
      <c r="M129" s="113">
        <f t="shared" si="79"/>
        <v>0.96</v>
      </c>
      <c r="N129" s="115"/>
      <c r="O129" s="41">
        <f t="shared" si="65"/>
        <v>1</v>
      </c>
      <c r="P129" s="117"/>
    </row>
    <row r="130" spans="1:16" s="46" customFormat="1" ht="46.5" customHeight="1">
      <c r="A130" s="111">
        <v>10</v>
      </c>
      <c r="B130" s="427" t="s">
        <v>150</v>
      </c>
      <c r="C130" s="411"/>
      <c r="D130" s="411"/>
      <c r="E130" s="411"/>
      <c r="F130" s="431"/>
      <c r="G130" s="112"/>
      <c r="H130" s="432">
        <v>41</v>
      </c>
      <c r="I130" s="413"/>
      <c r="J130" s="113" t="s">
        <v>130</v>
      </c>
      <c r="K130" s="113">
        <v>30</v>
      </c>
      <c r="L130" s="114">
        <f t="shared" si="80"/>
        <v>0.08</v>
      </c>
      <c r="M130" s="113">
        <f t="shared" si="79"/>
        <v>2.4</v>
      </c>
      <c r="N130" s="115"/>
      <c r="O130" s="41">
        <f t="shared" si="65"/>
        <v>3</v>
      </c>
      <c r="P130" s="117"/>
    </row>
    <row r="131" spans="1:16" s="46" customFormat="1" ht="46.5" customHeight="1">
      <c r="A131" s="111">
        <v>10</v>
      </c>
      <c r="B131" s="427" t="s">
        <v>150</v>
      </c>
      <c r="C131" s="411"/>
      <c r="D131" s="411"/>
      <c r="E131" s="411"/>
      <c r="F131" s="431"/>
      <c r="G131" s="112"/>
      <c r="H131" s="412">
        <v>42</v>
      </c>
      <c r="I131" s="413"/>
      <c r="J131" s="113" t="s">
        <v>130</v>
      </c>
      <c r="K131" s="113">
        <v>67</v>
      </c>
      <c r="L131" s="114">
        <f t="shared" si="80"/>
        <v>0.08</v>
      </c>
      <c r="M131" s="113">
        <f t="shared" si="79"/>
        <v>5.36</v>
      </c>
      <c r="N131" s="115"/>
      <c r="O131" s="41">
        <f t="shared" si="65"/>
        <v>6</v>
      </c>
      <c r="P131" s="117"/>
    </row>
    <row r="132" spans="1:16" s="15" customFormat="1" ht="27.5">
      <c r="B132" s="118"/>
      <c r="C132" s="118"/>
      <c r="G132" s="47"/>
      <c r="N132" s="119"/>
      <c r="O132" s="119"/>
      <c r="P132" s="46"/>
    </row>
    <row r="133" spans="1:16" s="15" customFormat="1" ht="33" customHeight="1">
      <c r="B133" s="105" t="s">
        <v>67</v>
      </c>
      <c r="C133" s="106"/>
      <c r="D133" s="107"/>
      <c r="E133" s="107"/>
      <c r="F133" s="107"/>
      <c r="G133" s="108"/>
      <c r="H133" s="107"/>
      <c r="I133" s="107"/>
      <c r="J133" s="433" t="s">
        <v>31</v>
      </c>
      <c r="K133" s="433"/>
      <c r="L133" s="433"/>
      <c r="M133" s="433"/>
      <c r="N133" s="45"/>
      <c r="O133" s="45"/>
      <c r="P133" s="46"/>
    </row>
    <row r="134" spans="1:16" s="118" customFormat="1" ht="34.5" customHeight="1">
      <c r="A134" s="118">
        <v>1</v>
      </c>
      <c r="B134" s="120" t="s">
        <v>120</v>
      </c>
      <c r="C134" s="129" t="s">
        <v>194</v>
      </c>
      <c r="D134" s="15"/>
      <c r="E134" s="15"/>
      <c r="F134" s="15"/>
      <c r="G134" s="47"/>
      <c r="H134" s="47"/>
      <c r="I134" s="47"/>
      <c r="J134" s="47"/>
      <c r="K134" s="19"/>
      <c r="L134" s="47"/>
      <c r="M134" s="47"/>
      <c r="N134" s="47"/>
      <c r="O134" s="47"/>
      <c r="P134" s="47"/>
    </row>
    <row r="135" spans="1:16" s="15" customFormat="1" ht="34.5" hidden="1" customHeight="1">
      <c r="A135" s="118"/>
      <c r="B135" s="434" t="s">
        <v>49</v>
      </c>
      <c r="C135" s="435"/>
      <c r="D135" s="435"/>
      <c r="E135" s="435"/>
      <c r="F135" s="435"/>
      <c r="G135" s="435"/>
      <c r="H135" s="435"/>
      <c r="I135" s="436"/>
      <c r="J135" s="47"/>
      <c r="K135" s="19"/>
      <c r="L135" s="47"/>
      <c r="M135" s="47"/>
      <c r="N135" s="47"/>
      <c r="O135" s="47"/>
      <c r="P135" s="47"/>
    </row>
    <row r="136" spans="1:16" s="15" customFormat="1" ht="59.25" hidden="1" customHeight="1">
      <c r="A136" s="118"/>
      <c r="B136" s="121" t="s">
        <v>42</v>
      </c>
      <c r="C136" s="171" t="s">
        <v>138</v>
      </c>
      <c r="D136" s="437" t="s">
        <v>139</v>
      </c>
      <c r="E136" s="437"/>
      <c r="F136" s="437" t="s">
        <v>54</v>
      </c>
      <c r="G136" s="437"/>
      <c r="H136" s="437"/>
      <c r="I136" s="437"/>
      <c r="J136" s="47"/>
      <c r="K136" s="47"/>
      <c r="L136" s="47"/>
      <c r="M136" s="47"/>
      <c r="N136" s="47"/>
      <c r="O136" s="47"/>
      <c r="P136" s="47"/>
    </row>
    <row r="137" spans="1:16" s="15" customFormat="1" ht="78.75" hidden="1" customHeight="1">
      <c r="A137" s="118"/>
      <c r="B137" s="122" t="str">
        <f t="shared" ref="B137" si="81">$D$18</f>
        <v>BLACK</v>
      </c>
      <c r="C137" s="438" t="s">
        <v>162</v>
      </c>
      <c r="D137" s="440" t="s">
        <v>164</v>
      </c>
      <c r="E137" s="441"/>
      <c r="F137" s="442" t="s">
        <v>177</v>
      </c>
      <c r="G137" s="442"/>
      <c r="H137" s="442"/>
      <c r="I137" s="442"/>
      <c r="J137" s="47"/>
      <c r="K137" s="47"/>
      <c r="L137" s="47"/>
      <c r="M137" s="47"/>
      <c r="N137" s="47"/>
    </row>
    <row r="138" spans="1:16" s="15" customFormat="1" ht="55" hidden="1">
      <c r="A138" s="118"/>
      <c r="B138" s="122" t="str">
        <f t="shared" ref="B138" si="82">$D$23</f>
        <v>GREY HEATHER</v>
      </c>
      <c r="C138" s="439"/>
      <c r="D138" s="443" t="s">
        <v>165</v>
      </c>
      <c r="E138" s="444"/>
      <c r="F138" s="442" t="s">
        <v>178</v>
      </c>
      <c r="G138" s="442"/>
      <c r="H138" s="442"/>
      <c r="I138" s="442"/>
      <c r="J138" s="47"/>
      <c r="K138" s="47"/>
      <c r="L138" s="47"/>
      <c r="M138" s="47"/>
      <c r="N138" s="47"/>
    </row>
    <row r="139" spans="1:16" s="15" customFormat="1" ht="27.5" hidden="1"/>
    <row r="140" spans="1:16" s="15" customFormat="1" ht="28" hidden="1">
      <c r="A140" s="118"/>
      <c r="B140" s="434"/>
      <c r="C140" s="435"/>
      <c r="D140" s="451"/>
      <c r="E140" s="451"/>
      <c r="F140" s="451"/>
      <c r="G140" s="451"/>
      <c r="H140" s="451"/>
      <c r="I140" s="452"/>
      <c r="J140" s="47"/>
      <c r="K140" s="47"/>
    </row>
    <row r="141" spans="1:16" s="15" customFormat="1" ht="28" hidden="1">
      <c r="A141" s="118"/>
      <c r="B141" s="428"/>
      <c r="C141" s="430"/>
      <c r="D141" s="123" t="s">
        <v>57</v>
      </c>
      <c r="E141" s="123" t="s">
        <v>61</v>
      </c>
      <c r="F141" s="123" t="s">
        <v>10</v>
      </c>
      <c r="G141" s="123" t="s">
        <v>58</v>
      </c>
      <c r="H141" s="123" t="s">
        <v>59</v>
      </c>
      <c r="I141" s="123" t="s">
        <v>60</v>
      </c>
      <c r="J141" s="47"/>
    </row>
    <row r="142" spans="1:16" s="15" customFormat="1" ht="178.5" hidden="1" customHeight="1">
      <c r="A142" s="118"/>
      <c r="B142" s="453" t="s">
        <v>159</v>
      </c>
      <c r="C142" s="453"/>
      <c r="D142" s="130"/>
      <c r="E142" s="130">
        <v>2.2000000000000002</v>
      </c>
      <c r="F142" s="454">
        <v>3</v>
      </c>
      <c r="G142" s="455"/>
      <c r="H142" s="455"/>
      <c r="I142" s="456"/>
      <c r="J142" s="47"/>
    </row>
    <row r="143" spans="1:16" s="15" customFormat="1" ht="12.75" customHeight="1">
      <c r="A143" s="118"/>
      <c r="B143" s="118"/>
      <c r="C143" s="118"/>
      <c r="D143" s="118"/>
      <c r="E143" s="118"/>
      <c r="F143" s="118"/>
      <c r="G143" s="118"/>
      <c r="H143" s="118"/>
      <c r="I143" s="118"/>
      <c r="J143" s="47"/>
      <c r="K143" s="47"/>
      <c r="L143" s="47"/>
      <c r="M143" s="47"/>
      <c r="N143" s="47"/>
      <c r="O143" s="47"/>
      <c r="P143" s="47"/>
    </row>
    <row r="144" spans="1:16" s="118" customFormat="1" ht="28">
      <c r="A144" s="16">
        <v>2</v>
      </c>
      <c r="B144" s="120" t="s">
        <v>121</v>
      </c>
      <c r="C144" s="457" t="s">
        <v>195</v>
      </c>
      <c r="D144" s="457"/>
      <c r="E144" s="457"/>
      <c r="F144" s="457"/>
      <c r="G144" s="47"/>
      <c r="H144" s="47"/>
      <c r="I144" s="47"/>
      <c r="J144" s="47"/>
      <c r="K144" s="19"/>
      <c r="L144" s="47"/>
      <c r="M144" s="47"/>
      <c r="N144" s="47"/>
      <c r="O144" s="47"/>
      <c r="P144" s="47"/>
    </row>
    <row r="145" spans="1:16" s="15" customFormat="1" ht="28">
      <c r="A145" s="118"/>
      <c r="B145" s="434" t="s">
        <v>49</v>
      </c>
      <c r="C145" s="435"/>
      <c r="D145" s="435"/>
      <c r="E145" s="435"/>
      <c r="F145" s="435"/>
      <c r="G145" s="435"/>
      <c r="H145" s="435"/>
      <c r="I145" s="436"/>
      <c r="J145" s="47"/>
      <c r="K145" s="19"/>
      <c r="L145" s="47"/>
      <c r="M145" s="47"/>
      <c r="N145" s="47"/>
      <c r="O145" s="47"/>
      <c r="P145" s="47"/>
    </row>
    <row r="146" spans="1:16" s="15" customFormat="1" ht="63" customHeight="1">
      <c r="A146" s="118"/>
      <c r="B146" s="185" t="s">
        <v>42</v>
      </c>
      <c r="C146" s="186" t="s">
        <v>197</v>
      </c>
      <c r="D146" s="186" t="s">
        <v>198</v>
      </c>
      <c r="E146" s="445" t="s">
        <v>70</v>
      </c>
      <c r="F146" s="446"/>
      <c r="G146" s="446"/>
      <c r="H146" s="446"/>
      <c r="I146" s="447"/>
      <c r="J146" s="47"/>
      <c r="K146" s="47"/>
      <c r="L146" s="47"/>
      <c r="M146" s="47"/>
      <c r="N146" s="47"/>
      <c r="O146" s="47"/>
      <c r="P146" s="47"/>
    </row>
    <row r="147" spans="1:16" s="15" customFormat="1" ht="72" hidden="1" customHeight="1">
      <c r="A147" s="118"/>
      <c r="B147" s="187" t="str">
        <f>$E$47</f>
        <v>BLACK</v>
      </c>
      <c r="C147" s="188" t="s">
        <v>199</v>
      </c>
      <c r="D147" s="188" t="s">
        <v>200</v>
      </c>
      <c r="E147" s="448" t="s">
        <v>201</v>
      </c>
      <c r="F147" s="449"/>
      <c r="G147" s="449"/>
      <c r="H147" s="449"/>
      <c r="I147" s="450"/>
      <c r="J147" s="47"/>
      <c r="K147" s="47"/>
      <c r="L147" s="47"/>
      <c r="M147" s="47"/>
      <c r="N147" s="47"/>
    </row>
    <row r="148" spans="1:16" s="15" customFormat="1" ht="80.25" customHeight="1">
      <c r="A148" s="118"/>
      <c r="B148" s="187" t="str">
        <f>$E$51</f>
        <v>GREY HEATHER</v>
      </c>
      <c r="C148" s="188" t="s">
        <v>199</v>
      </c>
      <c r="D148" s="188" t="s">
        <v>200</v>
      </c>
      <c r="E148" s="448" t="s">
        <v>211</v>
      </c>
      <c r="F148" s="449"/>
      <c r="G148" s="449"/>
      <c r="H148" s="449"/>
      <c r="I148" s="450"/>
      <c r="J148" s="47"/>
      <c r="K148" s="47"/>
      <c r="L148" s="47"/>
      <c r="M148" s="47"/>
      <c r="N148" s="47"/>
    </row>
    <row r="149" spans="1:16" s="15" customFormat="1" ht="78.75" hidden="1" customHeight="1">
      <c r="A149" s="118"/>
      <c r="B149" s="187" t="str">
        <f>$D$28</f>
        <v>WASHED BURGUNDY</v>
      </c>
      <c r="C149" s="188" t="s">
        <v>199</v>
      </c>
      <c r="D149" s="188" t="s">
        <v>200</v>
      </c>
      <c r="E149" s="448" t="s">
        <v>201</v>
      </c>
      <c r="F149" s="449"/>
      <c r="G149" s="449"/>
      <c r="H149" s="449"/>
      <c r="I149" s="450"/>
      <c r="J149" s="47"/>
      <c r="K149" s="47"/>
      <c r="L149" s="47"/>
      <c r="M149" s="47"/>
      <c r="N149" s="47"/>
    </row>
    <row r="150" spans="1:16" s="15" customFormat="1" ht="54" hidden="1" customHeight="1">
      <c r="A150" s="118"/>
      <c r="B150" s="187" t="str">
        <f>$D$33</f>
        <v>LIME</v>
      </c>
      <c r="C150" s="188" t="s">
        <v>199</v>
      </c>
      <c r="D150" s="188" t="s">
        <v>200</v>
      </c>
      <c r="E150" s="448" t="s">
        <v>201</v>
      </c>
      <c r="F150" s="449"/>
      <c r="G150" s="449"/>
      <c r="H150" s="449"/>
      <c r="I150" s="450"/>
      <c r="J150" s="47"/>
      <c r="K150" s="47"/>
      <c r="L150" s="47"/>
      <c r="M150" s="47"/>
      <c r="N150" s="47"/>
    </row>
    <row r="151" spans="1:16" s="15" customFormat="1" ht="28">
      <c r="A151" s="118"/>
      <c r="B151" s="434" t="s">
        <v>71</v>
      </c>
      <c r="C151" s="435"/>
      <c r="D151" s="451"/>
      <c r="E151" s="451"/>
      <c r="F151" s="451"/>
      <c r="G151" s="451"/>
      <c r="H151" s="451"/>
      <c r="I151" s="452"/>
      <c r="J151" s="47"/>
      <c r="K151" s="47"/>
    </row>
    <row r="152" spans="1:16" s="15" customFormat="1" ht="56.25" customHeight="1">
      <c r="A152" s="118"/>
      <c r="B152" s="428"/>
      <c r="C152" s="430"/>
      <c r="D152" s="123" t="s">
        <v>57</v>
      </c>
      <c r="E152" s="123" t="s">
        <v>61</v>
      </c>
      <c r="F152" s="123" t="s">
        <v>10</v>
      </c>
      <c r="G152" s="123" t="s">
        <v>58</v>
      </c>
      <c r="H152" s="123" t="s">
        <v>59</v>
      </c>
      <c r="I152" s="123" t="s">
        <v>60</v>
      </c>
      <c r="J152" s="47"/>
    </row>
    <row r="153" spans="1:16" s="15" customFormat="1" ht="111.75" customHeight="1">
      <c r="A153" s="118"/>
      <c r="B153" s="470" t="s">
        <v>202</v>
      </c>
      <c r="C153" s="471"/>
      <c r="D153" s="224"/>
      <c r="E153" s="226">
        <v>8.25</v>
      </c>
      <c r="F153" s="226">
        <v>8.5</v>
      </c>
      <c r="G153" s="226">
        <v>8.75</v>
      </c>
      <c r="H153" s="226">
        <v>9</v>
      </c>
      <c r="I153" s="226">
        <v>9.25</v>
      </c>
      <c r="J153" s="47"/>
    </row>
    <row r="154" spans="1:16" s="15" customFormat="1" ht="78" customHeight="1">
      <c r="A154" s="118"/>
      <c r="B154" s="472" t="s">
        <v>203</v>
      </c>
      <c r="C154" s="473"/>
      <c r="D154" s="225"/>
      <c r="E154" s="226">
        <v>2.875</v>
      </c>
      <c r="F154" s="226">
        <v>3</v>
      </c>
      <c r="G154" s="226">
        <v>3.125</v>
      </c>
      <c r="H154" s="226">
        <v>3.25</v>
      </c>
      <c r="I154" s="226">
        <v>3.375</v>
      </c>
      <c r="J154" s="47"/>
    </row>
    <row r="155" spans="1:16" s="15" customFormat="1" ht="27.5">
      <c r="A155" s="118"/>
      <c r="B155" s="118"/>
      <c r="C155" s="118"/>
      <c r="D155" s="118"/>
      <c r="E155" s="118"/>
      <c r="F155" s="118"/>
      <c r="G155" s="118"/>
      <c r="H155" s="118"/>
      <c r="I155" s="118"/>
      <c r="J155" s="47"/>
      <c r="K155" s="47"/>
      <c r="L155" s="47"/>
      <c r="M155" s="47"/>
      <c r="N155" s="47"/>
      <c r="O155" s="47"/>
      <c r="P155" s="47"/>
    </row>
    <row r="156" spans="1:16" s="118" customFormat="1" ht="28">
      <c r="A156" s="16">
        <v>3</v>
      </c>
      <c r="B156" s="120" t="s">
        <v>122</v>
      </c>
      <c r="C156" s="18" t="s">
        <v>196</v>
      </c>
      <c r="D156" s="18"/>
      <c r="E156" s="18"/>
      <c r="F156" s="18"/>
      <c r="G156" s="47"/>
      <c r="H156" s="47"/>
      <c r="I156" s="47"/>
      <c r="J156" s="47"/>
      <c r="K156" s="19"/>
      <c r="L156" s="47"/>
      <c r="M156" s="47"/>
      <c r="N156" s="47"/>
      <c r="O156" s="47"/>
      <c r="P156" s="47"/>
    </row>
    <row r="157" spans="1:16" s="15" customFormat="1" ht="60" customHeight="1">
      <c r="A157" s="118"/>
      <c r="B157" s="121" t="s">
        <v>42</v>
      </c>
      <c r="C157" s="474" t="s">
        <v>72</v>
      </c>
      <c r="D157" s="475"/>
      <c r="E157" s="475"/>
      <c r="F157" s="475"/>
      <c r="G157" s="475"/>
      <c r="H157" s="475"/>
      <c r="I157" s="476"/>
      <c r="J157" s="47"/>
      <c r="K157" s="47"/>
      <c r="L157" s="47"/>
      <c r="M157" s="47"/>
      <c r="N157" s="47"/>
      <c r="O157" s="47"/>
      <c r="P157" s="47"/>
    </row>
    <row r="158" spans="1:16" s="15" customFormat="1" ht="69" hidden="1" customHeight="1">
      <c r="A158" s="118"/>
      <c r="B158" s="122" t="str">
        <f t="shared" ref="B158" si="83">$D$18</f>
        <v>BLACK</v>
      </c>
      <c r="C158" s="443" t="s">
        <v>204</v>
      </c>
      <c r="D158" s="458"/>
      <c r="E158" s="458"/>
      <c r="F158" s="458"/>
      <c r="G158" s="458"/>
      <c r="H158" s="458"/>
      <c r="I158" s="444"/>
      <c r="J158" s="47"/>
      <c r="K158" s="47"/>
      <c r="L158" s="47"/>
      <c r="M158" s="47"/>
      <c r="N158" s="47"/>
    </row>
    <row r="159" spans="1:16" s="15" customFormat="1" ht="115.5" customHeight="1">
      <c r="A159" s="118"/>
      <c r="B159" s="122" t="str">
        <f t="shared" ref="B159" si="84">$D$23</f>
        <v>GREY HEATHER</v>
      </c>
      <c r="C159" s="443" t="s">
        <v>205</v>
      </c>
      <c r="D159" s="458"/>
      <c r="E159" s="458"/>
      <c r="F159" s="458"/>
      <c r="G159" s="458"/>
      <c r="H159" s="458"/>
      <c r="I159" s="444"/>
      <c r="J159" s="47"/>
      <c r="K159" s="47"/>
      <c r="L159" s="47"/>
      <c r="M159" s="47"/>
      <c r="N159" s="47"/>
    </row>
    <row r="160" spans="1:16" s="15" customFormat="1" ht="48.75" hidden="1" customHeight="1">
      <c r="A160" s="118"/>
      <c r="B160" s="122" t="s">
        <v>160</v>
      </c>
      <c r="C160" s="459" t="s">
        <v>204</v>
      </c>
      <c r="D160" s="460"/>
      <c r="E160" s="460"/>
      <c r="F160" s="460"/>
      <c r="G160" s="460"/>
      <c r="H160" s="460"/>
      <c r="I160" s="461"/>
      <c r="J160" s="47"/>
      <c r="K160" s="47"/>
      <c r="L160" s="47"/>
      <c r="M160" s="47"/>
      <c r="N160" s="47"/>
    </row>
    <row r="161" spans="1:16" s="15" customFormat="1" ht="48.75" hidden="1" customHeight="1">
      <c r="A161" s="118"/>
      <c r="B161" s="122" t="s">
        <v>124</v>
      </c>
      <c r="C161" s="462"/>
      <c r="D161" s="463"/>
      <c r="E161" s="463"/>
      <c r="F161" s="463"/>
      <c r="G161" s="463"/>
      <c r="H161" s="463"/>
      <c r="I161" s="464"/>
      <c r="J161" s="47"/>
      <c r="K161" s="47"/>
      <c r="L161" s="47"/>
      <c r="M161" s="47"/>
      <c r="N161" s="47"/>
    </row>
    <row r="162" spans="1:16" s="15" customFormat="1" ht="48.75" hidden="1" customHeight="1">
      <c r="A162" s="118"/>
      <c r="B162" s="122" t="s">
        <v>149</v>
      </c>
      <c r="C162" s="465"/>
      <c r="D162" s="466"/>
      <c r="E162" s="466"/>
      <c r="F162" s="466"/>
      <c r="G162" s="466"/>
      <c r="H162" s="466"/>
      <c r="I162" s="467"/>
      <c r="J162" s="47"/>
      <c r="K162" s="47"/>
      <c r="L162" s="47"/>
      <c r="M162" s="47"/>
      <c r="N162" s="47"/>
    </row>
    <row r="163" spans="1:16" s="15" customFormat="1" ht="27.5">
      <c r="A163" s="118"/>
      <c r="B163" s="118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</row>
    <row r="164" spans="1:16" s="15" customFormat="1" ht="29.25" customHeight="1">
      <c r="B164" s="433" t="s">
        <v>118</v>
      </c>
      <c r="C164" s="433"/>
      <c r="D164" s="433"/>
      <c r="E164" s="433"/>
      <c r="G164" s="47"/>
      <c r="M164" s="46"/>
      <c r="N164" s="45"/>
      <c r="O164" s="45"/>
      <c r="P164" s="46"/>
    </row>
    <row r="165" spans="1:16" s="15" customFormat="1" ht="35.25" customHeight="1">
      <c r="A165" s="118">
        <v>1</v>
      </c>
      <c r="B165" s="124" t="s">
        <v>53</v>
      </c>
      <c r="C165" s="118"/>
      <c r="D165" s="118"/>
      <c r="G165" s="47"/>
      <c r="M165" s="46"/>
      <c r="N165" s="45"/>
      <c r="O165" s="45"/>
      <c r="P165" s="46"/>
    </row>
    <row r="166" spans="1:16" s="15" customFormat="1" ht="35.25" customHeight="1">
      <c r="A166" s="118">
        <v>2</v>
      </c>
      <c r="B166" s="124" t="s">
        <v>68</v>
      </c>
      <c r="C166" s="118"/>
      <c r="D166" s="118"/>
      <c r="G166" s="47"/>
      <c r="M166" s="46"/>
      <c r="N166" s="45"/>
      <c r="O166" s="45"/>
      <c r="P166" s="46"/>
    </row>
    <row r="167" spans="1:16" s="15" customFormat="1" ht="35.25" customHeight="1">
      <c r="A167" s="118">
        <v>3</v>
      </c>
      <c r="B167" s="124" t="s">
        <v>69</v>
      </c>
      <c r="C167" s="118"/>
      <c r="D167" s="118"/>
      <c r="G167" s="47"/>
      <c r="M167" s="46"/>
      <c r="N167" s="45"/>
      <c r="O167" s="45"/>
      <c r="P167" s="46"/>
    </row>
    <row r="168" spans="1:16" s="18" customFormat="1" ht="28">
      <c r="A168" s="16"/>
      <c r="B168" s="48" t="s">
        <v>62</v>
      </c>
      <c r="C168" s="49" t="s">
        <v>61</v>
      </c>
      <c r="D168" s="49" t="s">
        <v>10</v>
      </c>
      <c r="E168" s="49" t="s">
        <v>58</v>
      </c>
      <c r="F168" s="49" t="s">
        <v>59</v>
      </c>
      <c r="G168" s="49" t="s">
        <v>60</v>
      </c>
      <c r="H168" s="49" t="s">
        <v>11</v>
      </c>
      <c r="L168" s="50"/>
      <c r="M168" s="51"/>
      <c r="N168" s="51"/>
      <c r="O168" s="50"/>
    </row>
    <row r="169" spans="1:16" s="18" customFormat="1" ht="50.15" customHeight="1">
      <c r="A169" s="16"/>
      <c r="B169" s="48" t="s">
        <v>63</v>
      </c>
      <c r="C169" s="41">
        <f>G42</f>
        <v>133</v>
      </c>
      <c r="D169" s="41">
        <f t="shared" ref="D169:G169" si="85">H42</f>
        <v>268</v>
      </c>
      <c r="E169" s="41">
        <f t="shared" si="85"/>
        <v>248</v>
      </c>
      <c r="F169" s="41">
        <f t="shared" si="85"/>
        <v>105</v>
      </c>
      <c r="G169" s="41">
        <f t="shared" si="85"/>
        <v>15</v>
      </c>
      <c r="H169" s="41">
        <f>SUM(C169:G169)</f>
        <v>769</v>
      </c>
      <c r="L169" s="50"/>
      <c r="M169" s="51"/>
      <c r="N169" s="51"/>
      <c r="O169" s="50"/>
    </row>
    <row r="170" spans="1:16" s="125" customFormat="1" ht="198.75" customHeight="1">
      <c r="A170" s="468"/>
      <c r="B170" s="469"/>
      <c r="C170" s="469"/>
      <c r="D170" s="469"/>
      <c r="E170" s="469"/>
      <c r="F170" s="469"/>
      <c r="G170" s="469"/>
      <c r="H170" s="469"/>
      <c r="I170" s="469"/>
      <c r="J170" s="469"/>
      <c r="K170" s="469"/>
      <c r="L170" s="469"/>
      <c r="M170" s="469"/>
      <c r="N170" s="469"/>
      <c r="O170" s="469"/>
      <c r="P170" s="469"/>
    </row>
    <row r="171" spans="1:16" s="125" customFormat="1" ht="133" customHeight="1">
      <c r="G171" s="126"/>
    </row>
    <row r="172" spans="1:16" s="125" customFormat="1" ht="27.5">
      <c r="G172" s="126"/>
    </row>
    <row r="173" spans="1:16" s="125" customFormat="1" ht="27.5">
      <c r="G173" s="126"/>
    </row>
    <row r="174" spans="1:16" s="125" customFormat="1" ht="27.5">
      <c r="G174" s="126"/>
    </row>
    <row r="175" spans="1:16" s="125" customFormat="1" ht="27.5">
      <c r="G175" s="126"/>
    </row>
    <row r="176" spans="1:16" s="125" customFormat="1" ht="27.5">
      <c r="G176" s="126"/>
    </row>
    <row r="177" spans="7:7" s="125" customFormat="1" ht="27.5">
      <c r="G177" s="126"/>
    </row>
    <row r="178" spans="7:7" s="125" customFormat="1" ht="27.5">
      <c r="G178" s="126"/>
    </row>
    <row r="179" spans="7:7" s="125" customFormat="1" ht="27.5">
      <c r="G179" s="126"/>
    </row>
    <row r="180" spans="7:7" s="125" customFormat="1" ht="27.5">
      <c r="G180" s="126"/>
    </row>
    <row r="181" spans="7:7" s="125" customFormat="1" ht="27.5">
      <c r="G181" s="126"/>
    </row>
    <row r="182" spans="7:7" s="125" customFormat="1" ht="27.5">
      <c r="G182" s="126"/>
    </row>
    <row r="183" spans="7:7" s="125" customFormat="1" ht="27.5">
      <c r="G183" s="126"/>
    </row>
    <row r="184" spans="7:7" s="125" customFormat="1" ht="27.5">
      <c r="G184" s="126"/>
    </row>
    <row r="185" spans="7:7" s="125" customFormat="1" ht="27.5">
      <c r="G185" s="126"/>
    </row>
    <row r="186" spans="7:7" s="125" customFormat="1" ht="27.5">
      <c r="G186" s="126"/>
    </row>
    <row r="187" spans="7:7" s="125" customFormat="1" ht="27.5">
      <c r="G187" s="126"/>
    </row>
    <row r="188" spans="7:7" s="125" customFormat="1" ht="27.5">
      <c r="G188" s="126"/>
    </row>
    <row r="189" spans="7:7" s="125" customFormat="1" ht="27.5">
      <c r="G189" s="126"/>
    </row>
    <row r="190" spans="7:7" s="125" customFormat="1" ht="27.5">
      <c r="G190" s="126"/>
    </row>
    <row r="191" spans="7:7" s="125" customFormat="1" ht="27.5">
      <c r="G191" s="126"/>
    </row>
    <row r="192" spans="7:7" s="125" customFormat="1" ht="27.5">
      <c r="G192" s="12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S114"/>
  <sheetViews>
    <sheetView view="pageBreakPreview" topLeftCell="A3" zoomScale="40" zoomScaleNormal="41" zoomScaleSheetLayoutView="40" zoomScalePageLayoutView="25" workbookViewId="0">
      <selection activeCell="D7" sqref="D7"/>
    </sheetView>
  </sheetViews>
  <sheetFormatPr defaultColWidth="9.1796875" defaultRowHeight="14"/>
  <cols>
    <col min="1" max="1" width="8.453125" style="274" customWidth="1"/>
    <col min="2" max="3" width="33.81640625" style="274" customWidth="1"/>
    <col min="4" max="4" width="29.54296875" style="274" customWidth="1"/>
    <col min="5" max="5" width="29.26953125" style="274" customWidth="1"/>
    <col min="6" max="6" width="23.08984375" style="274" customWidth="1"/>
    <col min="7" max="7" width="27.1796875" style="275" customWidth="1"/>
    <col min="8" max="8" width="17.90625" style="274" customWidth="1"/>
    <col min="9" max="9" width="17" style="274" customWidth="1"/>
    <col min="10" max="10" width="22.1796875" style="274" customWidth="1"/>
    <col min="11" max="11" width="25.7265625" style="274" customWidth="1"/>
    <col min="12" max="12" width="26.54296875" style="274" customWidth="1"/>
    <col min="13" max="13" width="22.54296875" style="274" customWidth="1"/>
    <col min="14" max="14" width="16" style="274" customWidth="1"/>
    <col min="15" max="15" width="20.453125" style="274" customWidth="1"/>
    <col min="16" max="16" width="24.1796875" style="274" customWidth="1"/>
    <col min="17" max="17" width="37.36328125" style="274" customWidth="1"/>
    <col min="18" max="18" width="9.1796875" style="274"/>
    <col min="19" max="19" width="24.1796875" style="274" customWidth="1"/>
    <col min="20" max="16384" width="9.1796875" style="274"/>
  </cols>
  <sheetData>
    <row r="1" spans="1:19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85"/>
      <c r="N1" s="382" t="s">
        <v>113</v>
      </c>
      <c r="O1" s="382" t="s">
        <v>113</v>
      </c>
      <c r="P1" s="518" t="s">
        <v>114</v>
      </c>
      <c r="Q1" s="518"/>
    </row>
    <row r="2" spans="1:19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85"/>
      <c r="N2" s="382" t="s">
        <v>115</v>
      </c>
      <c r="O2" s="382" t="s">
        <v>115</v>
      </c>
      <c r="P2" s="519" t="s">
        <v>116</v>
      </c>
      <c r="Q2" s="519"/>
    </row>
    <row r="3" spans="1:19" s="4" customFormat="1" ht="40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85"/>
      <c r="N3" s="382" t="s">
        <v>117</v>
      </c>
      <c r="O3" s="382" t="s">
        <v>117</v>
      </c>
      <c r="P3" s="520" t="s">
        <v>119</v>
      </c>
      <c r="Q3" s="518"/>
    </row>
    <row r="4" spans="1:19" s="5" customFormat="1" ht="33" customHeight="1" thickBot="1">
      <c r="B4" s="6" t="s">
        <v>252</v>
      </c>
      <c r="G4" s="7"/>
    </row>
    <row r="5" spans="1:19" s="5" customFormat="1" ht="58" customHeight="1">
      <c r="B5" s="8" t="s">
        <v>0</v>
      </c>
      <c r="C5" s="8"/>
      <c r="D5" s="6"/>
      <c r="F5" s="9"/>
      <c r="G5" s="521" t="s">
        <v>288</v>
      </c>
      <c r="H5" s="522"/>
      <c r="I5" s="522"/>
      <c r="J5" s="522"/>
      <c r="K5" s="522"/>
      <c r="L5" s="522"/>
      <c r="M5" s="523"/>
    </row>
    <row r="6" spans="1:19" s="10" customFormat="1" ht="58" customHeight="1">
      <c r="B6" s="11" t="s">
        <v>43</v>
      </c>
      <c r="C6" s="11"/>
      <c r="D6" s="328" t="s">
        <v>276</v>
      </c>
      <c r="E6" s="14"/>
      <c r="F6" s="11"/>
      <c r="G6" s="524"/>
      <c r="H6" s="525"/>
      <c r="I6" s="525"/>
      <c r="J6" s="525"/>
      <c r="K6" s="525"/>
      <c r="L6" s="525"/>
      <c r="M6" s="526"/>
      <c r="N6" s="13"/>
      <c r="O6" s="13"/>
      <c r="P6" s="13"/>
      <c r="Q6" s="13"/>
    </row>
    <row r="7" spans="1:19" s="10" customFormat="1" ht="58" customHeight="1">
      <c r="B7" s="11" t="s">
        <v>44</v>
      </c>
      <c r="C7" s="11"/>
      <c r="D7" s="328" t="s">
        <v>290</v>
      </c>
      <c r="E7" s="12"/>
      <c r="F7" s="11"/>
      <c r="G7" s="524"/>
      <c r="H7" s="525"/>
      <c r="I7" s="525"/>
      <c r="J7" s="525"/>
      <c r="K7" s="525"/>
      <c r="L7" s="525"/>
      <c r="M7" s="526"/>
      <c r="N7" s="13"/>
      <c r="O7" s="13"/>
      <c r="P7" s="13"/>
      <c r="Q7" s="13"/>
    </row>
    <row r="8" spans="1:19" s="10" customFormat="1" ht="114.75" customHeight="1" thickBot="1">
      <c r="B8" s="11" t="s">
        <v>45</v>
      </c>
      <c r="C8" s="11"/>
      <c r="D8" s="377" t="s">
        <v>291</v>
      </c>
      <c r="E8" s="377"/>
      <c r="F8" s="377"/>
      <c r="G8" s="527"/>
      <c r="H8" s="528"/>
      <c r="I8" s="528"/>
      <c r="J8" s="528"/>
      <c r="K8" s="528"/>
      <c r="L8" s="528"/>
      <c r="M8" s="529"/>
      <c r="N8" s="13"/>
      <c r="O8" s="13"/>
      <c r="P8" s="13"/>
      <c r="Q8" s="13"/>
    </row>
    <row r="9" spans="1:19" s="15" customFormat="1" ht="28">
      <c r="B9" s="16" t="s">
        <v>1</v>
      </c>
      <c r="C9" s="16"/>
      <c r="D9" s="17" t="s">
        <v>277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  <c r="S9" s="15" t="s">
        <v>226</v>
      </c>
    </row>
    <row r="10" spans="1:19" s="15" customFormat="1" ht="28">
      <c r="B10" s="20" t="s">
        <v>2</v>
      </c>
      <c r="C10" s="20"/>
      <c r="D10" s="182" t="s">
        <v>292</v>
      </c>
      <c r="E10" s="21"/>
      <c r="F10" s="21"/>
      <c r="G10" s="22"/>
      <c r="H10" s="21"/>
      <c r="I10" s="23"/>
      <c r="J10" s="231" t="s">
        <v>46</v>
      </c>
      <c r="K10" s="23"/>
      <c r="L10" s="232"/>
      <c r="M10" s="23" t="s">
        <v>279</v>
      </c>
      <c r="N10" s="24"/>
      <c r="O10" s="24"/>
      <c r="P10" s="24"/>
      <c r="Q10" s="24"/>
    </row>
    <row r="11" spans="1:19" s="15" customFormat="1" ht="68.25" customHeight="1">
      <c r="B11" s="23" t="s">
        <v>3</v>
      </c>
      <c r="C11" s="23"/>
      <c r="D11" s="378">
        <v>45513</v>
      </c>
      <c r="E11" s="379"/>
      <c r="F11" s="379"/>
      <c r="G11" s="25"/>
      <c r="H11" s="26"/>
      <c r="I11" s="23"/>
      <c r="J11" s="231" t="s">
        <v>4</v>
      </c>
      <c r="K11" s="23"/>
      <c r="L11" s="232"/>
      <c r="M11" s="380" t="s">
        <v>280</v>
      </c>
      <c r="N11" s="380"/>
      <c r="O11" s="380"/>
      <c r="P11" s="380"/>
      <c r="Q11" s="380"/>
    </row>
    <row r="12" spans="1:19" s="15" customFormat="1" ht="28">
      <c r="B12" s="23" t="s">
        <v>5</v>
      </c>
      <c r="C12" s="23"/>
      <c r="D12" s="27"/>
      <c r="E12" s="23"/>
      <c r="F12" s="23"/>
      <c r="G12" s="28"/>
      <c r="H12" s="29"/>
      <c r="I12" s="23"/>
      <c r="J12" s="231" t="s">
        <v>40</v>
      </c>
      <c r="M12" s="23" t="s">
        <v>152</v>
      </c>
      <c r="N12" s="23"/>
      <c r="O12" s="29"/>
      <c r="P12" s="29"/>
      <c r="Q12" s="24"/>
    </row>
    <row r="13" spans="1:19" s="15" customFormat="1" ht="28">
      <c r="B13" s="381"/>
      <c r="C13" s="381"/>
      <c r="D13" s="381"/>
      <c r="E13" s="381"/>
      <c r="F13" s="381"/>
      <c r="G13" s="28"/>
      <c r="H13" s="29"/>
      <c r="I13" s="23"/>
      <c r="J13" s="231" t="s">
        <v>6</v>
      </c>
      <c r="K13" s="23"/>
      <c r="M13" s="23"/>
      <c r="N13" s="29"/>
      <c r="O13" s="24"/>
      <c r="P13" s="24"/>
      <c r="Q13" s="29"/>
    </row>
    <row r="14" spans="1:19" s="15" customFormat="1" ht="28">
      <c r="B14" s="23" t="s">
        <v>50</v>
      </c>
      <c r="C14" s="23"/>
      <c r="D14" s="23" t="s">
        <v>7</v>
      </c>
      <c r="E14" s="23"/>
      <c r="F14" s="23"/>
      <c r="G14" s="30"/>
      <c r="H14" s="23"/>
      <c r="I14" s="23"/>
      <c r="J14" s="231" t="s">
        <v>8</v>
      </c>
      <c r="K14" s="23"/>
      <c r="L14" s="232"/>
      <c r="M14" s="24" t="s">
        <v>278</v>
      </c>
      <c r="N14" s="24"/>
      <c r="O14" s="24"/>
      <c r="P14" s="24"/>
      <c r="Q14" s="24"/>
    </row>
    <row r="15" spans="1:19" s="15" customFormat="1" ht="32.5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9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2:17" s="234" customFormat="1" ht="37.5" customHeight="1">
      <c r="B17" s="262"/>
      <c r="C17" s="263" t="s">
        <v>112</v>
      </c>
      <c r="D17" s="263" t="s">
        <v>9</v>
      </c>
      <c r="E17" s="233" t="s">
        <v>57</v>
      </c>
      <c r="F17" s="233"/>
      <c r="G17" s="233" t="s">
        <v>221</v>
      </c>
      <c r="H17" s="233" t="s">
        <v>61</v>
      </c>
      <c r="I17" s="233" t="s">
        <v>10</v>
      </c>
      <c r="J17" s="233" t="s">
        <v>58</v>
      </c>
      <c r="K17" s="233" t="s">
        <v>59</v>
      </c>
      <c r="L17" s="233" t="s">
        <v>60</v>
      </c>
      <c r="M17" s="233"/>
      <c r="N17" s="233"/>
      <c r="O17" s="233"/>
      <c r="P17" s="233"/>
      <c r="Q17" s="250" t="s">
        <v>11</v>
      </c>
    </row>
    <row r="18" spans="2:17" s="234" customFormat="1" ht="45">
      <c r="B18" s="264" t="s">
        <v>12</v>
      </c>
      <c r="C18" s="264"/>
      <c r="D18" s="235" t="s">
        <v>281</v>
      </c>
      <c r="E18" s="236"/>
      <c r="F18" s="237"/>
      <c r="G18" s="237">
        <v>0</v>
      </c>
      <c r="H18" s="237">
        <v>0</v>
      </c>
      <c r="I18" s="237">
        <v>3</v>
      </c>
      <c r="J18" s="237">
        <v>1</v>
      </c>
      <c r="K18" s="237">
        <v>0</v>
      </c>
      <c r="L18" s="237">
        <v>0</v>
      </c>
      <c r="M18" s="237"/>
      <c r="N18" s="237"/>
      <c r="O18" s="237"/>
      <c r="P18" s="237"/>
      <c r="Q18" s="238">
        <f>SUM(E18:P18)</f>
        <v>4</v>
      </c>
    </row>
    <row r="19" spans="2:17" s="234" customFormat="1" ht="45">
      <c r="B19" s="264" t="s">
        <v>64</v>
      </c>
      <c r="C19" s="264"/>
      <c r="D19" s="236" t="str">
        <f>+D18</f>
        <v>IVORY</v>
      </c>
      <c r="E19" s="236"/>
      <c r="F19" s="237"/>
      <c r="G19" s="237">
        <v>0</v>
      </c>
      <c r="H19" s="237">
        <v>0</v>
      </c>
      <c r="I19" s="237">
        <v>2</v>
      </c>
      <c r="J19" s="237">
        <v>1</v>
      </c>
      <c r="K19" s="237">
        <v>0</v>
      </c>
      <c r="L19" s="237">
        <v>0</v>
      </c>
      <c r="M19" s="239"/>
      <c r="N19" s="239"/>
      <c r="O19" s="239"/>
      <c r="P19" s="239"/>
      <c r="Q19" s="238">
        <f>SUM(E19:P19)</f>
        <v>3</v>
      </c>
    </row>
    <row r="20" spans="2:17" s="245" customFormat="1" ht="45">
      <c r="B20" s="240" t="s">
        <v>13</v>
      </c>
      <c r="C20" s="240"/>
      <c r="D20" s="241" t="str">
        <f>+D19</f>
        <v>IVORY</v>
      </c>
      <c r="E20" s="242"/>
      <c r="F20" s="243"/>
      <c r="G20" s="244">
        <f>SUM(G18:G19)</f>
        <v>0</v>
      </c>
      <c r="H20" s="244">
        <f t="shared" ref="H20:I20" si="0">SUM(H18:H19)</f>
        <v>0</v>
      </c>
      <c r="I20" s="244">
        <f t="shared" si="0"/>
        <v>5</v>
      </c>
      <c r="J20" s="244">
        <f t="shared" ref="J20" si="1">SUM(J18:J19)</f>
        <v>2</v>
      </c>
      <c r="K20" s="244">
        <f>SUM(K18:K19)</f>
        <v>0</v>
      </c>
      <c r="L20" s="244">
        <f>SUM(L18:L19)</f>
        <v>0</v>
      </c>
      <c r="M20" s="243"/>
      <c r="N20" s="243"/>
      <c r="O20" s="243"/>
      <c r="P20" s="243"/>
      <c r="Q20" s="243">
        <f>SUM(Q18:Q19)</f>
        <v>7</v>
      </c>
    </row>
    <row r="21" spans="2:17" s="234" customFormat="1" ht="45">
      <c r="B21" s="246"/>
      <c r="C21" s="246"/>
      <c r="D21" s="246"/>
      <c r="E21" s="247"/>
      <c r="F21" s="247"/>
      <c r="G21" s="248"/>
      <c r="H21" s="247"/>
      <c r="I21" s="247"/>
      <c r="J21" s="247"/>
      <c r="K21" s="247"/>
      <c r="L21" s="247"/>
      <c r="M21" s="249"/>
      <c r="N21" s="249"/>
      <c r="O21" s="249"/>
      <c r="P21" s="249"/>
      <c r="Q21" s="250"/>
    </row>
    <row r="22" spans="2:17" s="234" customFormat="1" ht="45" hidden="1">
      <c r="B22" s="262"/>
      <c r="C22" s="263" t="s">
        <v>112</v>
      </c>
      <c r="D22" s="263" t="s">
        <v>9</v>
      </c>
      <c r="E22" s="251" t="s">
        <v>57</v>
      </c>
      <c r="F22" s="251"/>
      <c r="G22" s="233" t="s">
        <v>221</v>
      </c>
      <c r="H22" s="233" t="s">
        <v>61</v>
      </c>
      <c r="I22" s="233" t="s">
        <v>10</v>
      </c>
      <c r="J22" s="233" t="s">
        <v>58</v>
      </c>
      <c r="K22" s="233" t="s">
        <v>59</v>
      </c>
      <c r="L22" s="233" t="s">
        <v>60</v>
      </c>
      <c r="M22" s="251"/>
      <c r="N22" s="251"/>
      <c r="O22" s="251"/>
      <c r="P22" s="251"/>
      <c r="Q22" s="250" t="s">
        <v>11</v>
      </c>
    </row>
    <row r="23" spans="2:17" s="234" customFormat="1" ht="45" hidden="1">
      <c r="B23" s="264" t="s">
        <v>12</v>
      </c>
      <c r="C23" s="264"/>
      <c r="D23" s="235" t="s">
        <v>38</v>
      </c>
      <c r="E23" s="236"/>
      <c r="F23" s="237"/>
      <c r="G23" s="237">
        <v>0</v>
      </c>
      <c r="H23" s="237">
        <v>0</v>
      </c>
      <c r="I23" s="237">
        <v>0</v>
      </c>
      <c r="J23" s="237">
        <v>0</v>
      </c>
      <c r="K23" s="237">
        <v>0</v>
      </c>
      <c r="L23" s="237">
        <v>0</v>
      </c>
      <c r="M23" s="237"/>
      <c r="N23" s="237"/>
      <c r="O23" s="237"/>
      <c r="P23" s="237"/>
      <c r="Q23" s="238">
        <f>SUM(E23:P23)</f>
        <v>0</v>
      </c>
    </row>
    <row r="24" spans="2:17" s="234" customFormat="1" ht="45" hidden="1">
      <c r="B24" s="264" t="s">
        <v>64</v>
      </c>
      <c r="C24" s="264"/>
      <c r="D24" s="236" t="str">
        <f>+D23</f>
        <v>WHITE</v>
      </c>
      <c r="E24" s="236"/>
      <c r="F24" s="237"/>
      <c r="G24" s="239">
        <f>ROUNDUP(G23*0%,0)</f>
        <v>0</v>
      </c>
      <c r="H24" s="239">
        <f>ROUNDUP(H23*0%,0)</f>
        <v>0</v>
      </c>
      <c r="I24" s="239">
        <f t="shared" ref="I24:L24" si="2">ROUNDUP(I23*0%,0)</f>
        <v>0</v>
      </c>
      <c r="J24" s="239">
        <f t="shared" si="2"/>
        <v>0</v>
      </c>
      <c r="K24" s="239">
        <f t="shared" si="2"/>
        <v>0</v>
      </c>
      <c r="L24" s="239">
        <f t="shared" si="2"/>
        <v>0</v>
      </c>
      <c r="M24" s="239"/>
      <c r="N24" s="239"/>
      <c r="O24" s="239"/>
      <c r="P24" s="239"/>
      <c r="Q24" s="238">
        <f>SUM(E24:P24)</f>
        <v>0</v>
      </c>
    </row>
    <row r="25" spans="2:17" s="245" customFormat="1" ht="45" hidden="1">
      <c r="B25" s="240" t="s">
        <v>13</v>
      </c>
      <c r="C25" s="240"/>
      <c r="D25" s="241" t="str">
        <f>+D24</f>
        <v>WHITE</v>
      </c>
      <c r="E25" s="242"/>
      <c r="F25" s="243"/>
      <c r="G25" s="244">
        <f>SUM(G23:G24)</f>
        <v>0</v>
      </c>
      <c r="H25" s="244">
        <f t="shared" ref="H25:L25" si="3">SUM(H23:H24)</f>
        <v>0</v>
      </c>
      <c r="I25" s="244">
        <f t="shared" si="3"/>
        <v>0</v>
      </c>
      <c r="J25" s="244">
        <f t="shared" si="3"/>
        <v>0</v>
      </c>
      <c r="K25" s="244">
        <f t="shared" si="3"/>
        <v>0</v>
      </c>
      <c r="L25" s="244">
        <f t="shared" si="3"/>
        <v>0</v>
      </c>
      <c r="M25" s="243"/>
      <c r="N25" s="243"/>
      <c r="O25" s="243"/>
      <c r="P25" s="243"/>
      <c r="Q25" s="243">
        <f>SUM(Q23:Q24)</f>
        <v>0</v>
      </c>
    </row>
    <row r="26" spans="2:17" s="245" customFormat="1" ht="50.5" hidden="1">
      <c r="B26" s="265" t="s">
        <v>222</v>
      </c>
      <c r="C26" s="266"/>
      <c r="D26" s="266"/>
      <c r="E26" s="267"/>
      <c r="F26" s="267"/>
      <c r="G26" s="268">
        <v>0</v>
      </c>
      <c r="H26" s="267">
        <v>0</v>
      </c>
      <c r="I26" s="267">
        <v>0</v>
      </c>
      <c r="J26" s="267">
        <v>1</v>
      </c>
      <c r="K26" s="267">
        <v>0</v>
      </c>
      <c r="L26" s="267">
        <v>0</v>
      </c>
      <c r="M26" s="269"/>
      <c r="N26" s="269"/>
      <c r="O26" s="269"/>
      <c r="P26" s="269"/>
      <c r="Q26" s="270">
        <f>SUM(G26:P26)</f>
        <v>1</v>
      </c>
    </row>
    <row r="27" spans="2:17" s="234" customFormat="1" ht="45" hidden="1">
      <c r="B27" s="246"/>
      <c r="C27" s="246"/>
      <c r="D27" s="246"/>
      <c r="E27" s="247"/>
      <c r="F27" s="247"/>
      <c r="G27" s="248"/>
      <c r="H27" s="247"/>
      <c r="I27" s="247"/>
      <c r="J27" s="247"/>
      <c r="K27" s="247"/>
      <c r="L27" s="247"/>
      <c r="M27" s="249"/>
      <c r="N27" s="249"/>
      <c r="O27" s="249"/>
      <c r="P27" s="249"/>
      <c r="Q27" s="250"/>
    </row>
    <row r="28" spans="2:17" s="245" customFormat="1" ht="45">
      <c r="B28" s="252" t="s">
        <v>161</v>
      </c>
      <c r="C28" s="253"/>
      <c r="D28" s="252"/>
      <c r="E28" s="254"/>
      <c r="F28" s="255"/>
      <c r="G28" s="255">
        <f t="shared" ref="G28:L28" si="4">G20+G25</f>
        <v>0</v>
      </c>
      <c r="H28" s="255">
        <f t="shared" si="4"/>
        <v>0</v>
      </c>
      <c r="I28" s="255">
        <f t="shared" si="4"/>
        <v>5</v>
      </c>
      <c r="J28" s="255">
        <f t="shared" si="4"/>
        <v>2</v>
      </c>
      <c r="K28" s="255">
        <f t="shared" si="4"/>
        <v>0</v>
      </c>
      <c r="L28" s="255">
        <f t="shared" si="4"/>
        <v>0</v>
      </c>
      <c r="M28" s="255"/>
      <c r="N28" s="255"/>
      <c r="O28" s="255"/>
      <c r="P28" s="255"/>
      <c r="Q28" s="255">
        <f>Q20+Q25</f>
        <v>7</v>
      </c>
    </row>
    <row r="29" spans="2:17" s="135" customFormat="1" ht="20.25" customHeight="1">
      <c r="B29" s="136"/>
      <c r="C29" s="137"/>
      <c r="D29" s="258"/>
      <c r="E29" s="258"/>
      <c r="F29" s="258"/>
      <c r="G29" s="258"/>
      <c r="H29" s="258"/>
      <c r="I29" s="258"/>
      <c r="J29" s="258"/>
      <c r="K29" s="258"/>
      <c r="L29" s="258"/>
      <c r="M29" s="258"/>
      <c r="N29" s="258"/>
      <c r="O29" s="258"/>
      <c r="P29" s="258"/>
      <c r="Q29" s="258"/>
    </row>
    <row r="30" spans="2:17" s="135" customFormat="1" ht="84.75" hidden="1" customHeight="1">
      <c r="B30" s="506"/>
      <c r="C30" s="506"/>
      <c r="D30" s="506"/>
      <c r="E30" s="506"/>
      <c r="F30" s="506"/>
      <c r="G30" s="506"/>
      <c r="H30" s="506"/>
      <c r="I30" s="506"/>
      <c r="J30" s="506"/>
      <c r="K30" s="506"/>
      <c r="L30" s="506"/>
      <c r="M30" s="506"/>
      <c r="N30" s="506"/>
      <c r="O30" s="506"/>
      <c r="P30" s="506"/>
      <c r="Q30" s="506"/>
    </row>
    <row r="31" spans="2:17" s="135" customFormat="1" ht="37.5" customHeight="1">
      <c r="B31" s="136"/>
      <c r="C31" s="137"/>
      <c r="D31" s="258"/>
      <c r="E31" s="258"/>
      <c r="F31" s="258"/>
      <c r="G31" s="258"/>
      <c r="H31" s="258"/>
      <c r="I31" s="258"/>
      <c r="J31" s="258"/>
      <c r="K31" s="258"/>
      <c r="L31" s="258"/>
      <c r="M31" s="258"/>
      <c r="N31" s="258"/>
      <c r="O31" s="258"/>
      <c r="P31" s="258"/>
      <c r="Q31" s="258"/>
    </row>
    <row r="32" spans="2:17" s="4" customFormat="1" ht="59.15" customHeight="1">
      <c r="B32" s="18" t="s">
        <v>14</v>
      </c>
      <c r="C32" s="271"/>
      <c r="D32" s="258"/>
      <c r="E32" s="258"/>
      <c r="F32" s="258"/>
      <c r="G32" s="258"/>
      <c r="H32" s="258"/>
      <c r="I32" s="258"/>
      <c r="J32" s="258"/>
      <c r="K32" s="258"/>
      <c r="L32" s="258"/>
      <c r="M32" s="258"/>
      <c r="N32" s="258"/>
      <c r="O32" s="258"/>
      <c r="P32" s="258"/>
      <c r="Q32" s="258"/>
    </row>
    <row r="33" spans="1:17" s="288" customFormat="1" ht="337.5">
      <c r="A33" s="505" t="s">
        <v>15</v>
      </c>
      <c r="B33" s="505"/>
      <c r="C33" s="505"/>
      <c r="D33" s="286" t="s">
        <v>16</v>
      </c>
      <c r="E33" s="286" t="s">
        <v>17</v>
      </c>
      <c r="F33" s="286" t="s">
        <v>18</v>
      </c>
      <c r="G33" s="287" t="s">
        <v>19</v>
      </c>
      <c r="H33" s="287" t="s">
        <v>20</v>
      </c>
      <c r="I33" s="287" t="s">
        <v>34</v>
      </c>
      <c r="J33" s="287" t="s">
        <v>220</v>
      </c>
      <c r="K33" s="287" t="s">
        <v>218</v>
      </c>
      <c r="L33" s="287" t="s">
        <v>219</v>
      </c>
      <c r="M33" s="287" t="s">
        <v>36</v>
      </c>
      <c r="N33" s="504" t="s">
        <v>51</v>
      </c>
      <c r="O33" s="504"/>
      <c r="P33" s="504"/>
      <c r="Q33" s="504"/>
    </row>
    <row r="34" spans="1:17" s="288" customFormat="1" ht="45.75" customHeight="1">
      <c r="A34" s="503" t="str">
        <f>D20</f>
        <v>IVORY</v>
      </c>
      <c r="B34" s="503"/>
      <c r="C34" s="503"/>
      <c r="D34" s="503"/>
      <c r="E34" s="503"/>
      <c r="F34" s="503"/>
      <c r="G34" s="503"/>
      <c r="H34" s="503"/>
      <c r="I34" s="503"/>
      <c r="J34" s="503"/>
      <c r="K34" s="503"/>
      <c r="L34" s="503"/>
      <c r="M34" s="503"/>
      <c r="N34" s="503"/>
      <c r="O34" s="503"/>
      <c r="P34" s="503"/>
      <c r="Q34" s="503"/>
    </row>
    <row r="35" spans="1:17" s="296" customFormat="1" ht="181" customHeight="1">
      <c r="A35" s="289">
        <v>1</v>
      </c>
      <c r="B35" s="480" t="str">
        <f>$M$11</f>
        <v>100%COTTON SEMI BRUSHED - PFD COLOR  (20/1+20/1+10/2) washing_ 14GG _460GSM</v>
      </c>
      <c r="C35" s="480"/>
      <c r="D35" s="290" t="s">
        <v>153</v>
      </c>
      <c r="E35" s="290" t="str">
        <f>$D$18</f>
        <v>IVORY</v>
      </c>
      <c r="F35" s="289" t="s">
        <v>10</v>
      </c>
      <c r="G35" s="291">
        <f>$Q$20</f>
        <v>7</v>
      </c>
      <c r="H35" s="292">
        <v>2</v>
      </c>
      <c r="I35" s="293">
        <f>H35*G35</f>
        <v>14</v>
      </c>
      <c r="J35" s="294">
        <f>I35*3.3%+(I35/30)*0.5+3</f>
        <v>3.6953333333333331</v>
      </c>
      <c r="K35" s="294">
        <v>0</v>
      </c>
      <c r="L35" s="294">
        <v>3</v>
      </c>
      <c r="M35" s="295">
        <f>ROUNDUP(SUM(I35:J35),0)</f>
        <v>18</v>
      </c>
      <c r="N35" s="502" t="s">
        <v>282</v>
      </c>
      <c r="O35" s="502"/>
      <c r="P35" s="502"/>
      <c r="Q35" s="502"/>
    </row>
    <row r="36" spans="1:17" s="288" customFormat="1" ht="51.75" hidden="1" customHeight="1">
      <c r="A36" s="503" t="str">
        <f>D25</f>
        <v>WHITE</v>
      </c>
      <c r="B36" s="503"/>
      <c r="C36" s="503"/>
      <c r="D36" s="503"/>
      <c r="E36" s="503"/>
      <c r="F36" s="503"/>
      <c r="G36" s="503"/>
      <c r="H36" s="503"/>
      <c r="I36" s="503"/>
      <c r="J36" s="503"/>
      <c r="K36" s="503"/>
      <c r="L36" s="503"/>
      <c r="M36" s="503"/>
      <c r="N36" s="503"/>
      <c r="O36" s="503"/>
      <c r="P36" s="503"/>
      <c r="Q36" s="503"/>
    </row>
    <row r="37" spans="1:17" s="296" customFormat="1" ht="126" hidden="1" customHeight="1">
      <c r="A37" s="289">
        <v>3</v>
      </c>
      <c r="B37" s="480" t="str">
        <f>$M$11</f>
        <v>100%COTTON SEMI BRUSHED - PFD COLOR  (20/1+20/1+10/2) washing_ 14GG _460GSM</v>
      </c>
      <c r="C37" s="480"/>
      <c r="D37" s="290" t="s">
        <v>153</v>
      </c>
      <c r="E37" s="290" t="str">
        <f>D23</f>
        <v>WHITE</v>
      </c>
      <c r="F37" s="289" t="s">
        <v>10</v>
      </c>
      <c r="G37" s="291">
        <f>$Q$25</f>
        <v>0</v>
      </c>
      <c r="H37" s="292">
        <v>0.995</v>
      </c>
      <c r="I37" s="293">
        <f t="shared" ref="I37:I38" si="5">G37*H37</f>
        <v>0</v>
      </c>
      <c r="J37" s="294">
        <f>I37*9.8%+(I37/70)*0.5</f>
        <v>0</v>
      </c>
      <c r="K37" s="294">
        <v>0</v>
      </c>
      <c r="L37" s="294">
        <v>2</v>
      </c>
      <c r="M37" s="295">
        <f>ROUNDUP(SUM(I37:J37),0)</f>
        <v>0</v>
      </c>
      <c r="N37" s="502" t="s">
        <v>228</v>
      </c>
      <c r="O37" s="502"/>
      <c r="P37" s="502"/>
      <c r="Q37" s="502"/>
    </row>
    <row r="38" spans="1:17" s="296" customFormat="1" ht="39" hidden="1" customHeight="1">
      <c r="A38" s="289">
        <v>4</v>
      </c>
      <c r="B38" s="548" t="s">
        <v>229</v>
      </c>
      <c r="C38" s="549"/>
      <c r="D38" s="290" t="s">
        <v>227</v>
      </c>
      <c r="E38" s="290" t="s">
        <v>38</v>
      </c>
      <c r="F38" s="289" t="s">
        <v>10</v>
      </c>
      <c r="G38" s="291">
        <f>$Q$25</f>
        <v>0</v>
      </c>
      <c r="H38" s="292">
        <v>0.2</v>
      </c>
      <c r="I38" s="293">
        <f t="shared" si="5"/>
        <v>0</v>
      </c>
      <c r="J38" s="294">
        <f>I38*0%</f>
        <v>0</v>
      </c>
      <c r="K38" s="294">
        <v>0</v>
      </c>
      <c r="L38" s="294">
        <v>0</v>
      </c>
      <c r="M38" s="295">
        <f>ROUNDUP(SUM(I38:J38),0)</f>
        <v>0</v>
      </c>
      <c r="N38" s="545" t="s">
        <v>230</v>
      </c>
      <c r="O38" s="546"/>
      <c r="P38" s="546"/>
      <c r="Q38" s="547"/>
    </row>
    <row r="39" spans="1:17" s="288" customFormat="1" ht="21.75" customHeight="1">
      <c r="A39" s="503"/>
      <c r="B39" s="503"/>
      <c r="C39" s="503"/>
      <c r="D39" s="503"/>
      <c r="E39" s="503"/>
      <c r="F39" s="503"/>
      <c r="G39" s="503"/>
      <c r="H39" s="503"/>
      <c r="I39" s="503"/>
      <c r="J39" s="503"/>
      <c r="K39" s="503"/>
      <c r="L39" s="503"/>
      <c r="M39" s="503"/>
      <c r="N39" s="503"/>
      <c r="O39" s="503"/>
      <c r="P39" s="503"/>
      <c r="Q39" s="503"/>
    </row>
    <row r="40" spans="1:17" s="297" customFormat="1" ht="37" customHeight="1">
      <c r="B40" s="297" t="s">
        <v>21</v>
      </c>
      <c r="G40" s="298"/>
      <c r="P40" s="535"/>
      <c r="Q40" s="535"/>
    </row>
    <row r="41" spans="1:17" s="288" customFormat="1" ht="187.5">
      <c r="A41" s="552" t="s">
        <v>22</v>
      </c>
      <c r="B41" s="553"/>
      <c r="C41" s="553"/>
      <c r="D41" s="553"/>
      <c r="E41" s="554"/>
      <c r="F41" s="287" t="s">
        <v>47</v>
      </c>
      <c r="G41" s="287" t="s">
        <v>23</v>
      </c>
      <c r="H41" s="555" t="s">
        <v>42</v>
      </c>
      <c r="I41" s="556"/>
      <c r="J41" s="286" t="s">
        <v>18</v>
      </c>
      <c r="K41" s="287" t="s">
        <v>48</v>
      </c>
      <c r="L41" s="287" t="s">
        <v>24</v>
      </c>
      <c r="M41" s="299" t="s">
        <v>25</v>
      </c>
      <c r="N41" s="299" t="s">
        <v>26</v>
      </c>
      <c r="O41" s="299" t="s">
        <v>27</v>
      </c>
      <c r="P41" s="550" t="s">
        <v>28</v>
      </c>
      <c r="Q41" s="551"/>
    </row>
    <row r="42" spans="1:17" s="296" customFormat="1" ht="112.5" customHeight="1">
      <c r="A42" s="289">
        <v>1</v>
      </c>
      <c r="B42" s="486" t="s">
        <v>245</v>
      </c>
      <c r="C42" s="487"/>
      <c r="D42" s="487"/>
      <c r="E42" s="488"/>
      <c r="F42" s="300" t="s">
        <v>285</v>
      </c>
      <c r="G42" s="300" t="s">
        <v>285</v>
      </c>
      <c r="H42" s="481" t="str">
        <f t="shared" ref="H42:H46" si="6">$D$20</f>
        <v>IVORY</v>
      </c>
      <c r="I42" s="482" t="str">
        <f t="shared" ref="I42:I46" si="7">$E$35</f>
        <v>IVORY</v>
      </c>
      <c r="J42" s="302" t="s">
        <v>29</v>
      </c>
      <c r="K42" s="302">
        <f t="shared" ref="K42:K46" si="8">$Q$20</f>
        <v>7</v>
      </c>
      <c r="L42" s="303">
        <f>335/4500</f>
        <v>7.4444444444444438E-2</v>
      </c>
      <c r="M42" s="304">
        <f t="shared" ref="M42:M46" si="9">K42*L42</f>
        <v>0.52111111111111108</v>
      </c>
      <c r="N42" s="304"/>
      <c r="O42" s="305">
        <f t="shared" ref="O42:O46" si="10">ROUNDUP(N42+M42,0)</f>
        <v>1</v>
      </c>
      <c r="P42" s="483"/>
      <c r="Q42" s="484"/>
    </row>
    <row r="43" spans="1:17" s="296" customFormat="1" ht="89.5" customHeight="1">
      <c r="A43" s="289">
        <v>2</v>
      </c>
      <c r="B43" s="480" t="s">
        <v>283</v>
      </c>
      <c r="C43" s="480"/>
      <c r="D43" s="480"/>
      <c r="E43" s="480"/>
      <c r="F43" s="306" t="s">
        <v>284</v>
      </c>
      <c r="G43" s="306" t="s">
        <v>284</v>
      </c>
      <c r="H43" s="481" t="str">
        <f t="shared" si="6"/>
        <v>IVORY</v>
      </c>
      <c r="I43" s="482" t="str">
        <f t="shared" si="7"/>
        <v>IVORY</v>
      </c>
      <c r="J43" s="302" t="s">
        <v>130</v>
      </c>
      <c r="K43" s="302">
        <f t="shared" si="8"/>
        <v>7</v>
      </c>
      <c r="L43" s="303">
        <v>1</v>
      </c>
      <c r="M43" s="304">
        <f t="shared" ref="M43" si="11">K43*L43</f>
        <v>7</v>
      </c>
      <c r="N43" s="304"/>
      <c r="O43" s="305">
        <f t="shared" ref="O43" si="12">ROUNDUP(N43+M43,0)</f>
        <v>7</v>
      </c>
      <c r="P43" s="483"/>
      <c r="Q43" s="484"/>
    </row>
    <row r="44" spans="1:17" s="296" customFormat="1" ht="89.5" customHeight="1">
      <c r="A44" s="289">
        <v>3</v>
      </c>
      <c r="B44" s="480" t="s">
        <v>287</v>
      </c>
      <c r="C44" s="480"/>
      <c r="D44" s="480"/>
      <c r="E44" s="480"/>
      <c r="F44" s="306" t="s">
        <v>38</v>
      </c>
      <c r="G44" s="306" t="str">
        <f>F44</f>
        <v>WHITE</v>
      </c>
      <c r="H44" s="481" t="str">
        <f t="shared" si="6"/>
        <v>IVORY</v>
      </c>
      <c r="I44" s="482" t="str">
        <f t="shared" si="7"/>
        <v>IVORY</v>
      </c>
      <c r="J44" s="302" t="s">
        <v>130</v>
      </c>
      <c r="K44" s="302">
        <f t="shared" si="8"/>
        <v>7</v>
      </c>
      <c r="L44" s="303">
        <v>1</v>
      </c>
      <c r="M44" s="304">
        <f t="shared" ref="M44:M45" si="13">K44*L44</f>
        <v>7</v>
      </c>
      <c r="N44" s="304"/>
      <c r="O44" s="305">
        <f t="shared" ref="O44:O45" si="14">ROUNDUP(N44+M44,0)</f>
        <v>7</v>
      </c>
      <c r="P44" s="483"/>
      <c r="Q44" s="484"/>
    </row>
    <row r="45" spans="1:17" s="296" customFormat="1" ht="89.5" customHeight="1">
      <c r="A45" s="289">
        <v>4</v>
      </c>
      <c r="B45" s="480" t="s">
        <v>293</v>
      </c>
      <c r="C45" s="480"/>
      <c r="D45" s="480"/>
      <c r="E45" s="480"/>
      <c r="F45" s="306" t="s">
        <v>38</v>
      </c>
      <c r="G45" s="306" t="str">
        <f>F45</f>
        <v>WHITE</v>
      </c>
      <c r="H45" s="481" t="str">
        <f t="shared" si="6"/>
        <v>IVORY</v>
      </c>
      <c r="I45" s="482" t="str">
        <f t="shared" si="7"/>
        <v>IVORY</v>
      </c>
      <c r="J45" s="302" t="s">
        <v>10</v>
      </c>
      <c r="K45" s="302">
        <f t="shared" si="8"/>
        <v>7</v>
      </c>
      <c r="L45" s="303">
        <v>2</v>
      </c>
      <c r="M45" s="304">
        <f t="shared" si="13"/>
        <v>14</v>
      </c>
      <c r="N45" s="304"/>
      <c r="O45" s="305">
        <f t="shared" si="14"/>
        <v>14</v>
      </c>
      <c r="P45" s="483"/>
      <c r="Q45" s="484"/>
    </row>
    <row r="46" spans="1:17" s="296" customFormat="1" ht="89.5" customHeight="1">
      <c r="A46" s="289">
        <v>5</v>
      </c>
      <c r="B46" s="480" t="s">
        <v>332</v>
      </c>
      <c r="C46" s="480"/>
      <c r="D46" s="480"/>
      <c r="E46" s="480"/>
      <c r="F46" s="306" t="s">
        <v>38</v>
      </c>
      <c r="G46" s="306" t="str">
        <f>F46</f>
        <v>WHITE</v>
      </c>
      <c r="H46" s="481" t="str">
        <f t="shared" si="6"/>
        <v>IVORY</v>
      </c>
      <c r="I46" s="482" t="str">
        <f t="shared" si="7"/>
        <v>IVORY</v>
      </c>
      <c r="J46" s="302" t="s">
        <v>10</v>
      </c>
      <c r="K46" s="302">
        <f t="shared" si="8"/>
        <v>7</v>
      </c>
      <c r="L46" s="303">
        <v>2</v>
      </c>
      <c r="M46" s="304">
        <f t="shared" si="9"/>
        <v>14</v>
      </c>
      <c r="N46" s="304"/>
      <c r="O46" s="305">
        <f t="shared" si="10"/>
        <v>14</v>
      </c>
      <c r="P46" s="483"/>
      <c r="Q46" s="484"/>
    </row>
    <row r="47" spans="1:17" s="288" customFormat="1" ht="21.75" customHeight="1">
      <c r="A47" s="503"/>
      <c r="B47" s="503"/>
      <c r="C47" s="503"/>
      <c r="D47" s="503"/>
      <c r="E47" s="503"/>
      <c r="F47" s="503"/>
      <c r="G47" s="503"/>
      <c r="H47" s="503"/>
      <c r="I47" s="503"/>
      <c r="J47" s="503"/>
      <c r="K47" s="503"/>
      <c r="L47" s="503"/>
      <c r="M47" s="503"/>
      <c r="N47" s="503"/>
      <c r="O47" s="503"/>
      <c r="P47" s="503"/>
      <c r="Q47" s="503"/>
    </row>
    <row r="48" spans="1:17" s="297" customFormat="1" ht="39" hidden="1" customHeight="1">
      <c r="B48" s="297" t="s">
        <v>66</v>
      </c>
      <c r="F48" s="307"/>
      <c r="G48" s="308"/>
      <c r="H48" s="307"/>
      <c r="I48" s="307"/>
      <c r="J48" s="307"/>
      <c r="K48" s="307"/>
      <c r="L48" s="307"/>
      <c r="M48" s="307"/>
      <c r="N48" s="307"/>
      <c r="O48" s="307"/>
      <c r="Q48" s="309"/>
    </row>
    <row r="49" spans="1:17" s="288" customFormat="1" ht="144" hidden="1" customHeight="1">
      <c r="A49" s="505" t="s">
        <v>22</v>
      </c>
      <c r="B49" s="505"/>
      <c r="C49" s="505"/>
      <c r="D49" s="505"/>
      <c r="E49" s="505"/>
      <c r="F49" s="287" t="s">
        <v>47</v>
      </c>
      <c r="G49" s="287" t="s">
        <v>23</v>
      </c>
      <c r="H49" s="504" t="s">
        <v>42</v>
      </c>
      <c r="I49" s="504"/>
      <c r="J49" s="286" t="s">
        <v>18</v>
      </c>
      <c r="K49" s="287" t="s">
        <v>48</v>
      </c>
      <c r="L49" s="287" t="s">
        <v>24</v>
      </c>
      <c r="M49" s="287" t="s">
        <v>25</v>
      </c>
      <c r="N49" s="287" t="s">
        <v>26</v>
      </c>
      <c r="O49" s="287" t="s">
        <v>27</v>
      </c>
      <c r="P49" s="504" t="s">
        <v>28</v>
      </c>
      <c r="Q49" s="504"/>
    </row>
    <row r="50" spans="1:17" s="288" customFormat="1" ht="67" hidden="1" customHeight="1">
      <c r="A50" s="289">
        <v>1</v>
      </c>
      <c r="B50" s="486" t="s">
        <v>231</v>
      </c>
      <c r="C50" s="487"/>
      <c r="D50" s="487"/>
      <c r="E50" s="488"/>
      <c r="F50" s="306" t="s">
        <v>132</v>
      </c>
      <c r="G50" s="301" t="s">
        <v>132</v>
      </c>
      <c r="H50" s="485" t="str">
        <f>$D$20</f>
        <v>IVORY</v>
      </c>
      <c r="I50" s="485" t="str">
        <f t="shared" ref="I50:I58" si="15">$E$35</f>
        <v>IVORY</v>
      </c>
      <c r="J50" s="302" t="s">
        <v>30</v>
      </c>
      <c r="K50" s="302">
        <f>$Q$20</f>
        <v>7</v>
      </c>
      <c r="L50" s="303">
        <v>1</v>
      </c>
      <c r="M50" s="302">
        <f>K50*L50</f>
        <v>7</v>
      </c>
      <c r="N50" s="304"/>
      <c r="O50" s="305">
        <f>ROUNDUP(N50+M50,0)</f>
        <v>7</v>
      </c>
      <c r="P50" s="496"/>
      <c r="Q50" s="496"/>
    </row>
    <row r="51" spans="1:17" s="288" customFormat="1" ht="67" hidden="1" customHeight="1">
      <c r="A51" s="289">
        <v>2</v>
      </c>
      <c r="B51" s="486" t="s">
        <v>232</v>
      </c>
      <c r="C51" s="487"/>
      <c r="D51" s="487"/>
      <c r="E51" s="488"/>
      <c r="F51" s="306" t="s">
        <v>38</v>
      </c>
      <c r="G51" s="301" t="s">
        <v>38</v>
      </c>
      <c r="H51" s="485" t="str">
        <f t="shared" ref="H51:H58" si="16">$D$20</f>
        <v>IVORY</v>
      </c>
      <c r="I51" s="485" t="str">
        <f t="shared" si="15"/>
        <v>IVORY</v>
      </c>
      <c r="J51" s="302" t="s">
        <v>30</v>
      </c>
      <c r="K51" s="302">
        <f t="shared" ref="K51:K58" si="17">$Q$20</f>
        <v>7</v>
      </c>
      <c r="L51" s="303">
        <v>1</v>
      </c>
      <c r="M51" s="302">
        <f t="shared" ref="M51:M58" si="18">K51*L51</f>
        <v>7</v>
      </c>
      <c r="N51" s="304"/>
      <c r="O51" s="305">
        <f t="shared" ref="O51:O56" si="19">ROUNDUP(N51+M51,0)</f>
        <v>7</v>
      </c>
      <c r="P51" s="496"/>
      <c r="Q51" s="496"/>
    </row>
    <row r="52" spans="1:17" s="288" customFormat="1" ht="67" hidden="1" customHeight="1">
      <c r="A52" s="289">
        <v>3</v>
      </c>
      <c r="B52" s="480" t="s">
        <v>233</v>
      </c>
      <c r="C52" s="480"/>
      <c r="D52" s="480"/>
      <c r="E52" s="480"/>
      <c r="F52" s="306" t="s">
        <v>38</v>
      </c>
      <c r="G52" s="301" t="s">
        <v>38</v>
      </c>
      <c r="H52" s="485" t="str">
        <f t="shared" si="16"/>
        <v>IVORY</v>
      </c>
      <c r="I52" s="485" t="str">
        <f t="shared" si="15"/>
        <v>IVORY</v>
      </c>
      <c r="J52" s="302" t="s">
        <v>30</v>
      </c>
      <c r="K52" s="302">
        <f t="shared" si="17"/>
        <v>7</v>
      </c>
      <c r="L52" s="303">
        <v>1</v>
      </c>
      <c r="M52" s="302">
        <f t="shared" si="18"/>
        <v>7</v>
      </c>
      <c r="N52" s="304"/>
      <c r="O52" s="305">
        <f t="shared" ref="O52:O54" si="20">ROUNDUP(N52+M52,0)</f>
        <v>7</v>
      </c>
      <c r="P52" s="496"/>
      <c r="Q52" s="496"/>
    </row>
    <row r="53" spans="1:17" s="288" customFormat="1" ht="67" hidden="1" customHeight="1">
      <c r="A53" s="289">
        <v>4</v>
      </c>
      <c r="B53" s="480" t="s">
        <v>239</v>
      </c>
      <c r="C53" s="480"/>
      <c r="D53" s="480"/>
      <c r="E53" s="480"/>
      <c r="F53" s="306" t="s">
        <v>38</v>
      </c>
      <c r="G53" s="301" t="s">
        <v>38</v>
      </c>
      <c r="H53" s="485" t="str">
        <f t="shared" si="16"/>
        <v>IVORY</v>
      </c>
      <c r="I53" s="485" t="str">
        <f t="shared" si="15"/>
        <v>IVORY</v>
      </c>
      <c r="J53" s="302" t="s">
        <v>30</v>
      </c>
      <c r="K53" s="302">
        <f t="shared" si="17"/>
        <v>7</v>
      </c>
      <c r="L53" s="303">
        <v>1</v>
      </c>
      <c r="M53" s="302">
        <f t="shared" ref="M53" si="21">K53*L53</f>
        <v>7</v>
      </c>
      <c r="N53" s="304"/>
      <c r="O53" s="305">
        <f t="shared" si="20"/>
        <v>7</v>
      </c>
      <c r="P53" s="496"/>
      <c r="Q53" s="496"/>
    </row>
    <row r="54" spans="1:17" s="288" customFormat="1" ht="66.75" hidden="1" customHeight="1">
      <c r="A54" s="289">
        <v>5</v>
      </c>
      <c r="B54" s="486" t="s">
        <v>234</v>
      </c>
      <c r="C54" s="487"/>
      <c r="D54" s="487"/>
      <c r="E54" s="488"/>
      <c r="F54" s="306" t="s">
        <v>38</v>
      </c>
      <c r="G54" s="301" t="s">
        <v>38</v>
      </c>
      <c r="H54" s="485" t="str">
        <f t="shared" si="16"/>
        <v>IVORY</v>
      </c>
      <c r="I54" s="485" t="str">
        <f t="shared" si="15"/>
        <v>IVORY</v>
      </c>
      <c r="J54" s="302" t="s">
        <v>30</v>
      </c>
      <c r="K54" s="302">
        <f t="shared" si="17"/>
        <v>7</v>
      </c>
      <c r="L54" s="303">
        <v>1</v>
      </c>
      <c r="M54" s="302">
        <f t="shared" si="18"/>
        <v>7</v>
      </c>
      <c r="N54" s="304"/>
      <c r="O54" s="305">
        <f t="shared" si="20"/>
        <v>7</v>
      </c>
      <c r="P54" s="496"/>
      <c r="Q54" s="496"/>
    </row>
    <row r="55" spans="1:17" s="288" customFormat="1" ht="67" hidden="1" customHeight="1">
      <c r="A55" s="289">
        <v>6</v>
      </c>
      <c r="B55" s="480" t="s">
        <v>235</v>
      </c>
      <c r="C55" s="480"/>
      <c r="D55" s="480"/>
      <c r="E55" s="480"/>
      <c r="F55" s="306" t="s">
        <v>38</v>
      </c>
      <c r="G55" s="301" t="s">
        <v>38</v>
      </c>
      <c r="H55" s="485" t="str">
        <f t="shared" si="16"/>
        <v>IVORY</v>
      </c>
      <c r="I55" s="485" t="str">
        <f t="shared" si="15"/>
        <v>IVORY</v>
      </c>
      <c r="J55" s="302" t="s">
        <v>30</v>
      </c>
      <c r="K55" s="302">
        <f t="shared" si="17"/>
        <v>7</v>
      </c>
      <c r="L55" s="303">
        <v>1</v>
      </c>
      <c r="M55" s="302">
        <f t="shared" si="18"/>
        <v>7</v>
      </c>
      <c r="N55" s="304"/>
      <c r="O55" s="305">
        <f t="shared" si="19"/>
        <v>7</v>
      </c>
      <c r="P55" s="496"/>
      <c r="Q55" s="496"/>
    </row>
    <row r="56" spans="1:17" s="288" customFormat="1" ht="67" hidden="1" customHeight="1">
      <c r="A56" s="289">
        <v>7</v>
      </c>
      <c r="B56" s="486" t="s">
        <v>236</v>
      </c>
      <c r="C56" s="487"/>
      <c r="D56" s="487"/>
      <c r="E56" s="488"/>
      <c r="F56" s="306" t="s">
        <v>132</v>
      </c>
      <c r="G56" s="301" t="s">
        <v>132</v>
      </c>
      <c r="H56" s="485" t="str">
        <f t="shared" si="16"/>
        <v>IVORY</v>
      </c>
      <c r="I56" s="485" t="str">
        <f t="shared" si="15"/>
        <v>IVORY</v>
      </c>
      <c r="J56" s="302" t="s">
        <v>30</v>
      </c>
      <c r="K56" s="302">
        <f t="shared" si="17"/>
        <v>7</v>
      </c>
      <c r="L56" s="303">
        <f>1/12</f>
        <v>8.3333333333333329E-2</v>
      </c>
      <c r="M56" s="302">
        <f t="shared" si="18"/>
        <v>0.58333333333333326</v>
      </c>
      <c r="N56" s="304"/>
      <c r="O56" s="305">
        <f t="shared" si="19"/>
        <v>1</v>
      </c>
      <c r="P56" s="496"/>
      <c r="Q56" s="496"/>
    </row>
    <row r="57" spans="1:17" s="288" customFormat="1" ht="67" hidden="1" customHeight="1">
      <c r="A57" s="289">
        <v>8</v>
      </c>
      <c r="B57" s="486" t="s">
        <v>237</v>
      </c>
      <c r="C57" s="487"/>
      <c r="D57" s="487"/>
      <c r="E57" s="488"/>
      <c r="F57" s="306" t="s">
        <v>55</v>
      </c>
      <c r="G57" s="301" t="s">
        <v>55</v>
      </c>
      <c r="H57" s="485" t="str">
        <f t="shared" si="16"/>
        <v>IVORY</v>
      </c>
      <c r="I57" s="485" t="str">
        <f t="shared" si="15"/>
        <v>IVORY</v>
      </c>
      <c r="J57" s="302" t="s">
        <v>224</v>
      </c>
      <c r="K57" s="302">
        <f t="shared" si="17"/>
        <v>7</v>
      </c>
      <c r="L57" s="303">
        <f>L58*2</f>
        <v>0.16666666666666666</v>
      </c>
      <c r="M57" s="302">
        <f t="shared" si="18"/>
        <v>1.1666666666666665</v>
      </c>
      <c r="N57" s="304"/>
      <c r="O57" s="305">
        <f t="shared" ref="O57:O58" si="22">ROUNDUP(N57+M57,0)</f>
        <v>2</v>
      </c>
      <c r="P57" s="496"/>
      <c r="Q57" s="496"/>
    </row>
    <row r="58" spans="1:17" s="288" customFormat="1" ht="67" hidden="1" customHeight="1">
      <c r="A58" s="289">
        <v>9</v>
      </c>
      <c r="B58" s="480" t="s">
        <v>238</v>
      </c>
      <c r="C58" s="480"/>
      <c r="D58" s="480"/>
      <c r="E58" s="480"/>
      <c r="F58" s="306" t="s">
        <v>55</v>
      </c>
      <c r="G58" s="301" t="s">
        <v>55</v>
      </c>
      <c r="H58" s="485" t="str">
        <f t="shared" si="16"/>
        <v>IVORY</v>
      </c>
      <c r="I58" s="485" t="str">
        <f t="shared" si="15"/>
        <v>IVORY</v>
      </c>
      <c r="J58" s="302" t="s">
        <v>224</v>
      </c>
      <c r="K58" s="302">
        <f t="shared" si="17"/>
        <v>7</v>
      </c>
      <c r="L58" s="303">
        <f>1/12</f>
        <v>8.3333333333333329E-2</v>
      </c>
      <c r="M58" s="302">
        <f t="shared" si="18"/>
        <v>0.58333333333333326</v>
      </c>
      <c r="N58" s="304"/>
      <c r="O58" s="305">
        <f t="shared" si="22"/>
        <v>1</v>
      </c>
      <c r="P58" s="496"/>
      <c r="Q58" s="496"/>
    </row>
    <row r="59" spans="1:17" s="296" customFormat="1" ht="37">
      <c r="A59" s="310"/>
      <c r="B59" s="310"/>
      <c r="C59" s="311"/>
      <c r="D59" s="311"/>
      <c r="E59" s="311"/>
      <c r="F59" s="311"/>
      <c r="G59" s="311"/>
      <c r="H59" s="311"/>
      <c r="I59" s="311"/>
      <c r="J59" s="311"/>
      <c r="K59" s="311"/>
      <c r="L59" s="311"/>
      <c r="M59" s="311"/>
      <c r="N59" s="311"/>
      <c r="O59" s="311"/>
      <c r="P59" s="311"/>
    </row>
    <row r="60" spans="1:17" s="296" customFormat="1" ht="33" customHeight="1">
      <c r="B60" s="297" t="s">
        <v>67</v>
      </c>
      <c r="C60" s="310"/>
      <c r="G60" s="311"/>
      <c r="J60" s="514" t="s">
        <v>31</v>
      </c>
      <c r="K60" s="514"/>
      <c r="L60" s="514"/>
      <c r="M60" s="514"/>
      <c r="N60" s="514"/>
      <c r="O60" s="313"/>
      <c r="P60" s="313"/>
      <c r="Q60" s="288"/>
    </row>
    <row r="61" spans="1:17" s="310" customFormat="1" ht="91" customHeight="1">
      <c r="A61" s="310">
        <v>1</v>
      </c>
      <c r="B61" s="314" t="s">
        <v>253</v>
      </c>
      <c r="C61" s="517" t="s">
        <v>194</v>
      </c>
      <c r="D61" s="517"/>
      <c r="E61" s="517"/>
      <c r="F61" s="517"/>
      <c r="G61" s="517"/>
      <c r="H61" s="517"/>
      <c r="I61" s="517"/>
      <c r="J61" s="517"/>
      <c r="K61" s="517"/>
      <c r="L61" s="517"/>
      <c r="M61" s="517"/>
      <c r="N61" s="311"/>
      <c r="O61" s="311"/>
      <c r="P61" s="311"/>
      <c r="Q61" s="311"/>
    </row>
    <row r="62" spans="1:17" s="296" customFormat="1" ht="60.75" hidden="1" customHeight="1">
      <c r="A62" s="310"/>
      <c r="B62" s="491" t="s">
        <v>49</v>
      </c>
      <c r="C62" s="492"/>
      <c r="D62" s="492"/>
      <c r="E62" s="492"/>
      <c r="F62" s="492"/>
      <c r="G62" s="492"/>
      <c r="H62" s="492"/>
      <c r="I62" s="531"/>
      <c r="J62" s="311"/>
      <c r="K62" s="298"/>
      <c r="L62" s="298"/>
      <c r="M62" s="311"/>
      <c r="N62" s="311"/>
      <c r="O62" s="311"/>
      <c r="P62" s="311"/>
      <c r="Q62" s="311"/>
    </row>
    <row r="63" spans="1:17" s="296" customFormat="1" ht="59.25" hidden="1" customHeight="1">
      <c r="A63" s="310"/>
      <c r="B63" s="532" t="s">
        <v>42</v>
      </c>
      <c r="C63" s="533"/>
      <c r="D63" s="534" t="s">
        <v>225</v>
      </c>
      <c r="E63" s="535"/>
      <c r="F63" s="535"/>
      <c r="G63" s="535"/>
      <c r="H63" s="535"/>
      <c r="I63" s="536"/>
      <c r="J63" s="311"/>
      <c r="K63" s="311"/>
      <c r="L63" s="311"/>
      <c r="M63" s="311"/>
      <c r="N63" s="311"/>
      <c r="O63" s="311"/>
      <c r="P63" s="311"/>
      <c r="Q63" s="311"/>
    </row>
    <row r="64" spans="1:17" s="296" customFormat="1" ht="78.650000000000006" hidden="1" customHeight="1">
      <c r="A64" s="310"/>
      <c r="B64" s="498" t="str">
        <f>$D$20</f>
        <v>IVORY</v>
      </c>
      <c r="C64" s="498" t="str">
        <f t="shared" ref="C64" si="23">$E$35</f>
        <v>IVORY</v>
      </c>
      <c r="D64" s="511" t="s">
        <v>269</v>
      </c>
      <c r="E64" s="512"/>
      <c r="F64" s="512"/>
      <c r="G64" s="512"/>
      <c r="H64" s="512"/>
      <c r="I64" s="513"/>
      <c r="J64" s="311"/>
      <c r="K64" s="311"/>
      <c r="L64" s="311"/>
      <c r="M64" s="311"/>
      <c r="N64" s="311"/>
      <c r="O64" s="311"/>
    </row>
    <row r="65" spans="1:17" s="296" customFormat="1" ht="37" hidden="1"/>
    <row r="66" spans="1:17" s="296" customFormat="1" ht="37.5" hidden="1">
      <c r="A66" s="310"/>
      <c r="B66" s="491" t="s">
        <v>247</v>
      </c>
      <c r="C66" s="492"/>
      <c r="D66" s="493"/>
      <c r="E66" s="493"/>
      <c r="F66" s="493"/>
      <c r="G66" s="493"/>
      <c r="H66" s="493"/>
      <c r="I66" s="497"/>
      <c r="J66" s="316"/>
      <c r="K66" s="317"/>
      <c r="L66" s="317"/>
      <c r="M66" s="318"/>
      <c r="N66" s="318"/>
      <c r="O66" s="318"/>
      <c r="P66" s="318"/>
      <c r="Q66" s="319"/>
    </row>
    <row r="67" spans="1:17" s="296" customFormat="1" ht="40.5" hidden="1" customHeight="1">
      <c r="A67" s="310"/>
      <c r="B67" s="489"/>
      <c r="C67" s="490"/>
      <c r="D67" s="320"/>
      <c r="E67" s="320" t="s">
        <v>61</v>
      </c>
      <c r="F67" s="320" t="s">
        <v>10</v>
      </c>
      <c r="G67" s="320" t="s">
        <v>58</v>
      </c>
      <c r="H67" s="320" t="s">
        <v>59</v>
      </c>
      <c r="I67" s="320" t="s">
        <v>60</v>
      </c>
      <c r="J67" s="321"/>
      <c r="Q67" s="322"/>
    </row>
    <row r="68" spans="1:17" s="296" customFormat="1" ht="177.5" hidden="1" customHeight="1">
      <c r="A68" s="310"/>
      <c r="B68" s="542" t="s">
        <v>248</v>
      </c>
      <c r="C68" s="542"/>
      <c r="D68" s="334"/>
      <c r="E68" s="499" t="s">
        <v>272</v>
      </c>
      <c r="F68" s="499"/>
      <c r="G68" s="323" t="s">
        <v>270</v>
      </c>
      <c r="H68" s="499" t="s">
        <v>273</v>
      </c>
      <c r="I68" s="499"/>
      <c r="J68" s="311"/>
      <c r="Q68" s="322"/>
    </row>
    <row r="69" spans="1:17" s="296" customFormat="1" ht="177.5" hidden="1" customHeight="1">
      <c r="A69" s="310"/>
      <c r="B69" s="515" t="s">
        <v>271</v>
      </c>
      <c r="C69" s="516"/>
      <c r="D69" s="333"/>
      <c r="E69" s="499"/>
      <c r="F69" s="499"/>
      <c r="G69" s="324" t="s">
        <v>246</v>
      </c>
      <c r="H69" s="499"/>
      <c r="I69" s="499"/>
      <c r="J69" s="335"/>
      <c r="K69" s="325"/>
      <c r="L69" s="325"/>
      <c r="M69" s="325"/>
      <c r="N69" s="325"/>
      <c r="O69" s="325"/>
      <c r="P69" s="325"/>
      <c r="Q69" s="326"/>
    </row>
    <row r="70" spans="1:17" s="296" customFormat="1" ht="34.5" hidden="1" customHeight="1">
      <c r="A70" s="310"/>
      <c r="B70" s="491" t="s">
        <v>249</v>
      </c>
      <c r="C70" s="492"/>
      <c r="D70" s="493"/>
      <c r="E70" s="493"/>
      <c r="F70" s="493"/>
      <c r="G70" s="493"/>
      <c r="H70" s="494"/>
      <c r="I70" s="495"/>
      <c r="J70" s="316"/>
      <c r="K70" s="317"/>
      <c r="L70" s="317"/>
      <c r="M70" s="318"/>
      <c r="N70" s="318"/>
      <c r="O70" s="318"/>
      <c r="P70" s="318"/>
      <c r="Q70" s="319"/>
    </row>
    <row r="71" spans="1:17" s="296" customFormat="1" ht="40.5" hidden="1" customHeight="1">
      <c r="A71" s="310"/>
      <c r="B71" s="489"/>
      <c r="C71" s="490"/>
      <c r="D71" s="320"/>
      <c r="E71" s="320"/>
      <c r="F71" s="320"/>
      <c r="G71" s="320" t="s">
        <v>58</v>
      </c>
      <c r="H71" s="320"/>
      <c r="I71" s="320"/>
      <c r="J71" s="321"/>
      <c r="Q71" s="322"/>
    </row>
    <row r="72" spans="1:17" s="296" customFormat="1" ht="208.5" hidden="1" customHeight="1">
      <c r="A72" s="310"/>
      <c r="B72" s="542" t="s">
        <v>250</v>
      </c>
      <c r="C72" s="542"/>
      <c r="D72" s="337"/>
      <c r="E72" s="543" t="s">
        <v>273</v>
      </c>
      <c r="F72" s="543"/>
      <c r="G72" s="338" t="s">
        <v>251</v>
      </c>
      <c r="H72" s="543" t="s">
        <v>272</v>
      </c>
      <c r="I72" s="543"/>
      <c r="J72" s="335"/>
      <c r="K72" s="325"/>
      <c r="L72" s="325"/>
      <c r="M72" s="325"/>
      <c r="N72" s="325"/>
      <c r="O72" s="325"/>
      <c r="P72" s="325"/>
      <c r="Q72" s="326"/>
    </row>
    <row r="73" spans="1:17" s="296" customFormat="1" ht="12.75" customHeight="1">
      <c r="A73" s="310"/>
      <c r="B73" s="310"/>
      <c r="C73" s="310"/>
      <c r="D73" s="310"/>
      <c r="E73" s="310"/>
      <c r="F73" s="310"/>
      <c r="G73" s="310"/>
      <c r="H73" s="310"/>
      <c r="I73" s="310"/>
      <c r="J73" s="311"/>
      <c r="K73" s="311"/>
      <c r="L73" s="311"/>
      <c r="M73" s="311"/>
      <c r="N73" s="311"/>
      <c r="O73" s="311"/>
      <c r="P73" s="311"/>
      <c r="Q73" s="311"/>
    </row>
    <row r="74" spans="1:17" s="310" customFormat="1" ht="95.25" customHeight="1">
      <c r="A74" s="312">
        <v>2</v>
      </c>
      <c r="B74" s="314" t="s">
        <v>254</v>
      </c>
      <c r="C74" s="517" t="s">
        <v>294</v>
      </c>
      <c r="D74" s="517"/>
      <c r="E74" s="517"/>
      <c r="F74" s="517"/>
      <c r="G74" s="311"/>
      <c r="H74" s="311"/>
      <c r="I74" s="311"/>
      <c r="J74" s="311"/>
      <c r="K74" s="298"/>
      <c r="L74" s="298"/>
      <c r="M74" s="311"/>
      <c r="N74" s="311"/>
      <c r="O74" s="311"/>
      <c r="P74" s="311"/>
      <c r="Q74" s="311"/>
    </row>
    <row r="75" spans="1:17" s="296" customFormat="1" ht="50.25" customHeight="1">
      <c r="A75" s="310"/>
      <c r="B75" s="491" t="s">
        <v>49</v>
      </c>
      <c r="C75" s="492"/>
      <c r="D75" s="492"/>
      <c r="E75" s="492"/>
      <c r="F75" s="492"/>
      <c r="G75" s="492"/>
      <c r="H75" s="492"/>
      <c r="I75" s="531"/>
      <c r="J75" s="311"/>
      <c r="K75" s="298"/>
      <c r="L75" s="298"/>
      <c r="M75" s="311"/>
      <c r="N75" s="311"/>
      <c r="O75" s="311"/>
      <c r="P75" s="311"/>
      <c r="Q75" s="311"/>
    </row>
    <row r="76" spans="1:17" s="296" customFormat="1" ht="63" customHeight="1">
      <c r="A76" s="310"/>
      <c r="B76" s="532" t="s">
        <v>42</v>
      </c>
      <c r="C76" s="533"/>
      <c r="D76" s="534" t="s">
        <v>299</v>
      </c>
      <c r="E76" s="535"/>
      <c r="F76" s="535"/>
      <c r="G76" s="535"/>
      <c r="H76" s="535"/>
      <c r="I76" s="536"/>
      <c r="J76" s="311"/>
      <c r="K76" s="311"/>
      <c r="L76" s="311"/>
      <c r="M76" s="311"/>
      <c r="N76" s="311"/>
      <c r="O76" s="311"/>
      <c r="P76" s="311"/>
      <c r="Q76" s="311"/>
    </row>
    <row r="77" spans="1:17" s="296" customFormat="1" ht="56" customHeight="1">
      <c r="A77" s="310"/>
      <c r="B77" s="498" t="str">
        <f>$D$20</f>
        <v>IVORY</v>
      </c>
      <c r="C77" s="498" t="str">
        <f t="shared" ref="C77" si="24">$E$35</f>
        <v>IVORY</v>
      </c>
      <c r="D77" s="511" t="s">
        <v>300</v>
      </c>
      <c r="E77" s="512"/>
      <c r="F77" s="512"/>
      <c r="G77" s="512"/>
      <c r="H77" s="512"/>
      <c r="I77" s="513"/>
      <c r="J77" s="311"/>
      <c r="K77" s="311"/>
      <c r="L77" s="311"/>
      <c r="M77" s="311"/>
      <c r="N77" s="311"/>
      <c r="O77" s="311"/>
    </row>
    <row r="78" spans="1:17" s="296" customFormat="1" ht="108.75" hidden="1" customHeight="1">
      <c r="A78" s="310"/>
      <c r="B78" s="498" t="s">
        <v>275</v>
      </c>
      <c r="C78" s="498"/>
      <c r="D78" s="511"/>
      <c r="E78" s="512"/>
      <c r="F78" s="512"/>
      <c r="G78" s="512"/>
      <c r="H78" s="512"/>
      <c r="I78" s="513"/>
      <c r="J78" s="311"/>
      <c r="K78" s="311"/>
      <c r="L78" s="311"/>
      <c r="M78" s="311"/>
      <c r="N78" s="311"/>
      <c r="O78" s="311"/>
    </row>
    <row r="79" spans="1:17" s="296" customFormat="1" ht="39.75" customHeight="1">
      <c r="A79" s="310"/>
      <c r="B79" s="327"/>
      <c r="C79" s="327"/>
      <c r="D79" s="315"/>
      <c r="E79" s="315"/>
      <c r="F79" s="315"/>
      <c r="G79" s="315"/>
      <c r="H79" s="315"/>
      <c r="I79" s="315"/>
      <c r="J79" s="311"/>
      <c r="K79" s="311"/>
      <c r="L79" s="311"/>
      <c r="M79" s="311"/>
      <c r="N79" s="311"/>
      <c r="O79" s="311"/>
    </row>
    <row r="80" spans="1:17" s="296" customFormat="1" ht="54" customHeight="1">
      <c r="A80" s="310"/>
      <c r="B80" s="491" t="s">
        <v>295</v>
      </c>
      <c r="C80" s="492"/>
      <c r="D80" s="493"/>
      <c r="E80" s="493"/>
      <c r="F80" s="493"/>
      <c r="G80" s="493"/>
      <c r="H80" s="493"/>
      <c r="I80" s="497"/>
      <c r="J80" s="340"/>
      <c r="K80" s="317"/>
      <c r="L80" s="317"/>
      <c r="M80" s="318"/>
      <c r="N80" s="318"/>
      <c r="O80" s="318"/>
      <c r="P80" s="318"/>
      <c r="Q80" s="319"/>
    </row>
    <row r="81" spans="1:17" s="296" customFormat="1" ht="56.25" customHeight="1">
      <c r="A81" s="310"/>
      <c r="B81" s="489"/>
      <c r="C81" s="490"/>
      <c r="D81" s="320"/>
      <c r="E81" s="320"/>
      <c r="F81" s="320" t="s">
        <v>10</v>
      </c>
      <c r="G81" s="320" t="s">
        <v>58</v>
      </c>
      <c r="H81" s="320"/>
      <c r="I81" s="320"/>
      <c r="J81" s="316"/>
      <c r="K81" s="318"/>
      <c r="L81" s="318"/>
      <c r="M81" s="318"/>
      <c r="N81" s="318"/>
      <c r="O81" s="318"/>
      <c r="P81" s="318"/>
      <c r="Q81" s="319"/>
    </row>
    <row r="82" spans="1:17" s="296" customFormat="1" ht="164" customHeight="1">
      <c r="A82" s="310"/>
      <c r="B82" s="544" t="s">
        <v>296</v>
      </c>
      <c r="C82" s="544"/>
      <c r="D82" s="477" t="s">
        <v>298</v>
      </c>
      <c r="E82" s="478"/>
      <c r="F82" s="478"/>
      <c r="G82" s="478"/>
      <c r="H82" s="478"/>
      <c r="I82" s="479"/>
      <c r="J82" s="321"/>
      <c r="Q82" s="322"/>
    </row>
    <row r="83" spans="1:17" s="296" customFormat="1" ht="164" customHeight="1">
      <c r="A83" s="310"/>
      <c r="B83" s="544" t="s">
        <v>297</v>
      </c>
      <c r="C83" s="544"/>
      <c r="D83" s="477" t="s">
        <v>298</v>
      </c>
      <c r="E83" s="478"/>
      <c r="F83" s="478"/>
      <c r="G83" s="478"/>
      <c r="H83" s="478"/>
      <c r="I83" s="479"/>
      <c r="J83" s="339"/>
      <c r="K83" s="325"/>
      <c r="L83" s="325"/>
      <c r="M83" s="325"/>
      <c r="N83" s="325"/>
      <c r="O83" s="325"/>
      <c r="P83" s="325"/>
      <c r="Q83" s="326"/>
    </row>
    <row r="84" spans="1:17" s="296" customFormat="1" ht="37">
      <c r="A84" s="310"/>
      <c r="B84" s="310"/>
      <c r="C84" s="310"/>
      <c r="D84" s="310"/>
      <c r="E84" s="310"/>
      <c r="F84" s="310"/>
      <c r="G84" s="310"/>
      <c r="H84" s="310"/>
      <c r="I84" s="310"/>
      <c r="J84" s="311"/>
      <c r="K84" s="311"/>
      <c r="L84" s="311"/>
      <c r="M84" s="311"/>
      <c r="N84" s="311"/>
      <c r="O84" s="311"/>
      <c r="P84" s="311"/>
      <c r="Q84" s="311"/>
    </row>
    <row r="85" spans="1:17" s="310" customFormat="1" ht="48.65" customHeight="1">
      <c r="A85" s="312">
        <v>3</v>
      </c>
      <c r="B85" s="314" t="s">
        <v>255</v>
      </c>
      <c r="C85" s="297" t="s">
        <v>289</v>
      </c>
      <c r="D85" s="297"/>
      <c r="E85" s="297"/>
      <c r="F85" s="297"/>
      <c r="G85" s="311"/>
      <c r="H85" s="311"/>
      <c r="I85" s="311"/>
      <c r="J85" s="311"/>
      <c r="K85" s="298"/>
      <c r="L85" s="298"/>
      <c r="M85" s="311"/>
      <c r="N85" s="311"/>
      <c r="O85" s="311"/>
      <c r="P85" s="311"/>
      <c r="Q85" s="311"/>
    </row>
    <row r="86" spans="1:17" s="5" customFormat="1" ht="39.75" hidden="1" customHeight="1">
      <c r="A86" s="277"/>
      <c r="B86" s="537" t="s">
        <v>42</v>
      </c>
      <c r="C86" s="538"/>
      <c r="D86" s="539" t="s">
        <v>70</v>
      </c>
      <c r="E86" s="540"/>
      <c r="F86" s="540"/>
      <c r="G86" s="540"/>
      <c r="H86" s="540"/>
      <c r="I86" s="541"/>
      <c r="J86" s="7"/>
      <c r="K86" s="7"/>
      <c r="L86" s="7"/>
      <c r="M86" s="7"/>
      <c r="N86" s="7"/>
      <c r="O86" s="7"/>
      <c r="P86" s="7"/>
      <c r="Q86" s="7"/>
    </row>
    <row r="87" spans="1:17" s="5" customFormat="1" ht="138.75" hidden="1" customHeight="1">
      <c r="A87" s="277"/>
      <c r="B87" s="507" t="str">
        <f>$D$20</f>
        <v>IVORY</v>
      </c>
      <c r="C87" s="507" t="str">
        <f t="shared" ref="C87" si="25">$E$35</f>
        <v>IVORY</v>
      </c>
      <c r="D87" s="508" t="s">
        <v>244</v>
      </c>
      <c r="E87" s="509"/>
      <c r="F87" s="509"/>
      <c r="G87" s="509"/>
      <c r="H87" s="509"/>
      <c r="I87" s="510"/>
      <c r="J87" s="7"/>
      <c r="K87" s="7"/>
      <c r="L87" s="7"/>
      <c r="M87" s="7"/>
      <c r="N87" s="7"/>
      <c r="O87" s="7"/>
    </row>
    <row r="88" spans="1:17" s="5" customFormat="1" ht="77.150000000000006" hidden="1" customHeight="1">
      <c r="A88" s="277"/>
      <c r="B88" s="507"/>
      <c r="C88" s="507"/>
      <c r="D88" s="508"/>
      <c r="E88" s="509"/>
      <c r="F88" s="509"/>
      <c r="G88" s="509"/>
      <c r="H88" s="509"/>
      <c r="I88" s="510"/>
      <c r="J88" s="7"/>
      <c r="K88" s="7"/>
      <c r="L88" s="7"/>
      <c r="M88" s="7"/>
      <c r="N88" s="7"/>
      <c r="O88" s="7"/>
    </row>
    <row r="89" spans="1:17" s="5" customFormat="1" ht="32.5">
      <c r="A89" s="277"/>
      <c r="B89" s="27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</row>
    <row r="90" spans="1:17" s="5" customFormat="1" ht="29.25" customHeight="1">
      <c r="B90" s="530" t="s">
        <v>118</v>
      </c>
      <c r="C90" s="530"/>
      <c r="D90" s="530"/>
      <c r="E90" s="530"/>
      <c r="G90" s="7"/>
      <c r="N90" s="276"/>
      <c r="O90" s="279"/>
      <c r="P90" s="279"/>
      <c r="Q90" s="276"/>
    </row>
    <row r="91" spans="1:17" s="5" customFormat="1" ht="35.25" customHeight="1">
      <c r="A91" s="277">
        <v>1</v>
      </c>
      <c r="B91" s="280" t="s">
        <v>286</v>
      </c>
      <c r="C91" s="277"/>
      <c r="D91" s="277"/>
      <c r="G91" s="7"/>
      <c r="N91" s="276"/>
      <c r="O91" s="279"/>
      <c r="P91" s="279"/>
      <c r="Q91" s="276"/>
    </row>
    <row r="92" spans="1:17" s="5" customFormat="1" ht="35.25" customHeight="1">
      <c r="A92" s="277">
        <v>2</v>
      </c>
      <c r="B92" s="280" t="s">
        <v>68</v>
      </c>
      <c r="C92" s="277"/>
      <c r="D92" s="277"/>
      <c r="G92" s="7"/>
      <c r="N92" s="276"/>
      <c r="O92" s="279"/>
      <c r="P92" s="279"/>
      <c r="Q92" s="276"/>
    </row>
    <row r="93" spans="1:17" s="5" customFormat="1" ht="35.25" customHeight="1">
      <c r="A93" s="277">
        <v>3</v>
      </c>
      <c r="B93" s="280" t="s">
        <v>69</v>
      </c>
      <c r="C93" s="277"/>
      <c r="D93" s="277"/>
      <c r="G93" s="7"/>
      <c r="N93" s="276"/>
      <c r="O93" s="279"/>
      <c r="P93" s="279"/>
      <c r="Q93" s="276"/>
    </row>
    <row r="94" spans="1:17" s="6" customFormat="1" ht="50.25" customHeight="1">
      <c r="A94" s="278"/>
      <c r="B94" s="281" t="s">
        <v>62</v>
      </c>
      <c r="C94" s="282" t="s">
        <v>221</v>
      </c>
      <c r="D94" s="282" t="s">
        <v>61</v>
      </c>
      <c r="E94" s="282" t="s">
        <v>10</v>
      </c>
      <c r="F94" s="282" t="s">
        <v>58</v>
      </c>
      <c r="G94" s="282" t="s">
        <v>59</v>
      </c>
      <c r="H94" s="282" t="s">
        <v>60</v>
      </c>
      <c r="I94" s="282" t="s">
        <v>11</v>
      </c>
      <c r="M94" s="283"/>
      <c r="N94" s="284"/>
      <c r="O94" s="284"/>
      <c r="P94" s="283"/>
    </row>
    <row r="95" spans="1:17" s="6" customFormat="1" ht="50.25" customHeight="1">
      <c r="A95" s="278"/>
      <c r="B95" s="281" t="s">
        <v>63</v>
      </c>
      <c r="C95" s="285">
        <v>0</v>
      </c>
      <c r="D95" s="285">
        <f>H28</f>
        <v>0</v>
      </c>
      <c r="E95" s="285">
        <f t="shared" ref="E95:H95" si="26">I28</f>
        <v>5</v>
      </c>
      <c r="F95" s="285">
        <f t="shared" si="26"/>
        <v>2</v>
      </c>
      <c r="G95" s="285">
        <f t="shared" si="26"/>
        <v>0</v>
      </c>
      <c r="H95" s="285">
        <f t="shared" si="26"/>
        <v>0</v>
      </c>
      <c r="I95" s="285">
        <f>SUM(C95:H95)</f>
        <v>7</v>
      </c>
      <c r="M95" s="283"/>
      <c r="N95" s="284"/>
      <c r="O95" s="284"/>
      <c r="P95" s="283"/>
    </row>
    <row r="96" spans="1:17" s="272" customFormat="1" ht="286.5" customHeight="1">
      <c r="B96" s="500" t="s">
        <v>335</v>
      </c>
      <c r="C96" s="501"/>
      <c r="D96" s="501"/>
      <c r="E96" s="501"/>
      <c r="F96" s="501"/>
      <c r="G96" s="501"/>
      <c r="H96" s="501"/>
      <c r="I96" s="501"/>
      <c r="J96" s="501"/>
      <c r="K96" s="501"/>
      <c r="L96" s="501"/>
      <c r="M96" s="501"/>
      <c r="N96" s="501"/>
      <c r="O96" s="501"/>
      <c r="P96" s="501"/>
      <c r="Q96" s="501"/>
    </row>
    <row r="97" spans="7:7" s="272" customFormat="1" ht="27.5">
      <c r="G97" s="273"/>
    </row>
    <row r="98" spans="7:7" s="272" customFormat="1" ht="27.5">
      <c r="G98" s="273"/>
    </row>
    <row r="99" spans="7:7" s="272" customFormat="1" ht="27.5">
      <c r="G99" s="273"/>
    </row>
    <row r="100" spans="7:7" s="272" customFormat="1" ht="27.5">
      <c r="G100" s="273"/>
    </row>
    <row r="101" spans="7:7" s="272" customFormat="1" ht="27.5">
      <c r="G101" s="273"/>
    </row>
    <row r="102" spans="7:7" s="272" customFormat="1" ht="27.5">
      <c r="G102" s="273"/>
    </row>
    <row r="103" spans="7:7" s="272" customFormat="1" ht="27.5">
      <c r="G103" s="273"/>
    </row>
    <row r="104" spans="7:7" s="272" customFormat="1" ht="27.5">
      <c r="G104" s="273"/>
    </row>
    <row r="105" spans="7:7" s="272" customFormat="1" ht="27.5">
      <c r="G105" s="273"/>
    </row>
    <row r="106" spans="7:7" s="272" customFormat="1" ht="27.5">
      <c r="G106" s="273"/>
    </row>
    <row r="107" spans="7:7" s="272" customFormat="1" ht="27.5">
      <c r="G107" s="273"/>
    </row>
    <row r="108" spans="7:7" s="272" customFormat="1" ht="27.5">
      <c r="G108" s="273"/>
    </row>
    <row r="109" spans="7:7" s="272" customFormat="1" ht="27.5">
      <c r="G109" s="273"/>
    </row>
    <row r="110" spans="7:7" s="272" customFormat="1" ht="27.5">
      <c r="G110" s="273"/>
    </row>
    <row r="111" spans="7:7" s="272" customFormat="1" ht="27.5">
      <c r="G111" s="273"/>
    </row>
    <row r="112" spans="7:7" s="272" customFormat="1" ht="27.5">
      <c r="G112" s="273"/>
    </row>
    <row r="113" spans="7:7" s="272" customFormat="1" ht="27.5">
      <c r="G113" s="273"/>
    </row>
    <row r="114" spans="7:7" s="272" customFormat="1" ht="27.5">
      <c r="G114" s="273"/>
    </row>
  </sheetData>
  <autoFilter ref="A41:R58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13">
    <mergeCell ref="N38:Q38"/>
    <mergeCell ref="B38:C38"/>
    <mergeCell ref="H46:I46"/>
    <mergeCell ref="A39:Q39"/>
    <mergeCell ref="P40:Q40"/>
    <mergeCell ref="P42:Q42"/>
    <mergeCell ref="P46:Q46"/>
    <mergeCell ref="P44:Q44"/>
    <mergeCell ref="P41:Q41"/>
    <mergeCell ref="A41:E41"/>
    <mergeCell ref="B42:E42"/>
    <mergeCell ref="B43:E43"/>
    <mergeCell ref="H43:I43"/>
    <mergeCell ref="P43:Q43"/>
    <mergeCell ref="H41:I41"/>
    <mergeCell ref="H44:I44"/>
    <mergeCell ref="B44:E44"/>
    <mergeCell ref="H42:I42"/>
    <mergeCell ref="B90:E90"/>
    <mergeCell ref="B62:I62"/>
    <mergeCell ref="B80:I80"/>
    <mergeCell ref="B75:I75"/>
    <mergeCell ref="B77:C77"/>
    <mergeCell ref="B78:C78"/>
    <mergeCell ref="B76:C76"/>
    <mergeCell ref="D76:I76"/>
    <mergeCell ref="D77:I77"/>
    <mergeCell ref="B86:C86"/>
    <mergeCell ref="D86:I86"/>
    <mergeCell ref="B88:C88"/>
    <mergeCell ref="D88:I88"/>
    <mergeCell ref="B81:C81"/>
    <mergeCell ref="D78:I78"/>
    <mergeCell ref="B63:C63"/>
    <mergeCell ref="D63:I63"/>
    <mergeCell ref="B68:C68"/>
    <mergeCell ref="C74:F74"/>
    <mergeCell ref="B72:C72"/>
    <mergeCell ref="E72:F72"/>
    <mergeCell ref="H72:I72"/>
    <mergeCell ref="B83:C83"/>
    <mergeCell ref="B82:C82"/>
    <mergeCell ref="B51:E51"/>
    <mergeCell ref="H55:I55"/>
    <mergeCell ref="B53:E53"/>
    <mergeCell ref="A47:Q47"/>
    <mergeCell ref="P51:Q51"/>
    <mergeCell ref="P49:Q49"/>
    <mergeCell ref="P50:Q50"/>
    <mergeCell ref="H50:I50"/>
    <mergeCell ref="P53:Q53"/>
    <mergeCell ref="H51:I51"/>
    <mergeCell ref="H53:I53"/>
    <mergeCell ref="B55:E55"/>
    <mergeCell ref="B52:E52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B96:Q96"/>
    <mergeCell ref="B13:F13"/>
    <mergeCell ref="N37:Q37"/>
    <mergeCell ref="A36:Q36"/>
    <mergeCell ref="B37:C37"/>
    <mergeCell ref="N33:Q33"/>
    <mergeCell ref="N35:Q35"/>
    <mergeCell ref="A33:C33"/>
    <mergeCell ref="B35:C35"/>
    <mergeCell ref="A34:Q34"/>
    <mergeCell ref="B30:Q30"/>
    <mergeCell ref="B87:C87"/>
    <mergeCell ref="D87:I87"/>
    <mergeCell ref="D64:I64"/>
    <mergeCell ref="J60:N60"/>
    <mergeCell ref="B69:C69"/>
    <mergeCell ref="C61:M61"/>
    <mergeCell ref="P58:Q58"/>
    <mergeCell ref="B58:E58"/>
    <mergeCell ref="H58:I58"/>
    <mergeCell ref="H56:I56"/>
    <mergeCell ref="D83:I83"/>
    <mergeCell ref="B50:E50"/>
    <mergeCell ref="H54:I54"/>
    <mergeCell ref="D82:I82"/>
    <mergeCell ref="B45:E45"/>
    <mergeCell ref="H45:I45"/>
    <mergeCell ref="P45:Q45"/>
    <mergeCell ref="H52:I52"/>
    <mergeCell ref="B54:E54"/>
    <mergeCell ref="B46:E46"/>
    <mergeCell ref="B67:C67"/>
    <mergeCell ref="B70:I70"/>
    <mergeCell ref="B71:C71"/>
    <mergeCell ref="P52:Q52"/>
    <mergeCell ref="P54:Q54"/>
    <mergeCell ref="P55:Q55"/>
    <mergeCell ref="B56:E56"/>
    <mergeCell ref="B66:I66"/>
    <mergeCell ref="P56:Q56"/>
    <mergeCell ref="P57:Q57"/>
    <mergeCell ref="H57:I57"/>
    <mergeCell ref="B64:C64"/>
    <mergeCell ref="E68:F69"/>
    <mergeCell ref="H68:I69"/>
    <mergeCell ref="B57:E57"/>
    <mergeCell ref="A49:E49"/>
    <mergeCell ref="H49:I49"/>
  </mergeCells>
  <printOptions horizontalCentered="1"/>
  <pageMargins left="0" right="0" top="0.61388888888888904" bottom="0" header="0" footer="0"/>
  <pageSetup paperSize="9" scale="2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58" max="16" man="1"/>
  </rowBreaks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I96"/>
  <sheetViews>
    <sheetView tabSelected="1" view="pageBreakPreview" topLeftCell="A14" zoomScale="39" zoomScaleNormal="55" zoomScaleSheetLayoutView="39" zoomScalePageLayoutView="25" workbookViewId="0">
      <selection activeCell="A16" sqref="A16"/>
    </sheetView>
  </sheetViews>
  <sheetFormatPr defaultColWidth="9.1796875" defaultRowHeight="20"/>
  <cols>
    <col min="1" max="1" width="107.453125" style="97" customWidth="1"/>
    <col min="2" max="2" width="240.453125" style="98" customWidth="1"/>
    <col min="3" max="3" width="99.453125" style="98" hidden="1" customWidth="1"/>
    <col min="4" max="16384" width="9.1796875" style="98"/>
  </cols>
  <sheetData>
    <row r="1" spans="1:7" s="88" customFormat="1" ht="134.25" customHeight="1">
      <c r="A1" s="86"/>
      <c r="B1" s="87"/>
      <c r="C1" s="87"/>
    </row>
    <row r="2" spans="1:7" s="88" customFormat="1" ht="37.5" customHeight="1">
      <c r="A2" s="87" t="str">
        <f>'1. CUTTING DOCKET'!B6</f>
        <v xml:space="preserve">JOB NUMBER:  </v>
      </c>
      <c r="B2" s="87" t="str">
        <f>'1. CUTTING DOCKET'!D6</f>
        <v>N07  SS25   S2780</v>
      </c>
      <c r="C2" s="87"/>
    </row>
    <row r="3" spans="1:7" s="88" customFormat="1" ht="37.5" customHeight="1">
      <c r="A3" s="89" t="str">
        <f>'1. CUTTING DOCKET'!B7</f>
        <v xml:space="preserve">STYLE NUMBER: </v>
      </c>
      <c r="B3" s="89" t="str">
        <f>'1. CUTTING DOCKET'!D7</f>
        <v>N07-SHR09</v>
      </c>
      <c r="C3" s="89"/>
    </row>
    <row r="4" spans="1:7" s="88" customFormat="1" ht="37.5" customHeight="1">
      <c r="A4" s="89" t="str">
        <f>'1. CUTTING DOCKET'!B8</f>
        <v xml:space="preserve">STYLE NAME : </v>
      </c>
      <c r="B4" s="89" t="str">
        <f>'1. CUTTING DOCKET'!D8</f>
        <v>LONG SWEATSHORT</v>
      </c>
      <c r="C4" s="89"/>
    </row>
    <row r="5" spans="1:7" s="88" customFormat="1" ht="76" customHeight="1">
      <c r="A5" s="229"/>
      <c r="B5" s="189" t="str">
        <f>'1. CUTTING DOCKET'!$D$20</f>
        <v>IVORY</v>
      </c>
      <c r="C5" s="189" t="str">
        <f>'1. CUTTING DOCKET'!$D$25</f>
        <v>WHITE</v>
      </c>
      <c r="G5" s="88" t="s">
        <v>257</v>
      </c>
    </row>
    <row r="6" spans="1:7" s="92" customFormat="1" ht="69.75" customHeight="1">
      <c r="A6" s="191" t="s">
        <v>32</v>
      </c>
      <c r="B6" s="191" t="str">
        <f>B5</f>
        <v>IVORY</v>
      </c>
      <c r="C6" s="191" t="str">
        <f>'1. CUTTING DOCKET'!$E$37</f>
        <v>WHITE</v>
      </c>
    </row>
    <row r="7" spans="1:7" s="92" customFormat="1" ht="104.25" customHeight="1">
      <c r="A7" s="230" t="s">
        <v>33</v>
      </c>
      <c r="B7" s="566" t="str">
        <f>'1. CUTTING DOCKET'!M11</f>
        <v>100%COTTON SEMI BRUSHED - PFD COLOR  (20/1+20/1+10/2) washing_ 14GG _460GSM</v>
      </c>
      <c r="C7" s="566"/>
      <c r="D7" s="92" t="s">
        <v>256</v>
      </c>
    </row>
    <row r="8" spans="1:7" s="92" customFormat="1" ht="409.5" customHeight="1">
      <c r="A8" s="192" t="str">
        <f>'1. CUTTING DOCKET'!D35</f>
        <v>VẢI CHÍNH</v>
      </c>
      <c r="B8" s="261"/>
      <c r="C8" s="194"/>
      <c r="E8" s="95"/>
    </row>
    <row r="9" spans="1:7" s="92" customFormat="1" ht="74.25" customHeight="1">
      <c r="A9" s="191" t="s">
        <v>52</v>
      </c>
      <c r="B9" s="195"/>
      <c r="C9" s="195" t="str">
        <f>'1. CUTTING DOCKET'!$F$42</f>
        <v>DTM</v>
      </c>
      <c r="D9" s="329">
        <v>45428</v>
      </c>
    </row>
    <row r="10" spans="1:7" s="92" customFormat="1" ht="115.5" customHeight="1">
      <c r="A10" s="192" t="str">
        <f>'1. CUTTING DOCKET'!B42</f>
        <v>CHỈ 40/2 MAY CHÍNH  - TIỆP VẢI CHÍNH</v>
      </c>
      <c r="B10" s="559" t="str">
        <f>'1. CUTTING DOCKET'!G42</f>
        <v>DTM</v>
      </c>
      <c r="C10" s="560"/>
    </row>
    <row r="11" spans="1:7" s="92" customFormat="1" ht="74.25" customHeight="1">
      <c r="A11" s="191" t="str">
        <f>'1. CUTTING DOCKET'!B43</f>
        <v xml:space="preserve">NHÃN CHÍNH + SIZE </v>
      </c>
      <c r="B11" s="557" t="str">
        <f>'1. CUTTING DOCKET'!$G$46</f>
        <v>WHITE</v>
      </c>
      <c r="C11" s="558"/>
    </row>
    <row r="12" spans="1:7" s="92" customFormat="1" ht="315" customHeight="1">
      <c r="A12" s="260" t="s">
        <v>334</v>
      </c>
      <c r="B12" s="559"/>
      <c r="C12" s="560"/>
    </row>
    <row r="13" spans="1:7" s="92" customFormat="1" ht="74.25" customHeight="1">
      <c r="A13" s="191" t="str">
        <f>'1. CUTTING DOCKET'!B45</f>
        <v>THUN TẠI LƯNG 5.5CM</v>
      </c>
      <c r="B13" s="557" t="str">
        <f>'1. CUTTING DOCKET'!F45</f>
        <v>WHITE</v>
      </c>
      <c r="C13" s="558"/>
    </row>
    <row r="14" spans="1:7" s="92" customFormat="1" ht="234" customHeight="1">
      <c r="A14" s="341" t="s">
        <v>331</v>
      </c>
      <c r="B14" s="559"/>
      <c r="C14" s="560"/>
    </row>
    <row r="15" spans="1:7" s="92" customFormat="1" ht="74.25" customHeight="1">
      <c r="A15" s="191" t="str">
        <f>'1. CUTTING DOCKET'!B44</f>
        <v>NHÃN THÀNH PHẦN XUẤT XỨ KHÔNG SIZE</v>
      </c>
      <c r="B15" s="557" t="str">
        <f>'1. CUTTING DOCKET'!F44</f>
        <v>WHITE</v>
      </c>
      <c r="C15" s="558"/>
    </row>
    <row r="16" spans="1:7" s="92" customFormat="1" ht="234" customHeight="1">
      <c r="A16" s="260" t="s">
        <v>439</v>
      </c>
      <c r="B16" s="559"/>
      <c r="C16" s="560"/>
    </row>
    <row r="17" spans="1:3" s="92" customFormat="1" ht="74.25" customHeight="1">
      <c r="A17" s="191" t="str">
        <f>'1. CUTTING DOCKET'!B46</f>
        <v>DÂY LUỒN TRÒN TẠI LƯNG</v>
      </c>
      <c r="B17" s="557" t="str">
        <f>'1. CUTTING DOCKET'!F46</f>
        <v>WHITE</v>
      </c>
      <c r="C17" s="558"/>
    </row>
    <row r="18" spans="1:3" s="92" customFormat="1" ht="234" customHeight="1">
      <c r="A18" s="341" t="s">
        <v>333</v>
      </c>
      <c r="B18" s="559"/>
      <c r="C18" s="560"/>
    </row>
    <row r="19" spans="1:3" s="92" customFormat="1" ht="74.25" customHeight="1">
      <c r="A19" s="191" t="str">
        <f>'1. CUTTING DOCKET'!$B$51</f>
        <v>POLYBAG STICKER 2” (L) x 1” (W)</v>
      </c>
      <c r="B19" s="195" t="str">
        <f>'1. CUTTING DOCKET'!$G$51</f>
        <v>WHITE</v>
      </c>
      <c r="C19" s="195" t="s">
        <v>129</v>
      </c>
    </row>
    <row r="20" spans="1:3" s="92" customFormat="1" ht="398.25" customHeight="1">
      <c r="A20" s="259" t="s">
        <v>243</v>
      </c>
      <c r="B20" s="257"/>
      <c r="C20" s="257"/>
    </row>
    <row r="21" spans="1:3" s="92" customFormat="1" ht="74.25" customHeight="1">
      <c r="A21" s="191" t="str">
        <f>'1. CUTTING DOCKET'!$B$52</f>
        <v>THẺ BÀI 3.13” (L) x 3” (W)</v>
      </c>
      <c r="B21" s="195" t="str">
        <f>'1. CUTTING DOCKET'!$G$52</f>
        <v>WHITE</v>
      </c>
      <c r="C21" s="195" t="s">
        <v>129</v>
      </c>
    </row>
    <row r="22" spans="1:3" s="92" customFormat="1" ht="280.5" customHeight="1">
      <c r="A22" s="259" t="s">
        <v>240</v>
      </c>
      <c r="B22" s="257"/>
      <c r="C22" s="257"/>
    </row>
    <row r="23" spans="1:3" s="92" customFormat="1" ht="74.25" customHeight="1">
      <c r="A23" s="191" t="str">
        <f>'1. CUTTING DOCKET'!$B$53</f>
        <v>DÂY TREO THẺ BÀI</v>
      </c>
      <c r="B23" s="195" t="str">
        <f>'1. CUTTING DOCKET'!$G$53</f>
        <v>WHITE</v>
      </c>
      <c r="C23" s="195" t="s">
        <v>39</v>
      </c>
    </row>
    <row r="24" spans="1:3" s="92" customFormat="1" ht="229.5" customHeight="1">
      <c r="A24" s="259" t="s">
        <v>241</v>
      </c>
      <c r="B24" s="257"/>
      <c r="C24" s="257"/>
    </row>
    <row r="25" spans="1:3" s="92" customFormat="1" ht="74.25" customHeight="1">
      <c r="A25" s="191" t="str">
        <f>'1. CUTTING DOCKET'!$B$50</f>
        <v xml:space="preserve">HMP POLYBAG 	370mm X 470mm </v>
      </c>
      <c r="B25" s="195" t="str">
        <f>'1. CUTTING DOCKET'!$G$50</f>
        <v>CLEAR</v>
      </c>
      <c r="C25" s="195" t="s">
        <v>39</v>
      </c>
    </row>
    <row r="26" spans="1:3" s="92" customFormat="1" ht="405" customHeight="1">
      <c r="A26" s="256"/>
      <c r="B26" s="257"/>
      <c r="C26" s="257"/>
    </row>
    <row r="27" spans="1:3" s="92" customFormat="1" ht="74.25" customHeight="1">
      <c r="A27" s="191" t="str">
        <f>'1. CUTTING DOCKET'!$B$56</f>
        <v>BAO LỚN (100CMX120CM)</v>
      </c>
      <c r="B27" s="195" t="str">
        <f>'1. CUTTING DOCKET'!$G$56</f>
        <v>CLEAR</v>
      </c>
      <c r="C27" s="195" t="s">
        <v>38</v>
      </c>
    </row>
    <row r="28" spans="1:3" s="92" customFormat="1" ht="229.5" customHeight="1">
      <c r="A28" s="256"/>
      <c r="B28" s="257"/>
      <c r="C28" s="257"/>
    </row>
    <row r="29" spans="1:3" s="92" customFormat="1" ht="74.25" customHeight="1">
      <c r="A29" s="191" t="str">
        <f>'1. CUTTING DOCKET'!$B$54</f>
        <v>GIẤY CHỐNG ẨM</v>
      </c>
      <c r="B29" s="195" t="str">
        <f>'1. CUTTING DOCKET'!$G$54</f>
        <v>WHITE</v>
      </c>
      <c r="C29" s="195" t="s">
        <v>223</v>
      </c>
    </row>
    <row r="30" spans="1:3" s="92" customFormat="1" ht="88" customHeight="1">
      <c r="A30" s="256"/>
      <c r="B30" s="257"/>
      <c r="C30" s="257"/>
    </row>
    <row r="31" spans="1:3" s="92" customFormat="1" ht="74.25" customHeight="1">
      <c r="A31" s="191" t="str">
        <f>'1. CUTTING DOCKET'!$B$55</f>
        <v>GÓI CHỐNG ẨM</v>
      </c>
      <c r="B31" s="195" t="str">
        <f>'1. CUTTING DOCKET'!$G$55</f>
        <v>WHITE</v>
      </c>
      <c r="C31" s="195" t="s">
        <v>55</v>
      </c>
    </row>
    <row r="32" spans="1:3" s="92" customFormat="1" ht="65.5" customHeight="1">
      <c r="A32" s="256"/>
      <c r="B32" s="257"/>
      <c r="C32" s="257"/>
    </row>
    <row r="33" spans="1:7" s="92" customFormat="1" ht="74.25" customHeight="1">
      <c r="A33" s="191" t="str">
        <f>'1. CUTTING DOCKET'!$B$57</f>
        <v>LÓT THÙNG</v>
      </c>
      <c r="B33" s="195" t="str">
        <f>'1. CUTTING DOCKET'!$G$57</f>
        <v>NATURAL</v>
      </c>
      <c r="C33" s="195" t="s">
        <v>55</v>
      </c>
    </row>
    <row r="34" spans="1:7" s="92" customFormat="1" ht="83.15" customHeight="1">
      <c r="A34" s="259" t="s">
        <v>242</v>
      </c>
      <c r="B34" s="257"/>
      <c r="C34" s="257"/>
    </row>
    <row r="35" spans="1:7" s="92" customFormat="1" ht="74.25" customHeight="1">
      <c r="A35" s="191" t="str">
        <f>'1. CUTTING DOCKET'!$B$58</f>
        <v>THÙNG CARTON</v>
      </c>
      <c r="B35" s="195" t="str">
        <f>'1. CUTTING DOCKET'!$G$58</f>
        <v>NATURAL</v>
      </c>
      <c r="C35" s="195" t="s">
        <v>55</v>
      </c>
    </row>
    <row r="36" spans="1:7" s="92" customFormat="1" ht="83.15" customHeight="1">
      <c r="A36" s="256"/>
      <c r="B36" s="257"/>
      <c r="C36" s="257"/>
    </row>
    <row r="43" spans="1:7">
      <c r="F43" s="98" t="s">
        <v>267</v>
      </c>
      <c r="G43" s="98" t="s">
        <v>267</v>
      </c>
    </row>
    <row r="45" spans="1:7">
      <c r="B45" s="98" t="s">
        <v>266</v>
      </c>
    </row>
    <row r="46" spans="1:7">
      <c r="B46" s="98" t="s">
        <v>265</v>
      </c>
    </row>
    <row r="61" spans="3:4">
      <c r="C61" s="98" t="s">
        <v>268</v>
      </c>
    </row>
    <row r="64" spans="3:4">
      <c r="D64" s="332" t="s">
        <v>269</v>
      </c>
    </row>
    <row r="67" spans="2:9">
      <c r="E67" s="332" t="s">
        <v>61</v>
      </c>
      <c r="F67" s="332" t="s">
        <v>10</v>
      </c>
      <c r="H67" s="332" t="s">
        <v>59</v>
      </c>
      <c r="I67" s="332" t="s">
        <v>60</v>
      </c>
    </row>
    <row r="68" spans="2:9">
      <c r="D68" s="332"/>
      <c r="E68" s="561" t="s">
        <v>272</v>
      </c>
      <c r="F68" s="562"/>
      <c r="G68" s="336" t="s">
        <v>270</v>
      </c>
      <c r="H68" s="563" t="s">
        <v>273</v>
      </c>
      <c r="I68" s="563"/>
    </row>
    <row r="69" spans="2:9">
      <c r="B69" s="98" t="s">
        <v>271</v>
      </c>
      <c r="E69" s="562"/>
      <c r="F69" s="562"/>
      <c r="G69" s="97"/>
      <c r="H69" s="563"/>
      <c r="I69" s="563"/>
    </row>
    <row r="72" spans="2:9">
      <c r="E72" s="564" t="s">
        <v>273</v>
      </c>
      <c r="F72" s="564"/>
      <c r="G72" s="331"/>
      <c r="H72" s="565" t="s">
        <v>272</v>
      </c>
      <c r="I72" s="565"/>
    </row>
    <row r="84" spans="2:8">
      <c r="C84" s="98" t="s">
        <v>264</v>
      </c>
    </row>
    <row r="94" spans="2:8">
      <c r="D94" s="98">
        <f>H28</f>
        <v>0</v>
      </c>
      <c r="E94" s="98">
        <f t="shared" ref="E94:H94" si="0">I28</f>
        <v>0</v>
      </c>
      <c r="F94" s="98">
        <f t="shared" si="0"/>
        <v>0</v>
      </c>
      <c r="G94" s="98">
        <f t="shared" si="0"/>
        <v>0</v>
      </c>
      <c r="H94" s="98">
        <f t="shared" si="0"/>
        <v>0</v>
      </c>
    </row>
    <row r="95" spans="2:8">
      <c r="B95" s="330" t="s">
        <v>258</v>
      </c>
      <c r="C95" s="331"/>
      <c r="D95" s="331" t="s">
        <v>259</v>
      </c>
      <c r="E95" s="331" t="s">
        <v>260</v>
      </c>
      <c r="F95" s="331" t="s">
        <v>261</v>
      </c>
      <c r="G95" s="331" t="s">
        <v>262</v>
      </c>
      <c r="H95" s="331" t="s">
        <v>263</v>
      </c>
    </row>
    <row r="96" spans="2:8">
      <c r="B96" s="98" t="s">
        <v>274</v>
      </c>
    </row>
  </sheetData>
  <mergeCells count="14">
    <mergeCell ref="B16:C16"/>
    <mergeCell ref="B13:C13"/>
    <mergeCell ref="B14:C14"/>
    <mergeCell ref="B7:C7"/>
    <mergeCell ref="B10:C10"/>
    <mergeCell ref="B11:C11"/>
    <mergeCell ref="B12:C12"/>
    <mergeCell ref="B15:C15"/>
    <mergeCell ref="B17:C17"/>
    <mergeCell ref="B18:C18"/>
    <mergeCell ref="E68:F69"/>
    <mergeCell ref="H68:I69"/>
    <mergeCell ref="E72:F72"/>
    <mergeCell ref="H72:I72"/>
  </mergeCells>
  <printOptions horizontalCentered="1"/>
  <pageMargins left="0.25" right="0" top="0.60416666666666696" bottom="0.75" header="0" footer="0"/>
  <pageSetup paperSize="9" scale="28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30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56082-9F4E-4FE3-999A-16F7A04DF78E}">
  <dimension ref="A1:S20"/>
  <sheetViews>
    <sheetView workbookViewId="0">
      <selection activeCell="D10" sqref="D10:G10"/>
    </sheetView>
  </sheetViews>
  <sheetFormatPr defaultRowHeight="14.5"/>
  <cols>
    <col min="3" max="3" width="16.1796875" customWidth="1"/>
    <col min="6" max="6" width="6.26953125" customWidth="1"/>
    <col min="7" max="7" width="3.90625" customWidth="1"/>
    <col min="8" max="8" width="32.26953125" hidden="1" customWidth="1"/>
    <col min="9" max="12" width="5.90625" customWidth="1"/>
    <col min="15" max="19" width="6.7265625" customWidth="1"/>
  </cols>
  <sheetData>
    <row r="1" spans="1:19">
      <c r="A1" s="365" t="s">
        <v>336</v>
      </c>
      <c r="B1" s="365"/>
      <c r="C1" s="365"/>
      <c r="D1" s="365"/>
      <c r="E1" s="365"/>
      <c r="F1" s="363" t="s">
        <v>1</v>
      </c>
      <c r="G1" s="365"/>
      <c r="H1" s="363" t="s">
        <v>1</v>
      </c>
      <c r="I1" s="361"/>
      <c r="J1" s="567" t="s">
        <v>337</v>
      </c>
      <c r="K1" s="567"/>
      <c r="L1" s="567"/>
      <c r="M1" s="567"/>
      <c r="N1" s="567"/>
      <c r="O1" s="567"/>
      <c r="P1" s="567" t="s">
        <v>338</v>
      </c>
      <c r="Q1" s="567"/>
      <c r="R1" s="567" t="s">
        <v>339</v>
      </c>
      <c r="S1" s="567"/>
    </row>
    <row r="2" spans="1:19">
      <c r="A2" s="366" t="s">
        <v>340</v>
      </c>
      <c r="B2" s="366"/>
      <c r="C2" s="366"/>
      <c r="D2" s="366"/>
      <c r="E2" s="366"/>
      <c r="F2" s="364" t="s">
        <v>341</v>
      </c>
      <c r="G2" s="366"/>
      <c r="H2" s="364" t="s">
        <v>341</v>
      </c>
      <c r="I2" s="362"/>
      <c r="J2" s="568" t="s">
        <v>342</v>
      </c>
      <c r="K2" s="568"/>
      <c r="L2" s="568"/>
      <c r="M2" s="568"/>
      <c r="N2" s="568"/>
      <c r="O2" s="568"/>
      <c r="P2" s="569" t="s">
        <v>10</v>
      </c>
      <c r="Q2" s="569"/>
      <c r="R2" s="568" t="s">
        <v>343</v>
      </c>
      <c r="S2" s="568"/>
    </row>
    <row r="3" spans="1:19">
      <c r="A3" s="344"/>
      <c r="B3" s="345"/>
      <c r="C3" s="345"/>
      <c r="D3" s="345"/>
      <c r="E3" s="345"/>
      <c r="F3" s="345"/>
      <c r="G3" s="345"/>
      <c r="H3" s="346"/>
      <c r="I3" s="346"/>
      <c r="J3" s="346"/>
      <c r="K3" s="346"/>
      <c r="L3" s="346"/>
      <c r="M3" s="346"/>
      <c r="N3" s="346"/>
      <c r="O3" s="346"/>
      <c r="P3" s="347"/>
      <c r="Q3" s="347"/>
      <c r="R3" s="346"/>
      <c r="S3" s="346"/>
    </row>
    <row r="4" spans="1:19">
      <c r="A4" s="570" t="s">
        <v>344</v>
      </c>
      <c r="B4" s="570"/>
      <c r="C4" s="570"/>
      <c r="D4" s="571"/>
      <c r="E4" s="571"/>
      <c r="F4" s="348"/>
      <c r="G4" s="348"/>
      <c r="H4" s="342"/>
      <c r="I4" s="342"/>
      <c r="J4" s="349"/>
      <c r="K4" s="342"/>
      <c r="L4" s="342"/>
      <c r="M4" s="342"/>
      <c r="N4" s="342"/>
      <c r="O4" s="342"/>
      <c r="P4" s="342"/>
      <c r="Q4" s="342"/>
      <c r="R4" s="342"/>
      <c r="S4" s="342"/>
    </row>
    <row r="5" spans="1:19">
      <c r="A5" s="350"/>
      <c r="B5" s="351"/>
      <c r="C5" s="352"/>
      <c r="D5" s="352"/>
      <c r="E5" s="348"/>
      <c r="F5" s="348"/>
      <c r="G5" s="348"/>
      <c r="H5" s="342"/>
      <c r="I5" s="342"/>
      <c r="J5" s="349"/>
      <c r="K5" s="342"/>
      <c r="L5" s="342"/>
      <c r="M5" s="342"/>
      <c r="N5" s="342"/>
      <c r="O5" s="342"/>
      <c r="P5" s="342"/>
      <c r="Q5" s="342"/>
      <c r="R5" s="342"/>
      <c r="S5" s="342"/>
    </row>
    <row r="6" spans="1:19">
      <c r="A6" s="353" t="s">
        <v>345</v>
      </c>
      <c r="B6" s="572" t="s">
        <v>346</v>
      </c>
      <c r="C6" s="572"/>
      <c r="D6" s="573" t="s">
        <v>347</v>
      </c>
      <c r="E6" s="574"/>
      <c r="F6" s="574"/>
      <c r="G6" s="575"/>
      <c r="H6" s="353" t="s">
        <v>348</v>
      </c>
      <c r="I6" s="353" t="s">
        <v>349</v>
      </c>
      <c r="J6" s="353" t="s">
        <v>350</v>
      </c>
      <c r="K6" s="367" t="s">
        <v>10</v>
      </c>
      <c r="L6" s="367" t="s">
        <v>58</v>
      </c>
      <c r="M6" s="353" t="s">
        <v>351</v>
      </c>
      <c r="N6" s="353" t="s">
        <v>352</v>
      </c>
      <c r="O6" s="354" t="s">
        <v>353</v>
      </c>
      <c r="P6" s="355"/>
      <c r="Q6" s="355"/>
      <c r="R6" s="355"/>
      <c r="S6" s="356"/>
    </row>
    <row r="7" spans="1:19" ht="26" customHeight="1">
      <c r="A7" s="357" t="s">
        <v>354</v>
      </c>
      <c r="B7" s="576" t="s">
        <v>301</v>
      </c>
      <c r="C7" s="576"/>
      <c r="D7" s="577" t="s">
        <v>355</v>
      </c>
      <c r="E7" s="578"/>
      <c r="F7" s="578"/>
      <c r="G7" s="579"/>
      <c r="H7" s="343" t="s">
        <v>356</v>
      </c>
      <c r="I7" s="358" t="s">
        <v>357</v>
      </c>
      <c r="J7" s="358" t="s">
        <v>357</v>
      </c>
      <c r="K7" s="358" t="s">
        <v>358</v>
      </c>
      <c r="L7" s="358">
        <v>4</v>
      </c>
      <c r="M7" s="359"/>
      <c r="N7" s="360">
        <f>VALUE(M7)-VALUE(K7)</f>
        <v>-4</v>
      </c>
      <c r="O7" s="580" t="s">
        <v>302</v>
      </c>
      <c r="P7" s="581"/>
      <c r="Q7" s="581"/>
      <c r="R7" s="581"/>
      <c r="S7" s="582"/>
    </row>
    <row r="8" spans="1:19" ht="34" customHeight="1">
      <c r="A8" s="357" t="s">
        <v>359</v>
      </c>
      <c r="B8" s="576" t="s">
        <v>303</v>
      </c>
      <c r="C8" s="576"/>
      <c r="D8" s="577" t="s">
        <v>304</v>
      </c>
      <c r="E8" s="578"/>
      <c r="F8" s="578"/>
      <c r="G8" s="579"/>
      <c r="H8" s="343" t="s">
        <v>356</v>
      </c>
      <c r="I8" s="358" t="s">
        <v>360</v>
      </c>
      <c r="J8" s="358" t="s">
        <v>360</v>
      </c>
      <c r="K8" s="358" t="s">
        <v>361</v>
      </c>
      <c r="L8" s="358">
        <v>42.5</v>
      </c>
      <c r="M8" s="359"/>
      <c r="N8" s="360">
        <f t="shared" ref="N8:N20" si="0">VALUE(M8)-VALUE(K8)</f>
        <v>-38</v>
      </c>
      <c r="O8" s="583" t="s">
        <v>305</v>
      </c>
      <c r="P8" s="581"/>
      <c r="Q8" s="581"/>
      <c r="R8" s="581"/>
      <c r="S8" s="582"/>
    </row>
    <row r="9" spans="1:19" ht="34" customHeight="1">
      <c r="A9" s="357" t="s">
        <v>362</v>
      </c>
      <c r="B9" s="576" t="s">
        <v>306</v>
      </c>
      <c r="C9" s="576"/>
      <c r="D9" s="577" t="s">
        <v>307</v>
      </c>
      <c r="E9" s="578"/>
      <c r="F9" s="578"/>
      <c r="G9" s="579"/>
      <c r="H9" s="343" t="s">
        <v>356</v>
      </c>
      <c r="I9" s="358" t="s">
        <v>360</v>
      </c>
      <c r="J9" s="358" t="s">
        <v>360</v>
      </c>
      <c r="K9" s="358" t="s">
        <v>363</v>
      </c>
      <c r="L9" s="358">
        <v>61.5</v>
      </c>
      <c r="M9" s="359"/>
      <c r="N9" s="360">
        <f t="shared" si="0"/>
        <v>-57</v>
      </c>
      <c r="O9" s="583" t="s">
        <v>308</v>
      </c>
      <c r="P9" s="581"/>
      <c r="Q9" s="581"/>
      <c r="R9" s="581"/>
      <c r="S9" s="582"/>
    </row>
    <row r="10" spans="1:19" ht="27.5" customHeight="1">
      <c r="A10" s="357" t="s">
        <v>364</v>
      </c>
      <c r="B10" s="576" t="s">
        <v>309</v>
      </c>
      <c r="C10" s="576"/>
      <c r="D10" s="577" t="s">
        <v>310</v>
      </c>
      <c r="E10" s="578"/>
      <c r="F10" s="578"/>
      <c r="G10" s="579"/>
      <c r="H10" s="343" t="s">
        <v>356</v>
      </c>
      <c r="I10" s="358" t="s">
        <v>357</v>
      </c>
      <c r="J10" s="358" t="s">
        <v>357</v>
      </c>
      <c r="K10" s="358" t="s">
        <v>365</v>
      </c>
      <c r="L10" s="358">
        <v>21</v>
      </c>
      <c r="M10" s="359"/>
      <c r="N10" s="360">
        <f t="shared" si="0"/>
        <v>-20</v>
      </c>
      <c r="O10" s="583" t="s">
        <v>311</v>
      </c>
      <c r="P10" s="581"/>
      <c r="Q10" s="581"/>
      <c r="R10" s="581"/>
      <c r="S10" s="582"/>
    </row>
    <row r="11" spans="1:19" ht="20" customHeight="1">
      <c r="A11" s="357" t="s">
        <v>366</v>
      </c>
      <c r="B11" s="576" t="s">
        <v>312</v>
      </c>
      <c r="C11" s="576"/>
      <c r="D11" s="577" t="s">
        <v>313</v>
      </c>
      <c r="E11" s="578"/>
      <c r="F11" s="578"/>
      <c r="G11" s="579"/>
      <c r="H11" s="343" t="s">
        <v>356</v>
      </c>
      <c r="I11" s="358" t="s">
        <v>360</v>
      </c>
      <c r="J11" s="358" t="s">
        <v>360</v>
      </c>
      <c r="K11" s="358" t="s">
        <v>367</v>
      </c>
      <c r="L11" s="358">
        <v>67</v>
      </c>
      <c r="M11" s="359"/>
      <c r="N11" s="360">
        <f t="shared" si="0"/>
        <v>-63</v>
      </c>
      <c r="O11" s="583" t="s">
        <v>314</v>
      </c>
      <c r="P11" s="581"/>
      <c r="Q11" s="581"/>
      <c r="R11" s="581"/>
      <c r="S11" s="582"/>
    </row>
    <row r="12" spans="1:19" ht="34" customHeight="1">
      <c r="A12" s="357" t="s">
        <v>368</v>
      </c>
      <c r="B12" s="576" t="s">
        <v>315</v>
      </c>
      <c r="C12" s="576"/>
      <c r="D12" s="577" t="s">
        <v>316</v>
      </c>
      <c r="E12" s="578"/>
      <c r="F12" s="578"/>
      <c r="G12" s="579"/>
      <c r="H12" s="343" t="s">
        <v>356</v>
      </c>
      <c r="I12" s="358" t="s">
        <v>369</v>
      </c>
      <c r="J12" s="358" t="s">
        <v>369</v>
      </c>
      <c r="K12" s="358" t="s">
        <v>370</v>
      </c>
      <c r="L12" s="358">
        <v>42.5</v>
      </c>
      <c r="M12" s="359"/>
      <c r="N12" s="360">
        <f t="shared" si="0"/>
        <v>-40</v>
      </c>
      <c r="O12" s="583" t="s">
        <v>317</v>
      </c>
      <c r="P12" s="581"/>
      <c r="Q12" s="581"/>
      <c r="R12" s="581"/>
      <c r="S12" s="582"/>
    </row>
    <row r="13" spans="1:19" ht="34" customHeight="1">
      <c r="A13" s="357" t="s">
        <v>371</v>
      </c>
      <c r="B13" s="576" t="s">
        <v>372</v>
      </c>
      <c r="C13" s="576"/>
      <c r="D13" s="577" t="s">
        <v>318</v>
      </c>
      <c r="E13" s="578"/>
      <c r="F13" s="578"/>
      <c r="G13" s="579"/>
      <c r="H13" s="343" t="s">
        <v>356</v>
      </c>
      <c r="I13" s="358" t="s">
        <v>369</v>
      </c>
      <c r="J13" s="358" t="s">
        <v>369</v>
      </c>
      <c r="K13" s="358" t="s">
        <v>373</v>
      </c>
      <c r="L13" s="358">
        <v>34</v>
      </c>
      <c r="M13" s="359"/>
      <c r="N13" s="360">
        <f t="shared" si="0"/>
        <v>-31.5</v>
      </c>
      <c r="O13" s="583" t="s">
        <v>319</v>
      </c>
      <c r="P13" s="581"/>
      <c r="Q13" s="581"/>
      <c r="R13" s="581"/>
      <c r="S13" s="582"/>
    </row>
    <row r="14" spans="1:19" ht="34" customHeight="1">
      <c r="A14" s="357" t="s">
        <v>374</v>
      </c>
      <c r="B14" s="576" t="s">
        <v>320</v>
      </c>
      <c r="C14" s="576"/>
      <c r="D14" s="577" t="s">
        <v>375</v>
      </c>
      <c r="E14" s="578"/>
      <c r="F14" s="578"/>
      <c r="G14" s="579"/>
      <c r="H14" s="343" t="s">
        <v>356</v>
      </c>
      <c r="I14" s="358" t="s">
        <v>369</v>
      </c>
      <c r="J14" s="358" t="s">
        <v>369</v>
      </c>
      <c r="K14" s="358" t="s">
        <v>376</v>
      </c>
      <c r="L14" s="358">
        <v>36.5</v>
      </c>
      <c r="M14" s="359"/>
      <c r="N14" s="360">
        <f t="shared" si="0"/>
        <v>-35</v>
      </c>
      <c r="O14" s="583" t="s">
        <v>321</v>
      </c>
      <c r="P14" s="581"/>
      <c r="Q14" s="581"/>
      <c r="R14" s="581"/>
      <c r="S14" s="582"/>
    </row>
    <row r="15" spans="1:19" ht="34" customHeight="1">
      <c r="A15" s="357" t="s">
        <v>377</v>
      </c>
      <c r="B15" s="576" t="s">
        <v>322</v>
      </c>
      <c r="C15" s="576"/>
      <c r="D15" s="577" t="s">
        <v>378</v>
      </c>
      <c r="E15" s="578"/>
      <c r="F15" s="578"/>
      <c r="G15" s="579"/>
      <c r="H15" s="343" t="s">
        <v>356</v>
      </c>
      <c r="I15" s="358" t="s">
        <v>369</v>
      </c>
      <c r="J15" s="358" t="s">
        <v>369</v>
      </c>
      <c r="K15" s="358" t="s">
        <v>379</v>
      </c>
      <c r="L15" s="358">
        <v>46.5</v>
      </c>
      <c r="M15" s="359"/>
      <c r="N15" s="360">
        <f t="shared" si="0"/>
        <v>-45</v>
      </c>
      <c r="O15" s="583" t="s">
        <v>323</v>
      </c>
      <c r="P15" s="581"/>
      <c r="Q15" s="581"/>
      <c r="R15" s="581"/>
      <c r="S15" s="582"/>
    </row>
    <row r="16" spans="1:19" ht="34" customHeight="1">
      <c r="A16" s="357" t="s">
        <v>380</v>
      </c>
      <c r="B16" s="576" t="s">
        <v>381</v>
      </c>
      <c r="C16" s="576"/>
      <c r="D16" s="577" t="s">
        <v>324</v>
      </c>
      <c r="E16" s="578"/>
      <c r="F16" s="578"/>
      <c r="G16" s="579"/>
      <c r="H16" s="343" t="s">
        <v>356</v>
      </c>
      <c r="I16" s="358" t="s">
        <v>369</v>
      </c>
      <c r="J16" s="358" t="s">
        <v>369</v>
      </c>
      <c r="K16" s="358" t="s">
        <v>382</v>
      </c>
      <c r="L16" s="358">
        <v>30.5</v>
      </c>
      <c r="M16" s="359"/>
      <c r="N16" s="360">
        <f t="shared" si="0"/>
        <v>-30</v>
      </c>
      <c r="O16" s="583" t="s">
        <v>325</v>
      </c>
      <c r="P16" s="581"/>
      <c r="Q16" s="581"/>
      <c r="R16" s="581"/>
      <c r="S16" s="582"/>
    </row>
    <row r="17" spans="1:19" ht="34" customHeight="1">
      <c r="A17" s="357" t="s">
        <v>383</v>
      </c>
      <c r="B17" s="576" t="s">
        <v>384</v>
      </c>
      <c r="C17" s="576"/>
      <c r="D17" s="577" t="s">
        <v>326</v>
      </c>
      <c r="E17" s="578"/>
      <c r="F17" s="578"/>
      <c r="G17" s="579"/>
      <c r="H17" s="343" t="s">
        <v>356</v>
      </c>
      <c r="I17" s="358" t="s">
        <v>369</v>
      </c>
      <c r="J17" s="358" t="s">
        <v>369</v>
      </c>
      <c r="K17" s="358" t="s">
        <v>385</v>
      </c>
      <c r="L17" s="358">
        <v>17</v>
      </c>
      <c r="M17" s="359"/>
      <c r="N17" s="360">
        <f t="shared" si="0"/>
        <v>-17</v>
      </c>
      <c r="O17" s="583" t="s">
        <v>327</v>
      </c>
      <c r="P17" s="581"/>
      <c r="Q17" s="581"/>
      <c r="R17" s="581"/>
      <c r="S17" s="582"/>
    </row>
    <row r="18" spans="1:19" ht="39" customHeight="1">
      <c r="A18" s="357" t="s">
        <v>386</v>
      </c>
      <c r="B18" s="576" t="s">
        <v>328</v>
      </c>
      <c r="C18" s="576"/>
      <c r="D18" s="577" t="s">
        <v>329</v>
      </c>
      <c r="E18" s="578"/>
      <c r="F18" s="578"/>
      <c r="G18" s="579"/>
      <c r="H18" s="343" t="s">
        <v>356</v>
      </c>
      <c r="I18" s="358" t="s">
        <v>369</v>
      </c>
      <c r="J18" s="358" t="s">
        <v>369</v>
      </c>
      <c r="K18" s="358" t="s">
        <v>365</v>
      </c>
      <c r="L18" s="358">
        <v>20</v>
      </c>
      <c r="M18" s="359"/>
      <c r="N18" s="360">
        <f t="shared" si="0"/>
        <v>-20</v>
      </c>
      <c r="O18" s="583" t="s">
        <v>330</v>
      </c>
      <c r="P18" s="581"/>
      <c r="Q18" s="581"/>
      <c r="R18" s="581"/>
      <c r="S18" s="582"/>
    </row>
    <row r="19" spans="1:19" hidden="1">
      <c r="A19" s="357"/>
      <c r="B19" s="584"/>
      <c r="C19" s="584"/>
      <c r="D19" s="585"/>
      <c r="E19" s="586"/>
      <c r="F19" s="586"/>
      <c r="G19" s="587"/>
      <c r="H19" s="343"/>
      <c r="I19" s="358"/>
      <c r="J19" s="358"/>
      <c r="K19" s="358"/>
      <c r="L19" s="358"/>
      <c r="M19" s="359"/>
      <c r="N19" s="360">
        <f t="shared" si="0"/>
        <v>0</v>
      </c>
      <c r="O19" s="588"/>
      <c r="P19" s="589"/>
      <c r="Q19" s="589"/>
      <c r="R19" s="589"/>
      <c r="S19" s="590"/>
    </row>
    <row r="20" spans="1:19" hidden="1">
      <c r="A20" s="357"/>
      <c r="B20" s="584"/>
      <c r="C20" s="584"/>
      <c r="D20" s="585"/>
      <c r="E20" s="586"/>
      <c r="F20" s="586"/>
      <c r="G20" s="587"/>
      <c r="H20" s="343"/>
      <c r="I20" s="358"/>
      <c r="J20" s="358"/>
      <c r="K20" s="358"/>
      <c r="L20" s="358"/>
      <c r="M20" s="359"/>
      <c r="N20" s="360">
        <f t="shared" si="0"/>
        <v>0</v>
      </c>
      <c r="O20" s="588"/>
      <c r="P20" s="589"/>
      <c r="Q20" s="589"/>
      <c r="R20" s="589"/>
      <c r="S20" s="590"/>
    </row>
  </sheetData>
  <mergeCells count="52">
    <mergeCell ref="B20:C20"/>
    <mergeCell ref="D20:G20"/>
    <mergeCell ref="O20:S20"/>
    <mergeCell ref="B18:C18"/>
    <mergeCell ref="D18:G18"/>
    <mergeCell ref="O18:S18"/>
    <mergeCell ref="B19:C19"/>
    <mergeCell ref="D19:G19"/>
    <mergeCell ref="O19:S19"/>
    <mergeCell ref="B16:C16"/>
    <mergeCell ref="D16:G16"/>
    <mergeCell ref="O16:S16"/>
    <mergeCell ref="B17:C17"/>
    <mergeCell ref="D17:G17"/>
    <mergeCell ref="O17:S17"/>
    <mergeCell ref="B14:C14"/>
    <mergeCell ref="D14:G14"/>
    <mergeCell ref="O14:S14"/>
    <mergeCell ref="B15:C15"/>
    <mergeCell ref="D15:G15"/>
    <mergeCell ref="O15:S15"/>
    <mergeCell ref="B12:C12"/>
    <mergeCell ref="D12:G12"/>
    <mergeCell ref="O12:S12"/>
    <mergeCell ref="B13:C13"/>
    <mergeCell ref="D13:G13"/>
    <mergeCell ref="O13:S13"/>
    <mergeCell ref="B10:C10"/>
    <mergeCell ref="D10:G10"/>
    <mergeCell ref="O10:S10"/>
    <mergeCell ref="B11:C11"/>
    <mergeCell ref="D11:G11"/>
    <mergeCell ref="O11:S11"/>
    <mergeCell ref="O7:S7"/>
    <mergeCell ref="B8:C8"/>
    <mergeCell ref="D8:G8"/>
    <mergeCell ref="O8:S8"/>
    <mergeCell ref="B9:C9"/>
    <mergeCell ref="D9:G9"/>
    <mergeCell ref="O9:S9"/>
    <mergeCell ref="A4:C4"/>
    <mergeCell ref="D4:E4"/>
    <mergeCell ref="B6:C6"/>
    <mergeCell ref="D6:G6"/>
    <mergeCell ref="B7:C7"/>
    <mergeCell ref="D7:G7"/>
    <mergeCell ref="J1:O1"/>
    <mergeCell ref="P1:Q1"/>
    <mergeCell ref="R1:S1"/>
    <mergeCell ref="J2:O2"/>
    <mergeCell ref="P2:Q2"/>
    <mergeCell ref="R2:S2"/>
  </mergeCells>
  <conditionalFormatting sqref="N7:N20">
    <cfRule type="expression" dxfId="0" priority="1" stopIfTrue="1">
      <formula>U7="OUT"</formula>
    </cfRule>
  </conditionalFormatting>
  <dataValidations count="1">
    <dataValidation allowBlank="1" showInputMessage="1" showErrorMessage="1" promptTitle="test" sqref="A7:L20" xr:uid="{AAA77BA7-9F92-4583-B8FD-6ED0232377A6}"/>
  </dataValidations>
  <pageMargins left="0.7" right="0.7" top="0.75" bottom="0.75" header="0.3" footer="0.3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13700-53CA-45B3-9FC0-92967168EB23}">
  <dimension ref="A1:A57"/>
  <sheetViews>
    <sheetView workbookViewId="0">
      <selection sqref="A1:A57"/>
    </sheetView>
  </sheetViews>
  <sheetFormatPr defaultRowHeight="14.5"/>
  <sheetData>
    <row r="1" spans="1:1">
      <c r="A1" t="s">
        <v>387</v>
      </c>
    </row>
    <row r="2" spans="1:1">
      <c r="A2" t="s">
        <v>388</v>
      </c>
    </row>
    <row r="3" spans="1:1">
      <c r="A3" t="s">
        <v>389</v>
      </c>
    </row>
    <row r="4" spans="1:1">
      <c r="A4" t="s">
        <v>390</v>
      </c>
    </row>
    <row r="5" spans="1:1">
      <c r="A5" t="s">
        <v>391</v>
      </c>
    </row>
    <row r="6" spans="1:1">
      <c r="A6" t="s">
        <v>392</v>
      </c>
    </row>
    <row r="7" spans="1:1">
      <c r="A7" t="s">
        <v>393</v>
      </c>
    </row>
    <row r="8" spans="1:1">
      <c r="A8" t="s">
        <v>394</v>
      </c>
    </row>
    <row r="9" spans="1:1">
      <c r="A9" t="s">
        <v>395</v>
      </c>
    </row>
    <row r="10" spans="1:1">
      <c r="A10" t="s">
        <v>396</v>
      </c>
    </row>
    <row r="11" spans="1:1">
      <c r="A11" t="s">
        <v>397</v>
      </c>
    </row>
    <row r="12" spans="1:1">
      <c r="A12" t="s">
        <v>398</v>
      </c>
    </row>
    <row r="13" spans="1:1">
      <c r="A13" t="s">
        <v>399</v>
      </c>
    </row>
    <row r="14" spans="1:1">
      <c r="A14" t="s">
        <v>400</v>
      </c>
    </row>
    <row r="15" spans="1:1">
      <c r="A15" t="s">
        <v>401</v>
      </c>
    </row>
    <row r="16" spans="1:1">
      <c r="A16" t="s">
        <v>402</v>
      </c>
    </row>
    <row r="17" spans="1:1">
      <c r="A17" t="s">
        <v>403</v>
      </c>
    </row>
    <row r="18" spans="1:1">
      <c r="A18" t="s">
        <v>404</v>
      </c>
    </row>
    <row r="19" spans="1:1">
      <c r="A19" t="s">
        <v>405</v>
      </c>
    </row>
    <row r="20" spans="1:1">
      <c r="A20" t="s">
        <v>406</v>
      </c>
    </row>
    <row r="21" spans="1:1">
      <c r="A21" t="s">
        <v>407</v>
      </c>
    </row>
    <row r="22" spans="1:1">
      <c r="A22" t="s">
        <v>408</v>
      </c>
    </row>
    <row r="23" spans="1:1">
      <c r="A23" t="s">
        <v>409</v>
      </c>
    </row>
    <row r="24" spans="1:1">
      <c r="A24" t="s">
        <v>395</v>
      </c>
    </row>
    <row r="25" spans="1:1">
      <c r="A25" t="s">
        <v>410</v>
      </c>
    </row>
    <row r="26" spans="1:1">
      <c r="A26" t="s">
        <v>411</v>
      </c>
    </row>
    <row r="27" spans="1:1">
      <c r="A27" t="s">
        <v>412</v>
      </c>
    </row>
    <row r="28" spans="1:1">
      <c r="A28" t="s">
        <v>413</v>
      </c>
    </row>
    <row r="29" spans="1:1">
      <c r="A29" t="s">
        <v>414</v>
      </c>
    </row>
    <row r="30" spans="1:1">
      <c r="A30" t="s">
        <v>415</v>
      </c>
    </row>
    <row r="31" spans="1:1">
      <c r="A31" t="s">
        <v>416</v>
      </c>
    </row>
    <row r="32" spans="1:1">
      <c r="A32" t="s">
        <v>417</v>
      </c>
    </row>
    <row r="33" spans="1:1">
      <c r="A33" t="s">
        <v>418</v>
      </c>
    </row>
    <row r="34" spans="1:1">
      <c r="A34" t="s">
        <v>419</v>
      </c>
    </row>
    <row r="35" spans="1:1">
      <c r="A35" t="s">
        <v>420</v>
      </c>
    </row>
    <row r="36" spans="1:1">
      <c r="A36" t="s">
        <v>421</v>
      </c>
    </row>
    <row r="37" spans="1:1">
      <c r="A37" t="s">
        <v>422</v>
      </c>
    </row>
    <row r="38" spans="1:1">
      <c r="A38" t="s">
        <v>419</v>
      </c>
    </row>
    <row r="39" spans="1:1">
      <c r="A39" t="s">
        <v>420</v>
      </c>
    </row>
    <row r="40" spans="1:1">
      <c r="A40" t="s">
        <v>423</v>
      </c>
    </row>
    <row r="41" spans="1:1">
      <c r="A41" t="s">
        <v>424</v>
      </c>
    </row>
    <row r="42" spans="1:1">
      <c r="A42" t="s">
        <v>425</v>
      </c>
    </row>
    <row r="43" spans="1:1">
      <c r="A43" t="s">
        <v>426</v>
      </c>
    </row>
    <row r="44" spans="1:1">
      <c r="A44" t="s">
        <v>427</v>
      </c>
    </row>
    <row r="45" spans="1:1">
      <c r="A45" t="s">
        <v>428</v>
      </c>
    </row>
    <row r="46" spans="1:1">
      <c r="A46" t="s">
        <v>429</v>
      </c>
    </row>
    <row r="47" spans="1:1">
      <c r="A47" t="s">
        <v>430</v>
      </c>
    </row>
    <row r="48" spans="1:1">
      <c r="A48" t="s">
        <v>431</v>
      </c>
    </row>
    <row r="49" spans="1:1">
      <c r="A49" t="s">
        <v>432</v>
      </c>
    </row>
    <row r="50" spans="1:1">
      <c r="A50" t="s">
        <v>433</v>
      </c>
    </row>
    <row r="51" spans="1:1">
      <c r="A51" t="s">
        <v>434</v>
      </c>
    </row>
    <row r="52" spans="1:1">
      <c r="A52" t="s">
        <v>435</v>
      </c>
    </row>
    <row r="53" spans="1:1">
      <c r="A53" t="s">
        <v>436</v>
      </c>
    </row>
    <row r="54" spans="1:1">
      <c r="A54" t="s">
        <v>437</v>
      </c>
    </row>
    <row r="55" spans="1:1">
      <c r="A55" t="s">
        <v>404</v>
      </c>
    </row>
    <row r="56" spans="1:1">
      <c r="A56" t="s">
        <v>405</v>
      </c>
    </row>
    <row r="57" spans="1:1">
      <c r="A57" t="s">
        <v>438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8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97" customWidth="1"/>
    <col min="2" max="2" width="81.26953125" style="98" hidden="1" customWidth="1"/>
    <col min="3" max="3" width="206" style="98" customWidth="1"/>
    <col min="4" max="4" width="70.7265625" style="98" hidden="1" customWidth="1"/>
    <col min="5" max="5" width="74.81640625" style="98" hidden="1" customWidth="1"/>
    <col min="6" max="16384" width="9.1796875" style="98"/>
  </cols>
  <sheetData>
    <row r="1" spans="1:12" s="88" customFormat="1" ht="134.25" customHeight="1">
      <c r="A1" s="86"/>
      <c r="B1" s="87"/>
      <c r="C1" s="87"/>
      <c r="D1" s="87"/>
      <c r="E1" s="87"/>
    </row>
    <row r="2" spans="1:12" s="88" customFormat="1" ht="37.5" customHeight="1">
      <c r="A2" s="87" t="str">
        <f>'1. CUTTING DOCKET'!B6</f>
        <v xml:space="preserve">JOB NUMBER:  </v>
      </c>
      <c r="B2" s="87" t="str">
        <f>'1. CUTTING DOCKET'!D6</f>
        <v>N07  SS25   S2780</v>
      </c>
      <c r="C2" s="87" t="s">
        <v>180</v>
      </c>
      <c r="D2" s="87"/>
      <c r="E2" s="87"/>
    </row>
    <row r="3" spans="1:12" s="88" customFormat="1" ht="37.5" customHeight="1">
      <c r="A3" s="89" t="str">
        <f>'1. CUTTING DOCKET'!B7</f>
        <v xml:space="preserve">STYLE NUMBER: </v>
      </c>
      <c r="B3" s="89" t="str">
        <f>'1. CUTTING DOCKET'!D7</f>
        <v>N07-SHR09</v>
      </c>
      <c r="C3" s="89" t="s">
        <v>181</v>
      </c>
      <c r="D3" s="89"/>
      <c r="E3" s="89"/>
    </row>
    <row r="4" spans="1:12" s="88" customFormat="1" ht="37.5" customHeight="1">
      <c r="A4" s="89" t="str">
        <f>'1. CUTTING DOCKET'!B8</f>
        <v xml:space="preserve">STYLE NAME : </v>
      </c>
      <c r="B4" s="89" t="str">
        <f>'1. CUTTING DOCKET'!D8</f>
        <v>LONG SWEATSHORT</v>
      </c>
      <c r="C4" s="89" t="s">
        <v>182</v>
      </c>
      <c r="D4" s="89"/>
      <c r="E4" s="89"/>
    </row>
    <row r="5" spans="1:12" s="88" customFormat="1" ht="76" customHeight="1">
      <c r="A5" s="90"/>
      <c r="B5" s="109" t="str">
        <f>'1. CUTTING DOCKET'!$D$20</f>
        <v>IVORY</v>
      </c>
      <c r="C5" s="189" t="e">
        <f>'1. CUTTING DOCKET'!#REF!</f>
        <v>#REF!</v>
      </c>
      <c r="D5" s="109" t="e">
        <f>'1. CUTTING DOCKET'!#REF!</f>
        <v>#REF!</v>
      </c>
      <c r="E5" s="109" t="e">
        <f>'1. CUTTING DOCKET'!#REF!</f>
        <v>#REF!</v>
      </c>
    </row>
    <row r="6" spans="1:12" s="92" customFormat="1" ht="69.75" customHeight="1">
      <c r="A6" s="91" t="s">
        <v>32</v>
      </c>
      <c r="B6" s="191" t="str">
        <f>'1. CUTTING DOCKET'!$E$35</f>
        <v>IVORY</v>
      </c>
      <c r="C6" s="191" t="str">
        <f>'1. CUTTING DOCKET'!$E$37</f>
        <v>WHITE</v>
      </c>
      <c r="D6" s="191" t="e">
        <f>'1. CUTTING DOCKET'!#REF!</f>
        <v>#REF!</v>
      </c>
      <c r="E6" s="191" t="e">
        <f>'1. CUTTING DOCKET'!#REF!</f>
        <v>#REF!</v>
      </c>
    </row>
    <row r="7" spans="1:12" s="92" customFormat="1" ht="75" customHeight="1">
      <c r="A7" s="93" t="s">
        <v>33</v>
      </c>
      <c r="B7" s="592" t="str">
        <f>'1. CUTTING DOCKET'!M11</f>
        <v>100%COTTON SEMI BRUSHED - PFD COLOR  (20/1+20/1+10/2) washing_ 14GG _460GSM</v>
      </c>
      <c r="C7" s="593"/>
      <c r="D7" s="593"/>
      <c r="E7" s="594"/>
    </row>
    <row r="8" spans="1:12" s="92" customFormat="1" ht="409.6" customHeight="1">
      <c r="A8" s="94" t="str">
        <f>'1. CUTTING DOCKET'!D35</f>
        <v>VẢI CHÍNH</v>
      </c>
      <c r="B8" s="595"/>
      <c r="C8" s="596"/>
      <c r="D8" s="597"/>
      <c r="E8" s="598"/>
      <c r="L8" s="95"/>
    </row>
    <row r="9" spans="1:12" s="92" customFormat="1" ht="94.5" customHeight="1">
      <c r="A9" s="91" t="e">
        <f>'1. CUTTING DOCKET'!#REF!</f>
        <v>#REF!</v>
      </c>
      <c r="B9" s="191" t="e">
        <f>'1. CUTTING DOCKET'!#REF!</f>
        <v>#REF!</v>
      </c>
      <c r="C9" s="191" t="e">
        <f>'1. CUTTING DOCKET'!#REF!</f>
        <v>#REF!</v>
      </c>
      <c r="D9" s="191" t="e">
        <f>'1. CUTTING DOCKET'!#REF!</f>
        <v>#REF!</v>
      </c>
      <c r="E9" s="191" t="e">
        <f>'1. CUTTING DOCKET'!#REF!</f>
        <v>#REF!</v>
      </c>
    </row>
    <row r="10" spans="1:12" s="92" customFormat="1" ht="409.5" customHeight="1">
      <c r="A10" s="192"/>
      <c r="B10" s="193"/>
      <c r="C10" s="193"/>
      <c r="D10" s="193"/>
      <c r="E10" s="193"/>
      <c r="L10" s="95"/>
    </row>
    <row r="11" spans="1:12" s="92" customFormat="1" ht="132" customHeight="1">
      <c r="A11" s="91" t="e">
        <f>'1. CUTTING DOCKET'!#REF!</f>
        <v>#REF!</v>
      </c>
      <c r="B11" s="191" t="e">
        <f>'1. CUTTING DOCKET'!#REF!</f>
        <v>#REF!</v>
      </c>
      <c r="C11" s="191" t="e">
        <f>'1. CUTTING DOCKET'!#REF!</f>
        <v>#REF!</v>
      </c>
      <c r="D11" s="191" t="e">
        <f>'1. CUTTING DOCKET'!#REF!</f>
        <v>#REF!</v>
      </c>
      <c r="E11" s="91" t="e">
        <f>'1. CUTTING DOCKET'!#REF!</f>
        <v>#REF!</v>
      </c>
    </row>
    <row r="12" spans="1:12" s="92" customFormat="1" ht="409.6" customHeight="1">
      <c r="A12" s="94" t="e">
        <f>'1. CUTTING DOCKET'!#REF!</f>
        <v>#REF!</v>
      </c>
      <c r="B12" s="194"/>
      <c r="C12" s="194"/>
      <c r="D12" s="194"/>
      <c r="E12" s="194"/>
      <c r="L12" s="95"/>
    </row>
    <row r="13" spans="1:12" s="92" customFormat="1" ht="135" hidden="1" customHeight="1">
      <c r="A13" s="91" t="e">
        <f>'1. CUTTING DOCKET'!#REF!</f>
        <v>#REF!</v>
      </c>
      <c r="B13" s="599" t="e">
        <f>'1. CUTTING DOCKET'!#REF!</f>
        <v>#REF!</v>
      </c>
      <c r="C13" s="593"/>
      <c r="D13" s="600"/>
      <c r="E13" s="91" t="e">
        <f>'1. CUTTING DOCKET'!#REF!</f>
        <v>#REF!</v>
      </c>
    </row>
    <row r="14" spans="1:12" s="92" customFormat="1" ht="409.6" hidden="1" customHeight="1">
      <c r="A14" s="94" t="e">
        <f>'1. CUTTING DOCKET'!#REF!</f>
        <v>#REF!</v>
      </c>
      <c r="B14" s="595"/>
      <c r="C14" s="596"/>
      <c r="D14" s="597"/>
      <c r="E14" s="134"/>
      <c r="L14" s="95"/>
    </row>
    <row r="15" spans="1:12" s="92" customFormat="1" ht="74.25" customHeight="1">
      <c r="A15" s="91" t="s">
        <v>52</v>
      </c>
      <c r="B15" s="195" t="e">
        <f>'1. CUTTING DOCKET'!#REF!</f>
        <v>#REF!</v>
      </c>
      <c r="C15" s="195" t="str">
        <f>'1. CUTTING DOCKET'!$F$42</f>
        <v>DTM</v>
      </c>
      <c r="D15" s="195" t="e">
        <f>'1. CUTTING DOCKET'!#REF!</f>
        <v>#REF!</v>
      </c>
      <c r="E15" s="127" t="e">
        <f>'1. CUTTING DOCKET'!#REF!</f>
        <v>#REF!</v>
      </c>
    </row>
    <row r="16" spans="1:12" s="92" customFormat="1" ht="115.5" customHeight="1">
      <c r="A16" s="94" t="s">
        <v>41</v>
      </c>
      <c r="B16" s="190" t="e">
        <f>'1. CUTTING DOCKET'!#REF!</f>
        <v>#REF!</v>
      </c>
      <c r="C16" s="190" t="str">
        <f>'1. CUTTING DOCKET'!$G$42</f>
        <v>DTM</v>
      </c>
      <c r="D16" s="190" t="e">
        <f>'1. CUTTING DOCKET'!#REF!</f>
        <v>#REF!</v>
      </c>
      <c r="E16" s="190" t="e">
        <f>'1. CUTTING DOCKET'!#REF!</f>
        <v>#REF!</v>
      </c>
    </row>
    <row r="17" spans="1:5" s="92" customFormat="1" ht="115.5" customHeight="1">
      <c r="A17" s="94" t="e">
        <f>'1. CUTTING DOCKET'!#REF!</f>
        <v>#REF!</v>
      </c>
      <c r="B17" s="601" t="e">
        <f>'1. CUTTING DOCKET'!#REF!</f>
        <v>#REF!</v>
      </c>
      <c r="C17" s="602"/>
      <c r="D17" s="603"/>
      <c r="E17" s="604"/>
    </row>
    <row r="18" spans="1:5" s="92" customFormat="1" ht="90" customHeight="1">
      <c r="A18" s="91" t="e">
        <f>'1. CUTTING DOCKET'!#REF!</f>
        <v>#REF!</v>
      </c>
      <c r="B18" s="557" t="e">
        <f>'1. CUTTING DOCKET'!#REF!</f>
        <v>#REF!</v>
      </c>
      <c r="C18" s="591"/>
      <c r="D18" s="591"/>
      <c r="E18" s="558"/>
    </row>
    <row r="19" spans="1:5" s="92" customFormat="1" ht="409.6" customHeight="1">
      <c r="A19" s="196" t="s">
        <v>206</v>
      </c>
      <c r="B19" s="607"/>
      <c r="C19" s="608"/>
      <c r="D19" s="609"/>
      <c r="E19" s="609"/>
    </row>
    <row r="20" spans="1:5" s="92" customFormat="1" ht="79.5" customHeight="1">
      <c r="A20" s="91" t="e">
        <f>'1. CUTTING DOCKET'!#REF!</f>
        <v>#REF!</v>
      </c>
      <c r="B20" s="557" t="e">
        <f>'1. CUTTING DOCKET'!#REF!</f>
        <v>#REF!</v>
      </c>
      <c r="C20" s="591"/>
      <c r="D20" s="591"/>
      <c r="E20" s="558"/>
    </row>
    <row r="21" spans="1:5" s="92" customFormat="1" ht="346.5" customHeight="1">
      <c r="A21" s="94" t="s">
        <v>157</v>
      </c>
      <c r="B21" s="610"/>
      <c r="C21" s="611"/>
      <c r="D21" s="612"/>
      <c r="E21" s="613"/>
    </row>
    <row r="22" spans="1:5" s="92" customFormat="1" ht="35">
      <c r="A22" s="91" t="e">
        <f>'1. CUTTING DOCKET'!#REF!</f>
        <v>#REF!</v>
      </c>
      <c r="B22" s="605" t="e">
        <f>'1. CUTTING DOCKET'!#REF!</f>
        <v>#REF!</v>
      </c>
      <c r="C22" s="591"/>
      <c r="D22" s="606"/>
      <c r="E22" s="131"/>
    </row>
    <row r="23" spans="1:5" s="92" customFormat="1" ht="299.25" customHeight="1">
      <c r="A23" s="96" t="s">
        <v>140</v>
      </c>
      <c r="B23" s="614"/>
      <c r="C23" s="615"/>
      <c r="D23" s="616"/>
      <c r="E23" s="616"/>
    </row>
    <row r="24" spans="1:5" s="92" customFormat="1" ht="101.5" customHeight="1">
      <c r="A24" s="91" t="e">
        <f>'1. CUTTING DOCKET'!#REF!</f>
        <v>#REF!</v>
      </c>
      <c r="B24" s="605" t="e">
        <f>'1. CUTTING DOCKET'!#REF!</f>
        <v>#REF!</v>
      </c>
      <c r="C24" s="591"/>
      <c r="D24" s="606"/>
      <c r="E24" s="131"/>
    </row>
    <row r="25" spans="1:5" s="92" customFormat="1" ht="362.25" customHeight="1">
      <c r="A25" s="96" t="s">
        <v>212</v>
      </c>
      <c r="B25" s="617" t="s">
        <v>213</v>
      </c>
      <c r="C25" s="618"/>
      <c r="D25" s="619"/>
      <c r="E25" s="143"/>
    </row>
    <row r="26" spans="1:5" s="92" customFormat="1" ht="109.5" customHeight="1">
      <c r="A26" s="91" t="s">
        <v>141</v>
      </c>
      <c r="B26" s="605" t="str">
        <f>'1. CUTTING DOCKET'!F50</f>
        <v>CLEAR</v>
      </c>
      <c r="C26" s="591"/>
      <c r="D26" s="606"/>
      <c r="E26" s="132"/>
    </row>
    <row r="27" spans="1:5" s="92" customFormat="1" ht="282" customHeight="1">
      <c r="A27" s="96" t="s">
        <v>142</v>
      </c>
      <c r="B27" s="620" t="s">
        <v>207</v>
      </c>
      <c r="C27" s="621"/>
      <c r="D27" s="622"/>
      <c r="E27" s="622"/>
    </row>
    <row r="28" spans="1:5" s="92" customFormat="1" ht="93.65" customHeight="1">
      <c r="A28" s="91" t="e">
        <f>'1. CUTTING DOCKET'!#REF!</f>
        <v>#REF!</v>
      </c>
      <c r="B28" s="605" t="e">
        <f>'1. CUTTING DOCKET'!#REF!</f>
        <v>#REF!</v>
      </c>
      <c r="C28" s="591"/>
      <c r="D28" s="606"/>
      <c r="E28" s="132"/>
    </row>
    <row r="29" spans="1:5" s="92" customFormat="1" ht="273" customHeight="1">
      <c r="A29" s="94" t="s">
        <v>143</v>
      </c>
      <c r="B29" s="623"/>
      <c r="C29" s="624"/>
      <c r="D29" s="625"/>
      <c r="E29" s="625"/>
    </row>
    <row r="30" spans="1:5" s="92" customFormat="1" ht="95.25" customHeight="1">
      <c r="A30" s="91" t="e">
        <f>'1. CUTTING DOCKET'!#REF!</f>
        <v>#REF!</v>
      </c>
      <c r="B30" s="605" t="e">
        <f>'1. CUTTING DOCKET'!#REF!</f>
        <v>#REF!</v>
      </c>
      <c r="C30" s="591"/>
      <c r="D30" s="606"/>
      <c r="E30" s="132"/>
    </row>
    <row r="31" spans="1:5" s="92" customFormat="1" ht="324.75" customHeight="1">
      <c r="A31" s="94"/>
      <c r="B31" s="623"/>
      <c r="C31" s="624"/>
      <c r="D31" s="625"/>
      <c r="E31" s="625"/>
    </row>
    <row r="32" spans="1:5" s="92" customFormat="1" ht="119.5" customHeight="1">
      <c r="A32" s="91" t="s">
        <v>145</v>
      </c>
      <c r="B32" s="605" t="e">
        <f>'1. CUTTING DOCKET'!#REF!</f>
        <v>#REF!</v>
      </c>
      <c r="C32" s="591"/>
      <c r="D32" s="606"/>
      <c r="E32" s="132"/>
    </row>
    <row r="33" spans="1:9" s="92" customFormat="1" ht="287.25" customHeight="1">
      <c r="A33" s="94" t="s">
        <v>146</v>
      </c>
      <c r="B33" s="623"/>
      <c r="C33" s="624"/>
      <c r="D33" s="625"/>
      <c r="E33" s="625"/>
    </row>
    <row r="34" spans="1:9" s="92" customFormat="1" ht="71.5" customHeight="1">
      <c r="A34" s="91" t="s">
        <v>136</v>
      </c>
      <c r="B34" s="605" t="s">
        <v>38</v>
      </c>
      <c r="C34" s="591"/>
      <c r="D34" s="606"/>
      <c r="E34" s="132"/>
    </row>
    <row r="35" spans="1:9" s="92" customFormat="1" ht="87" customHeight="1">
      <c r="A35" s="94" t="s">
        <v>144</v>
      </c>
      <c r="B35" s="623"/>
      <c r="C35" s="624"/>
      <c r="D35" s="625"/>
      <c r="E35" s="625"/>
    </row>
    <row r="36" spans="1:9" s="92" customFormat="1" ht="63.65" customHeight="1">
      <c r="A36" s="91" t="s">
        <v>137</v>
      </c>
      <c r="B36" s="605" t="s">
        <v>132</v>
      </c>
      <c r="C36" s="591"/>
      <c r="D36" s="606"/>
      <c r="E36" s="132"/>
    </row>
    <row r="37" spans="1:9" s="92" customFormat="1" ht="97.5" customHeight="1">
      <c r="A37" s="94" t="s">
        <v>144</v>
      </c>
      <c r="B37" s="623"/>
      <c r="C37" s="624"/>
      <c r="D37" s="625"/>
      <c r="E37" s="625"/>
    </row>
    <row r="38" spans="1:9" s="92" customFormat="1" ht="97.5" customHeight="1">
      <c r="A38" s="128" t="e">
        <f>'1. CUTTING DOCKET'!#REF!</f>
        <v>#REF!</v>
      </c>
      <c r="B38" s="626" t="e">
        <f>'1. CUTTING DOCKET'!#REF!</f>
        <v>#REF!</v>
      </c>
      <c r="C38" s="627"/>
      <c r="D38" s="628"/>
      <c r="E38" s="133"/>
    </row>
    <row r="39" spans="1:9" s="92" customFormat="1" ht="221.5" customHeight="1">
      <c r="A39" s="94"/>
      <c r="B39" s="629"/>
      <c r="C39" s="630"/>
      <c r="D39" s="629"/>
      <c r="E39" s="629"/>
    </row>
    <row r="43" spans="1:9">
      <c r="I43" s="98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5"/>
    <col min="18" max="18" width="80.26953125" style="55" customWidth="1"/>
    <col min="19" max="16384" width="9.1796875" style="55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61" customFormat="1" ht="30.75" customHeight="1">
      <c r="A1" s="57"/>
      <c r="B1" s="58" t="s">
        <v>73</v>
      </c>
      <c r="C1" s="58" t="s">
        <v>56</v>
      </c>
      <c r="D1" s="631" t="s">
        <v>74</v>
      </c>
      <c r="E1" s="631"/>
      <c r="F1" s="631"/>
      <c r="G1" s="58"/>
      <c r="H1" s="58"/>
      <c r="I1" s="59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</row>
    <row r="2" spans="1:25" s="61" customFormat="1" ht="30.75" customHeight="1" thickBot="1">
      <c r="A2" s="62"/>
      <c r="B2" s="63" t="s">
        <v>75</v>
      </c>
      <c r="C2" s="63" t="s">
        <v>76</v>
      </c>
      <c r="D2" s="632" t="s">
        <v>77</v>
      </c>
      <c r="E2" s="632"/>
      <c r="F2" s="632"/>
      <c r="G2" s="632"/>
      <c r="H2" s="632"/>
      <c r="I2" s="633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</row>
    <row r="3" spans="1:25" s="69" customFormat="1" ht="20.25" customHeight="1">
      <c r="A3" s="64" t="s">
        <v>78</v>
      </c>
      <c r="B3" s="65" t="s">
        <v>79</v>
      </c>
      <c r="C3" s="65" t="s">
        <v>80</v>
      </c>
      <c r="D3" s="66" t="s">
        <v>61</v>
      </c>
      <c r="E3" s="66" t="s">
        <v>10</v>
      </c>
      <c r="F3" s="66" t="s">
        <v>58</v>
      </c>
      <c r="G3" s="66" t="s">
        <v>59</v>
      </c>
      <c r="H3" s="66" t="s">
        <v>60</v>
      </c>
      <c r="I3" s="67" t="s">
        <v>81</v>
      </c>
      <c r="J3" s="68"/>
      <c r="K3" s="68"/>
    </row>
    <row r="4" spans="1:25" s="75" customFormat="1" ht="27" customHeight="1">
      <c r="A4" s="70">
        <v>1</v>
      </c>
      <c r="B4" s="71" t="s">
        <v>82</v>
      </c>
      <c r="C4" s="71" t="s">
        <v>83</v>
      </c>
      <c r="D4" s="72">
        <v>68.5</v>
      </c>
      <c r="E4" s="72">
        <v>72.5</v>
      </c>
      <c r="F4" s="72">
        <v>74.5</v>
      </c>
      <c r="G4" s="72">
        <v>76.5</v>
      </c>
      <c r="H4" s="72">
        <v>78.5</v>
      </c>
      <c r="I4" s="73" t="s">
        <v>84</v>
      </c>
      <c r="J4" s="74"/>
      <c r="K4" s="74"/>
    </row>
    <row r="5" spans="1:25" s="75" customFormat="1" ht="27" customHeight="1">
      <c r="A5" s="70">
        <v>2</v>
      </c>
      <c r="B5" s="71" t="s">
        <v>85</v>
      </c>
      <c r="C5" s="71" t="s">
        <v>86</v>
      </c>
      <c r="D5" s="72">
        <v>66.5</v>
      </c>
      <c r="E5" s="72">
        <v>70.5</v>
      </c>
      <c r="F5" s="72">
        <v>72.5</v>
      </c>
      <c r="G5" s="72">
        <v>74.5</v>
      </c>
      <c r="H5" s="72">
        <v>76.5</v>
      </c>
      <c r="I5" s="73" t="s">
        <v>84</v>
      </c>
      <c r="J5" s="74"/>
      <c r="K5" s="74"/>
    </row>
    <row r="6" spans="1:25" s="75" customFormat="1" ht="27" customHeight="1">
      <c r="A6" s="70">
        <v>3</v>
      </c>
      <c r="B6" s="56" t="s">
        <v>87</v>
      </c>
      <c r="C6" s="56" t="s">
        <v>88</v>
      </c>
      <c r="D6" s="76">
        <v>51</v>
      </c>
      <c r="E6" s="76">
        <v>55</v>
      </c>
      <c r="F6" s="76">
        <v>57</v>
      </c>
      <c r="G6" s="76">
        <v>59</v>
      </c>
      <c r="H6" s="76">
        <v>61</v>
      </c>
      <c r="I6" s="77" t="s">
        <v>84</v>
      </c>
      <c r="J6" s="74"/>
      <c r="K6" s="74"/>
    </row>
    <row r="7" spans="1:25" s="75" customFormat="1" ht="27" customHeight="1">
      <c r="A7" s="70">
        <v>4</v>
      </c>
      <c r="B7" s="56" t="s">
        <v>89</v>
      </c>
      <c r="C7" s="56" t="s">
        <v>90</v>
      </c>
      <c r="D7" s="76">
        <v>51</v>
      </c>
      <c r="E7" s="76">
        <v>55</v>
      </c>
      <c r="F7" s="76">
        <v>57</v>
      </c>
      <c r="G7" s="76">
        <v>59</v>
      </c>
      <c r="H7" s="76">
        <v>61</v>
      </c>
      <c r="I7" s="78" t="s">
        <v>84</v>
      </c>
      <c r="J7" s="74"/>
      <c r="K7" s="74"/>
    </row>
    <row r="8" spans="1:25" s="75" customFormat="1" ht="27" customHeight="1">
      <c r="A8" s="70">
        <v>5</v>
      </c>
      <c r="B8" s="56" t="s">
        <v>91</v>
      </c>
      <c r="C8" s="56" t="s">
        <v>92</v>
      </c>
      <c r="D8" s="76">
        <v>22</v>
      </c>
      <c r="E8" s="76">
        <v>23</v>
      </c>
      <c r="F8" s="76">
        <v>23.5</v>
      </c>
      <c r="G8" s="76">
        <v>24</v>
      </c>
      <c r="H8" s="76">
        <v>24.5</v>
      </c>
      <c r="I8" s="78" t="s">
        <v>93</v>
      </c>
      <c r="J8" s="74"/>
      <c r="K8" s="74"/>
    </row>
    <row r="9" spans="1:25" s="75" customFormat="1" ht="27" customHeight="1">
      <c r="A9" s="70">
        <v>6</v>
      </c>
      <c r="B9" s="56" t="s">
        <v>94</v>
      </c>
      <c r="C9" s="56" t="s">
        <v>95</v>
      </c>
      <c r="D9" s="76">
        <v>18.5</v>
      </c>
      <c r="E9" s="76">
        <v>19.5</v>
      </c>
      <c r="F9" s="76">
        <v>20.5</v>
      </c>
      <c r="G9" s="76">
        <v>20.5</v>
      </c>
      <c r="H9" s="76">
        <v>21.5</v>
      </c>
      <c r="I9" s="79" t="s">
        <v>84</v>
      </c>
      <c r="J9" s="74"/>
      <c r="K9" s="74"/>
    </row>
    <row r="10" spans="1:25" s="75" customFormat="1" ht="27" customHeight="1">
      <c r="A10" s="70">
        <v>7</v>
      </c>
      <c r="B10" s="56" t="s">
        <v>96</v>
      </c>
      <c r="C10" s="56" t="s">
        <v>97</v>
      </c>
      <c r="D10" s="76">
        <v>8.5</v>
      </c>
      <c r="E10" s="76">
        <v>9</v>
      </c>
      <c r="F10" s="76">
        <v>9.5</v>
      </c>
      <c r="G10" s="76">
        <v>9.5</v>
      </c>
      <c r="H10" s="76">
        <v>10</v>
      </c>
      <c r="I10" s="78" t="s">
        <v>84</v>
      </c>
      <c r="J10" s="74"/>
      <c r="K10" s="74"/>
    </row>
    <row r="11" spans="1:25" s="75" customFormat="1" ht="27" customHeight="1">
      <c r="A11" s="70">
        <v>8</v>
      </c>
      <c r="B11" s="56" t="s">
        <v>98</v>
      </c>
      <c r="C11" s="56" t="s">
        <v>99</v>
      </c>
      <c r="D11" s="76">
        <v>2</v>
      </c>
      <c r="E11" s="76">
        <v>2</v>
      </c>
      <c r="F11" s="76">
        <v>2</v>
      </c>
      <c r="G11" s="76">
        <v>2</v>
      </c>
      <c r="H11" s="76">
        <v>2</v>
      </c>
      <c r="I11" s="78">
        <v>0</v>
      </c>
      <c r="J11" s="74"/>
      <c r="K11" s="74"/>
    </row>
    <row r="12" spans="1:25" s="75" customFormat="1" ht="27" customHeight="1">
      <c r="A12" s="70">
        <v>9</v>
      </c>
      <c r="B12" s="56" t="s">
        <v>100</v>
      </c>
      <c r="C12" s="56" t="s">
        <v>101</v>
      </c>
      <c r="D12" s="76">
        <v>46</v>
      </c>
      <c r="E12" s="76">
        <v>50</v>
      </c>
      <c r="F12" s="76">
        <v>52</v>
      </c>
      <c r="G12" s="76">
        <v>54</v>
      </c>
      <c r="H12" s="76">
        <v>56</v>
      </c>
      <c r="I12" s="78" t="s">
        <v>93</v>
      </c>
      <c r="J12" s="74"/>
      <c r="K12" s="74"/>
    </row>
    <row r="13" spans="1:25" s="75" customFormat="1" ht="27" customHeight="1">
      <c r="A13" s="70">
        <v>10</v>
      </c>
      <c r="B13" s="56" t="s">
        <v>102</v>
      </c>
      <c r="C13" s="56" t="s">
        <v>103</v>
      </c>
      <c r="D13" s="76">
        <v>22</v>
      </c>
      <c r="E13" s="76">
        <v>23</v>
      </c>
      <c r="F13" s="76">
        <v>24</v>
      </c>
      <c r="G13" s="76">
        <v>25</v>
      </c>
      <c r="H13" s="76">
        <v>26</v>
      </c>
      <c r="I13" s="78" t="s">
        <v>93</v>
      </c>
      <c r="J13" s="74"/>
      <c r="K13" s="74"/>
    </row>
    <row r="14" spans="1:25" s="75" customFormat="1" ht="27" customHeight="1">
      <c r="A14" s="70">
        <v>11</v>
      </c>
      <c r="B14" s="56" t="s">
        <v>104</v>
      </c>
      <c r="C14" s="56" t="s">
        <v>105</v>
      </c>
      <c r="D14" s="76">
        <v>19.5</v>
      </c>
      <c r="E14" s="76">
        <v>20</v>
      </c>
      <c r="F14" s="76">
        <v>20.5</v>
      </c>
      <c r="G14" s="76">
        <v>21</v>
      </c>
      <c r="H14" s="76">
        <v>21.5</v>
      </c>
      <c r="I14" s="79">
        <v>0</v>
      </c>
      <c r="J14" s="74"/>
      <c r="K14" s="74"/>
    </row>
    <row r="15" spans="1:25" s="75" customFormat="1" ht="27" customHeight="1">
      <c r="A15" s="70">
        <v>12</v>
      </c>
      <c r="B15" s="56" t="s">
        <v>106</v>
      </c>
      <c r="C15" s="56" t="s">
        <v>107</v>
      </c>
      <c r="D15" s="76">
        <v>2.5</v>
      </c>
      <c r="E15" s="76">
        <v>2.5</v>
      </c>
      <c r="F15" s="76">
        <v>2.5</v>
      </c>
      <c r="G15" s="76">
        <v>2.5</v>
      </c>
      <c r="H15" s="76">
        <v>2.5</v>
      </c>
      <c r="I15" s="79">
        <v>0</v>
      </c>
      <c r="J15" s="74"/>
      <c r="K15" s="74"/>
    </row>
    <row r="16" spans="1:25" s="75" customFormat="1" ht="27" customHeight="1">
      <c r="A16" s="70">
        <v>13</v>
      </c>
      <c r="B16" s="56" t="s">
        <v>108</v>
      </c>
      <c r="C16" s="56" t="s">
        <v>109</v>
      </c>
      <c r="D16" s="76">
        <v>2.5</v>
      </c>
      <c r="E16" s="76">
        <v>2.5</v>
      </c>
      <c r="F16" s="76">
        <v>2.5</v>
      </c>
      <c r="G16" s="76">
        <v>2.5</v>
      </c>
      <c r="H16" s="76">
        <v>2.5</v>
      </c>
      <c r="I16" s="79">
        <v>0</v>
      </c>
      <c r="J16" s="74"/>
      <c r="K16" s="74"/>
    </row>
    <row r="17" spans="1:11" s="75" customFormat="1" ht="27" customHeight="1" thickBot="1">
      <c r="A17" s="70">
        <v>14</v>
      </c>
      <c r="B17" s="80" t="s">
        <v>110</v>
      </c>
      <c r="C17" s="80" t="s">
        <v>111</v>
      </c>
      <c r="D17" s="81">
        <v>2.5</v>
      </c>
      <c r="E17" s="81">
        <v>2.5</v>
      </c>
      <c r="F17" s="81">
        <v>2.5</v>
      </c>
      <c r="G17" s="81">
        <v>2.5</v>
      </c>
      <c r="H17" s="81">
        <v>2.5</v>
      </c>
      <c r="I17" s="82">
        <v>0</v>
      </c>
      <c r="J17" s="74"/>
      <c r="K17" s="74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5E609E8-041A-40B8-92F3-7EE0134FF0C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5A01C69-4999-49F4-A929-E639E49CE1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9C69A01-0CE6-4579-9C94-3BAA9E15921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8</vt:i4>
      </vt:variant>
    </vt:vector>
  </HeadingPairs>
  <TitlesOfParts>
    <vt:vector size="16" baseType="lpstr">
      <vt:lpstr>GREY</vt:lpstr>
      <vt:lpstr>1. CUTTING DOCKET</vt:lpstr>
      <vt:lpstr>2. TRIM CARD</vt:lpstr>
      <vt:lpstr>SPEC</vt:lpstr>
      <vt:lpstr>Sheet1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GREY!Print_Area</vt:lpstr>
      <vt:lpstr>'1. CUTTING DOCKET'!Print_Titles</vt:lpstr>
      <vt:lpstr>'2. TRIM CARD'!Print_Titles</vt:lpstr>
      <vt:lpstr>'2. TRIM CARD (GREY)'!Print_Titles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My Lai Thi Cham</cp:lastModifiedBy>
  <cp:lastPrinted>2024-08-12T02:44:17Z</cp:lastPrinted>
  <dcterms:created xsi:type="dcterms:W3CDTF">2016-05-06T01:47:29Z</dcterms:created>
  <dcterms:modified xsi:type="dcterms:W3CDTF">2024-08-14T06:06:24Z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