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NIKE/4-SS25/1-SAMPLE/2-STYLE-FILE/3. CUTTING DOCKET/"/>
    </mc:Choice>
  </mc:AlternateContent>
  <xr:revisionPtr revIDLastSave="233" documentId="8_{F5D69240-0071-43E6-B573-490D95543458}" xr6:coauthVersionLast="47" xr6:coauthVersionMax="47" xr10:uidLastSave="{6C0EAE11-A2C2-4095-8943-7550BD2427D4}"/>
  <bookViews>
    <workbookView xWindow="-110" yWindow="-110" windowWidth="19420" windowHeight="10300" tabRatio="895" xr2:uid="{00000000-000D-0000-FFFF-FFFF00000000}"/>
  </bookViews>
  <sheets>
    <sheet name="1. CUTTING DOCKET" sheetId="12" r:id="rId1"/>
    <sheet name="2. TRIM CARD" sheetId="5" r:id="rId2"/>
    <sheet name="SPEC 11.08" sheetId="18" r:id="rId3"/>
    <sheet name="UPC" sheetId="9" state="hidden" r:id="rId4"/>
    <sheet name="PP MEETING" sheetId="11" state="hidden" r:id="rId5"/>
    <sheet name="4. THÔNG SỐ SẢN XUẤT" sheetId="8" state="hidden" r:id="rId6"/>
  </sheets>
  <definedNames>
    <definedName name="_Fill" localSheetId="0" hidden="1">#REF!</definedName>
    <definedName name="_Fill" localSheetId="1" hidden="1">#REF!</definedName>
    <definedName name="_Fill" localSheetId="4" hidden="1">#REF!</definedName>
    <definedName name="_Fill" hidden="1">#REF!</definedName>
    <definedName name="_xlnm._FilterDatabase" localSheetId="0" hidden="1">'1. CUTTING DOCKET'!$A$46:$R$93</definedName>
    <definedName name="_xlnm.Print_Area" localSheetId="0">'1. CUTTING DOCKET'!$A$1:$Q$125</definedName>
    <definedName name="_xlnm.Print_Area" localSheetId="1">'2. TRIM CARD'!$A$1:$D$15</definedName>
    <definedName name="_xlnm.Print_Area" localSheetId="4">'PP MEETING'!$A$1:$H$23</definedName>
    <definedName name="_xlnm.Print_Titles" localSheetId="0">'1. CUTTING DOCKET'!$1:$14</definedName>
    <definedName name="_xlnm.Print_Titles" localSheetId="1">'2. TRIM CARD'!$1:$4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5" l="1"/>
  <c r="B8" i="5"/>
  <c r="B37" i="12" l="1"/>
  <c r="O20" i="18" l="1"/>
  <c r="O19" i="18"/>
  <c r="O18" i="18"/>
  <c r="O17" i="18"/>
  <c r="O16" i="18"/>
  <c r="O15" i="18"/>
  <c r="O14" i="18"/>
  <c r="O13" i="18"/>
  <c r="O12" i="18"/>
  <c r="O11" i="18"/>
  <c r="O10" i="18"/>
  <c r="O9" i="18"/>
  <c r="O8" i="18"/>
  <c r="O7" i="18"/>
  <c r="A8" i="5" l="1"/>
  <c r="B12" i="5"/>
  <c r="B14" i="5"/>
  <c r="A14" i="5"/>
  <c r="A12" i="5" l="1"/>
  <c r="B111" i="12"/>
  <c r="C111" i="12" l="1"/>
  <c r="H91" i="12"/>
  <c r="Q17" i="12" l="1"/>
  <c r="D18" i="12"/>
  <c r="G18" i="12"/>
  <c r="H18" i="12"/>
  <c r="J18" i="12"/>
  <c r="K18" i="12"/>
  <c r="L18" i="12"/>
  <c r="Q18" i="12" l="1"/>
  <c r="B16" i="5" l="1"/>
  <c r="B100" i="12" l="1"/>
  <c r="H90" i="12"/>
  <c r="H88" i="12"/>
  <c r="H86" i="12"/>
  <c r="H84" i="12"/>
  <c r="H82" i="12"/>
  <c r="M81" i="12"/>
  <c r="M83" i="12" s="1"/>
  <c r="H80" i="12"/>
  <c r="H78" i="12"/>
  <c r="H76" i="12"/>
  <c r="H74" i="12"/>
  <c r="H72" i="12"/>
  <c r="H70" i="12"/>
  <c r="H67" i="12"/>
  <c r="H66" i="12"/>
  <c r="H64" i="12"/>
  <c r="H62" i="12"/>
  <c r="H60" i="12"/>
  <c r="H58" i="12"/>
  <c r="H56" i="12"/>
  <c r="F56" i="12" s="1"/>
  <c r="H53" i="12"/>
  <c r="H52" i="12"/>
  <c r="H50" i="12"/>
  <c r="M51" i="12"/>
  <c r="M48" i="12"/>
  <c r="B40" i="12"/>
  <c r="L23" i="12"/>
  <c r="L24" i="12" s="1"/>
  <c r="K23" i="12"/>
  <c r="K24" i="12" s="1"/>
  <c r="J23" i="12"/>
  <c r="J24" i="12" s="1"/>
  <c r="I23" i="12"/>
  <c r="I24" i="12" s="1"/>
  <c r="H23" i="12"/>
  <c r="H24" i="12" s="1"/>
  <c r="G23" i="12"/>
  <c r="D23" i="12"/>
  <c r="D24" i="12" s="1"/>
  <c r="A39" i="12" s="1"/>
  <c r="Q22" i="12"/>
  <c r="C4" i="5" l="1"/>
  <c r="B118" i="12"/>
  <c r="H83" i="12"/>
  <c r="B101" i="12"/>
  <c r="H87" i="12"/>
  <c r="H81" i="12"/>
  <c r="H89" i="12"/>
  <c r="H85" i="12"/>
  <c r="M85" i="12"/>
  <c r="H79" i="12"/>
  <c r="H77" i="12"/>
  <c r="H75" i="12"/>
  <c r="H73" i="12"/>
  <c r="H71" i="12"/>
  <c r="H65" i="12"/>
  <c r="H63" i="12"/>
  <c r="H61" i="12"/>
  <c r="H59" i="12"/>
  <c r="H57" i="12"/>
  <c r="F57" i="12" s="1"/>
  <c r="H51" i="12"/>
  <c r="H48" i="12"/>
  <c r="Q23" i="12"/>
  <c r="Q24" i="12" s="1"/>
  <c r="G40" i="12" s="1"/>
  <c r="G24" i="12"/>
  <c r="I40" i="12" l="1"/>
  <c r="J40" i="12" s="1"/>
  <c r="M40" i="12" s="1"/>
  <c r="G41" i="12"/>
  <c r="I41" i="12" s="1"/>
  <c r="J41" i="12" s="1"/>
  <c r="M41" i="12" s="1"/>
  <c r="L28" i="12" l="1"/>
  <c r="L29" i="12" s="1"/>
  <c r="K28" i="12"/>
  <c r="K29" i="12" s="1"/>
  <c r="J28" i="12"/>
  <c r="J29" i="12" s="1"/>
  <c r="I28" i="12"/>
  <c r="I29" i="12" s="1"/>
  <c r="H28" i="12"/>
  <c r="H29" i="12" s="1"/>
  <c r="G28" i="12"/>
  <c r="G29" i="12" s="1"/>
  <c r="L19" i="12"/>
  <c r="L32" i="12" s="1"/>
  <c r="B99" i="12"/>
  <c r="B97" i="12"/>
  <c r="A29" i="5"/>
  <c r="B27" i="5"/>
  <c r="B25" i="5"/>
  <c r="A25" i="5"/>
  <c r="B23" i="5"/>
  <c r="A23" i="5"/>
  <c r="B21" i="5"/>
  <c r="A21" i="5"/>
  <c r="B19" i="5"/>
  <c r="A19" i="5"/>
  <c r="A16" i="5"/>
  <c r="B11" i="5"/>
  <c r="A11" i="5"/>
  <c r="A9" i="5"/>
  <c r="D4" i="5"/>
  <c r="B4" i="5"/>
  <c r="B2" i="5"/>
  <c r="B3" i="5"/>
  <c r="B1" i="5"/>
  <c r="A3" i="5"/>
  <c r="A2" i="5"/>
  <c r="A1" i="5"/>
  <c r="B102" i="12"/>
  <c r="M82" i="12"/>
  <c r="M76" i="12" s="1"/>
  <c r="H124" i="12" l="1"/>
  <c r="B119" i="12"/>
  <c r="M84" i="12"/>
  <c r="M86" i="12"/>
  <c r="H49" i="12" l="1"/>
  <c r="M52" i="12"/>
  <c r="M49" i="12"/>
  <c r="A42" i="12"/>
  <c r="B43" i="12"/>
  <c r="D28" i="12"/>
  <c r="D29" i="12" s="1"/>
  <c r="Q27" i="12"/>
  <c r="Q28" i="12" l="1"/>
  <c r="Q29" i="12" s="1"/>
  <c r="K87" i="12" l="1"/>
  <c r="N87" i="12" s="1"/>
  <c r="P87" i="12" s="1"/>
  <c r="K89" i="12"/>
  <c r="N89" i="12" s="1"/>
  <c r="P89" i="12" s="1"/>
  <c r="K83" i="12"/>
  <c r="N83" i="12" s="1"/>
  <c r="P83" i="12" s="1"/>
  <c r="K85" i="12"/>
  <c r="N85" i="12" s="1"/>
  <c r="P85" i="12" s="1"/>
  <c r="K80" i="12"/>
  <c r="N80" i="12" s="1"/>
  <c r="P80" i="12" s="1"/>
  <c r="K79" i="12"/>
  <c r="N79" i="12" s="1"/>
  <c r="P79" i="12" s="1"/>
  <c r="K81" i="12"/>
  <c r="N81" i="12" s="1"/>
  <c r="P81" i="12" s="1"/>
  <c r="K75" i="12"/>
  <c r="K77" i="12"/>
  <c r="N77" i="12" s="1"/>
  <c r="P77" i="12" s="1"/>
  <c r="K68" i="12"/>
  <c r="K67" i="12"/>
  <c r="K73" i="12"/>
  <c r="N73" i="12" s="1"/>
  <c r="P73" i="12" s="1"/>
  <c r="K72" i="12"/>
  <c r="N72" i="12" s="1"/>
  <c r="P72" i="12" s="1"/>
  <c r="K70" i="12"/>
  <c r="K69" i="12"/>
  <c r="K71" i="12"/>
  <c r="N71" i="12" s="1"/>
  <c r="P71" i="12" s="1"/>
  <c r="K63" i="12"/>
  <c r="N63" i="12" s="1"/>
  <c r="P63" i="12" s="1"/>
  <c r="K65" i="12"/>
  <c r="N65" i="12" s="1"/>
  <c r="P65" i="12" s="1"/>
  <c r="K59" i="12"/>
  <c r="N59" i="12" s="1"/>
  <c r="P59" i="12" s="1"/>
  <c r="K61" i="12"/>
  <c r="N61" i="12" s="1"/>
  <c r="P61" i="12" s="1"/>
  <c r="K84" i="12"/>
  <c r="N84" i="12" s="1"/>
  <c r="P84" i="12" s="1"/>
  <c r="K74" i="12"/>
  <c r="N74" i="12" s="1"/>
  <c r="P74" i="12" s="1"/>
  <c r="K78" i="12"/>
  <c r="N78" i="12" s="1"/>
  <c r="P78" i="12" s="1"/>
  <c r="K90" i="12"/>
  <c r="N90" i="12" s="1"/>
  <c r="P90" i="12" s="1"/>
  <c r="K88" i="12"/>
  <c r="N88" i="12" s="1"/>
  <c r="P88" i="12" s="1"/>
  <c r="K82" i="12"/>
  <c r="N82" i="12" s="1"/>
  <c r="P82" i="12" s="1"/>
  <c r="K76" i="12"/>
  <c r="N76" i="12" s="1"/>
  <c r="P76" i="12" s="1"/>
  <c r="K86" i="12"/>
  <c r="N86" i="12" s="1"/>
  <c r="P86" i="12" s="1"/>
  <c r="G43" i="12"/>
  <c r="I43" i="12" s="1"/>
  <c r="J43" i="12" s="1"/>
  <c r="M43" i="12" s="1"/>
  <c r="K52" i="12"/>
  <c r="N52" i="12" s="1"/>
  <c r="P52" i="12" s="1"/>
  <c r="K62" i="12"/>
  <c r="N62" i="12" s="1"/>
  <c r="P62" i="12" s="1"/>
  <c r="K66" i="12"/>
  <c r="N66" i="12" s="1"/>
  <c r="P66" i="12" s="1"/>
  <c r="K64" i="12"/>
  <c r="N64" i="12" s="1"/>
  <c r="P64" i="12" s="1"/>
  <c r="K49" i="12"/>
  <c r="N49" i="12" s="1"/>
  <c r="P49" i="12" s="1"/>
  <c r="K60" i="12"/>
  <c r="N60" i="12" s="1"/>
  <c r="P60" i="12" s="1"/>
  <c r="G8" i="11"/>
  <c r="G6" i="11"/>
  <c r="D8" i="11"/>
  <c r="G44" i="12" l="1"/>
  <c r="I44" i="12" s="1"/>
  <c r="J44" i="12" s="1"/>
  <c r="M44" i="12" s="1"/>
  <c r="F58" i="12"/>
  <c r="M58" i="12"/>
  <c r="M75" i="12" l="1"/>
  <c r="N75" i="12" s="1"/>
  <c r="P75" i="12" s="1"/>
  <c r="F53" i="12"/>
  <c r="M47" i="12"/>
  <c r="M53" i="12" s="1"/>
  <c r="H47" i="12"/>
  <c r="B6" i="5"/>
  <c r="A36" i="12"/>
  <c r="B10" i="5" s="1"/>
  <c r="I19" i="12"/>
  <c r="I32" i="12" s="1"/>
  <c r="H19" i="12"/>
  <c r="K19" i="12"/>
  <c r="J19" i="12"/>
  <c r="J32" i="12" s="1"/>
  <c r="G19" i="12"/>
  <c r="D19" i="12"/>
  <c r="I47" i="12" l="1"/>
  <c r="I91" i="12"/>
  <c r="K32" i="12"/>
  <c r="G124" i="12" s="1"/>
  <c r="H32" i="12"/>
  <c r="D124" i="12" s="1"/>
  <c r="G32" i="12"/>
  <c r="C124" i="12" s="1"/>
  <c r="I67" i="12"/>
  <c r="I50" i="12"/>
  <c r="I53" i="12"/>
  <c r="H68" i="12"/>
  <c r="H69" i="12"/>
  <c r="H54" i="12"/>
  <c r="F54" i="12" s="1"/>
  <c r="H55" i="12"/>
  <c r="F55" i="12" s="1"/>
  <c r="M54" i="12"/>
  <c r="M56" i="12"/>
  <c r="M55" i="12"/>
  <c r="M57" i="12"/>
  <c r="E124" i="12"/>
  <c r="F124" i="12"/>
  <c r="B98" i="12"/>
  <c r="Q19" i="12"/>
  <c r="K91" i="12" s="1"/>
  <c r="N91" i="12" s="1"/>
  <c r="P91" i="12" s="1"/>
  <c r="Q32" i="12" l="1"/>
  <c r="K56" i="12"/>
  <c r="N56" i="12" s="1"/>
  <c r="P56" i="12" s="1"/>
  <c r="K57" i="12"/>
  <c r="N57" i="12" s="1"/>
  <c r="P57" i="12" s="1"/>
  <c r="K51" i="12"/>
  <c r="N51" i="12" s="1"/>
  <c r="P51" i="12" s="1"/>
  <c r="K48" i="12"/>
  <c r="N48" i="12" s="1"/>
  <c r="P48" i="12" s="1"/>
  <c r="I124" i="12"/>
  <c r="N68" i="12"/>
  <c r="P68" i="12" s="1"/>
  <c r="K54" i="12"/>
  <c r="N54" i="12" s="1"/>
  <c r="P54" i="12" s="1"/>
  <c r="N69" i="12"/>
  <c r="P69" i="12" s="1"/>
  <c r="K55" i="12"/>
  <c r="N55" i="12" s="1"/>
  <c r="P55" i="12" s="1"/>
  <c r="N67" i="12"/>
  <c r="P67" i="12" s="1"/>
  <c r="K53" i="12"/>
  <c r="N53" i="12" s="1"/>
  <c r="P53" i="12" s="1"/>
  <c r="K50" i="12"/>
  <c r="N50" i="12" s="1"/>
  <c r="P50" i="12" s="1"/>
  <c r="K58" i="12"/>
  <c r="N58" i="12" s="1"/>
  <c r="P58" i="12" s="1"/>
  <c r="N70" i="12"/>
  <c r="P70" i="12" s="1"/>
  <c r="G37" i="12"/>
  <c r="K47" i="12"/>
  <c r="N47" i="12" s="1"/>
  <c r="P47" i="12" s="1"/>
  <c r="G38" i="12" l="1"/>
  <c r="I38" i="12" s="1"/>
  <c r="J38" i="12" s="1"/>
  <c r="M38" i="12" s="1"/>
  <c r="I37" i="12"/>
  <c r="J37" i="12" s="1"/>
  <c r="M37" i="12" l="1"/>
  <c r="D19" i="5" l="1"/>
  <c r="D27" i="5"/>
  <c r="D25" i="5"/>
  <c r="D23" i="5"/>
  <c r="D16" i="5"/>
  <c r="D2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Chi Tran Thi Linh</author>
  </authors>
  <commentList>
    <comment ref="D112" authorId="0" shapeId="0" xr:uid="{706DA31C-9ABE-49A0-A3DD-725BFC7DE56D}">
      <text>
        <r>
          <rPr>
            <b/>
            <sz val="15"/>
            <color indexed="81"/>
            <rFont val="Tahoma"/>
            <family val="2"/>
          </rPr>
          <t>Chi Tran Thi Linh:</t>
        </r>
        <r>
          <rPr>
            <sz val="15"/>
            <color indexed="81"/>
            <rFont val="Tahoma"/>
            <family val="2"/>
          </rPr>
          <t xml:space="preserve">
MR ĐÃ CHUYỂN MẪU DUYỆT S/O 4/10
</t>
        </r>
      </text>
    </comment>
  </commentList>
</comments>
</file>

<file path=xl/sharedStrings.xml><?xml version="1.0" encoding="utf-8"?>
<sst xmlns="http://schemas.openxmlformats.org/spreadsheetml/2006/main" count="599" uniqueCount="356">
  <si>
    <t>Mã số:</t>
  </si>
  <si>
    <t>MER.QT-1.BM.4</t>
  </si>
  <si>
    <t>Lần ban hành:</t>
  </si>
  <si>
    <t>01</t>
  </si>
  <si>
    <t>Số trang</t>
  </si>
  <si>
    <t>03/03</t>
  </si>
  <si>
    <t>CUTTING DOCKET</t>
  </si>
  <si>
    <t xml:space="preserve">JOB NUMBER:  </t>
  </si>
  <si>
    <t xml:space="preserve">STYLE NUMBER: </t>
  </si>
  <si>
    <t xml:space="preserve">STYLE NAME : </t>
  </si>
  <si>
    <t>SEASON:</t>
  </si>
  <si>
    <t>TÊN HÀNG:</t>
  </si>
  <si>
    <t>SS TEE</t>
  </si>
  <si>
    <t>DROP:</t>
  </si>
  <si>
    <t>DROP 1</t>
  </si>
  <si>
    <t>NGÀY CẤP:</t>
  </si>
  <si>
    <t>VẢI CHÍNH:</t>
  </si>
  <si>
    <t>NGÀY GIAO HÀNG:</t>
  </si>
  <si>
    <t xml:space="preserve">THÀNH PHẦN VẢI: </t>
  </si>
  <si>
    <t>100% COTTON</t>
  </si>
  <si>
    <t>KHỔ VẢI:</t>
  </si>
  <si>
    <t xml:space="preserve">Xí nghiệp: </t>
  </si>
  <si>
    <t>UN-AVAILABLE</t>
  </si>
  <si>
    <t>KHÁCH HÀNG:</t>
  </si>
  <si>
    <t>STUSSY</t>
  </si>
  <si>
    <t xml:space="preserve">XUẤT NGÀY </t>
  </si>
  <si>
    <t>SKU</t>
  </si>
  <si>
    <t>COLOR</t>
  </si>
  <si>
    <t>SIZE:</t>
  </si>
  <si>
    <t>XS</t>
  </si>
  <si>
    <t>S</t>
  </si>
  <si>
    <t>M</t>
  </si>
  <si>
    <t>L</t>
  </si>
  <si>
    <t>XL</t>
  </si>
  <si>
    <t>XXL</t>
  </si>
  <si>
    <t>TOTAL</t>
  </si>
  <si>
    <t xml:space="preserve">ORDER CUT </t>
  </si>
  <si>
    <t>EXTRA (+/-)</t>
  </si>
  <si>
    <t>TOTAL :</t>
  </si>
  <si>
    <t>LT BLUE 16-3919 TPG</t>
  </si>
  <si>
    <t>CẮT 2 TẤM TEST NHUỘM + TEST IN, LƯU 1PCS ÁO TRƯỚC NHUỘM</t>
  </si>
  <si>
    <t>BONE</t>
  </si>
  <si>
    <t>GRAND TOTAL:</t>
  </si>
  <si>
    <t xml:space="preserve">PHẦN A : VẢI </t>
  </si>
  <si>
    <t>NCC: THUẬN TIẾN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</si>
  <si>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</si>
  <si>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</si>
  <si>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</si>
  <si>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</si>
  <si>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</si>
  <si>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</si>
  <si>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>SỐ LƯỢNG THEO ĐỊNH MỨC  (NET)</t>
  </si>
  <si>
    <t>LỖI VẢI (DEFECT)</t>
  </si>
  <si>
    <t>SỐ LƯỢNG CẦN CẤP CHO TEST IN</t>
  </si>
  <si>
    <t>SỐ LƯỢNG CẦN CẤP CHO TEST OUT SOURCE</t>
  </si>
  <si>
    <t>SỐ LƯỢNG CẦN CẤP CHO TỔ CẮT (GROSS)</t>
  </si>
  <si>
    <t xml:space="preserve">GHI CHÚ / CODE VẢI </t>
  </si>
  <si>
    <t>VẢI CHÍNH</t>
  </si>
  <si>
    <t>BO TAY+ BO CỔ</t>
  </si>
  <si>
    <t>RIB 1X1 - 100%COTTON - 260GSM</t>
  </si>
  <si>
    <t>RIB</t>
  </si>
  <si>
    <t>PFD - REVERT FACE</t>
  </si>
  <si>
    <t>PFD</t>
  </si>
  <si>
    <t xml:space="preserve">PHẦN B : PHỤ LIỆU </t>
  </si>
  <si>
    <t>PHỤ LIỆU</t>
  </si>
  <si>
    <t>MÀU PHỤ LIỆU</t>
  </si>
  <si>
    <t>CODE MÀU</t>
  </si>
  <si>
    <t>MÀU VẢI</t>
  </si>
  <si>
    <t>SỐ LƯỢNG ĐH</t>
  </si>
  <si>
    <t xml:space="preserve">ĐỊNH MỨC </t>
  </si>
  <si>
    <t>SỐ LƯỢNG THEO ĐM</t>
  </si>
  <si>
    <t>HAO HỤT</t>
  </si>
  <si>
    <t xml:space="preserve">SỐ LƯỢNG CẤP </t>
  </si>
  <si>
    <t>GHI CHÚ</t>
  </si>
  <si>
    <t>CHỈ 40/2 MAY CHÍNH + VẮT SỔ</t>
  </si>
  <si>
    <t>CUỘN</t>
  </si>
  <si>
    <t>DYEMAX</t>
  </si>
  <si>
    <t>CHỈ 40/2 MAY NHÃN CHÍNH</t>
  </si>
  <si>
    <t>BLACK</t>
  </si>
  <si>
    <t>BLACK 1500</t>
  </si>
  <si>
    <t>CHỈ SỬA HÀNG</t>
  </si>
  <si>
    <t>PCS</t>
  </si>
  <si>
    <t>MAY MỀN</t>
  </si>
  <si>
    <r>
      <t xml:space="preserve">NHÃN CHÍNH - </t>
    </r>
    <r>
      <rPr>
        <b/>
        <sz val="22"/>
        <rFont val="Muli"/>
      </rPr>
      <t>ZWVNL21</t>
    </r>
  </si>
  <si>
    <t>BLACK/ WHITE</t>
  </si>
  <si>
    <t>ZWVNL05</t>
  </si>
  <si>
    <r>
      <t xml:space="preserve">NHÃN SIZE  - </t>
    </r>
    <r>
      <rPr>
        <b/>
        <sz val="22"/>
        <rFont val="Muli"/>
      </rPr>
      <t>ZWVNL20</t>
    </r>
  </si>
  <si>
    <t>ZWVNL20</t>
  </si>
  <si>
    <t>NHÃN THÀNH PHẦN 100%COTTON - 2 LÁ</t>
  </si>
  <si>
    <t>NỀN TRẮNG CHỮ ĐEN</t>
  </si>
  <si>
    <r>
      <t xml:space="preserve">NHÃN TRANG TRÍ - </t>
    </r>
    <r>
      <rPr>
        <b/>
        <sz val="22"/>
        <rFont val="Muli"/>
      </rPr>
      <t>ZDNA01</t>
    </r>
  </si>
  <si>
    <t>GREY /WHITE</t>
  </si>
  <si>
    <t>ZDNA01</t>
  </si>
  <si>
    <t>BAO BỌC NHÃN 3cm X 9cm</t>
  </si>
  <si>
    <t>CLEAR</t>
  </si>
  <si>
    <t>STICKER DÁN THẺ BÀI + BAO- SMST</t>
  </si>
  <si>
    <t>SMST</t>
  </si>
  <si>
    <t>STICKER DÁN THÙNG - SMST</t>
  </si>
  <si>
    <t>THẺ BÀI 1 LÁ - ZHGT08</t>
  </si>
  <si>
    <t>NỀN NATURAL CHỮ ĐEN</t>
  </si>
  <si>
    <t>ZHGT09</t>
  </si>
  <si>
    <t>BAO NYLON 29cm x 38cm + 5cm</t>
  </si>
  <si>
    <t>THÙNG CARTOON BOX 60X40X30CM</t>
  </si>
  <si>
    <t>NATURAL</t>
  </si>
  <si>
    <t xml:space="preserve">TẤM LÓT 58X38CM </t>
  </si>
  <si>
    <t>BIG POLY BAG 100X120</t>
  </si>
  <si>
    <t xml:space="preserve">GIẤY CHỐNG ẨM </t>
  </si>
  <si>
    <t>WHITE</t>
  </si>
  <si>
    <t xml:space="preserve"> GÓI CHỐNG ẨM </t>
  </si>
  <si>
    <t>COLOR STICKER DÁN THÙNG</t>
  </si>
  <si>
    <t>PHẦN D : IN / THÊU / WASH</t>
  </si>
  <si>
    <t>PHẦN E : HÌNH</t>
  </si>
  <si>
    <r>
      <t>IN :</t>
    </r>
    <r>
      <rPr>
        <b/>
        <sz val="22"/>
        <rFont val="Muli"/>
      </rPr>
      <t xml:space="preserve"> </t>
    </r>
  </si>
  <si>
    <t>CHẤT LƯỢNG VÀ KÍCH THƯỚC</t>
  </si>
  <si>
    <t>DUYỆT HÌNH IN THEO</t>
  </si>
  <si>
    <t>DUYỆT MÀU SĂC VÀ CHẤT LƯỢNG IN THEO S/O DUYỆT ĐÃ CHUYỂN PHÒNG IN 19/6</t>
  </si>
  <si>
    <t>DUYỆT CHẤT LƯỢNG IN THEO S/O DUYỆT ĐÃ CHUYỂN PHÒNG IN 19/6
MÀU SĂC DUYỆT THEO CMMT S/O ĐÃ CHUYỂN PHÒNG IN 19/6</t>
  </si>
  <si>
    <t>IN GIỐNG CÁC MÙA TRƯƠC, DUYỆT THEO TECHPACK</t>
  </si>
  <si>
    <t>THEO S/O DUYỆT IN MÀU BONE MÙA HO23 CHUYỂN NGÀY 8/12/22</t>
  </si>
  <si>
    <t>THÔNG TIN ĐỊNH VỊ HÌNH IN</t>
  </si>
  <si>
    <t>SIZE</t>
  </si>
  <si>
    <r>
      <t>ĐỊNH VỊ HÌNH IN:</t>
    </r>
    <r>
      <rPr>
        <b/>
        <sz val="22"/>
        <rFont val="Muli"/>
      </rPr>
      <t xml:space="preserve">  TỪ ĐỈNH VAI (INCH)</t>
    </r>
  </si>
  <si>
    <r>
      <t>ĐỊNH VỊ HÌNH IN: T</t>
    </r>
    <r>
      <rPr>
        <b/>
        <sz val="22"/>
        <rFont val="Muli"/>
      </rPr>
      <t>Ừ GIƯA CỔ TRƯỚC (INCH)</t>
    </r>
  </si>
  <si>
    <r>
      <t>THÊU :</t>
    </r>
    <r>
      <rPr>
        <b/>
        <sz val="22"/>
        <rFont val="Muli"/>
      </rPr>
      <t xml:space="preserve"> </t>
    </r>
  </si>
  <si>
    <t>KHÔNG THÊU</t>
  </si>
  <si>
    <r>
      <t>WASH:</t>
    </r>
    <r>
      <rPr>
        <sz val="22"/>
        <rFont val="Muli"/>
      </rPr>
      <t xml:space="preserve"> </t>
    </r>
  </si>
  <si>
    <t>MER GỬI SAU</t>
  </si>
  <si>
    <t>DUYỆT THEO ÁNH MEDIUM CẢU SB HÀNG SX MÙA FA24- MÃ ST1140283A13</t>
  </si>
  <si>
    <t xml:space="preserve">PHẦN F: LƯU Ý </t>
  </si>
  <si>
    <t>-SỐ LƯỢNG NHÃN SIZE NHƯ SAU :</t>
  </si>
  <si>
    <t>SỐ LƯỢNG</t>
  </si>
  <si>
    <t xml:space="preserve">VẢI CHÍNH </t>
  </si>
  <si>
    <t>THÀNH PHẦN</t>
  </si>
  <si>
    <t>CHỈ</t>
  </si>
  <si>
    <t>GẮN Ở GIỮA CỔ SAU, TẠI VIỀN CỔ, GẤP ĐÔI KHI MAY</t>
  </si>
  <si>
    <t xml:space="preserve">NHÃN GỒM 2 LÁ - 'GẮN Ở SƯỜN TRÁI NGƯỜI MẶC (MẶT TRONG ÁO) TỪ LAI LÊN 9CM
</t>
  </si>
  <si>
    <t xml:space="preserve">LÁ 1: </t>
  </si>
  <si>
    <t xml:space="preserve">LÁ 2: </t>
  </si>
  <si>
    <t>GẮN BÊN DƯỚI NHÃN THÀNH PHẦN CHÍNH  (MAY TẠI MẶT PHẢI CỦA VẢI)
MÉP NHÃN TRANG TRÍ = MÉP TRÊN NHÃN THÀNH PHẦN
GẤP ĐÔI KHI MAY</t>
  </si>
  <si>
    <t>GẮN BÊN DƯỚI THẺ BÀI + BÊN NGOÀI POLY BAG VÀ THÙNG
38MMX29MM</t>
  </si>
  <si>
    <t xml:space="preserve">   HÌNH ẢNH CHỈ MANG TÍNH CHẤT MINH HỌA
CHI TIẾT THAM KHẢO THEO SHEET ĐÍNH KÈM </t>
  </si>
  <si>
    <t xml:space="preserve">GẮN LUỒN QUA NHÃN SIZE </t>
  </si>
  <si>
    <t>THÙNG, TẤM LÓT THÙNG, BAO 100X120</t>
  </si>
  <si>
    <t>THÙNG 60X40X30CM CÓ IN LOGO</t>
  </si>
  <si>
    <t>BỎ VÀO ÁO KHI GẤP XẾP</t>
  </si>
  <si>
    <t>YELLOW/
RED/
ORANGE/
WHITE</t>
  </si>
  <si>
    <t>SEASON</t>
  </si>
  <si>
    <t>SP25</t>
  </si>
  <si>
    <t>RỘNG CỔ (TỪ ĐỈNH VAI - GIỮA 2 ĐƯỜNG MAY)</t>
  </si>
  <si>
    <t>NGANG VAI</t>
  </si>
  <si>
    <t>NGANG NGỰC DƯỚI NÁCH 1 INCH</t>
  </si>
  <si>
    <t>NGANG MÔNG</t>
  </si>
  <si>
    <t>DÀI THÂN TỪ ĐỈNH VAI</t>
  </si>
  <si>
    <t xml:space="preserve">NÁCH - THẲNG TỪ VAI TỚI ĐƯỜNG MAY </t>
  </si>
  <si>
    <t>DÀI TAY TỪ ĐƯỜNG VAI TỚI MÉP</t>
  </si>
  <si>
    <t>NGANG BO TAY</t>
  </si>
  <si>
    <t>CAO BO TAY</t>
  </si>
  <si>
    <t>CAO LAI</t>
  </si>
  <si>
    <t>CAO BO CỔ</t>
  </si>
  <si>
    <t>HẠ CỔ TRƯỚC - TỪ ĐỈNH VAI TỚI ĐƯỜNG MAY CỔ</t>
  </si>
  <si>
    <t>HẠ CỔ SAU - TỪ ĐỈNH VAI TỚI ĐƯỜNG MAY CỔ</t>
  </si>
  <si>
    <t>NECK WIDTH (SEAM TO SEAM)</t>
  </si>
  <si>
    <t>ĐỊNH VỊ HÌNH IN TỪ ĐỈNH VAI</t>
  </si>
  <si>
    <t>Style Number</t>
  </si>
  <si>
    <t>UA Style</t>
  </si>
  <si>
    <t>Style Description</t>
  </si>
  <si>
    <t>UA COLOR</t>
  </si>
  <si>
    <t>Color</t>
  </si>
  <si>
    <t>Size</t>
  </si>
  <si>
    <t>UPC Code</t>
  </si>
  <si>
    <t>ĐỢI KHÁCH</t>
  </si>
  <si>
    <t>MER.QT-4.BM4</t>
  </si>
  <si>
    <t>02</t>
  </si>
  <si>
    <t>01/01</t>
  </si>
  <si>
    <t>PP MEETING DATE</t>
  </si>
  <si>
    <t xml:space="preserve">BUYER </t>
  </si>
  <si>
    <t xml:space="preserve">STYLE(s)# </t>
  </si>
  <si>
    <t>ITEM</t>
  </si>
  <si>
    <t>NO.</t>
  </si>
  <si>
    <t>CONTENT</t>
  </si>
  <si>
    <t>ISSUE</t>
  </si>
  <si>
    <t>PIC &amp;
SIGNATURE</t>
  </si>
  <si>
    <r>
      <t xml:space="preserve">METHOD &amp; DATE
</t>
    </r>
    <r>
      <rPr>
        <b/>
        <sz val="8"/>
        <rFont val="Muli"/>
      </rPr>
      <t>FOR HANDLING ISSUE</t>
    </r>
  </si>
  <si>
    <t>Fabric</t>
  </si>
  <si>
    <t>DÙNG MẶT TRÁI VẢI LÀM MẶT PHẢI ÁO</t>
  </si>
  <si>
    <t>Trims and Accessories</t>
  </si>
  <si>
    <t>Pattern &amp; Marker</t>
  </si>
  <si>
    <t>-CUNG CẤP RẬP THÂN TRƯỚC, SAU NGƯỜI MẶC ĐỦ SIZE</t>
  </si>
  <si>
    <t>Cutting</t>
  </si>
  <si>
    <t>-CẮT CHÍNH XÁC</t>
  </si>
  <si>
    <t>Technical Garment Construction</t>
  </si>
  <si>
    <t>-MAY THEO MẪU PHOTOSHOOT ĐÃ DUYỆT 
 - BỌC NHÃN THÀNH PHẦN TRƯỚC KHI NHUỘM
  - GẮN NHÃN CHÍNH VÀ NHÃN SIZE SAU NHUỘM</t>
  </si>
  <si>
    <t>Operation and Attachments</t>
  </si>
  <si>
    <t>Printting</t>
  </si>
  <si>
    <t>IN MẶT PHẢI VẢI (MẶT TRÁI ÁO) THẨM THẤU SANG MẶT TRÁI VẢI (MẶT PHẢI ÁO)
QC IN SẼ LỘN MẶT PHẢI THÀNH MẶT TRÁI KHI KIỂM HÀNG</t>
  </si>
  <si>
    <t>Embroidery</t>
  </si>
  <si>
    <t>Washing</t>
  </si>
  <si>
    <t>PIGMENT DYE
NHUỘM MẶT PHẢI ÁO</t>
  </si>
  <si>
    <t>Packing</t>
  </si>
  <si>
    <r>
      <t xml:space="preserve">THE MEETING HOST (Merchandiser)
</t>
    </r>
    <r>
      <rPr>
        <i/>
        <sz val="12"/>
        <rFont val="Muli"/>
      </rPr>
      <t>Full name &amp; signature</t>
    </r>
  </si>
  <si>
    <r>
      <t xml:space="preserve">OTHER COMMENTS 
</t>
    </r>
    <r>
      <rPr>
        <i/>
        <sz val="12"/>
        <rFont val="Muli"/>
      </rPr>
      <t>Note &amp; signature</t>
    </r>
  </si>
  <si>
    <t>CUSTOMER :</t>
  </si>
  <si>
    <t>5THEWAY</t>
  </si>
  <si>
    <t>VER.12/2019</t>
  </si>
  <si>
    <t>STYLE :</t>
  </si>
  <si>
    <t>SS NEW TEE</t>
  </si>
  <si>
    <t>Ngày cập nhật: 26/12/2019</t>
  </si>
  <si>
    <t>No.</t>
  </si>
  <si>
    <t>Measurement position</t>
  </si>
  <si>
    <t>Thông số</t>
  </si>
  <si>
    <t>TOLERANCE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</si>
  <si>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</si>
  <si>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</si>
  <si>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</si>
  <si>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</si>
  <si>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</si>
  <si>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</si>
  <si>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</si>
  <si>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</si>
  <si>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</si>
  <si>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ARMHOLE STRAIGHT</t>
  </si>
  <si>
    <t>NÁCH ĐO THẲNG</t>
  </si>
  <si>
    <t>[+/-]  0.5 cm</t>
  </si>
  <si>
    <t>RỘNG CỔ (TỪ ĐƯỜNG MAY ĐẾN ĐƯỜNG MAY)</t>
  </si>
  <si>
    <t>FRONT NECK DROP fm SNP to Seam</t>
  </si>
  <si>
    <t>HẠ CỔ TRƯỚC</t>
  </si>
  <si>
    <t>BACK NECK DROP fm SNP to Seam</t>
  </si>
  <si>
    <t>HẠ CỔ SAU</t>
  </si>
  <si>
    <t>SHOULDER LENGTH</t>
  </si>
  <si>
    <t>SLEEVE LENGTH - SHORT</t>
  </si>
  <si>
    <t>DÀI TAY</t>
  </si>
  <si>
    <t xml:space="preserve">SLEEVE OPENING </t>
  </si>
  <si>
    <t>CỬA TAY</t>
  </si>
  <si>
    <t>CUFF HEIGHT/ SLEEVE HEM DEPTH</t>
  </si>
  <si>
    <t>TO BẢN LAI TAY</t>
  </si>
  <si>
    <t>BOTTOM HEM DEPTH/ WELT DEPTH</t>
  </si>
  <si>
    <t>TO BẢN LAI ÁO</t>
  </si>
  <si>
    <t>NECK TRIM DEPTH</t>
  </si>
  <si>
    <t>TO BẢN BO CỔ</t>
  </si>
  <si>
    <t>N07  SS25   S2780</t>
  </si>
  <si>
    <t>MY LAI/ TIEN DANG 24</t>
  </si>
  <si>
    <t xml:space="preserve"> CÁCH MAY: THAM KHẢO CÁCH MAY THEO TECHPACK KÈM TÁC NGHIỆP 09/08/2024</t>
  </si>
  <si>
    <t>SS25</t>
  </si>
  <si>
    <t>NIKE</t>
  </si>
  <si>
    <t>NHÃN CHÍNH + SIZE</t>
  </si>
  <si>
    <t xml:space="preserve">DTM </t>
  </si>
  <si>
    <t>WHITE/BLACK</t>
  </si>
  <si>
    <t>NHÃN THÀNH PHẦN XUẤT XỨ KHÔNG SIZE</t>
  </si>
  <si>
    <t>KHÔNG IN</t>
  </si>
  <si>
    <t>DUYỆT HÌNH THÊU THEO</t>
  </si>
  <si>
    <t>THEO TECH PACKS</t>
  </si>
  <si>
    <t xml:space="preserve">KÍCH THƯỚC </t>
  </si>
  <si>
    <t>THÔNG TIN ĐỊNH VỊ HÌNH THÊU TẠI NGỰC TRÁI THÂN TRƯỚC NGƯỜI MẶC</t>
  </si>
  <si>
    <t>THÊU BTP TẠI RIB CỔ</t>
  </si>
  <si>
    <t xml:space="preserve">ĐỊNH VỊ HÌNH THÊU : CANH GIỮA TRÊN DƯỚI VÀ TỪ GIỮA CỔ TRƯỚC ĐẾN MÉP HÌNH THÊU </t>
  </si>
  <si>
    <t>GỬI ĐỊNH VỊ DUYỆT TRƯỚC KHI SẢN XUẤT MẪU</t>
  </si>
  <si>
    <t>N07-SST08</t>
  </si>
  <si>
    <t>SS RINGER TEE SHIRT</t>
  </si>
  <si>
    <t>GẮN BÊN TRONG SƯỜN TRÁI NGƯỜI MẶC CÁCH LAI LÊN 4"</t>
  </si>
  <si>
    <t>KHÔNG WASH</t>
  </si>
  <si>
    <t>DEV STYLE NAME:</t>
  </si>
  <si>
    <t>PRODUCTION FACTORY:</t>
  </si>
  <si>
    <t>SAMPLE SIZE:</t>
  </si>
  <si>
    <t>SAMPLE #:</t>
  </si>
  <si>
    <t>IH7643 - NIKE MOCK TEE</t>
  </si>
  <si>
    <t>UAC-UN-AVAILABLECO.LTD.</t>
  </si>
  <si>
    <t>Sample-1</t>
  </si>
  <si>
    <t>SAMPLE SUBMIT DATE:</t>
  </si>
  <si>
    <t>Meas. Code</t>
  </si>
  <si>
    <t>POM Name</t>
  </si>
  <si>
    <t>How to Measure Instructions</t>
  </si>
  <si>
    <t>Criticality</t>
  </si>
  <si>
    <t>Tol (-)</t>
  </si>
  <si>
    <t>Tol (+)</t>
  </si>
  <si>
    <t>Actual</t>
  </si>
  <si>
    <t>"+/-"</t>
  </si>
  <si>
    <t>Comments</t>
  </si>
  <si>
    <t>NK_FH</t>
  </si>
  <si>
    <t>Neck Finish Height at CB</t>
  </si>
  <si>
    <t>Edge to seam or stitch, vertical</t>
  </si>
  <si>
    <t>Critical POM</t>
  </si>
  <si>
    <t>0.3</t>
  </si>
  <si>
    <t>3</t>
  </si>
  <si>
    <t>NK_WBH</t>
  </si>
  <si>
    <t>Back Neck Width (from HPS)</t>
  </si>
  <si>
    <t>HPS to HPS, horizontal</t>
  </si>
  <si>
    <t>1.0</t>
  </si>
  <si>
    <t>17</t>
  </si>
  <si>
    <t>NK_DBH</t>
  </si>
  <si>
    <t>Back Neck Drop (from HPS)</t>
  </si>
  <si>
    <t>HPS to back neck, vertical</t>
  </si>
  <si>
    <t>0.5</t>
  </si>
  <si>
    <t>NK_DFH</t>
  </si>
  <si>
    <t>Front Neck Drop (from HPS)</t>
  </si>
  <si>
    <t>HPS to front neck, vertical</t>
  </si>
  <si>
    <t>11.5</t>
  </si>
  <si>
    <t>NK_OM</t>
  </si>
  <si>
    <t>Neck Opening (Minimum, Over Head)</t>
  </si>
  <si>
    <t>Stretched to meet or exceed target</t>
  </si>
  <si>
    <t>Critical Safety</t>
  </si>
  <si>
    <t>0.0</t>
  </si>
  <si>
    <t>99.0</t>
  </si>
  <si>
    <t>30.5</t>
  </si>
  <si>
    <t>SH_WD_S</t>
  </si>
  <si>
    <t>Shoulder Width (Set-In/Slvless)</t>
  </si>
  <si>
    <t>Shoulder point to point, horizontal</t>
  </si>
  <si>
    <t>1.5</t>
  </si>
  <si>
    <t>45</t>
  </si>
  <si>
    <t>BL_BN_2</t>
  </si>
  <si>
    <t>Body Length (from Back Neck, Standard length)</t>
  </si>
  <si>
    <t>CB neck to bottom edge, vertical</t>
  </si>
  <si>
    <t>67</t>
  </si>
  <si>
    <t>SL_UWS</t>
  </si>
  <si>
    <t>Upper Sleeve Width (Set-in/Raglan)</t>
  </si>
  <si>
    <t>2.5cm below underarm</t>
  </si>
  <si>
    <t>20.3</t>
  </si>
  <si>
    <t>CH_WS</t>
  </si>
  <si>
    <t>Chest Width (Set-In/Raglan/Tank)</t>
  </si>
  <si>
    <t>2.5cm below underarm, horizontal</t>
  </si>
  <si>
    <t>53</t>
  </si>
  <si>
    <t>SL_LTS_2</t>
  </si>
  <si>
    <t>Sleeve Length (fm Shldr Pt, Standard Short Slv)</t>
  </si>
  <si>
    <t>Shoulder point to bottom sleeve edge</t>
  </si>
  <si>
    <t>24</t>
  </si>
  <si>
    <t>SL_OR_1</t>
  </si>
  <si>
    <t>Slv Opening (Relaxed/Flat, Elbow or Shorter)</t>
  </si>
  <si>
    <t>Inner edge to edge</t>
  </si>
  <si>
    <t>18</t>
  </si>
  <si>
    <t>SL_FH</t>
  </si>
  <si>
    <t>Sleeve Finish Height</t>
  </si>
  <si>
    <t>Edge to seam or stitch</t>
  </si>
  <si>
    <t>2</t>
  </si>
  <si>
    <t>BH_OR</t>
  </si>
  <si>
    <t>Bottom Opening (Relaxed/Flat)</t>
  </si>
  <si>
    <t>BH_FH</t>
  </si>
  <si>
    <t>Bottom Hem Finish Height</t>
  </si>
  <si>
    <t>CAO CỔ THÀNH PHẨM TẠI GIỮA CỔ SAU</t>
  </si>
  <si>
    <t>RỘNG CỔ SAU TỪ ĐỈNH VAI</t>
  </si>
  <si>
    <t>HẠ CỔ SAU TỪ ĐỈNH VAI</t>
  </si>
  <si>
    <t>HẠ CỔ TRƯỚC TỪ ĐỈNH VAI</t>
  </si>
  <si>
    <t xml:space="preserve">RỘNG CỔ  </t>
  </si>
  <si>
    <t>RỘNG VAI</t>
  </si>
  <si>
    <t>DÀI ÁO TỪ GIỮA CỔ SAU ĐẾN CẠNH LAI</t>
  </si>
  <si>
    <t>RỘNG NGỰC 2.5CM DƯỚI NÁCH</t>
  </si>
  <si>
    <t>RỘNG TAY ÁO ĐO 2.5CM DƯỚI ÁCH</t>
  </si>
  <si>
    <t>DÀI TAY TỪ VAI ĐẾN LAI TAY</t>
  </si>
  <si>
    <t>RỘNG LAI</t>
  </si>
  <si>
    <t xml:space="preserve">TO BẢN LAI  </t>
  </si>
  <si>
    <t>SINGLE JERSEY 100% COTTON OE 16 230GSM</t>
  </si>
  <si>
    <t>RIB 1X1 320GSM</t>
  </si>
  <si>
    <t>BURRO 17-1322 TPG</t>
  </si>
  <si>
    <t xml:space="preserve">GWSS24P0848003T00K LÓT </t>
  </si>
  <si>
    <t>GWFW24P0819016T00K</t>
  </si>
  <si>
    <t>GWSS24P0848003T00K LÓT T0748-6</t>
  </si>
  <si>
    <t xml:space="preserve">GWFW24P0819016T00K LÓT T0612-7   </t>
  </si>
  <si>
    <t xml:space="preserve">	BRIGHT WHITE 11-0601 TPG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</si>
</sst>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"/>
    <numFmt numFmtId="174" formatCode="0.00000"/>
    <numFmt numFmtId="175" formatCode="dd\ mmm\ yyyy"/>
  </numFmts>
  <fonts count="1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sz val="15"/>
      <name val="Muli"/>
    </font>
    <font>
      <b/>
      <u/>
      <sz val="12"/>
      <color indexed="48"/>
      <name val="Muli"/>
    </font>
    <font>
      <u/>
      <sz val="15"/>
      <name val="Muli"/>
    </font>
    <font>
      <b/>
      <sz val="14"/>
      <color indexed="48"/>
      <name val="Muli"/>
    </font>
    <font>
      <b/>
      <sz val="12"/>
      <color indexed="12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sz val="11"/>
      <color rgb="FF000000"/>
      <name val="Calibri"/>
      <family val="2"/>
    </font>
    <font>
      <sz val="28"/>
      <name val="Calibri"/>
      <family val="2"/>
      <scheme val="minor"/>
    </font>
    <font>
      <b/>
      <sz val="28"/>
      <name val="Calibri"/>
      <family val="2"/>
      <scheme val="minor"/>
    </font>
    <font>
      <b/>
      <sz val="48"/>
      <name val="Muli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Muli"/>
    </font>
    <font>
      <b/>
      <sz val="12"/>
      <name val="EuclidCircularA-Regula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36"/>
      <color indexed="48"/>
      <name val="Muli"/>
    </font>
    <font>
      <b/>
      <sz val="36"/>
      <color theme="9" tint="-0.249977111117893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b/>
      <sz val="46"/>
      <name val="Muli"/>
    </font>
    <font>
      <b/>
      <sz val="28"/>
      <color theme="1"/>
      <name val="Muli"/>
    </font>
    <font>
      <b/>
      <sz val="11"/>
      <color theme="1"/>
      <name val="Muli"/>
    </font>
    <font>
      <b/>
      <sz val="8"/>
      <name val="Muli"/>
    </font>
    <font>
      <i/>
      <sz val="12"/>
      <name val="Muli"/>
    </font>
    <font>
      <b/>
      <sz val="72"/>
      <name val="Muli"/>
    </font>
    <font>
      <b/>
      <sz val="30"/>
      <name val="Muli"/>
    </font>
    <font>
      <sz val="20"/>
      <name val="Muli"/>
    </font>
    <font>
      <b/>
      <sz val="25"/>
      <name val="Muli"/>
    </font>
    <font>
      <sz val="15"/>
      <color indexed="8"/>
      <name val="Muli"/>
    </font>
    <font>
      <sz val="30"/>
      <name val="Muli"/>
    </font>
    <font>
      <b/>
      <sz val="15"/>
      <color indexed="81"/>
      <name val="Tahoma"/>
      <family val="2"/>
    </font>
    <font>
      <sz val="15"/>
      <color indexed="81"/>
      <name val="Tahoma"/>
      <family val="2"/>
    </font>
    <font>
      <b/>
      <sz val="46"/>
      <color theme="1"/>
      <name val="Muli"/>
    </font>
    <font>
      <b/>
      <sz val="8"/>
      <color indexed="12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5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11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10">
      <alignment horizontal="center"/>
    </xf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Border="0" applyAlignment="0" applyProtection="0"/>
    <xf numFmtId="2" fontId="5" fillId="0" borderId="0" applyFont="0" applyFill="0" applyBorder="0" applyAlignment="0" applyProtection="0"/>
    <xf numFmtId="38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6" borderId="11" applyNumberFormat="0" applyBorder="0" applyAlignment="0" applyProtection="0"/>
    <xf numFmtId="168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7" borderId="17" applyNumberFormat="0" applyProtection="0">
      <alignment horizontal="right" vertical="center"/>
    </xf>
    <xf numFmtId="0" fontId="5" fillId="8" borderId="17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18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2" fillId="0" borderId="0"/>
    <xf numFmtId="0" fontId="13" fillId="0" borderId="0"/>
    <xf numFmtId="0" fontId="62" fillId="0" borderId="0"/>
    <xf numFmtId="0" fontId="62" fillId="0" borderId="0"/>
    <xf numFmtId="0" fontId="16" fillId="0" borderId="0"/>
    <xf numFmtId="0" fontId="1" fillId="0" borderId="0"/>
    <xf numFmtId="0" fontId="13" fillId="0" borderId="0"/>
    <xf numFmtId="0" fontId="70" fillId="0" borderId="0" applyNumberFormat="0" applyFill="0" applyBorder="0" applyAlignment="0" applyProtection="0"/>
    <xf numFmtId="0" fontId="71" fillId="0" borderId="61" applyNumberFormat="0" applyFill="0" applyAlignment="0" applyProtection="0"/>
    <xf numFmtId="0" fontId="72" fillId="0" borderId="62" applyNumberFormat="0" applyFill="0" applyAlignment="0" applyProtection="0"/>
    <xf numFmtId="0" fontId="73" fillId="0" borderId="63" applyNumberFormat="0" applyFill="0" applyAlignment="0" applyProtection="0"/>
    <xf numFmtId="0" fontId="73" fillId="0" borderId="0" applyNumberFormat="0" applyFill="0" applyBorder="0" applyAlignment="0" applyProtection="0"/>
    <xf numFmtId="0" fontId="74" fillId="16" borderId="0" applyNumberFormat="0" applyBorder="0" applyAlignment="0" applyProtection="0"/>
    <xf numFmtId="0" fontId="75" fillId="17" borderId="0" applyNumberFormat="0" applyBorder="0" applyAlignment="0" applyProtection="0"/>
    <xf numFmtId="0" fontId="76" fillId="18" borderId="0" applyNumberFormat="0" applyBorder="0" applyAlignment="0" applyProtection="0"/>
    <xf numFmtId="0" fontId="77" fillId="19" borderId="64" applyNumberFormat="0" applyAlignment="0" applyProtection="0"/>
    <xf numFmtId="0" fontId="78" fillId="20" borderId="65" applyNumberFormat="0" applyAlignment="0" applyProtection="0"/>
    <xf numFmtId="0" fontId="79" fillId="20" borderId="64" applyNumberFormat="0" applyAlignment="0" applyProtection="0"/>
    <xf numFmtId="0" fontId="80" fillId="0" borderId="66" applyNumberFormat="0" applyFill="0" applyAlignment="0" applyProtection="0"/>
    <xf numFmtId="0" fontId="81" fillId="21" borderId="67" applyNumberFormat="0" applyAlignment="0" applyProtection="0"/>
    <xf numFmtId="0" fontId="82" fillId="0" borderId="0" applyNumberFormat="0" applyFill="0" applyBorder="0" applyAlignment="0" applyProtection="0"/>
    <xf numFmtId="0" fontId="1" fillId="22" borderId="68" applyNumberFormat="0" applyFont="0" applyAlignment="0" applyProtection="0"/>
    <xf numFmtId="0" fontId="83" fillId="0" borderId="0" applyNumberFormat="0" applyFill="0" applyBorder="0" applyAlignment="0" applyProtection="0"/>
    <xf numFmtId="0" fontId="84" fillId="0" borderId="69" applyNumberFormat="0" applyFill="0" applyAlignment="0" applyProtection="0"/>
    <xf numFmtId="0" fontId="8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8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8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8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85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85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5" fillId="0" borderId="0"/>
    <xf numFmtId="0" fontId="1" fillId="0" borderId="0"/>
    <xf numFmtId="0" fontId="5" fillId="0" borderId="0"/>
    <xf numFmtId="0" fontId="105" fillId="0" borderId="0"/>
    <xf numFmtId="0" fontId="5" fillId="0" borderId="0" applyProtection="0">
      <protection locked="0"/>
    </xf>
  </cellStyleXfs>
  <cellXfs count="470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5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3" borderId="0" xfId="0" applyFont="1" applyFill="1" applyAlignment="1">
      <alignment horizontal="left" vertical="center"/>
    </xf>
    <xf numFmtId="0" fontId="26" fillId="0" borderId="0" xfId="0" applyFont="1" applyAlignment="1">
      <alignment vertical="center" wrapText="1"/>
    </xf>
    <xf numFmtId="0" fontId="26" fillId="3" borderId="0" xfId="0" applyFont="1" applyFill="1" applyAlignment="1">
      <alignment horizontal="left" vertical="center" wrapText="1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0" fontId="32" fillId="3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3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27" fillId="2" borderId="0" xfId="0" applyFont="1" applyFill="1" applyAlignment="1">
      <alignment vertical="center"/>
    </xf>
    <xf numFmtId="0" fontId="35" fillId="2" borderId="0" xfId="0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5" fillId="2" borderId="0" xfId="0" applyFont="1" applyFill="1" applyAlignment="1">
      <alignment horizontal="right" vertical="center"/>
    </xf>
    <xf numFmtId="3" fontId="36" fillId="2" borderId="3" xfId="0" applyNumberFormat="1" applyFont="1" applyFill="1" applyBorder="1" applyAlignment="1">
      <alignment horizontal="center" vertical="center"/>
    </xf>
    <xf numFmtId="0" fontId="37" fillId="2" borderId="3" xfId="0" applyFont="1" applyFill="1" applyBorder="1" applyAlignment="1">
      <alignment horizontal="center" vertical="center" wrapText="1"/>
    </xf>
    <xf numFmtId="0" fontId="37" fillId="2" borderId="3" xfId="0" applyFont="1" applyFill="1" applyBorder="1" applyAlignment="1">
      <alignment horizontal="center" vertical="center"/>
    </xf>
    <xf numFmtId="0" fontId="37" fillId="2" borderId="3" xfId="0" applyFont="1" applyFill="1" applyBorder="1" applyAlignment="1">
      <alignment horizontal="right" vertical="center"/>
    </xf>
    <xf numFmtId="3" fontId="36" fillId="2" borderId="3" xfId="0" applyNumberFormat="1" applyFont="1" applyFill="1" applyBorder="1" applyAlignment="1">
      <alignment vertical="center"/>
    </xf>
    <xf numFmtId="0" fontId="38" fillId="2" borderId="0" xfId="0" applyFont="1" applyFill="1" applyAlignment="1">
      <alignment vertical="center"/>
    </xf>
    <xf numFmtId="0" fontId="25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horizontal="right" vertical="center" wrapText="1"/>
    </xf>
    <xf numFmtId="0" fontId="25" fillId="2" borderId="0" xfId="0" applyFont="1" applyFill="1" applyAlignment="1">
      <alignment horizontal="center" vertical="center"/>
    </xf>
    <xf numFmtId="3" fontId="39" fillId="2" borderId="0" xfId="0" applyNumberFormat="1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41" fillId="2" borderId="0" xfId="0" applyFont="1" applyFill="1" applyAlignment="1">
      <alignment vertical="center"/>
    </xf>
    <xf numFmtId="0" fontId="42" fillId="2" borderId="0" xfId="0" applyFont="1" applyFill="1" applyAlignment="1">
      <alignment vertical="center"/>
    </xf>
    <xf numFmtId="0" fontId="41" fillId="2" borderId="0" xfId="0" applyFont="1" applyFill="1" applyAlignment="1">
      <alignment vertical="center" wrapText="1"/>
    </xf>
    <xf numFmtId="0" fontId="41" fillId="2" borderId="0" xfId="0" applyFont="1" applyFill="1" applyAlignment="1">
      <alignment horizontal="center" vertical="center"/>
    </xf>
    <xf numFmtId="166" fontId="31" fillId="2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 wrapText="1"/>
    </xf>
    <xf numFmtId="0" fontId="32" fillId="2" borderId="0" xfId="0" applyFont="1" applyFill="1" applyAlignment="1">
      <alignment horizontal="center" vertical="center"/>
    </xf>
    <xf numFmtId="166" fontId="32" fillId="2" borderId="0" xfId="0" applyNumberFormat="1" applyFont="1" applyFill="1" applyAlignment="1">
      <alignment horizontal="center" vertical="center"/>
    </xf>
    <xf numFmtId="0" fontId="44" fillId="0" borderId="0" xfId="0" applyFont="1" applyAlignment="1">
      <alignment vertical="center"/>
    </xf>
    <xf numFmtId="0" fontId="44" fillId="0" borderId="0" xfId="0" applyFont="1" applyAlignment="1">
      <alignment vertical="center" wrapText="1"/>
    </xf>
    <xf numFmtId="0" fontId="43" fillId="2" borderId="0" xfId="0" applyFont="1" applyFill="1" applyAlignment="1">
      <alignment horizontal="center" vertical="center"/>
    </xf>
    <xf numFmtId="0" fontId="40" fillId="0" borderId="35" xfId="0" applyFont="1" applyBorder="1"/>
    <xf numFmtId="0" fontId="27" fillId="0" borderId="19" xfId="0" applyFont="1" applyBorder="1"/>
    <xf numFmtId="0" fontId="27" fillId="0" borderId="20" xfId="0" applyFont="1" applyBorder="1"/>
    <xf numFmtId="0" fontId="27" fillId="0" borderId="21" xfId="0" applyFont="1" applyBorder="1"/>
    <xf numFmtId="0" fontId="2" fillId="0" borderId="0" xfId="0" applyFont="1"/>
    <xf numFmtId="0" fontId="45" fillId="0" borderId="0" xfId="0" applyFont="1"/>
    <xf numFmtId="0" fontId="27" fillId="0" borderId="22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46" fillId="0" borderId="29" xfId="0" applyFont="1" applyBorder="1"/>
    <xf numFmtId="0" fontId="47" fillId="0" borderId="30" xfId="0" applyFont="1" applyBorder="1"/>
    <xf numFmtId="0" fontId="46" fillId="0" borderId="30" xfId="0" applyFont="1" applyBorder="1" applyAlignment="1">
      <alignment horizontal="center"/>
    </xf>
    <xf numFmtId="0" fontId="46" fillId="0" borderId="31" xfId="0" applyFont="1" applyBorder="1" applyAlignment="1">
      <alignment horizontal="center"/>
    </xf>
    <xf numFmtId="0" fontId="23" fillId="0" borderId="0" xfId="0" applyFont="1"/>
    <xf numFmtId="0" fontId="48" fillId="0" borderId="0" xfId="0" applyFont="1"/>
    <xf numFmtId="0" fontId="40" fillId="0" borderId="32" xfId="0" applyFont="1" applyBorder="1"/>
    <xf numFmtId="0" fontId="40" fillId="0" borderId="33" xfId="0" applyFont="1" applyBorder="1"/>
    <xf numFmtId="0" fontId="40" fillId="0" borderId="33" xfId="0" applyFont="1" applyBorder="1" applyAlignment="1">
      <alignment horizontal="center"/>
    </xf>
    <xf numFmtId="165" fontId="40" fillId="0" borderId="34" xfId="0" applyNumberFormat="1" applyFont="1" applyBorder="1" applyAlignment="1">
      <alignment horizontal="center" wrapText="1"/>
    </xf>
    <xf numFmtId="0" fontId="4" fillId="0" borderId="0" xfId="0" applyFont="1"/>
    <xf numFmtId="0" fontId="49" fillId="0" borderId="0" xfId="0" applyFont="1"/>
    <xf numFmtId="165" fontId="40" fillId="0" borderId="35" xfId="0" applyNumberFormat="1" applyFont="1" applyBorder="1" applyAlignment="1">
      <alignment horizontal="center"/>
    </xf>
    <xf numFmtId="165" fontId="40" fillId="0" borderId="36" xfId="0" applyNumberFormat="1" applyFont="1" applyBorder="1" applyAlignment="1">
      <alignment horizontal="center" wrapText="1"/>
    </xf>
    <xf numFmtId="165" fontId="40" fillId="0" borderId="36" xfId="0" applyNumberFormat="1" applyFont="1" applyBorder="1" applyAlignment="1">
      <alignment horizontal="center"/>
    </xf>
    <xf numFmtId="165" fontId="40" fillId="0" borderId="34" xfId="0" applyNumberFormat="1" applyFont="1" applyBorder="1" applyAlignment="1">
      <alignment horizontal="center"/>
    </xf>
    <xf numFmtId="0" fontId="40" fillId="0" borderId="37" xfId="0" applyFont="1" applyBorder="1"/>
    <xf numFmtId="165" fontId="40" fillId="0" borderId="37" xfId="0" applyNumberFormat="1" applyFont="1" applyBorder="1" applyAlignment="1">
      <alignment horizontal="center"/>
    </xf>
    <xf numFmtId="165" fontId="40" fillId="0" borderId="38" xfId="0" applyNumberFormat="1" applyFont="1" applyBorder="1" applyAlignment="1">
      <alignment horizontal="center"/>
    </xf>
    <xf numFmtId="0" fontId="25" fillId="2" borderId="39" xfId="0" applyFont="1" applyFill="1" applyBorder="1" applyAlignment="1">
      <alignment vertical="center"/>
    </xf>
    <xf numFmtId="0" fontId="26" fillId="2" borderId="39" xfId="0" applyFont="1" applyFill="1" applyBorder="1" applyAlignment="1">
      <alignment vertical="center" wrapText="1"/>
    </xf>
    <xf numFmtId="0" fontId="25" fillId="2" borderId="40" xfId="0" applyFont="1" applyFill="1" applyBorder="1" applyAlignment="1">
      <alignment vertical="center"/>
    </xf>
    <xf numFmtId="0" fontId="50" fillId="0" borderId="0" xfId="2" applyFont="1" applyAlignment="1">
      <alignment vertical="center"/>
    </xf>
    <xf numFmtId="0" fontId="51" fillId="0" borderId="0" xfId="2" applyFont="1" applyAlignment="1">
      <alignment vertical="center"/>
    </xf>
    <xf numFmtId="0" fontId="50" fillId="0" borderId="0" xfId="2" applyFont="1" applyAlignment="1">
      <alignment horizontal="left" vertical="center"/>
    </xf>
    <xf numFmtId="0" fontId="50" fillId="0" borderId="0" xfId="2" applyFont="1" applyAlignment="1">
      <alignment horizontal="center" vertical="center"/>
    </xf>
    <xf numFmtId="0" fontId="53" fillId="0" borderId="0" xfId="2" applyFont="1" applyAlignment="1">
      <alignment vertical="center"/>
    </xf>
    <xf numFmtId="0" fontId="34" fillId="0" borderId="0" xfId="2" applyFont="1" applyAlignment="1">
      <alignment horizontal="center" vertical="center"/>
    </xf>
    <xf numFmtId="0" fontId="34" fillId="0" borderId="0" xfId="2" applyFont="1" applyAlignment="1">
      <alignment vertical="center"/>
    </xf>
    <xf numFmtId="0" fontId="27" fillId="5" borderId="7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7" xfId="0" applyFont="1" applyFill="1" applyBorder="1" applyAlignment="1">
      <alignment horizontal="center" vertical="center" wrapText="1"/>
    </xf>
    <xf numFmtId="0" fontId="27" fillId="5" borderId="16" xfId="0" applyFont="1" applyFill="1" applyBorder="1" applyAlignment="1">
      <alignment horizontal="center" vertical="center" wrapText="1"/>
    </xf>
    <xf numFmtId="0" fontId="27" fillId="5" borderId="16" xfId="0" applyFont="1" applyFill="1" applyBorder="1" applyAlignment="1">
      <alignment horizontal="center" vertical="center"/>
    </xf>
    <xf numFmtId="0" fontId="27" fillId="5" borderId="14" xfId="0" applyFont="1" applyFill="1" applyBorder="1" applyAlignment="1">
      <alignment horizontal="center" vertical="center" wrapText="1"/>
    </xf>
    <xf numFmtId="0" fontId="56" fillId="2" borderId="0" xfId="0" applyFont="1" applyFill="1" applyAlignment="1">
      <alignment vertical="center"/>
    </xf>
    <xf numFmtId="0" fontId="57" fillId="2" borderId="0" xfId="0" applyFont="1" applyFill="1" applyAlignment="1">
      <alignment horizontal="left" vertical="center"/>
    </xf>
    <xf numFmtId="0" fontId="57" fillId="2" borderId="0" xfId="0" applyFont="1" applyFill="1" applyAlignment="1">
      <alignment vertical="center"/>
    </xf>
    <xf numFmtId="0" fontId="57" fillId="2" borderId="0" xfId="0" applyFont="1" applyFill="1" applyAlignment="1">
      <alignment vertical="center" wrapText="1"/>
    </xf>
    <xf numFmtId="0" fontId="58" fillId="3" borderId="0" xfId="0" applyFont="1" applyFill="1" applyAlignment="1">
      <alignment vertical="center"/>
    </xf>
    <xf numFmtId="0" fontId="31" fillId="2" borderId="0" xfId="0" applyFont="1" applyFill="1" applyAlignment="1">
      <alignment horizontal="left" vertical="center"/>
    </xf>
    <xf numFmtId="0" fontId="60" fillId="2" borderId="0" xfId="0" applyFont="1" applyFill="1" applyAlignment="1">
      <alignment horizontal="left" vertical="center"/>
    </xf>
    <xf numFmtId="0" fontId="61" fillId="0" borderId="0" xfId="0" applyFont="1" applyAlignment="1">
      <alignment vertical="center"/>
    </xf>
    <xf numFmtId="0" fontId="61" fillId="0" borderId="0" xfId="0" applyFont="1" applyAlignment="1">
      <alignment vertical="center" wrapText="1"/>
    </xf>
    <xf numFmtId="0" fontId="53" fillId="0" borderId="0" xfId="2" applyFont="1" applyAlignment="1">
      <alignment horizontal="center" vertical="center"/>
    </xf>
    <xf numFmtId="0" fontId="63" fillId="0" borderId="0" xfId="2" applyFont="1" applyAlignment="1">
      <alignment vertical="center"/>
    </xf>
    <xf numFmtId="0" fontId="64" fillId="0" borderId="0" xfId="2" applyFont="1" applyAlignment="1">
      <alignment vertical="center"/>
    </xf>
    <xf numFmtId="0" fontId="25" fillId="2" borderId="42" xfId="0" applyFont="1" applyFill="1" applyBorder="1" applyAlignment="1">
      <alignment vertical="center"/>
    </xf>
    <xf numFmtId="0" fontId="25" fillId="2" borderId="43" xfId="0" applyFont="1" applyFill="1" applyBorder="1" applyAlignment="1">
      <alignment vertical="center"/>
    </xf>
    <xf numFmtId="0" fontId="67" fillId="0" borderId="0" xfId="0" applyFont="1" applyAlignment="1">
      <alignment horizontal="center" vertical="center"/>
    </xf>
    <xf numFmtId="0" fontId="40" fillId="0" borderId="0" xfId="59" applyFont="1" applyAlignment="1">
      <alignment vertical="center"/>
    </xf>
    <xf numFmtId="0" fontId="68" fillId="0" borderId="0" xfId="59" applyFont="1" applyAlignment="1">
      <alignment vertical="center"/>
    </xf>
    <xf numFmtId="0" fontId="40" fillId="0" borderId="0" xfId="59" applyFont="1"/>
    <xf numFmtId="0" fontId="68" fillId="5" borderId="44" xfId="59" applyFont="1" applyFill="1" applyBorder="1" applyAlignment="1">
      <alignment horizontal="left" vertical="center"/>
    </xf>
    <xf numFmtId="0" fontId="68" fillId="0" borderId="0" xfId="59" applyFont="1" applyAlignment="1">
      <alignment horizontal="left" vertical="center"/>
    </xf>
    <xf numFmtId="0" fontId="68" fillId="0" borderId="0" xfId="59" applyFont="1" applyAlignment="1">
      <alignment horizontal="left" vertical="center" wrapText="1"/>
    </xf>
    <xf numFmtId="0" fontId="40" fillId="0" borderId="20" xfId="59" applyFont="1" applyBorder="1"/>
    <xf numFmtId="0" fontId="68" fillId="0" borderId="0" xfId="59" applyFont="1" applyAlignment="1">
      <alignment horizontal="center" vertical="center"/>
    </xf>
    <xf numFmtId="0" fontId="68" fillId="0" borderId="45" xfId="59" applyFont="1" applyBorder="1" applyAlignment="1">
      <alignment horizontal="center" vertical="center"/>
    </xf>
    <xf numFmtId="0" fontId="68" fillId="0" borderId="45" xfId="59" applyFont="1" applyBorder="1" applyAlignment="1">
      <alignment horizontal="center" vertical="center" wrapText="1"/>
    </xf>
    <xf numFmtId="0" fontId="68" fillId="0" borderId="49" xfId="59" applyFont="1" applyBorder="1" applyAlignment="1">
      <alignment horizontal="center" vertical="center"/>
    </xf>
    <xf numFmtId="0" fontId="68" fillId="0" borderId="50" xfId="59" applyFont="1" applyBorder="1" applyAlignment="1">
      <alignment horizontal="center" vertical="center" wrapText="1"/>
    </xf>
    <xf numFmtId="0" fontId="68" fillId="0" borderId="57" xfId="59" applyFont="1" applyBorder="1" applyAlignment="1">
      <alignment horizontal="center" vertical="center"/>
    </xf>
    <xf numFmtId="0" fontId="68" fillId="0" borderId="58" xfId="59" applyFont="1" applyBorder="1" applyAlignment="1">
      <alignment horizontal="center" vertical="center"/>
    </xf>
    <xf numFmtId="0" fontId="68" fillId="0" borderId="0" xfId="0" applyFont="1" applyAlignment="1">
      <alignment vertical="center"/>
    </xf>
    <xf numFmtId="0" fontId="86" fillId="2" borderId="1" xfId="0" applyFont="1" applyFill="1" applyBorder="1" applyAlignment="1">
      <alignment horizontal="center" vertical="center"/>
    </xf>
    <xf numFmtId="0" fontId="87" fillId="3" borderId="0" xfId="0" applyFont="1" applyFill="1" applyAlignment="1">
      <alignment vertical="center"/>
    </xf>
    <xf numFmtId="0" fontId="55" fillId="4" borderId="1" xfId="0" quotePrefix="1" applyFont="1" applyFill="1" applyBorder="1" applyAlignment="1">
      <alignment horizontal="center" vertical="center"/>
    </xf>
    <xf numFmtId="0" fontId="54" fillId="2" borderId="0" xfId="0" applyFont="1" applyFill="1" applyAlignment="1">
      <alignment vertical="center"/>
    </xf>
    <xf numFmtId="0" fontId="87" fillId="2" borderId="1" xfId="0" applyFont="1" applyFill="1" applyBorder="1" applyAlignment="1">
      <alignment horizontal="left" vertical="center"/>
    </xf>
    <xf numFmtId="0" fontId="86" fillId="2" borderId="1" xfId="0" applyFont="1" applyFill="1" applyBorder="1" applyAlignment="1">
      <alignment horizontal="left" vertical="center"/>
    </xf>
    <xf numFmtId="0" fontId="55" fillId="2" borderId="2" xfId="0" applyFont="1" applyFill="1" applyBorder="1" applyAlignment="1">
      <alignment horizontal="left" vertical="center"/>
    </xf>
    <xf numFmtId="0" fontId="55" fillId="2" borderId="2" xfId="0" applyFont="1" applyFill="1" applyBorder="1" applyAlignment="1">
      <alignment vertical="center"/>
    </xf>
    <xf numFmtId="0" fontId="55" fillId="2" borderId="2" xfId="0" applyFont="1" applyFill="1" applyBorder="1" applyAlignment="1">
      <alignment horizontal="center" vertical="center"/>
    </xf>
    <xf numFmtId="0" fontId="55" fillId="14" borderId="2" xfId="0" applyFont="1" applyFill="1" applyBorder="1" applyAlignment="1">
      <alignment horizontal="center" vertical="center"/>
    </xf>
    <xf numFmtId="0" fontId="55" fillId="5" borderId="2" xfId="0" applyFont="1" applyFill="1" applyBorder="1" applyAlignment="1">
      <alignment vertical="center"/>
    </xf>
    <xf numFmtId="1" fontId="55" fillId="14" borderId="2" xfId="0" applyNumberFormat="1" applyFont="1" applyFill="1" applyBorder="1" applyAlignment="1">
      <alignment vertical="center"/>
    </xf>
    <xf numFmtId="1" fontId="55" fillId="14" borderId="2" xfId="0" applyNumberFormat="1" applyFont="1" applyFill="1" applyBorder="1" applyAlignment="1">
      <alignment horizontal="center" vertical="center"/>
    </xf>
    <xf numFmtId="0" fontId="55" fillId="2" borderId="0" xfId="0" applyFont="1" applyFill="1" applyAlignment="1">
      <alignment vertical="center"/>
    </xf>
    <xf numFmtId="0" fontId="55" fillId="3" borderId="0" xfId="0" applyFont="1" applyFill="1" applyAlignment="1">
      <alignment horizontal="left" vertical="center"/>
    </xf>
    <xf numFmtId="0" fontId="55" fillId="2" borderId="0" xfId="0" applyFont="1" applyFill="1" applyAlignment="1">
      <alignment horizontal="right" vertical="center"/>
    </xf>
    <xf numFmtId="0" fontId="68" fillId="0" borderId="5" xfId="59" applyFont="1" applyBorder="1" applyAlignment="1">
      <alignment horizontal="center" vertical="center"/>
    </xf>
    <xf numFmtId="0" fontId="88" fillId="4" borderId="1" xfId="0" quotePrefix="1" applyFont="1" applyFill="1" applyBorder="1" applyAlignment="1">
      <alignment horizontal="center" vertical="center"/>
    </xf>
    <xf numFmtId="0" fontId="88" fillId="4" borderId="0" xfId="0" quotePrefix="1" applyFont="1" applyFill="1" applyAlignment="1">
      <alignment horizontal="center" vertical="center"/>
    </xf>
    <xf numFmtId="0" fontId="90" fillId="2" borderId="1" xfId="0" applyFont="1" applyFill="1" applyBorder="1" applyAlignment="1">
      <alignment horizontal="center" vertical="center"/>
    </xf>
    <xf numFmtId="0" fontId="88" fillId="2" borderId="2" xfId="0" applyFont="1" applyFill="1" applyBorder="1" applyAlignment="1">
      <alignment horizontal="center" vertical="center"/>
    </xf>
    <xf numFmtId="3" fontId="88" fillId="2" borderId="2" xfId="0" applyNumberFormat="1" applyFont="1" applyFill="1" applyBorder="1" applyAlignment="1">
      <alignment horizontal="center" vertical="center"/>
    </xf>
    <xf numFmtId="1" fontId="88" fillId="14" borderId="2" xfId="0" applyNumberFormat="1" applyFont="1" applyFill="1" applyBorder="1" applyAlignment="1">
      <alignment horizontal="center" vertical="center"/>
    </xf>
    <xf numFmtId="1" fontId="88" fillId="14" borderId="1" xfId="0" applyNumberFormat="1" applyFont="1" applyFill="1" applyBorder="1" applyAlignment="1">
      <alignment horizontal="center" vertical="center"/>
    </xf>
    <xf numFmtId="0" fontId="91" fillId="2" borderId="0" xfId="0" applyFont="1" applyFill="1" applyAlignment="1">
      <alignment vertical="center"/>
    </xf>
    <xf numFmtId="0" fontId="91" fillId="12" borderId="0" xfId="0" applyFont="1" applyFill="1" applyAlignment="1">
      <alignment horizontal="left" vertical="center"/>
    </xf>
    <xf numFmtId="0" fontId="91" fillId="12" borderId="0" xfId="0" applyFont="1" applyFill="1" applyAlignment="1">
      <alignment horizontal="center" vertical="center"/>
    </xf>
    <xf numFmtId="1" fontId="91" fillId="12" borderId="0" xfId="0" applyNumberFormat="1" applyFont="1" applyFill="1" applyAlignment="1">
      <alignment horizontal="right" vertical="center"/>
    </xf>
    <xf numFmtId="1" fontId="91" fillId="12" borderId="0" xfId="0" applyNumberFormat="1" applyFont="1" applyFill="1" applyAlignment="1">
      <alignment horizontal="center" vertical="center"/>
    </xf>
    <xf numFmtId="0" fontId="52" fillId="2" borderId="0" xfId="0" applyFont="1" applyFill="1" applyAlignment="1">
      <alignment vertical="center"/>
    </xf>
    <xf numFmtId="1" fontId="32" fillId="0" borderId="9" xfId="1" applyNumberFormat="1" applyFont="1" applyBorder="1" applyAlignment="1">
      <alignment vertical="center" wrapText="1"/>
    </xf>
    <xf numFmtId="0" fontId="53" fillId="2" borderId="9" xfId="0" applyFont="1" applyFill="1" applyBorder="1" applyAlignment="1">
      <alignment horizontal="center" vertical="center" wrapText="1"/>
    </xf>
    <xf numFmtId="14" fontId="68" fillId="47" borderId="44" xfId="59" applyNumberFormat="1" applyFont="1" applyFill="1" applyBorder="1" applyAlignment="1">
      <alignment horizontal="center" vertical="center"/>
    </xf>
    <xf numFmtId="0" fontId="68" fillId="47" borderId="44" xfId="59" applyFont="1" applyFill="1" applyBorder="1" applyAlignment="1">
      <alignment horizontal="center" vertical="center"/>
    </xf>
    <xf numFmtId="0" fontId="68" fillId="47" borderId="44" xfId="59" applyFont="1" applyFill="1" applyBorder="1" applyAlignment="1">
      <alignment horizontal="left" vertical="center"/>
    </xf>
    <xf numFmtId="0" fontId="0" fillId="0" borderId="22" xfId="0" applyBorder="1"/>
    <xf numFmtId="0" fontId="40" fillId="0" borderId="24" xfId="59" applyFont="1" applyBorder="1"/>
    <xf numFmtId="0" fontId="41" fillId="5" borderId="44" xfId="59" applyFont="1" applyFill="1" applyBorder="1" applyAlignment="1">
      <alignment horizontal="center" vertical="center"/>
    </xf>
    <xf numFmtId="0" fontId="41" fillId="5" borderId="4" xfId="59" applyFont="1" applyFill="1" applyBorder="1" applyAlignment="1">
      <alignment horizontal="center" vertical="center"/>
    </xf>
    <xf numFmtId="0" fontId="41" fillId="5" borderId="44" xfId="59" applyFont="1" applyFill="1" applyBorder="1" applyAlignment="1">
      <alignment horizontal="center" vertical="center" wrapText="1"/>
    </xf>
    <xf numFmtId="0" fontId="41" fillId="5" borderId="6" xfId="59" applyFont="1" applyFill="1" applyBorder="1" applyAlignment="1">
      <alignment horizontal="center" vertical="center" wrapText="1"/>
    </xf>
    <xf numFmtId="0" fontId="68" fillId="0" borderId="54" xfId="59" applyFont="1" applyBorder="1" applyAlignment="1">
      <alignment horizontal="center" vertical="center"/>
    </xf>
    <xf numFmtId="0" fontId="68" fillId="0" borderId="58" xfId="59" applyFont="1" applyBorder="1" applyAlignment="1">
      <alignment horizontal="center" vertical="center" wrapText="1"/>
    </xf>
    <xf numFmtId="0" fontId="68" fillId="0" borderId="0" xfId="59" applyFont="1" applyAlignment="1">
      <alignment horizontal="center" vertical="top"/>
    </xf>
    <xf numFmtId="0" fontId="88" fillId="2" borderId="0" xfId="0" applyFont="1" applyFill="1" applyAlignment="1">
      <alignment horizontal="right" vertical="center" wrapText="1"/>
    </xf>
    <xf numFmtId="0" fontId="88" fillId="2" borderId="0" xfId="0" applyFont="1" applyFill="1" applyAlignment="1">
      <alignment horizontal="right" vertical="center"/>
    </xf>
    <xf numFmtId="0" fontId="88" fillId="0" borderId="1" xfId="0" applyFont="1" applyBorder="1" applyAlignment="1">
      <alignment horizontal="right" vertical="center"/>
    </xf>
    <xf numFmtId="0" fontId="89" fillId="2" borderId="1" xfId="0" applyFont="1" applyFill="1" applyBorder="1" applyAlignment="1">
      <alignment horizontal="right" vertical="center"/>
    </xf>
    <xf numFmtId="0" fontId="88" fillId="2" borderId="1" xfId="0" applyFont="1" applyFill="1" applyBorder="1" applyAlignment="1">
      <alignment horizontal="right" vertical="center"/>
    </xf>
    <xf numFmtId="0" fontId="97" fillId="2" borderId="2" xfId="0" applyFont="1" applyFill="1" applyBorder="1" applyAlignment="1">
      <alignment horizontal="left" vertical="center"/>
    </xf>
    <xf numFmtId="0" fontId="97" fillId="2" borderId="2" xfId="0" applyFont="1" applyFill="1" applyBorder="1" applyAlignment="1">
      <alignment vertical="center"/>
    </xf>
    <xf numFmtId="0" fontId="97" fillId="5" borderId="2" xfId="0" applyFont="1" applyFill="1" applyBorder="1" applyAlignment="1">
      <alignment vertical="center"/>
    </xf>
    <xf numFmtId="0" fontId="101" fillId="2" borderId="0" xfId="0" applyFont="1" applyFill="1" applyAlignment="1">
      <alignment horizontal="left" vertical="center"/>
    </xf>
    <xf numFmtId="0" fontId="101" fillId="2" borderId="0" xfId="0" applyFont="1" applyFill="1" applyAlignment="1">
      <alignment vertical="center"/>
    </xf>
    <xf numFmtId="0" fontId="97" fillId="2" borderId="0" xfId="0" applyFont="1" applyFill="1" applyAlignment="1">
      <alignment horizontal="left" vertical="center"/>
    </xf>
    <xf numFmtId="0" fontId="101" fillId="2" borderId="0" xfId="0" applyFont="1" applyFill="1" applyAlignment="1">
      <alignment vertical="center" wrapText="1"/>
    </xf>
    <xf numFmtId="0" fontId="101" fillId="2" borderId="0" xfId="0" applyFont="1" applyFill="1" applyAlignment="1">
      <alignment horizontal="center" vertical="center"/>
    </xf>
    <xf numFmtId="166" fontId="101" fillId="2" borderId="0" xfId="0" applyNumberFormat="1" applyFont="1" applyFill="1" applyAlignment="1">
      <alignment horizontal="center" vertical="center"/>
    </xf>
    <xf numFmtId="0" fontId="32" fillId="2" borderId="75" xfId="0" applyFont="1" applyFill="1" applyBorder="1" applyAlignment="1" applyProtection="1">
      <alignment vertical="center"/>
      <protection hidden="1"/>
    </xf>
    <xf numFmtId="0" fontId="33" fillId="2" borderId="75" xfId="0" applyFont="1" applyFill="1" applyBorder="1" applyAlignment="1">
      <alignment horizontal="left" vertical="center"/>
    </xf>
    <xf numFmtId="0" fontId="33" fillId="2" borderId="75" xfId="0" applyFont="1" applyFill="1" applyBorder="1" applyAlignment="1">
      <alignment horizontal="left" vertical="center" wrapText="1"/>
    </xf>
    <xf numFmtId="0" fontId="32" fillId="2" borderId="75" xfId="0" applyFont="1" applyFill="1" applyBorder="1" applyAlignment="1">
      <alignment vertical="center"/>
    </xf>
    <xf numFmtId="0" fontId="32" fillId="2" borderId="75" xfId="0" applyFont="1" applyFill="1" applyBorder="1" applyAlignment="1">
      <alignment horizontal="left" vertical="center"/>
    </xf>
    <xf numFmtId="15" fontId="32" fillId="2" borderId="75" xfId="0" applyNumberFormat="1" applyFont="1" applyFill="1" applyBorder="1" applyAlignment="1">
      <alignment horizontal="left" vertical="center"/>
    </xf>
    <xf numFmtId="15" fontId="32" fillId="2" borderId="75" xfId="0" applyNumberFormat="1" applyFont="1" applyFill="1" applyBorder="1" applyAlignment="1">
      <alignment horizontal="left" vertical="center" wrapText="1"/>
    </xf>
    <xf numFmtId="164" fontId="32" fillId="2" borderId="75" xfId="0" quotePrefix="1" applyNumberFormat="1" applyFont="1" applyFill="1" applyBorder="1" applyAlignment="1">
      <alignment horizontal="left" vertical="center"/>
    </xf>
    <xf numFmtId="0" fontId="32" fillId="2" borderId="75" xfId="0" applyFont="1" applyFill="1" applyBorder="1" applyAlignment="1">
      <alignment horizontal="center" vertical="center" wrapText="1"/>
    </xf>
    <xf numFmtId="0" fontId="32" fillId="2" borderId="75" xfId="0" applyFont="1" applyFill="1" applyBorder="1" applyAlignment="1">
      <alignment horizontal="center" vertical="center"/>
    </xf>
    <xf numFmtId="0" fontId="32" fillId="2" borderId="75" xfId="0" applyFont="1" applyFill="1" applyBorder="1" applyAlignment="1">
      <alignment vertical="center" wrapText="1"/>
    </xf>
    <xf numFmtId="0" fontId="53" fillId="2" borderId="76" xfId="0" applyFont="1" applyFill="1" applyBorder="1" applyAlignment="1">
      <alignment horizontal="center" vertical="center"/>
    </xf>
    <xf numFmtId="0" fontId="53" fillId="2" borderId="76" xfId="0" applyFont="1" applyFill="1" applyBorder="1" applyAlignment="1">
      <alignment horizontal="center" vertical="center" wrapText="1"/>
    </xf>
    <xf numFmtId="0" fontId="53" fillId="0" borderId="76" xfId="0" applyFont="1" applyBorder="1" applyAlignment="1">
      <alignment horizontal="center" vertical="center"/>
    </xf>
    <xf numFmtId="1" fontId="53" fillId="0" borderId="76" xfId="0" applyNumberFormat="1" applyFont="1" applyBorder="1" applyAlignment="1">
      <alignment horizontal="center" vertical="center" wrapText="1"/>
    </xf>
    <xf numFmtId="165" fontId="53" fillId="0" borderId="76" xfId="0" applyNumberFormat="1" applyFont="1" applyBorder="1" applyAlignment="1">
      <alignment horizontal="center" vertical="center"/>
    </xf>
    <xf numFmtId="165" fontId="53" fillId="2" borderId="76" xfId="0" applyNumberFormat="1" applyFont="1" applyFill="1" applyBorder="1" applyAlignment="1">
      <alignment horizontal="center" vertical="center"/>
    </xf>
    <xf numFmtId="1" fontId="53" fillId="2" borderId="76" xfId="0" applyNumberFormat="1" applyFont="1" applyFill="1" applyBorder="1" applyAlignment="1">
      <alignment horizontal="center" vertical="center"/>
    </xf>
    <xf numFmtId="0" fontId="31" fillId="2" borderId="76" xfId="0" applyFont="1" applyFill="1" applyBorder="1" applyAlignment="1">
      <alignment horizontal="center" vertical="center"/>
    </xf>
    <xf numFmtId="1" fontId="59" fillId="0" borderId="76" xfId="1" applyNumberFormat="1" applyFont="1" applyBorder="1" applyAlignment="1">
      <alignment horizontal="center" vertical="center" wrapText="1"/>
    </xf>
    <xf numFmtId="1" fontId="32" fillId="0" borderId="79" xfId="1" applyNumberFormat="1" applyFont="1" applyBorder="1" applyAlignment="1">
      <alignment vertical="center" wrapText="1"/>
    </xf>
    <xf numFmtId="1" fontId="31" fillId="2" borderId="76" xfId="0" applyNumberFormat="1" applyFont="1" applyFill="1" applyBorder="1" applyAlignment="1">
      <alignment horizontal="center" vertical="center"/>
    </xf>
    <xf numFmtId="173" fontId="31" fillId="2" borderId="76" xfId="0" applyNumberFormat="1" applyFont="1" applyFill="1" applyBorder="1" applyAlignment="1">
      <alignment horizontal="center" vertical="center"/>
    </xf>
    <xf numFmtId="165" fontId="31" fillId="2" borderId="76" xfId="0" applyNumberFormat="1" applyFont="1" applyFill="1" applyBorder="1" applyAlignment="1">
      <alignment horizontal="center" vertical="center"/>
    </xf>
    <xf numFmtId="1" fontId="32" fillId="2" borderId="76" xfId="0" applyNumberFormat="1" applyFont="1" applyFill="1" applyBorder="1" applyAlignment="1">
      <alignment horizontal="center" vertical="center"/>
    </xf>
    <xf numFmtId="1" fontId="32" fillId="2" borderId="76" xfId="0" applyNumberFormat="1" applyFont="1" applyFill="1" applyBorder="1" applyAlignment="1">
      <alignment vertical="center"/>
    </xf>
    <xf numFmtId="1" fontId="32" fillId="0" borderId="76" xfId="1" applyNumberFormat="1" applyFont="1" applyBorder="1" applyAlignment="1">
      <alignment horizontal="center" vertical="center" wrapText="1"/>
    </xf>
    <xf numFmtId="1" fontId="32" fillId="2" borderId="76" xfId="0" applyNumberFormat="1" applyFont="1" applyFill="1" applyBorder="1" applyAlignment="1">
      <alignment vertical="center" wrapText="1"/>
    </xf>
    <xf numFmtId="174" fontId="31" fillId="2" borderId="76" xfId="0" applyNumberFormat="1" applyFont="1" applyFill="1" applyBorder="1" applyAlignment="1">
      <alignment horizontal="center" vertical="center"/>
    </xf>
    <xf numFmtId="1" fontId="59" fillId="0" borderId="79" xfId="1" applyNumberFormat="1" applyFont="1" applyBorder="1" applyAlignment="1">
      <alignment vertical="center" wrapText="1"/>
    </xf>
    <xf numFmtId="1" fontId="32" fillId="0" borderId="79" xfId="1" applyNumberFormat="1" applyFont="1" applyBorder="1" applyAlignment="1">
      <alignment horizontal="center" vertical="center" wrapText="1"/>
    </xf>
    <xf numFmtId="1" fontId="100" fillId="0" borderId="76" xfId="1" applyNumberFormat="1" applyFont="1" applyBorder="1" applyAlignment="1">
      <alignment horizontal="center" vertical="center" wrapText="1"/>
    </xf>
    <xf numFmtId="1" fontId="32" fillId="0" borderId="76" xfId="1" applyNumberFormat="1" applyFont="1" applyBorder="1" applyAlignment="1">
      <alignment vertical="center" wrapText="1"/>
    </xf>
    <xf numFmtId="2" fontId="31" fillId="2" borderId="76" xfId="0" applyNumberFormat="1" applyFont="1" applyFill="1" applyBorder="1" applyAlignment="1">
      <alignment horizontal="center" vertical="center"/>
    </xf>
    <xf numFmtId="0" fontId="32" fillId="0" borderId="76" xfId="0" applyFont="1" applyBorder="1" applyAlignment="1">
      <alignment horizontal="center" vertical="center"/>
    </xf>
    <xf numFmtId="1" fontId="31" fillId="2" borderId="77" xfId="0" applyNumberFormat="1" applyFont="1" applyFill="1" applyBorder="1" applyAlignment="1">
      <alignment vertical="center" wrapText="1"/>
    </xf>
    <xf numFmtId="0" fontId="32" fillId="0" borderId="79" xfId="0" quotePrefix="1" applyFont="1" applyBorder="1" applyAlignment="1">
      <alignment horizontal="center" vertical="center"/>
    </xf>
    <xf numFmtId="12" fontId="32" fillId="0" borderId="77" xfId="0" quotePrefix="1" applyNumberFormat="1" applyFont="1" applyBorder="1" applyAlignment="1">
      <alignment vertical="center" wrapText="1"/>
    </xf>
    <xf numFmtId="12" fontId="32" fillId="3" borderId="76" xfId="0" quotePrefix="1" applyNumberFormat="1" applyFont="1" applyFill="1" applyBorder="1" applyAlignment="1">
      <alignment horizontal="center" vertical="center" wrapText="1"/>
    </xf>
    <xf numFmtId="12" fontId="97" fillId="49" borderId="76" xfId="0" quotePrefix="1" applyNumberFormat="1" applyFont="1" applyFill="1" applyBorder="1" applyAlignment="1">
      <alignment horizontal="center" vertical="center" wrapText="1"/>
    </xf>
    <xf numFmtId="0" fontId="32" fillId="2" borderId="76" xfId="0" quotePrefix="1" applyFont="1" applyFill="1" applyBorder="1" applyAlignment="1">
      <alignment horizontal="left" vertical="center"/>
    </xf>
    <xf numFmtId="0" fontId="32" fillId="2" borderId="76" xfId="0" applyFont="1" applyFill="1" applyBorder="1" applyAlignment="1">
      <alignment horizontal="center" vertical="center"/>
    </xf>
    <xf numFmtId="0" fontId="55" fillId="13" borderId="76" xfId="2" applyFont="1" applyFill="1" applyBorder="1" applyAlignment="1">
      <alignment horizontal="center" vertical="center" wrapText="1"/>
    </xf>
    <xf numFmtId="0" fontId="52" fillId="5" borderId="76" xfId="2" applyFont="1" applyFill="1" applyBorder="1" applyAlignment="1">
      <alignment horizontal="center" vertical="center" wrapText="1"/>
    </xf>
    <xf numFmtId="0" fontId="52" fillId="5" borderId="76" xfId="2" applyFont="1" applyFill="1" applyBorder="1" applyAlignment="1">
      <alignment vertical="center" wrapText="1"/>
    </xf>
    <xf numFmtId="0" fontId="52" fillId="5" borderId="76" xfId="2" applyFont="1" applyFill="1" applyBorder="1" applyAlignment="1">
      <alignment horizontal="center" vertical="center"/>
    </xf>
    <xf numFmtId="0" fontId="55" fillId="0" borderId="83" xfId="2" quotePrefix="1" applyFont="1" applyBorder="1" applyAlignment="1">
      <alignment horizontal="center" vertical="center" wrapText="1"/>
    </xf>
    <xf numFmtId="0" fontId="54" fillId="0" borderId="76" xfId="2" applyFont="1" applyBorder="1" applyAlignment="1">
      <alignment vertical="top" wrapText="1"/>
    </xf>
    <xf numFmtId="0" fontId="54" fillId="0" borderId="76" xfId="2" applyFont="1" applyBorder="1" applyAlignment="1">
      <alignment vertical="center" wrapText="1"/>
    </xf>
    <xf numFmtId="1" fontId="52" fillId="5" borderId="80" xfId="2" applyNumberFormat="1" applyFont="1" applyFill="1" applyBorder="1" applyAlignment="1">
      <alignment vertical="center" wrapText="1"/>
    </xf>
    <xf numFmtId="1" fontId="52" fillId="5" borderId="78" xfId="2" applyNumberFormat="1" applyFont="1" applyFill="1" applyBorder="1" applyAlignment="1">
      <alignment vertical="center" wrapText="1"/>
    </xf>
    <xf numFmtId="0" fontId="53" fillId="0" borderId="76" xfId="2" applyFont="1" applyBorder="1" applyAlignment="1">
      <alignment horizontal="center" vertical="center" wrapText="1"/>
    </xf>
    <xf numFmtId="0" fontId="53" fillId="0" borderId="76" xfId="2" quotePrefix="1" applyFont="1" applyBorder="1" applyAlignment="1">
      <alignment horizontal="center" vertical="center" wrapText="1"/>
    </xf>
    <xf numFmtId="0" fontId="65" fillId="0" borderId="80" xfId="2" applyFont="1" applyBorder="1" applyAlignment="1">
      <alignment vertical="top"/>
    </xf>
    <xf numFmtId="1" fontId="65" fillId="0" borderId="80" xfId="2" applyNumberFormat="1" applyFont="1" applyBorder="1" applyAlignment="1">
      <alignment wrapText="1"/>
    </xf>
    <xf numFmtId="0" fontId="51" fillId="0" borderId="76" xfId="2" quotePrefix="1" applyFont="1" applyBorder="1" applyAlignment="1">
      <alignment horizontal="center" vertical="center" wrapText="1"/>
    </xf>
    <xf numFmtId="0" fontId="55" fillId="5" borderId="76" xfId="2" applyFont="1" applyFill="1" applyBorder="1" applyAlignment="1">
      <alignment horizontal="center" vertical="center" wrapText="1"/>
    </xf>
    <xf numFmtId="0" fontId="54" fillId="0" borderId="76" xfId="2" applyFont="1" applyBorder="1" applyAlignment="1">
      <alignment horizontal="center" vertical="center" wrapText="1"/>
    </xf>
    <xf numFmtId="0" fontId="66" fillId="15" borderId="76" xfId="0" applyFont="1" applyFill="1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93" fillId="11" borderId="76" xfId="0" applyFont="1" applyFill="1" applyBorder="1" applyAlignment="1">
      <alignment vertical="center"/>
    </xf>
    <xf numFmtId="0" fontId="44" fillId="0" borderId="76" xfId="0" applyFont="1" applyBorder="1" applyAlignment="1">
      <alignment horizontal="center"/>
    </xf>
    <xf numFmtId="0" fontId="44" fillId="0" borderId="76" xfId="0" quotePrefix="1" applyFont="1" applyBorder="1" applyAlignment="1">
      <alignment horizontal="center"/>
    </xf>
    <xf numFmtId="16" fontId="44" fillId="0" borderId="76" xfId="0" quotePrefix="1" applyNumberFormat="1" applyFont="1" applyBorder="1" applyAlignment="1">
      <alignment horizontal="center"/>
    </xf>
    <xf numFmtId="1" fontId="65" fillId="0" borderId="77" xfId="2" applyNumberFormat="1" applyFont="1" applyBorder="1" applyAlignment="1">
      <alignment horizontal="left" vertical="top" wrapText="1"/>
    </xf>
    <xf numFmtId="0" fontId="26" fillId="0" borderId="0" xfId="0" applyFont="1" applyAlignment="1">
      <alignment horizontal="left" vertical="center"/>
    </xf>
    <xf numFmtId="0" fontId="99" fillId="2" borderId="19" xfId="0" applyFont="1" applyFill="1" applyBorder="1" applyAlignment="1">
      <alignment vertical="center" wrapText="1"/>
    </xf>
    <xf numFmtId="0" fontId="99" fillId="2" borderId="20" xfId="0" applyFont="1" applyFill="1" applyBorder="1" applyAlignment="1">
      <alignment vertical="center" wrapText="1"/>
    </xf>
    <xf numFmtId="0" fontId="99" fillId="2" borderId="21" xfId="0" applyFont="1" applyFill="1" applyBorder="1" applyAlignment="1">
      <alignment vertical="center" wrapText="1"/>
    </xf>
    <xf numFmtId="0" fontId="99" fillId="2" borderId="25" xfId="0" applyFont="1" applyFill="1" applyBorder="1" applyAlignment="1">
      <alignment vertical="center" wrapText="1"/>
    </xf>
    <xf numFmtId="0" fontId="99" fillId="2" borderId="24" xfId="0" applyFont="1" applyFill="1" applyBorder="1" applyAlignment="1">
      <alignment vertical="center" wrapText="1"/>
    </xf>
    <xf numFmtId="0" fontId="99" fillId="2" borderId="26" xfId="0" applyFont="1" applyFill="1" applyBorder="1" applyAlignment="1">
      <alignment vertical="center" wrapText="1"/>
    </xf>
    <xf numFmtId="1" fontId="101" fillId="0" borderId="76" xfId="1" applyNumberFormat="1" applyFont="1" applyBorder="1" applyAlignment="1">
      <alignment horizontal="center" vertical="center" wrapText="1"/>
    </xf>
    <xf numFmtId="0" fontId="97" fillId="2" borderId="0" xfId="0" applyFont="1" applyFill="1" applyAlignment="1">
      <alignment vertical="center" wrapText="1"/>
    </xf>
    <xf numFmtId="0" fontId="101" fillId="2" borderId="80" xfId="0" quotePrefix="1" applyFont="1" applyFill="1" applyBorder="1" applyAlignment="1">
      <alignment horizontal="center" vertical="center" wrapText="1"/>
    </xf>
    <xf numFmtId="1" fontId="101" fillId="2" borderId="80" xfId="0" applyNumberFormat="1" applyFont="1" applyFill="1" applyBorder="1" applyAlignment="1">
      <alignment horizontal="left" vertical="center" wrapText="1"/>
    </xf>
    <xf numFmtId="0" fontId="101" fillId="2" borderId="84" xfId="0" applyFont="1" applyFill="1" applyBorder="1" applyAlignment="1">
      <alignment vertical="center"/>
    </xf>
    <xf numFmtId="0" fontId="101" fillId="2" borderId="81" xfId="0" applyFont="1" applyFill="1" applyBorder="1" applyAlignment="1">
      <alignment vertical="center" wrapText="1"/>
    </xf>
    <xf numFmtId="0" fontId="101" fillId="2" borderId="81" xfId="0" applyFont="1" applyFill="1" applyBorder="1" applyAlignment="1">
      <alignment vertical="center"/>
    </xf>
    <xf numFmtId="0" fontId="101" fillId="2" borderId="82" xfId="0" applyFont="1" applyFill="1" applyBorder="1" applyAlignment="1">
      <alignment vertical="center"/>
    </xf>
    <xf numFmtId="0" fontId="97" fillId="0" borderId="79" xfId="0" quotePrefix="1" applyFont="1" applyBorder="1" applyAlignment="1">
      <alignment horizontal="center" vertical="center"/>
    </xf>
    <xf numFmtId="0" fontId="101" fillId="2" borderId="84" xfId="0" applyFont="1" applyFill="1" applyBorder="1" applyAlignment="1">
      <alignment vertical="center" wrapText="1"/>
    </xf>
    <xf numFmtId="0" fontId="101" fillId="2" borderId="70" xfId="0" applyFont="1" applyFill="1" applyBorder="1" applyAlignment="1">
      <alignment vertical="center" wrapText="1"/>
    </xf>
    <xf numFmtId="0" fontId="101" fillId="2" borderId="71" xfId="0" applyFont="1" applyFill="1" applyBorder="1" applyAlignment="1">
      <alignment vertical="center"/>
    </xf>
    <xf numFmtId="0" fontId="101" fillId="2" borderId="74" xfId="0" applyFont="1" applyFill="1" applyBorder="1" applyAlignment="1">
      <alignment vertical="center"/>
    </xf>
    <xf numFmtId="0" fontId="99" fillId="5" borderId="76" xfId="2" applyFont="1" applyFill="1" applyBorder="1" applyAlignment="1">
      <alignment horizontal="center" vertical="center" wrapText="1"/>
    </xf>
    <xf numFmtId="1" fontId="52" fillId="5" borderId="76" xfId="2" applyNumberFormat="1" applyFont="1" applyFill="1" applyBorder="1" applyAlignment="1">
      <alignment horizontal="center" vertical="center" wrapText="1"/>
    </xf>
    <xf numFmtId="0" fontId="104" fillId="0" borderId="0" xfId="0" applyFont="1" applyAlignment="1">
      <alignment vertical="center"/>
    </xf>
    <xf numFmtId="0" fontId="29" fillId="0" borderId="0" xfId="2" applyFont="1" applyAlignment="1">
      <alignment vertical="center"/>
    </xf>
    <xf numFmtId="0" fontId="106" fillId="0" borderId="76" xfId="110" applyFont="1" applyBorder="1" applyAlignment="1" applyProtection="1">
      <alignment horizontal="left"/>
      <protection locked="0"/>
    </xf>
    <xf numFmtId="0" fontId="106" fillId="0" borderId="85" xfId="109" applyFont="1" applyBorder="1" applyAlignment="1" applyProtection="1">
      <alignment horizontal="left" vertical="center"/>
      <protection locked="0"/>
    </xf>
    <xf numFmtId="0" fontId="106" fillId="0" borderId="0" xfId="109" applyFont="1" applyAlignment="1" applyProtection="1">
      <alignment horizontal="left" vertical="center"/>
      <protection locked="0"/>
    </xf>
    <xf numFmtId="0" fontId="106" fillId="0" borderId="0" xfId="110" applyFont="1" applyAlignment="1" applyProtection="1">
      <alignment horizontal="left"/>
      <protection locked="0"/>
    </xf>
    <xf numFmtId="0" fontId="5" fillId="0" borderId="0" xfId="110" applyAlignment="1" applyProtection="1">
      <alignment horizontal="left"/>
      <protection locked="0"/>
    </xf>
    <xf numFmtId="175" fontId="9" fillId="0" borderId="0" xfId="110" applyNumberFormat="1" applyFont="1" applyProtection="1">
      <protection locked="0"/>
    </xf>
    <xf numFmtId="0" fontId="5" fillId="0" borderId="0" xfId="110" applyProtection="1">
      <protection locked="0"/>
    </xf>
    <xf numFmtId="0" fontId="107" fillId="0" borderId="0" xfId="110" applyFont="1" applyProtection="1">
      <protection locked="0"/>
    </xf>
    <xf numFmtId="0" fontId="105" fillId="3" borderId="85" xfId="110" applyFont="1" applyFill="1" applyBorder="1" applyProtection="1">
      <protection locked="0"/>
    </xf>
    <xf numFmtId="0" fontId="5" fillId="3" borderId="0" xfId="110" applyFill="1" applyProtection="1">
      <protection locked="0"/>
    </xf>
    <xf numFmtId="0" fontId="7" fillId="5" borderId="76" xfId="110" applyFont="1" applyFill="1" applyBorder="1" applyAlignment="1" applyProtection="1">
      <alignment horizontal="left" vertical="center"/>
      <protection locked="0"/>
    </xf>
    <xf numFmtId="49" fontId="108" fillId="5" borderId="78" xfId="0" applyNumberFormat="1" applyFont="1" applyFill="1" applyBorder="1" applyAlignment="1" applyProtection="1">
      <alignment horizontal="left" vertical="center" wrapText="1"/>
      <protection locked="0"/>
    </xf>
    <xf numFmtId="0" fontId="108" fillId="5" borderId="77" xfId="110" applyFont="1" applyFill="1" applyBorder="1" applyAlignment="1" applyProtection="1">
      <alignment vertical="center"/>
      <protection locked="0"/>
    </xf>
    <xf numFmtId="0" fontId="108" fillId="5" borderId="80" xfId="110" applyFont="1" applyFill="1" applyBorder="1" applyAlignment="1" applyProtection="1">
      <alignment vertical="center"/>
      <protection locked="0"/>
    </xf>
    <xf numFmtId="0" fontId="108" fillId="5" borderId="78" xfId="110" applyFont="1" applyFill="1" applyBorder="1" applyAlignment="1" applyProtection="1">
      <alignment vertical="center"/>
      <protection locked="0"/>
    </xf>
    <xf numFmtId="49" fontId="106" fillId="0" borderId="76" xfId="110" applyNumberFormat="1" applyFont="1" applyBorder="1" applyAlignment="1" applyProtection="1">
      <alignment horizontal="left"/>
      <protection locked="0"/>
    </xf>
    <xf numFmtId="165" fontId="106" fillId="0" borderId="76" xfId="110" applyNumberFormat="1" applyFont="1" applyBorder="1" applyAlignment="1" applyProtection="1">
      <alignment horizontal="right"/>
      <protection locked="0"/>
    </xf>
    <xf numFmtId="165" fontId="109" fillId="48" borderId="76" xfId="110" applyNumberFormat="1" applyFont="1" applyFill="1" applyBorder="1" applyAlignment="1" applyProtection="1">
      <alignment horizontal="right"/>
      <protection locked="0"/>
    </xf>
    <xf numFmtId="165" fontId="5" fillId="50" borderId="76" xfId="110" applyNumberFormat="1" applyFill="1" applyBorder="1" applyAlignment="1" applyProtection="1">
      <alignment horizontal="right"/>
    </xf>
    <xf numFmtId="0" fontId="106" fillId="0" borderId="0" xfId="109" applyFont="1" applyAlignment="1" applyProtection="1">
      <alignment horizontal="left" vertical="center" wrapText="1"/>
      <protection locked="0"/>
    </xf>
    <xf numFmtId="175" fontId="7" fillId="0" borderId="0" xfId="110" applyNumberFormat="1" applyFont="1" applyAlignment="1" applyProtection="1">
      <alignment horizontal="center" wrapText="1"/>
      <protection locked="0"/>
    </xf>
    <xf numFmtId="175" fontId="9" fillId="0" borderId="0" xfId="110" applyNumberFormat="1" applyFont="1" applyAlignment="1" applyProtection="1">
      <alignment wrapText="1"/>
      <protection locked="0"/>
    </xf>
    <xf numFmtId="0" fontId="0" fillId="0" borderId="0" xfId="0" applyAlignment="1">
      <alignment wrapText="1"/>
    </xf>
    <xf numFmtId="0" fontId="31" fillId="2" borderId="77" xfId="0" quotePrefix="1" applyFont="1" applyFill="1" applyBorder="1" applyAlignment="1">
      <alignment horizontal="center" vertical="center" wrapText="1"/>
    </xf>
    <xf numFmtId="0" fontId="31" fillId="2" borderId="80" xfId="0" quotePrefix="1" applyFont="1" applyFill="1" applyBorder="1" applyAlignment="1">
      <alignment horizontal="center" vertical="center" wrapText="1"/>
    </xf>
    <xf numFmtId="0" fontId="31" fillId="2" borderId="78" xfId="0" quotePrefix="1" applyFont="1" applyFill="1" applyBorder="1" applyAlignment="1">
      <alignment horizontal="center" vertical="center" wrapText="1"/>
    </xf>
    <xf numFmtId="0" fontId="31" fillId="2" borderId="77" xfId="0" applyFont="1" applyFill="1" applyBorder="1" applyAlignment="1">
      <alignment horizontal="center" vertical="center" wrapText="1"/>
    </xf>
    <xf numFmtId="0" fontId="31" fillId="2" borderId="80" xfId="0" applyFont="1" applyFill="1" applyBorder="1" applyAlignment="1">
      <alignment horizontal="center" vertical="center" wrapText="1"/>
    </xf>
    <xf numFmtId="0" fontId="31" fillId="2" borderId="78" xfId="0" applyFont="1" applyFill="1" applyBorder="1" applyAlignment="1">
      <alignment horizontal="center" vertical="center" wrapText="1"/>
    </xf>
    <xf numFmtId="1" fontId="31" fillId="2" borderId="77" xfId="0" applyNumberFormat="1" applyFont="1" applyFill="1" applyBorder="1" applyAlignment="1">
      <alignment horizontal="center" vertical="center" wrapText="1"/>
    </xf>
    <xf numFmtId="1" fontId="31" fillId="2" borderId="78" xfId="0" applyNumberFormat="1" applyFont="1" applyFill="1" applyBorder="1" applyAlignment="1">
      <alignment horizontal="center" vertical="center" wrapText="1"/>
    </xf>
    <xf numFmtId="1" fontId="31" fillId="2" borderId="77" xfId="0" applyNumberFormat="1" applyFont="1" applyFill="1" applyBorder="1" applyAlignment="1">
      <alignment horizontal="center" vertical="center"/>
    </xf>
    <xf numFmtId="1" fontId="31" fillId="2" borderId="78" xfId="0" applyNumberFormat="1" applyFont="1" applyFill="1" applyBorder="1" applyAlignment="1">
      <alignment horizontal="center" vertical="center"/>
    </xf>
    <xf numFmtId="0" fontId="31" fillId="2" borderId="76" xfId="0" applyFont="1" applyFill="1" applyBorder="1" applyAlignment="1">
      <alignment horizontal="center" vertical="center" wrapText="1"/>
    </xf>
    <xf numFmtId="0" fontId="31" fillId="2" borderId="76" xfId="0" applyFont="1" applyFill="1" applyBorder="1" applyAlignment="1">
      <alignment horizontal="center" vertical="center"/>
    </xf>
    <xf numFmtId="1" fontId="32" fillId="0" borderId="41" xfId="1" applyNumberFormat="1" applyFont="1" applyBorder="1" applyAlignment="1">
      <alignment horizontal="center" vertical="center" wrapText="1"/>
    </xf>
    <xf numFmtId="1" fontId="32" fillId="0" borderId="9" xfId="1" applyNumberFormat="1" applyFont="1" applyBorder="1" applyAlignment="1">
      <alignment horizontal="center" vertical="center" wrapText="1"/>
    </xf>
    <xf numFmtId="0" fontId="55" fillId="2" borderId="3" xfId="0" applyFont="1" applyFill="1" applyBorder="1" applyAlignment="1">
      <alignment horizontal="center" vertical="center"/>
    </xf>
    <xf numFmtId="0" fontId="99" fillId="2" borderId="19" xfId="0" applyFont="1" applyFill="1" applyBorder="1" applyAlignment="1">
      <alignment horizontal="center" vertical="center" wrapText="1"/>
    </xf>
    <xf numFmtId="0" fontId="99" fillId="2" borderId="20" xfId="0" applyFont="1" applyFill="1" applyBorder="1" applyAlignment="1">
      <alignment horizontal="center" vertical="center" wrapText="1"/>
    </xf>
    <xf numFmtId="0" fontId="99" fillId="2" borderId="21" xfId="0" applyFont="1" applyFill="1" applyBorder="1" applyAlignment="1">
      <alignment horizontal="center" vertical="center" wrapText="1"/>
    </xf>
    <xf numFmtId="0" fontId="99" fillId="2" borderId="25" xfId="0" applyFont="1" applyFill="1" applyBorder="1" applyAlignment="1">
      <alignment horizontal="center" vertical="center" wrapText="1"/>
    </xf>
    <xf numFmtId="0" fontId="99" fillId="2" borderId="24" xfId="0" applyFont="1" applyFill="1" applyBorder="1" applyAlignment="1">
      <alignment horizontal="center" vertical="center" wrapText="1"/>
    </xf>
    <xf numFmtId="0" fontId="99" fillId="2" borderId="26" xfId="0" applyFont="1" applyFill="1" applyBorder="1" applyAlignment="1">
      <alignment horizontal="center" vertical="center" wrapText="1"/>
    </xf>
    <xf numFmtId="0" fontId="65" fillId="10" borderId="12" xfId="0" applyFont="1" applyFill="1" applyBorder="1" applyAlignment="1">
      <alignment horizontal="center" vertical="center" wrapText="1"/>
    </xf>
    <xf numFmtId="0" fontId="65" fillId="10" borderId="15" xfId="0" applyFont="1" applyFill="1" applyBorder="1" applyAlignment="1">
      <alignment horizontal="center" vertical="center" wrapText="1"/>
    </xf>
    <xf numFmtId="0" fontId="65" fillId="10" borderId="13" xfId="0" applyFont="1" applyFill="1" applyBorder="1" applyAlignment="1">
      <alignment horizontal="center" vertical="center" wrapText="1"/>
    </xf>
    <xf numFmtId="0" fontId="53" fillId="2" borderId="76" xfId="0" applyFont="1" applyFill="1" applyBorder="1" applyAlignment="1">
      <alignment horizontal="center" vertical="center" wrapText="1"/>
    </xf>
    <xf numFmtId="1" fontId="92" fillId="0" borderId="76" xfId="0" applyNumberFormat="1" applyFont="1" applyBorder="1" applyAlignment="1">
      <alignment horizontal="center" vertical="center" wrapText="1"/>
    </xf>
    <xf numFmtId="0" fontId="92" fillId="0" borderId="76" xfId="0" applyFont="1" applyBorder="1" applyAlignment="1">
      <alignment horizontal="center" vertical="center" wrapText="1"/>
    </xf>
    <xf numFmtId="0" fontId="53" fillId="2" borderId="77" xfId="0" applyFont="1" applyFill="1" applyBorder="1" applyAlignment="1">
      <alignment horizontal="center" vertical="center" wrapText="1"/>
    </xf>
    <xf numFmtId="0" fontId="53" fillId="2" borderId="78" xfId="0" applyFont="1" applyFill="1" applyBorder="1" applyAlignment="1">
      <alignment horizontal="center" vertical="center" wrapText="1"/>
    </xf>
    <xf numFmtId="0" fontId="56" fillId="2" borderId="0" xfId="0" applyFont="1" applyFill="1" applyAlignment="1">
      <alignment horizontal="left" vertical="center"/>
    </xf>
    <xf numFmtId="0" fontId="32" fillId="3" borderId="77" xfId="0" applyFont="1" applyFill="1" applyBorder="1" applyAlignment="1">
      <alignment horizontal="center" vertical="center" wrapText="1"/>
    </xf>
    <xf numFmtId="0" fontId="32" fillId="3" borderId="80" xfId="0" applyFont="1" applyFill="1" applyBorder="1" applyAlignment="1">
      <alignment horizontal="center" vertical="center" wrapText="1"/>
    </xf>
    <xf numFmtId="0" fontId="32" fillId="3" borderId="78" xfId="0" applyFont="1" applyFill="1" applyBorder="1" applyAlignment="1">
      <alignment horizontal="center" vertical="center" wrapText="1"/>
    </xf>
    <xf numFmtId="0" fontId="32" fillId="0" borderId="77" xfId="0" applyFont="1" applyBorder="1" applyAlignment="1">
      <alignment horizontal="center" vertical="center"/>
    </xf>
    <xf numFmtId="0" fontId="32" fillId="0" borderId="80" xfId="0" applyFont="1" applyBorder="1" applyAlignment="1">
      <alignment horizontal="center" vertical="center"/>
    </xf>
    <xf numFmtId="0" fontId="32" fillId="0" borderId="78" xfId="0" applyFont="1" applyBorder="1" applyAlignment="1">
      <alignment horizontal="center" vertical="center"/>
    </xf>
    <xf numFmtId="0" fontId="97" fillId="2" borderId="0" xfId="0" quotePrefix="1" applyFont="1" applyFill="1" applyAlignment="1">
      <alignment horizontal="left" vertical="center" wrapText="1"/>
    </xf>
    <xf numFmtId="0" fontId="97" fillId="2" borderId="0" xfId="0" applyFont="1" applyFill="1" applyAlignment="1">
      <alignment horizontal="left" vertical="center" wrapText="1"/>
    </xf>
    <xf numFmtId="0" fontId="32" fillId="3" borderId="81" xfId="0" applyFont="1" applyFill="1" applyBorder="1" applyAlignment="1">
      <alignment horizontal="center" vertical="center" wrapText="1"/>
    </xf>
    <xf numFmtId="0" fontId="32" fillId="3" borderId="82" xfId="0" applyFont="1" applyFill="1" applyBorder="1" applyAlignment="1">
      <alignment horizontal="center" vertical="center" wrapText="1"/>
    </xf>
    <xf numFmtId="0" fontId="31" fillId="9" borderId="77" xfId="0" applyFont="1" applyFill="1" applyBorder="1" applyAlignment="1">
      <alignment horizontal="left" vertical="center" wrapText="1"/>
    </xf>
    <xf numFmtId="0" fontId="31" fillId="9" borderId="78" xfId="0" applyFont="1" applyFill="1" applyBorder="1" applyAlignment="1">
      <alignment horizontal="left" vertical="center" wrapText="1"/>
    </xf>
    <xf numFmtId="0" fontId="32" fillId="2" borderId="0" xfId="0" applyFont="1" applyFill="1" applyAlignment="1">
      <alignment horizontal="left" vertical="center" wrapText="1"/>
    </xf>
    <xf numFmtId="0" fontId="101" fillId="2" borderId="77" xfId="0" quotePrefix="1" applyFont="1" applyFill="1" applyBorder="1" applyAlignment="1">
      <alignment horizontal="center" vertical="center" wrapText="1"/>
    </xf>
    <xf numFmtId="0" fontId="101" fillId="2" borderId="80" xfId="0" quotePrefix="1" applyFont="1" applyFill="1" applyBorder="1" applyAlignment="1">
      <alignment horizontal="center" vertical="center" wrapText="1"/>
    </xf>
    <xf numFmtId="0" fontId="101" fillId="2" borderId="78" xfId="0" quotePrefix="1" applyFont="1" applyFill="1" applyBorder="1" applyAlignment="1">
      <alignment horizontal="center" vertical="center" wrapText="1"/>
    </xf>
    <xf numFmtId="1" fontId="101" fillId="2" borderId="76" xfId="0" applyNumberFormat="1" applyFont="1" applyFill="1" applyBorder="1" applyAlignment="1">
      <alignment horizontal="left" vertical="center" wrapText="1"/>
    </xf>
    <xf numFmtId="0" fontId="97" fillId="3" borderId="77" xfId="0" applyFont="1" applyFill="1" applyBorder="1" applyAlignment="1">
      <alignment horizontal="center" vertical="center" wrapText="1"/>
    </xf>
    <xf numFmtId="0" fontId="97" fillId="3" borderId="80" xfId="0" applyFont="1" applyFill="1" applyBorder="1" applyAlignment="1">
      <alignment horizontal="center" vertical="center" wrapText="1"/>
    </xf>
    <xf numFmtId="0" fontId="97" fillId="3" borderId="81" xfId="0" applyFont="1" applyFill="1" applyBorder="1" applyAlignment="1">
      <alignment horizontal="center" vertical="center" wrapText="1"/>
    </xf>
    <xf numFmtId="0" fontId="97" fillId="3" borderId="82" xfId="0" applyFont="1" applyFill="1" applyBorder="1" applyAlignment="1">
      <alignment horizontal="center" vertical="center" wrapText="1"/>
    </xf>
    <xf numFmtId="0" fontId="101" fillId="2" borderId="77" xfId="0" applyFont="1" applyFill="1" applyBorder="1" applyAlignment="1">
      <alignment horizontal="center" vertical="center" wrapText="1"/>
    </xf>
    <xf numFmtId="0" fontId="101" fillId="2" borderId="78" xfId="0" applyFont="1" applyFill="1" applyBorder="1" applyAlignment="1">
      <alignment horizontal="center" vertical="center" wrapText="1"/>
    </xf>
    <xf numFmtId="0" fontId="101" fillId="9" borderId="76" xfId="0" applyFont="1" applyFill="1" applyBorder="1" applyAlignment="1">
      <alignment horizontal="left" vertical="center" wrapText="1"/>
    </xf>
    <xf numFmtId="12" fontId="97" fillId="0" borderId="77" xfId="0" quotePrefix="1" applyNumberFormat="1" applyFont="1" applyBorder="1" applyAlignment="1">
      <alignment horizontal="center" vertical="center" wrapText="1"/>
    </xf>
    <xf numFmtId="12" fontId="97" fillId="0" borderId="80" xfId="0" quotePrefix="1" applyNumberFormat="1" applyFont="1" applyBorder="1" applyAlignment="1">
      <alignment horizontal="center" vertical="center" wrapText="1"/>
    </xf>
    <xf numFmtId="12" fontId="97" fillId="0" borderId="78" xfId="0" quotePrefix="1" applyNumberFormat="1" applyFont="1" applyBorder="1" applyAlignment="1">
      <alignment horizontal="center" vertical="center" wrapText="1"/>
    </xf>
    <xf numFmtId="0" fontId="98" fillId="2" borderId="77" xfId="0" quotePrefix="1" applyFont="1" applyFill="1" applyBorder="1" applyAlignment="1">
      <alignment horizontal="center" vertical="center" wrapText="1"/>
    </xf>
    <xf numFmtId="0" fontId="98" fillId="2" borderId="80" xfId="0" quotePrefix="1" applyFont="1" applyFill="1" applyBorder="1" applyAlignment="1">
      <alignment horizontal="center" vertical="center" wrapText="1"/>
    </xf>
    <xf numFmtId="0" fontId="98" fillId="2" borderId="78" xfId="0" quotePrefix="1" applyFont="1" applyFill="1" applyBorder="1" applyAlignment="1">
      <alignment horizontal="center" vertical="center" wrapText="1"/>
    </xf>
    <xf numFmtId="0" fontId="97" fillId="3" borderId="78" xfId="0" applyFont="1" applyFill="1" applyBorder="1" applyAlignment="1">
      <alignment horizontal="center" vertical="center" wrapText="1"/>
    </xf>
    <xf numFmtId="0" fontId="97" fillId="0" borderId="77" xfId="0" applyFont="1" applyBorder="1" applyAlignment="1">
      <alignment horizontal="center" vertical="center"/>
    </xf>
    <xf numFmtId="0" fontId="97" fillId="0" borderId="78" xfId="0" applyFont="1" applyBorder="1" applyAlignment="1">
      <alignment horizontal="center" vertical="center"/>
    </xf>
    <xf numFmtId="0" fontId="97" fillId="0" borderId="77" xfId="0" applyFont="1" applyBorder="1" applyAlignment="1">
      <alignment horizontal="center" vertical="center" wrapText="1"/>
    </xf>
    <xf numFmtId="0" fontId="97" fillId="0" borderId="80" xfId="0" applyFont="1" applyBorder="1" applyAlignment="1">
      <alignment horizontal="center" vertical="center" wrapText="1"/>
    </xf>
    <xf numFmtId="0" fontId="97" fillId="0" borderId="78" xfId="0" applyFont="1" applyBorder="1" applyAlignment="1">
      <alignment horizontal="center" vertical="center" wrapText="1"/>
    </xf>
    <xf numFmtId="1" fontId="32" fillId="2" borderId="41" xfId="0" applyNumberFormat="1" applyFont="1" applyFill="1" applyBorder="1" applyAlignment="1">
      <alignment horizontal="center" vertical="center" wrapText="1"/>
    </xf>
    <xf numFmtId="1" fontId="32" fillId="2" borderId="9" xfId="0" applyNumberFormat="1" applyFont="1" applyFill="1" applyBorder="1" applyAlignment="1">
      <alignment horizontal="center" vertical="center" wrapText="1"/>
    </xf>
    <xf numFmtId="1" fontId="65" fillId="2" borderId="41" xfId="0" applyNumberFormat="1" applyFont="1" applyFill="1" applyBorder="1" applyAlignment="1">
      <alignment horizontal="center" vertical="center" wrapText="1"/>
    </xf>
    <xf numFmtId="0" fontId="27" fillId="11" borderId="72" xfId="0" applyFont="1" applyFill="1" applyBorder="1" applyAlignment="1">
      <alignment horizontal="center" vertical="center"/>
    </xf>
    <xf numFmtId="0" fontId="28" fillId="0" borderId="72" xfId="0" applyFont="1" applyBorder="1" applyAlignment="1">
      <alignment horizontal="center" vertical="center"/>
    </xf>
    <xf numFmtId="0" fontId="28" fillId="0" borderId="72" xfId="0" quotePrefix="1" applyFont="1" applyBorder="1" applyAlignment="1">
      <alignment horizontal="center" vertical="center"/>
    </xf>
    <xf numFmtId="0" fontId="55" fillId="0" borderId="19" xfId="0" applyFont="1" applyBorder="1" applyAlignment="1">
      <alignment horizontal="center" vertical="center" wrapText="1"/>
    </xf>
    <xf numFmtId="0" fontId="55" fillId="0" borderId="20" xfId="0" applyFont="1" applyBorder="1" applyAlignment="1">
      <alignment horizontal="center" vertical="center" wrapText="1"/>
    </xf>
    <xf numFmtId="0" fontId="55" fillId="0" borderId="21" xfId="0" applyFont="1" applyBorder="1" applyAlignment="1">
      <alignment horizontal="center" vertical="center" wrapText="1"/>
    </xf>
    <xf numFmtId="0" fontId="55" fillId="0" borderId="22" xfId="0" applyFont="1" applyBorder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0" fontId="55" fillId="0" borderId="23" xfId="0" applyFont="1" applyBorder="1" applyAlignment="1">
      <alignment horizontal="center" vertical="center" wrapText="1"/>
    </xf>
    <xf numFmtId="0" fontId="55" fillId="0" borderId="25" xfId="0" applyFont="1" applyBorder="1" applyAlignment="1">
      <alignment horizontal="center" vertical="center" wrapText="1"/>
    </xf>
    <xf numFmtId="0" fontId="55" fillId="0" borderId="24" xfId="0" applyFont="1" applyBorder="1" applyAlignment="1">
      <alignment horizontal="center" vertical="center" wrapText="1"/>
    </xf>
    <xf numFmtId="0" fontId="55" fillId="0" borderId="26" xfId="0" applyFont="1" applyBorder="1" applyAlignment="1">
      <alignment horizontal="center" vertical="center" wrapText="1"/>
    </xf>
    <xf numFmtId="0" fontId="27" fillId="11" borderId="73" xfId="0" applyFont="1" applyFill="1" applyBorder="1" applyAlignment="1">
      <alignment horizontal="center" vertical="center"/>
    </xf>
    <xf numFmtId="16" fontId="28" fillId="0" borderId="72" xfId="0" quotePrefix="1" applyNumberFormat="1" applyFont="1" applyBorder="1" applyAlignment="1">
      <alignment horizontal="center" vertical="center"/>
    </xf>
    <xf numFmtId="0" fontId="27" fillId="5" borderId="4" xfId="0" applyFont="1" applyFill="1" applyBorder="1" applyAlignment="1">
      <alignment horizontal="center" vertical="center"/>
    </xf>
    <xf numFmtId="0" fontId="27" fillId="5" borderId="5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6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left" vertical="center" wrapText="1"/>
    </xf>
    <xf numFmtId="15" fontId="32" fillId="2" borderId="75" xfId="0" quotePrefix="1" applyNumberFormat="1" applyFont="1" applyFill="1" applyBorder="1" applyAlignment="1">
      <alignment horizontal="left" vertical="center"/>
    </xf>
    <xf numFmtId="15" fontId="32" fillId="2" borderId="75" xfId="0" applyNumberFormat="1" applyFont="1" applyFill="1" applyBorder="1" applyAlignment="1">
      <alignment horizontal="left" vertical="center"/>
    </xf>
    <xf numFmtId="0" fontId="32" fillId="2" borderId="75" xfId="0" applyFont="1" applyFill="1" applyBorder="1" applyAlignment="1">
      <alignment horizontal="left" vertical="center" wrapText="1"/>
    </xf>
    <xf numFmtId="0" fontId="32" fillId="2" borderId="75" xfId="0" applyFont="1" applyFill="1" applyBorder="1" applyAlignment="1">
      <alignment horizontal="center" vertical="center"/>
    </xf>
    <xf numFmtId="1" fontId="32" fillId="2" borderId="79" xfId="0" applyNumberFormat="1" applyFont="1" applyFill="1" applyBorder="1" applyAlignment="1">
      <alignment horizontal="center" vertical="center"/>
    </xf>
    <xf numFmtId="1" fontId="32" fillId="2" borderId="41" xfId="0" applyNumberFormat="1" applyFont="1" applyFill="1" applyBorder="1" applyAlignment="1">
      <alignment horizontal="center" vertical="center"/>
    </xf>
    <xf numFmtId="1" fontId="32" fillId="2" borderId="9" xfId="0" applyNumberFormat="1" applyFont="1" applyFill="1" applyBorder="1" applyAlignment="1">
      <alignment horizontal="center" vertical="center"/>
    </xf>
    <xf numFmtId="1" fontId="55" fillId="2" borderId="41" xfId="0" applyNumberFormat="1" applyFont="1" applyFill="1" applyBorder="1" applyAlignment="1">
      <alignment horizontal="center" vertical="center" wrapText="1"/>
    </xf>
    <xf numFmtId="1" fontId="55" fillId="2" borderId="9" xfId="0" applyNumberFormat="1" applyFont="1" applyFill="1" applyBorder="1" applyAlignment="1">
      <alignment horizontal="center" vertical="center" wrapText="1"/>
    </xf>
    <xf numFmtId="1" fontId="59" fillId="0" borderId="41" xfId="1" applyNumberFormat="1" applyFont="1" applyBorder="1" applyAlignment="1">
      <alignment horizontal="center" vertical="center" wrapText="1"/>
    </xf>
    <xf numFmtId="1" fontId="59" fillId="0" borderId="9" xfId="1" applyNumberFormat="1" applyFont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/>
    </xf>
    <xf numFmtId="0" fontId="27" fillId="5" borderId="15" xfId="0" applyFont="1" applyFill="1" applyBorder="1" applyAlignment="1">
      <alignment horizontal="center" vertical="center"/>
    </xf>
    <xf numFmtId="0" fontId="27" fillId="5" borderId="13" xfId="0" applyFont="1" applyFill="1" applyBorder="1" applyAlignment="1">
      <alignment horizontal="center" vertical="center"/>
    </xf>
    <xf numFmtId="0" fontId="27" fillId="5" borderId="14" xfId="0" applyFont="1" applyFill="1" applyBorder="1" applyAlignment="1">
      <alignment horizontal="center" vertical="center" wrapText="1"/>
    </xf>
    <xf numFmtId="0" fontId="27" fillId="5" borderId="13" xfId="0" applyFont="1" applyFill="1" applyBorder="1" applyAlignment="1">
      <alignment horizontal="center" vertical="center" wrapText="1"/>
    </xf>
    <xf numFmtId="0" fontId="53" fillId="0" borderId="79" xfId="2" quotePrefix="1" applyFont="1" applyBorder="1" applyAlignment="1">
      <alignment horizontal="center" vertical="center" wrapText="1"/>
    </xf>
    <xf numFmtId="0" fontId="53" fillId="0" borderId="9" xfId="2" quotePrefix="1" applyFont="1" applyBorder="1" applyAlignment="1">
      <alignment horizontal="center" vertical="center" wrapText="1"/>
    </xf>
    <xf numFmtId="1" fontId="52" fillId="5" borderId="77" xfId="2" applyNumberFormat="1" applyFont="1" applyFill="1" applyBorder="1" applyAlignment="1">
      <alignment horizontal="center" vertical="center" wrapText="1"/>
    </xf>
    <xf numFmtId="1" fontId="52" fillId="5" borderId="80" xfId="2" applyNumberFormat="1" applyFont="1" applyFill="1" applyBorder="1" applyAlignment="1">
      <alignment horizontal="center" vertical="center" wrapText="1"/>
    </xf>
    <xf numFmtId="1" fontId="52" fillId="5" borderId="78" xfId="2" applyNumberFormat="1" applyFont="1" applyFill="1" applyBorder="1" applyAlignment="1">
      <alignment horizontal="center" vertical="center" wrapText="1"/>
    </xf>
    <xf numFmtId="0" fontId="65" fillId="0" borderId="77" xfId="2" applyFont="1" applyBorder="1" applyAlignment="1">
      <alignment horizontal="center"/>
    </xf>
    <xf numFmtId="0" fontId="65" fillId="0" borderId="80" xfId="2" applyFont="1" applyBorder="1" applyAlignment="1">
      <alignment horizontal="center"/>
    </xf>
    <xf numFmtId="1" fontId="53" fillId="0" borderId="77" xfId="2" applyNumberFormat="1" applyFont="1" applyBorder="1" applyAlignment="1">
      <alignment horizontal="left" vertical="center" wrapText="1" indent="1"/>
    </xf>
    <xf numFmtId="1" fontId="53" fillId="0" borderId="80" xfId="2" applyNumberFormat="1" applyFont="1" applyBorder="1" applyAlignment="1">
      <alignment horizontal="left" vertical="center" wrapText="1" indent="1"/>
    </xf>
    <xf numFmtId="1" fontId="53" fillId="0" borderId="78" xfId="2" applyNumberFormat="1" applyFont="1" applyBorder="1" applyAlignment="1">
      <alignment horizontal="left" vertical="center" wrapText="1" indent="1"/>
    </xf>
    <xf numFmtId="0" fontId="52" fillId="0" borderId="77" xfId="2" applyFont="1" applyBorder="1" applyAlignment="1">
      <alignment horizontal="center"/>
    </xf>
    <xf numFmtId="0" fontId="52" fillId="0" borderId="80" xfId="2" applyFont="1" applyBorder="1" applyAlignment="1">
      <alignment horizontal="center"/>
    </xf>
    <xf numFmtId="1" fontId="52" fillId="5" borderId="77" xfId="2" applyNumberFormat="1" applyFont="1" applyFill="1" applyBorder="1" applyAlignment="1">
      <alignment horizontal="center" vertical="center"/>
    </xf>
    <xf numFmtId="1" fontId="52" fillId="5" borderId="80" xfId="2" applyNumberFormat="1" applyFont="1" applyFill="1" applyBorder="1" applyAlignment="1">
      <alignment horizontal="center" vertical="center"/>
    </xf>
    <xf numFmtId="1" fontId="52" fillId="5" borderId="78" xfId="2" applyNumberFormat="1" applyFont="1" applyFill="1" applyBorder="1" applyAlignment="1">
      <alignment horizontal="center" vertical="center"/>
    </xf>
    <xf numFmtId="0" fontId="96" fillId="0" borderId="77" xfId="2" applyFont="1" applyBorder="1" applyAlignment="1">
      <alignment horizontal="center"/>
    </xf>
    <xf numFmtId="0" fontId="96" fillId="0" borderId="80" xfId="2" applyFont="1" applyBorder="1" applyAlignment="1">
      <alignment horizontal="center"/>
    </xf>
    <xf numFmtId="0" fontId="52" fillId="5" borderId="77" xfId="2" applyFont="1" applyFill="1" applyBorder="1" applyAlignment="1">
      <alignment horizontal="center" vertical="center" wrapText="1"/>
    </xf>
    <xf numFmtId="0" fontId="52" fillId="5" borderId="80" xfId="2" applyFont="1" applyFill="1" applyBorder="1" applyAlignment="1">
      <alignment horizontal="center" vertical="center" wrapText="1"/>
    </xf>
    <xf numFmtId="0" fontId="52" fillId="5" borderId="78" xfId="2" applyFont="1" applyFill="1" applyBorder="1" applyAlignment="1">
      <alignment horizontal="center" vertical="center" wrapText="1"/>
    </xf>
    <xf numFmtId="1" fontId="52" fillId="0" borderId="77" xfId="2" applyNumberFormat="1" applyFont="1" applyBorder="1" applyAlignment="1">
      <alignment horizontal="center" vertical="center" wrapText="1"/>
    </xf>
    <xf numFmtId="1" fontId="52" fillId="0" borderId="80" xfId="2" applyNumberFormat="1" applyFont="1" applyBorder="1" applyAlignment="1">
      <alignment horizontal="center" vertical="center" wrapText="1"/>
    </xf>
    <xf numFmtId="1" fontId="52" fillId="0" borderId="78" xfId="2" applyNumberFormat="1" applyFont="1" applyBorder="1" applyAlignment="1">
      <alignment horizontal="center" vertical="center" wrapText="1"/>
    </xf>
    <xf numFmtId="49" fontId="106" fillId="0" borderId="76" xfId="110" applyNumberFormat="1" applyFont="1" applyBorder="1" applyAlignment="1" applyProtection="1">
      <alignment horizontal="left" wrapText="1"/>
      <protection locked="0"/>
    </xf>
    <xf numFmtId="0" fontId="106" fillId="0" borderId="77" xfId="110" applyFont="1" applyBorder="1" applyAlignment="1" applyProtection="1">
      <alignment horizontal="left"/>
      <protection locked="0"/>
    </xf>
    <xf numFmtId="0" fontId="106" fillId="0" borderId="80" xfId="110" applyFont="1" applyBorder="1" applyAlignment="1" applyProtection="1">
      <alignment horizontal="left"/>
      <protection locked="0"/>
    </xf>
    <xf numFmtId="0" fontId="106" fillId="0" borderId="78" xfId="110" applyFont="1" applyBorder="1" applyAlignment="1" applyProtection="1">
      <alignment horizontal="left"/>
      <protection locked="0"/>
    </xf>
    <xf numFmtId="0" fontId="107" fillId="48" borderId="77" xfId="110" applyFont="1" applyFill="1" applyBorder="1" applyAlignment="1" applyProtection="1">
      <alignment horizontal="left"/>
      <protection locked="0"/>
    </xf>
    <xf numFmtId="0" fontId="107" fillId="48" borderId="80" xfId="110" applyFont="1" applyFill="1" applyBorder="1" applyAlignment="1" applyProtection="1">
      <alignment horizontal="left"/>
      <protection locked="0"/>
    </xf>
    <xf numFmtId="0" fontId="107" fillId="48" borderId="78" xfId="110" applyFont="1" applyFill="1" applyBorder="1" applyAlignment="1" applyProtection="1">
      <alignment horizontal="left"/>
      <protection locked="0"/>
    </xf>
    <xf numFmtId="0" fontId="105" fillId="3" borderId="76" xfId="110" applyFont="1" applyFill="1" applyBorder="1" applyAlignment="1" applyProtection="1">
      <alignment horizontal="left" vertical="center"/>
      <protection locked="0"/>
    </xf>
    <xf numFmtId="175" fontId="7" fillId="48" borderId="76" xfId="110" applyNumberFormat="1" applyFont="1" applyFill="1" applyBorder="1" applyAlignment="1" applyProtection="1">
      <alignment horizontal="center" wrapText="1"/>
      <protection locked="0"/>
    </xf>
    <xf numFmtId="49" fontId="108" fillId="5" borderId="76" xfId="0" applyNumberFormat="1" applyFont="1" applyFill="1" applyBorder="1" applyAlignment="1" applyProtection="1">
      <alignment horizontal="left" vertical="center" wrapText="1"/>
      <protection locked="0"/>
    </xf>
    <xf numFmtId="49" fontId="108" fillId="5" borderId="77" xfId="0" applyNumberFormat="1" applyFont="1" applyFill="1" applyBorder="1" applyAlignment="1" applyProtection="1">
      <alignment horizontal="left" vertical="center" wrapText="1"/>
      <protection locked="0"/>
    </xf>
    <xf numFmtId="49" fontId="108" fillId="5" borderId="80" xfId="0" applyNumberFormat="1" applyFont="1" applyFill="1" applyBorder="1" applyAlignment="1" applyProtection="1">
      <alignment horizontal="left" vertical="center" wrapText="1"/>
      <protection locked="0"/>
    </xf>
    <xf numFmtId="49" fontId="108" fillId="5" borderId="78" xfId="0" applyNumberFormat="1" applyFont="1" applyFill="1" applyBorder="1" applyAlignment="1" applyProtection="1">
      <alignment horizontal="left" vertical="center" wrapText="1"/>
      <protection locked="0"/>
    </xf>
    <xf numFmtId="0" fontId="105" fillId="0" borderId="76" xfId="109" applyBorder="1" applyAlignment="1" applyProtection="1">
      <alignment horizontal="left" vertical="center"/>
      <protection locked="0"/>
    </xf>
    <xf numFmtId="0" fontId="106" fillId="0" borderId="76" xfId="109" applyFont="1" applyBorder="1" applyAlignment="1" applyProtection="1">
      <alignment horizontal="left" vertical="center"/>
      <protection locked="0"/>
    </xf>
    <xf numFmtId="0" fontId="106" fillId="0" borderId="76" xfId="110" applyFont="1" applyBorder="1" applyAlignment="1" applyProtection="1">
      <alignment horizontal="left"/>
      <protection locked="0"/>
    </xf>
    <xf numFmtId="0" fontId="5" fillId="0" borderId="76" xfId="110" applyBorder="1" applyAlignment="1" applyProtection="1">
      <alignment horizontal="left"/>
      <protection locked="0"/>
    </xf>
    <xf numFmtId="0" fontId="41" fillId="5" borderId="4" xfId="59" applyFont="1" applyFill="1" applyBorder="1" applyAlignment="1">
      <alignment horizontal="center" vertical="center"/>
    </xf>
    <xf numFmtId="0" fontId="41" fillId="5" borderId="5" xfId="59" applyFont="1" applyFill="1" applyBorder="1" applyAlignment="1">
      <alignment horizontal="center" vertical="center"/>
    </xf>
    <xf numFmtId="0" fontId="68" fillId="5" borderId="44" xfId="59" applyFont="1" applyFill="1" applyBorder="1" applyAlignment="1">
      <alignment horizontal="left" vertical="center"/>
    </xf>
    <xf numFmtId="0" fontId="68" fillId="0" borderId="5" xfId="59" applyFont="1" applyBorder="1" applyAlignment="1">
      <alignment vertical="center"/>
    </xf>
    <xf numFmtId="0" fontId="68" fillId="0" borderId="5" xfId="59" applyFont="1" applyBorder="1" applyAlignment="1">
      <alignment horizontal="left" vertical="center"/>
    </xf>
    <xf numFmtId="0" fontId="68" fillId="0" borderId="0" xfId="59" applyFont="1" applyAlignment="1">
      <alignment horizontal="left" vertical="center" wrapText="1"/>
    </xf>
    <xf numFmtId="16" fontId="68" fillId="0" borderId="46" xfId="59" applyNumberFormat="1" applyFont="1" applyBorder="1" applyAlignment="1">
      <alignment vertical="center" wrapText="1"/>
    </xf>
    <xf numFmtId="0" fontId="68" fillId="0" borderId="47" xfId="59" applyFont="1" applyBorder="1" applyAlignment="1">
      <alignment vertical="center" wrapText="1"/>
    </xf>
    <xf numFmtId="0" fontId="68" fillId="0" borderId="48" xfId="59" applyFont="1" applyBorder="1" applyAlignment="1">
      <alignment vertical="center" wrapText="1"/>
    </xf>
    <xf numFmtId="0" fontId="68" fillId="0" borderId="51" xfId="59" applyFont="1" applyBorder="1" applyAlignment="1">
      <alignment horizontal="left" vertical="top" wrapText="1"/>
    </xf>
    <xf numFmtId="0" fontId="68" fillId="0" borderId="52" xfId="59" applyFont="1" applyBorder="1" applyAlignment="1">
      <alignment horizontal="left" vertical="top" wrapText="1"/>
    </xf>
    <xf numFmtId="0" fontId="68" fillId="0" borderId="53" xfId="59" applyFont="1" applyBorder="1" applyAlignment="1">
      <alignment horizontal="left" vertical="top" wrapText="1"/>
    </xf>
    <xf numFmtId="0" fontId="68" fillId="0" borderId="51" xfId="59" quotePrefix="1" applyFont="1" applyBorder="1" applyAlignment="1">
      <alignment horizontal="left" vertical="top" wrapText="1"/>
    </xf>
    <xf numFmtId="0" fontId="69" fillId="0" borderId="51" xfId="64" quotePrefix="1" applyFont="1" applyBorder="1" applyAlignment="1">
      <alignment horizontal="left" vertical="center" wrapText="1"/>
    </xf>
    <xf numFmtId="0" fontId="69" fillId="0" borderId="52" xfId="64" applyFont="1" applyBorder="1" applyAlignment="1">
      <alignment horizontal="left" vertical="center" wrapText="1"/>
    </xf>
    <xf numFmtId="0" fontId="69" fillId="0" borderId="53" xfId="64" applyFont="1" applyBorder="1" applyAlignment="1">
      <alignment horizontal="left" vertical="center" wrapText="1"/>
    </xf>
    <xf numFmtId="0" fontId="69" fillId="0" borderId="51" xfId="64" applyFont="1" applyBorder="1" applyAlignment="1">
      <alignment horizontal="left" vertical="center" wrapText="1"/>
    </xf>
    <xf numFmtId="0" fontId="68" fillId="0" borderId="49" xfId="59" applyFont="1" applyBorder="1" applyAlignment="1">
      <alignment horizontal="left" vertical="center" wrapText="1"/>
    </xf>
    <xf numFmtId="0" fontId="68" fillId="0" borderId="55" xfId="59" applyFont="1" applyBorder="1" applyAlignment="1">
      <alignment horizontal="left" vertical="center" wrapText="1"/>
    </xf>
    <xf numFmtId="0" fontId="68" fillId="0" borderId="56" xfId="59" applyFont="1" applyBorder="1" applyAlignment="1">
      <alignment horizontal="left" vertical="center" wrapText="1"/>
    </xf>
    <xf numFmtId="0" fontId="68" fillId="0" borderId="57" xfId="59" applyFont="1" applyBorder="1" applyAlignment="1">
      <alignment horizontal="left" vertical="top" wrapText="1"/>
    </xf>
    <xf numFmtId="0" fontId="68" fillId="0" borderId="59" xfId="59" applyFont="1" applyBorder="1" applyAlignment="1">
      <alignment horizontal="left" vertical="top" wrapText="1"/>
    </xf>
    <xf numFmtId="0" fontId="68" fillId="0" borderId="60" xfId="59" applyFont="1" applyBorder="1" applyAlignment="1">
      <alignment horizontal="left" vertical="top" wrapText="1"/>
    </xf>
    <xf numFmtId="0" fontId="27" fillId="0" borderId="20" xfId="0" applyFont="1" applyBorder="1" applyAlignment="1">
      <alignment horizontal="left"/>
    </xf>
    <xf numFmtId="0" fontId="27" fillId="0" borderId="27" xfId="0" applyFont="1" applyBorder="1" applyAlignment="1">
      <alignment horizontal="center"/>
    </xf>
    <xf numFmtId="0" fontId="27" fillId="0" borderId="28" xfId="0" applyFont="1" applyBorder="1" applyAlignment="1">
      <alignment horizontal="center"/>
    </xf>
    <xf numFmtId="175" fontId="9" fillId="0" borderId="0" xfId="110" applyNumberFormat="1" applyFont="1" applyAlignment="1" applyProtection="1">
      <alignment vertical="center" wrapText="1"/>
      <protection locked="0"/>
    </xf>
    <xf numFmtId="0" fontId="106" fillId="0" borderId="78" xfId="11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vertical="center" wrapText="1"/>
    </xf>
    <xf numFmtId="0" fontId="106" fillId="0" borderId="76" xfId="110" applyFont="1" applyBorder="1" applyAlignment="1" applyProtection="1">
      <protection locked="0"/>
    </xf>
    <xf numFmtId="0" fontId="105" fillId="0" borderId="76" xfId="109" applyBorder="1" applyAlignment="1" applyProtection="1">
      <alignment vertical="center"/>
      <protection locked="0"/>
    </xf>
    <xf numFmtId="165" fontId="53" fillId="2" borderId="76" xfId="0" applyNumberFormat="1" applyFont="1" applyFill="1" applyBorder="1" applyAlignment="1">
      <alignment horizontal="center" vertical="center" wrapText="1"/>
    </xf>
    <xf numFmtId="0" fontId="7" fillId="5" borderId="76" xfId="110" applyFont="1" applyFill="1" applyBorder="1" applyAlignment="1" applyProtection="1">
      <alignment horizontal="center" vertical="center"/>
      <protection locked="0"/>
    </xf>
    <xf numFmtId="0" fontId="34" fillId="0" borderId="0" xfId="2" quotePrefix="1" applyFont="1" applyAlignment="1">
      <alignment vertical="center"/>
    </xf>
  </cellXfs>
  <cellStyles count="111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3" builtinId="30" customBuiltin="1"/>
    <cellStyle name="20% - Accent2" xfId="87" builtinId="34" customBuiltin="1"/>
    <cellStyle name="20% - Accent3" xfId="91" builtinId="38" customBuiltin="1"/>
    <cellStyle name="20% - Accent4" xfId="95" builtinId="42" customBuiltin="1"/>
    <cellStyle name="20% - Accent5" xfId="99" builtinId="46" customBuiltin="1"/>
    <cellStyle name="20% - Accent6" xfId="103" builtinId="50" customBuiltin="1"/>
    <cellStyle name="40% - Accent1" xfId="84" builtinId="31" customBuiltin="1"/>
    <cellStyle name="40% - Accent2" xfId="88" builtinId="35" customBuiltin="1"/>
    <cellStyle name="40% - Accent3" xfId="92" builtinId="39" customBuiltin="1"/>
    <cellStyle name="40% - Accent4" xfId="96" builtinId="43" customBuiltin="1"/>
    <cellStyle name="40% - Accent5" xfId="100" builtinId="47" customBuiltin="1"/>
    <cellStyle name="40% - Accent6" xfId="104" builtinId="51" customBuiltin="1"/>
    <cellStyle name="60% - Accent1" xfId="85" builtinId="32" customBuiltin="1"/>
    <cellStyle name="60% - Accent2" xfId="89" builtinId="36" customBuiltin="1"/>
    <cellStyle name="60% - Accent3" xfId="93" builtinId="40" customBuiltin="1"/>
    <cellStyle name="60% - Accent4" xfId="97" builtinId="44" customBuiltin="1"/>
    <cellStyle name="60% - Accent5" xfId="101" builtinId="48" customBuiltin="1"/>
    <cellStyle name="60% - Accent6" xfId="105" builtinId="52" customBuiltin="1"/>
    <cellStyle name="Accent1" xfId="82" builtinId="29" customBuiltin="1"/>
    <cellStyle name="Accent2" xfId="86" builtinId="33" customBuiltin="1"/>
    <cellStyle name="Accent3" xfId="90" builtinId="37" customBuiltin="1"/>
    <cellStyle name="Accent4" xfId="94" builtinId="41" customBuiltin="1"/>
    <cellStyle name="Accent5" xfId="98" builtinId="45" customBuiltin="1"/>
    <cellStyle name="Accent6" xfId="102" builtinId="49" customBuiltin="1"/>
    <cellStyle name="Bad" xfId="71" builtinId="27" customBuiltin="1"/>
    <cellStyle name="Calculation" xfId="75" builtinId="22" customBuiltin="1"/>
    <cellStyle name="Check Cell" xfId="77" builtinId="23" customBuiltin="1"/>
    <cellStyle name="Column_Title" xfId="11" xr:uid="{00000000-0005-0000-0000-000023000000}"/>
    <cellStyle name="Comma 2" xfId="12" xr:uid="{00000000-0005-0000-0000-000024000000}"/>
    <cellStyle name="Comma 2 2" xfId="13" xr:uid="{00000000-0005-0000-0000-000025000000}"/>
    <cellStyle name="Comma 3" xfId="14" xr:uid="{00000000-0005-0000-0000-000026000000}"/>
    <cellStyle name="Comma 4" xfId="15" xr:uid="{00000000-0005-0000-0000-000027000000}"/>
    <cellStyle name="Comma0" xfId="16" xr:uid="{00000000-0005-0000-0000-000028000000}"/>
    <cellStyle name="Currency 2" xfId="17" xr:uid="{00000000-0005-0000-0000-000029000000}"/>
    <cellStyle name="Currency0" xfId="18" xr:uid="{00000000-0005-0000-0000-00002A000000}"/>
    <cellStyle name="Date" xfId="19" xr:uid="{00000000-0005-0000-0000-00002B000000}"/>
    <cellStyle name="Excel Built-in 20% - Accent1" xfId="20" xr:uid="{00000000-0005-0000-0000-00002C000000}"/>
    <cellStyle name="Explanatory Text" xfId="80" builtinId="53" customBuiltin="1"/>
    <cellStyle name="Fixed" xfId="21" xr:uid="{00000000-0005-0000-0000-00002E000000}"/>
    <cellStyle name="Good" xfId="70" builtinId="26" customBuiltin="1"/>
    <cellStyle name="Grey" xfId="22" xr:uid="{00000000-0005-0000-0000-000030000000}"/>
    <cellStyle name="Heading 1" xfId="66" builtinId="16" customBuiltin="1"/>
    <cellStyle name="Heading 1 2" xfId="23" xr:uid="{00000000-0005-0000-0000-000032000000}"/>
    <cellStyle name="Heading 2" xfId="67" builtinId="17" customBuiltin="1"/>
    <cellStyle name="Heading 2 2" xfId="24" xr:uid="{00000000-0005-0000-0000-000034000000}"/>
    <cellStyle name="Heading 3" xfId="68" builtinId="18" customBuiltin="1"/>
    <cellStyle name="Heading 4" xfId="69" builtinId="19" customBuiltin="1"/>
    <cellStyle name="Input" xfId="73" builtinId="20" customBuiltin="1"/>
    <cellStyle name="Input [yellow]" xfId="25" xr:uid="{00000000-0005-0000-0000-000038000000}"/>
    <cellStyle name="Linked Cell" xfId="76" builtinId="24" customBuiltin="1"/>
    <cellStyle name="Neutral" xfId="72" builtinId="28" customBuiltin="1"/>
    <cellStyle name="Normal" xfId="0" builtinId="0"/>
    <cellStyle name="Normal - Style1" xfId="26" xr:uid="{00000000-0005-0000-0000-00003C000000}"/>
    <cellStyle name="Normal 10" xfId="106" xr:uid="{00000000-0005-0000-0000-00003D000000}"/>
    <cellStyle name="Normal 10 2" xfId="108" xr:uid="{00000000-0005-0000-0000-00003E000000}"/>
    <cellStyle name="Normal 133" xfId="1" xr:uid="{00000000-0005-0000-0000-00003F000000}"/>
    <cellStyle name="Normal 133 3 3" xfId="107" xr:uid="{00000000-0005-0000-0000-000040000000}"/>
    <cellStyle name="Normal 144" xfId="63" xr:uid="{00000000-0005-0000-0000-000041000000}"/>
    <cellStyle name="Normal 145" xfId="62" xr:uid="{00000000-0005-0000-0000-000042000000}"/>
    <cellStyle name="Normal 2" xfId="2" xr:uid="{00000000-0005-0000-0000-000043000000}"/>
    <cellStyle name="Normal 2 2" xfId="27" xr:uid="{00000000-0005-0000-0000-000044000000}"/>
    <cellStyle name="Normal 2 3" xfId="59" xr:uid="{00000000-0005-0000-0000-000045000000}"/>
    <cellStyle name="Normal 2 3 2" xfId="60" xr:uid="{00000000-0005-0000-0000-000046000000}"/>
    <cellStyle name="Normal 2 3 2 2" xfId="64" xr:uid="{00000000-0005-0000-0000-000047000000}"/>
    <cellStyle name="Normal 2_112060-QTM" xfId="28" xr:uid="{00000000-0005-0000-0000-000048000000}"/>
    <cellStyle name="Normal 3" xfId="29" xr:uid="{00000000-0005-0000-0000-000049000000}"/>
    <cellStyle name="Normal 3 2" xfId="30" xr:uid="{00000000-0005-0000-0000-00004A000000}"/>
    <cellStyle name="Normal 3 3" xfId="31" xr:uid="{00000000-0005-0000-0000-00004B000000}"/>
    <cellStyle name="Normal 3_111030-111048-111061-QTCN" xfId="32" xr:uid="{00000000-0005-0000-0000-00004C000000}"/>
    <cellStyle name="Normal 4" xfId="33" xr:uid="{00000000-0005-0000-0000-00004D000000}"/>
    <cellStyle name="Normal 4 2" xfId="34" xr:uid="{00000000-0005-0000-0000-00004E000000}"/>
    <cellStyle name="Normal 5" xfId="35" xr:uid="{00000000-0005-0000-0000-00004F000000}"/>
    <cellStyle name="Normal 6" xfId="36" xr:uid="{00000000-0005-0000-0000-000050000000}"/>
    <cellStyle name="Normal 7" xfId="61" xr:uid="{00000000-0005-0000-0000-000051000000}"/>
    <cellStyle name="Normal_Formatting Working Copy 2 2" xfId="110" xr:uid="{142DF04B-530C-4C24-9DDA-024DADF3821E}"/>
    <cellStyle name="Note" xfId="79" builtinId="10" customBuiltin="1"/>
    <cellStyle name="Output" xfId="74" builtinId="21" customBuiltin="1"/>
    <cellStyle name="Percent [2]" xfId="37" xr:uid="{00000000-0005-0000-0000-000054000000}"/>
    <cellStyle name="Percent 2" xfId="38" xr:uid="{00000000-0005-0000-0000-000055000000}"/>
    <cellStyle name="Percent 2 2" xfId="39" xr:uid="{00000000-0005-0000-0000-000056000000}"/>
    <cellStyle name="Percent 2 3" xfId="40" xr:uid="{00000000-0005-0000-0000-000057000000}"/>
    <cellStyle name="Percent 3" xfId="41" xr:uid="{00000000-0005-0000-0000-000058000000}"/>
    <cellStyle name="SAPBEXstdData" xfId="42" xr:uid="{00000000-0005-0000-0000-000059000000}"/>
    <cellStyle name="SAPBEXstdItem" xfId="43" xr:uid="{00000000-0005-0000-0000-00005A000000}"/>
    <cellStyle name="Style 1" xfId="44" xr:uid="{00000000-0005-0000-0000-00005B000000}"/>
    <cellStyle name="Times New Roman" xfId="45" xr:uid="{00000000-0005-0000-0000-00005C000000}"/>
    <cellStyle name="Title" xfId="65" builtinId="15" customBuiltin="1"/>
    <cellStyle name="Title 2" xfId="109" xr:uid="{FB8119D2-5857-49F0-8759-1C57247D5B13}"/>
    <cellStyle name="Total" xfId="81" builtinId="25" customBuiltin="1"/>
    <cellStyle name="Total 2" xfId="46" xr:uid="{00000000-0005-0000-0000-00005F000000}"/>
    <cellStyle name="Warning Text" xfId="78" builtinId="11" customBuiltin="1"/>
    <cellStyle name="Обычный_Лист1" xfId="47" xr:uid="{00000000-0005-0000-0000-000061000000}"/>
    <cellStyle name="똿뗦먛귟 [0.00]_PRODUCT DETAIL Q1" xfId="48" xr:uid="{00000000-0005-0000-0000-000062000000}"/>
    <cellStyle name="똿뗦먛귟_PRODUCT DETAIL Q1" xfId="49" xr:uid="{00000000-0005-0000-0000-000063000000}"/>
    <cellStyle name="믅됞 [0.00]_PRODUCT DETAIL Q1" xfId="50" xr:uid="{00000000-0005-0000-0000-000064000000}"/>
    <cellStyle name="믅됞_PRODUCT DETAIL Q1" xfId="51" xr:uid="{00000000-0005-0000-0000-000065000000}"/>
    <cellStyle name="백분율_HOBONG" xfId="52" xr:uid="{00000000-0005-0000-0000-000066000000}"/>
    <cellStyle name="뷭?_BOOKSHIP" xfId="53" xr:uid="{00000000-0005-0000-0000-000067000000}"/>
    <cellStyle name="콤마 [0]_1202" xfId="54" xr:uid="{00000000-0005-0000-0000-000068000000}"/>
    <cellStyle name="콤마_1202" xfId="55" xr:uid="{00000000-0005-0000-0000-000069000000}"/>
    <cellStyle name="통화 [0]_1202" xfId="56" xr:uid="{00000000-0005-0000-0000-00006A000000}"/>
    <cellStyle name="통화_1202" xfId="57" xr:uid="{00000000-0005-0000-0000-00006B000000}"/>
    <cellStyle name="표준_(정보부문)월별인원계획" xfId="58" xr:uid="{00000000-0005-0000-0000-00006C000000}"/>
  </cellStyles>
  <dxfs count="1">
    <dxf>
      <font>
        <b/>
        <i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Relationship Id="rId9" Type="http://schemas.openxmlformats.org/officeDocument/2006/relationships/image" Target="../media/image1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238126</xdr:colOff>
      <xdr:row>3</xdr:row>
      <xdr:rowOff>79375</xdr:rowOff>
    </xdr:from>
    <xdr:to>
      <xdr:col>16</xdr:col>
      <xdr:colOff>1711974</xdr:colOff>
      <xdr:row>7</xdr:row>
      <xdr:rowOff>1000125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2ED6C90-FD7A-6512-13C9-C3310DCF7F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69126" y="1317625"/>
          <a:ext cx="4807598" cy="2571750"/>
        </a:xfrm>
        <a:prstGeom prst="rect">
          <a:avLst/>
        </a:prstGeom>
      </xdr:spPr>
    </xdr:pic>
    <xdr:clientData/>
  </xdr:twoCellAnchor>
  <xdr:twoCellAnchor editAs="oneCell">
    <xdr:from>
      <xdr:col>9</xdr:col>
      <xdr:colOff>841375</xdr:colOff>
      <xdr:row>115</xdr:row>
      <xdr:rowOff>285750</xdr:rowOff>
    </xdr:from>
    <xdr:to>
      <xdr:col>16</xdr:col>
      <xdr:colOff>154957</xdr:colOff>
      <xdr:row>115</xdr:row>
      <xdr:rowOff>2095500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B3EF3EE-EEEA-A837-1904-0AC65BA622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73250" y="29321125"/>
          <a:ext cx="8346457" cy="1809750"/>
        </a:xfrm>
        <a:prstGeom prst="rect">
          <a:avLst/>
        </a:prstGeom>
      </xdr:spPr>
    </xdr:pic>
    <xdr:clientData/>
  </xdr:twoCellAnchor>
  <xdr:twoCellAnchor editAs="oneCell">
    <xdr:from>
      <xdr:col>9</xdr:col>
      <xdr:colOff>1095375</xdr:colOff>
      <xdr:row>106</xdr:row>
      <xdr:rowOff>95250</xdr:rowOff>
    </xdr:from>
    <xdr:to>
      <xdr:col>15</xdr:col>
      <xdr:colOff>928687</xdr:colOff>
      <xdr:row>112</xdr:row>
      <xdr:rowOff>396875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ED05C40-0082-D132-DC9F-F8EB8EE91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827250" y="24161750"/>
          <a:ext cx="7929562" cy="3143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19</xdr:row>
      <xdr:rowOff>454026</xdr:rowOff>
    </xdr:from>
    <xdr:to>
      <xdr:col>12</xdr:col>
      <xdr:colOff>142875</xdr:colOff>
      <xdr:row>19</xdr:row>
      <xdr:rowOff>2559362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36125" y="35220276"/>
          <a:ext cx="4587875" cy="210533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21</xdr:row>
      <xdr:rowOff>596049</xdr:rowOff>
    </xdr:from>
    <xdr:to>
      <xdr:col>9</xdr:col>
      <xdr:colOff>384146</xdr:colOff>
      <xdr:row>21</xdr:row>
      <xdr:rowOff>3324375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795625" y="40553424"/>
          <a:ext cx="2924146" cy="272832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27</xdr:row>
      <xdr:rowOff>230187</xdr:rowOff>
    </xdr:from>
    <xdr:to>
      <xdr:col>15</xdr:col>
      <xdr:colOff>625476</xdr:colOff>
      <xdr:row>27</xdr:row>
      <xdr:rowOff>3156015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18500" y="64317562"/>
          <a:ext cx="6981826" cy="292582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25</xdr:row>
      <xdr:rowOff>95251</xdr:rowOff>
    </xdr:from>
    <xdr:to>
      <xdr:col>10</xdr:col>
      <xdr:colOff>346519</xdr:colOff>
      <xdr:row>25</xdr:row>
      <xdr:rowOff>2190751</xdr:rowOff>
    </xdr:to>
    <xdr:pic>
      <xdr:nvPicPr>
        <xdr:cNvPr id="24" name="Picture 2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7231" y="62274451"/>
          <a:ext cx="3283394" cy="209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16</xdr:row>
      <xdr:rowOff>984250</xdr:rowOff>
    </xdr:from>
    <xdr:to>
      <xdr:col>12</xdr:col>
      <xdr:colOff>524743</xdr:colOff>
      <xdr:row>16</xdr:row>
      <xdr:rowOff>3095626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F944A98-6561-C87D-7AE1-647252EE4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341753" y="27305000"/>
          <a:ext cx="4969743" cy="211137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17</xdr:row>
      <xdr:rowOff>868248</xdr:rowOff>
    </xdr:from>
    <xdr:to>
      <xdr:col>13</xdr:col>
      <xdr:colOff>0</xdr:colOff>
      <xdr:row>17</xdr:row>
      <xdr:rowOff>2997463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2E7D1F4-CF86-79F9-01EF-59DA816ADC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160250" y="30887873"/>
          <a:ext cx="5080000" cy="212921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23</xdr:row>
      <xdr:rowOff>952500</xdr:rowOff>
    </xdr:from>
    <xdr:to>
      <xdr:col>10</xdr:col>
      <xdr:colOff>108119</xdr:colOff>
      <xdr:row>23</xdr:row>
      <xdr:rowOff>1847896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1313593-69D4-D432-EF4F-84C9DE41B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953625" y="45751750"/>
          <a:ext cx="3283119" cy="895396"/>
        </a:xfrm>
        <a:prstGeom prst="rect">
          <a:avLst/>
        </a:prstGeom>
      </xdr:spPr>
    </xdr:pic>
    <xdr:clientData/>
  </xdr:twoCellAnchor>
  <xdr:twoCellAnchor editAs="oneCell">
    <xdr:from>
      <xdr:col>1</xdr:col>
      <xdr:colOff>10874375</xdr:colOff>
      <xdr:row>0</xdr:row>
      <xdr:rowOff>238125</xdr:rowOff>
    </xdr:from>
    <xdr:to>
      <xdr:col>1</xdr:col>
      <xdr:colOff>15681973</xdr:colOff>
      <xdr:row>4</xdr:row>
      <xdr:rowOff>238125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524E7BA-4560-49C9-A18E-86FED8CDE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4986000" y="238125"/>
          <a:ext cx="4807598" cy="2571750"/>
        </a:xfrm>
        <a:prstGeom prst="rect">
          <a:avLst/>
        </a:prstGeom>
      </xdr:spPr>
    </xdr:pic>
    <xdr:clientData/>
  </xdr:twoCellAnchor>
  <xdr:oneCellAnchor>
    <xdr:from>
      <xdr:col>1</xdr:col>
      <xdr:colOff>968376</xdr:colOff>
      <xdr:row>12</xdr:row>
      <xdr:rowOff>682625</xdr:rowOff>
    </xdr:from>
    <xdr:ext cx="4778374" cy="3095625"/>
    <xdr:pic>
      <xdr:nvPicPr>
        <xdr:cNvPr id="8" name="image2.png">
          <a:extLst>
            <a:ext uri="{FF2B5EF4-FFF2-40B4-BE49-F238E27FC236}">
              <a16:creationId xmlns:a16="http://schemas.microsoft.com/office/drawing/2014/main" id="{BF342865-5EC0-47F7-8ACF-48142F03EE9A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5080001" y="17145000"/>
          <a:ext cx="4778374" cy="309562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369796</xdr:colOff>
      <xdr:row>19</xdr:row>
      <xdr:rowOff>47625</xdr:rowOff>
    </xdr:from>
    <xdr:to>
      <xdr:col>3</xdr:col>
      <xdr:colOff>644901</xdr:colOff>
      <xdr:row>19</xdr:row>
      <xdr:rowOff>697567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2846" y="10677525"/>
          <a:ext cx="979955" cy="649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Q138"/>
  <sheetViews>
    <sheetView tabSelected="1" view="pageBreakPreview" topLeftCell="A20" zoomScale="40" zoomScaleNormal="55" zoomScaleSheetLayoutView="40" zoomScalePageLayoutView="40" workbookViewId="0">
      <selection activeCell="K37" sqref="K37"/>
    </sheetView>
  </sheetViews>
  <sheetFormatPr defaultColWidth="9.08984375" defaultRowHeight="14"/>
  <cols>
    <col min="1" max="1" width="8.453125" style="45" customWidth="1"/>
    <col min="2" max="2" width="30.453125" style="45" customWidth="1"/>
    <col min="3" max="3" width="20" style="45" customWidth="1"/>
    <col min="4" max="4" width="25.6328125" style="45" customWidth="1"/>
    <col min="5" max="5" width="23.08984375" style="45" customWidth="1"/>
    <col min="6" max="6" width="21" style="45" customWidth="1"/>
    <col min="7" max="7" width="21.54296875" style="46" customWidth="1"/>
    <col min="8" max="8" width="23.08984375" style="45" customWidth="1"/>
    <col min="9" max="9" width="24.08984375" style="45" customWidth="1"/>
    <col min="10" max="10" width="25.90625" style="45" customWidth="1"/>
    <col min="11" max="12" width="18.36328125" style="45" customWidth="1"/>
    <col min="13" max="13" width="18.90625" style="45" customWidth="1"/>
    <col min="14" max="14" width="20.90625" style="45" bestFit="1" customWidth="1"/>
    <col min="15" max="16" width="13.453125" style="45" customWidth="1"/>
    <col min="17" max="17" width="25.6328125" style="45" customWidth="1"/>
    <col min="18" max="18" width="14.90625" style="45" bestFit="1" customWidth="1"/>
    <col min="19" max="16384" width="9.08984375" style="45"/>
  </cols>
  <sheetData>
    <row r="1" spans="1:17" s="4" customFormat="1" ht="33" customHeight="1">
      <c r="A1" s="75"/>
      <c r="B1" s="75"/>
      <c r="C1" s="75"/>
      <c r="D1" s="76"/>
      <c r="E1" s="75"/>
      <c r="F1" s="75"/>
      <c r="G1" s="75"/>
      <c r="H1" s="75"/>
      <c r="I1" s="75"/>
      <c r="J1" s="75"/>
      <c r="K1" s="75"/>
      <c r="L1" s="77"/>
      <c r="M1" s="77"/>
      <c r="N1" s="360" t="s">
        <v>0</v>
      </c>
      <c r="O1" s="360" t="s">
        <v>0</v>
      </c>
      <c r="P1" s="361" t="s">
        <v>1</v>
      </c>
      <c r="Q1" s="361"/>
    </row>
    <row r="2" spans="1:17" s="4" customFormat="1" ht="33" customHeight="1" thickBot="1">
      <c r="A2" s="75"/>
      <c r="B2" s="75"/>
      <c r="C2" s="75"/>
      <c r="D2" s="75"/>
      <c r="E2" s="75"/>
      <c r="F2" s="75"/>
      <c r="G2" s="103"/>
      <c r="H2" s="103"/>
      <c r="I2" s="103"/>
      <c r="J2" s="103"/>
      <c r="K2" s="103"/>
      <c r="L2" s="104"/>
      <c r="M2" s="104"/>
      <c r="N2" s="360" t="s">
        <v>2</v>
      </c>
      <c r="O2" s="360" t="s">
        <v>2</v>
      </c>
      <c r="P2" s="362" t="s">
        <v>3</v>
      </c>
      <c r="Q2" s="362"/>
    </row>
    <row r="3" spans="1:17" s="4" customFormat="1" ht="33" customHeight="1">
      <c r="A3" s="75"/>
      <c r="B3" s="75"/>
      <c r="C3" s="75"/>
      <c r="D3" s="75"/>
      <c r="E3" s="75"/>
      <c r="F3" s="77"/>
      <c r="G3" s="363" t="s">
        <v>241</v>
      </c>
      <c r="H3" s="364"/>
      <c r="I3" s="364"/>
      <c r="J3" s="364"/>
      <c r="K3" s="364"/>
      <c r="L3" s="364"/>
      <c r="M3" s="365"/>
      <c r="N3" s="372" t="s">
        <v>4</v>
      </c>
      <c r="O3" s="360" t="s">
        <v>4</v>
      </c>
      <c r="P3" s="373" t="s">
        <v>5</v>
      </c>
      <c r="Q3" s="361"/>
    </row>
    <row r="4" spans="1:17" s="5" customFormat="1" ht="33" customHeight="1">
      <c r="B4" s="6" t="s">
        <v>240</v>
      </c>
      <c r="G4" s="366"/>
      <c r="H4" s="367"/>
      <c r="I4" s="367"/>
      <c r="J4" s="367"/>
      <c r="K4" s="367"/>
      <c r="L4" s="367"/>
      <c r="M4" s="368"/>
    </row>
    <row r="5" spans="1:17" s="5" customFormat="1" ht="33" customHeight="1">
      <c r="B5" s="7" t="s">
        <v>6</v>
      </c>
      <c r="C5" s="7"/>
      <c r="D5" s="6"/>
      <c r="F5" s="8"/>
      <c r="G5" s="366"/>
      <c r="H5" s="367"/>
      <c r="I5" s="367"/>
      <c r="J5" s="367"/>
      <c r="K5" s="367"/>
      <c r="L5" s="367"/>
      <c r="M5" s="368"/>
    </row>
    <row r="6" spans="1:17" s="9" customFormat="1" ht="33" customHeight="1">
      <c r="B6" s="10" t="s">
        <v>7</v>
      </c>
      <c r="C6" s="10"/>
      <c r="D6" s="244" t="s">
        <v>239</v>
      </c>
      <c r="E6" s="13"/>
      <c r="F6" s="10"/>
      <c r="G6" s="366"/>
      <c r="H6" s="367"/>
      <c r="I6" s="367"/>
      <c r="J6" s="367"/>
      <c r="K6" s="367"/>
      <c r="L6" s="367"/>
      <c r="M6" s="368"/>
      <c r="N6" s="12"/>
      <c r="O6" s="12"/>
      <c r="P6" s="12"/>
      <c r="Q6" s="12"/>
    </row>
    <row r="7" spans="1:17" s="9" customFormat="1" ht="33" customHeight="1">
      <c r="B7" s="10" t="s">
        <v>8</v>
      </c>
      <c r="C7" s="10"/>
      <c r="D7" s="11" t="s">
        <v>256</v>
      </c>
      <c r="E7" s="11"/>
      <c r="F7" s="10"/>
      <c r="G7" s="366"/>
      <c r="H7" s="367"/>
      <c r="I7" s="367"/>
      <c r="J7" s="367"/>
      <c r="K7" s="367"/>
      <c r="L7" s="367"/>
      <c r="M7" s="368"/>
      <c r="N7" s="12"/>
      <c r="O7" s="12"/>
      <c r="P7" s="12"/>
      <c r="Q7" s="12"/>
    </row>
    <row r="8" spans="1:17" s="9" customFormat="1" ht="81.75" customHeight="1" thickBot="1">
      <c r="B8" s="10" t="s">
        <v>9</v>
      </c>
      <c r="C8" s="10"/>
      <c r="D8" s="379" t="s">
        <v>257</v>
      </c>
      <c r="E8" s="379"/>
      <c r="F8" s="379"/>
      <c r="G8" s="369"/>
      <c r="H8" s="370"/>
      <c r="I8" s="370"/>
      <c r="J8" s="370"/>
      <c r="K8" s="370"/>
      <c r="L8" s="370"/>
      <c r="M8" s="371"/>
      <c r="N8" s="12"/>
      <c r="O8" s="12"/>
      <c r="P8" s="12"/>
      <c r="Q8" s="12"/>
    </row>
    <row r="9" spans="1:17" s="14" customFormat="1" ht="28">
      <c r="B9" s="15" t="s">
        <v>10</v>
      </c>
      <c r="C9" s="15"/>
      <c r="D9" s="95" t="s">
        <v>242</v>
      </c>
      <c r="E9" s="16"/>
      <c r="F9" s="17"/>
      <c r="G9" s="18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s="14" customFormat="1" ht="28">
      <c r="B10" s="179" t="s">
        <v>11</v>
      </c>
      <c r="C10" s="179"/>
      <c r="D10" s="180" t="s">
        <v>12</v>
      </c>
      <c r="E10" s="180"/>
      <c r="F10" s="180"/>
      <c r="G10" s="181"/>
      <c r="H10" s="180"/>
      <c r="I10" s="182"/>
      <c r="J10" s="182" t="s">
        <v>13</v>
      </c>
      <c r="K10" s="182"/>
      <c r="L10" s="182"/>
      <c r="M10" s="182" t="s">
        <v>14</v>
      </c>
      <c r="N10" s="183"/>
      <c r="O10" s="183"/>
      <c r="P10" s="183"/>
      <c r="Q10" s="183"/>
    </row>
    <row r="11" spans="1:17" s="14" customFormat="1" ht="57" customHeight="1">
      <c r="B11" s="182" t="s">
        <v>15</v>
      </c>
      <c r="C11" s="182"/>
      <c r="D11" s="380">
        <v>45513</v>
      </c>
      <c r="E11" s="381"/>
      <c r="F11" s="381"/>
      <c r="G11" s="185"/>
      <c r="H11" s="184"/>
      <c r="I11" s="182"/>
      <c r="J11" s="182" t="s">
        <v>16</v>
      </c>
      <c r="K11" s="182"/>
      <c r="L11" s="182"/>
      <c r="M11" s="382" t="s">
        <v>348</v>
      </c>
      <c r="N11" s="382"/>
      <c r="O11" s="382"/>
      <c r="P11" s="382"/>
      <c r="Q11" s="382"/>
    </row>
    <row r="12" spans="1:17" s="14" customFormat="1" ht="28">
      <c r="B12" s="182" t="s">
        <v>17</v>
      </c>
      <c r="C12" s="182"/>
      <c r="D12" s="186"/>
      <c r="E12" s="182"/>
      <c r="F12" s="182"/>
      <c r="G12" s="187"/>
      <c r="H12" s="188"/>
      <c r="I12" s="182"/>
      <c r="J12" s="182" t="s">
        <v>18</v>
      </c>
      <c r="M12" s="182" t="s">
        <v>19</v>
      </c>
      <c r="N12" s="182"/>
      <c r="O12" s="188"/>
      <c r="P12" s="188"/>
      <c r="Q12" s="183"/>
    </row>
    <row r="13" spans="1:17" s="14" customFormat="1" ht="28">
      <c r="B13" s="383"/>
      <c r="C13" s="383"/>
      <c r="D13" s="383"/>
      <c r="E13" s="383"/>
      <c r="F13" s="383"/>
      <c r="G13" s="187"/>
      <c r="H13" s="188"/>
      <c r="I13" s="182"/>
      <c r="J13" s="182" t="s">
        <v>20</v>
      </c>
      <c r="K13" s="182"/>
      <c r="L13" s="182"/>
      <c r="M13" s="182"/>
      <c r="N13" s="188"/>
      <c r="O13" s="183"/>
      <c r="P13" s="183"/>
      <c r="Q13" s="188"/>
    </row>
    <row r="14" spans="1:17" s="14" customFormat="1" ht="28">
      <c r="B14" s="182" t="s">
        <v>21</v>
      </c>
      <c r="C14" s="182"/>
      <c r="D14" s="182" t="s">
        <v>22</v>
      </c>
      <c r="E14" s="182"/>
      <c r="F14" s="182"/>
      <c r="G14" s="189"/>
      <c r="H14" s="182"/>
      <c r="I14" s="182"/>
      <c r="J14" s="182" t="s">
        <v>23</v>
      </c>
      <c r="K14" s="182"/>
      <c r="L14" s="182"/>
      <c r="M14" s="183" t="s">
        <v>243</v>
      </c>
      <c r="N14" s="183"/>
      <c r="O14" s="183"/>
      <c r="P14" s="183"/>
      <c r="Q14" s="183"/>
    </row>
    <row r="15" spans="1:17" s="14" customFormat="1" ht="28">
      <c r="B15" s="19" t="s">
        <v>25</v>
      </c>
      <c r="C15" s="19"/>
      <c r="D15" s="19"/>
      <c r="E15" s="15"/>
      <c r="F15" s="15"/>
      <c r="G15" s="20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17" s="124" customFormat="1" ht="51" thickBot="1">
      <c r="B16" s="121"/>
      <c r="C16" s="122" t="s">
        <v>26</v>
      </c>
      <c r="D16" s="122" t="s">
        <v>27</v>
      </c>
      <c r="E16" s="123" t="s">
        <v>28</v>
      </c>
      <c r="F16" s="123"/>
      <c r="G16" s="138" t="s">
        <v>29</v>
      </c>
      <c r="H16" s="138" t="s">
        <v>30</v>
      </c>
      <c r="I16" s="138" t="s">
        <v>31</v>
      </c>
      <c r="J16" s="138" t="s">
        <v>32</v>
      </c>
      <c r="K16" s="138" t="s">
        <v>33</v>
      </c>
      <c r="L16" s="139" t="s">
        <v>34</v>
      </c>
      <c r="M16" s="139"/>
      <c r="N16" s="139"/>
      <c r="O16" s="139"/>
      <c r="P16" s="139"/>
      <c r="Q16" s="140" t="s">
        <v>35</v>
      </c>
    </row>
    <row r="17" spans="2:17" s="124" customFormat="1" ht="50.5">
      <c r="B17" s="125" t="s">
        <v>36</v>
      </c>
      <c r="C17" s="126"/>
      <c r="D17" s="170" t="s">
        <v>107</v>
      </c>
      <c r="E17" s="128"/>
      <c r="F17" s="129"/>
      <c r="G17" s="141">
        <v>0</v>
      </c>
      <c r="H17" s="141">
        <v>0</v>
      </c>
      <c r="I17" s="141">
        <v>3</v>
      </c>
      <c r="J17" s="141">
        <v>1</v>
      </c>
      <c r="K17" s="141">
        <v>0</v>
      </c>
      <c r="L17" s="141">
        <v>0</v>
      </c>
      <c r="M17" s="245"/>
      <c r="N17" s="246"/>
      <c r="O17" s="246"/>
      <c r="P17" s="247"/>
      <c r="Q17" s="142">
        <f>SUM(E17:P17)</f>
        <v>4</v>
      </c>
    </row>
    <row r="18" spans="2:17" s="124" customFormat="1" ht="51" thickBot="1">
      <c r="B18" s="125" t="s">
        <v>37</v>
      </c>
      <c r="C18" s="126"/>
      <c r="D18" s="171" t="str">
        <f>+D17</f>
        <v>WHITE</v>
      </c>
      <c r="E18" s="128"/>
      <c r="F18" s="129"/>
      <c r="G18" s="141">
        <f>ROUNDUP(G17*5%,0)</f>
        <v>0</v>
      </c>
      <c r="H18" s="141">
        <f t="shared" ref="H18:K18" si="0">ROUNDUP(H17*5%,0)</f>
        <v>0</v>
      </c>
      <c r="I18" s="141">
        <v>2</v>
      </c>
      <c r="J18" s="141">
        <f t="shared" si="0"/>
        <v>1</v>
      </c>
      <c r="K18" s="141">
        <f t="shared" si="0"/>
        <v>0</v>
      </c>
      <c r="L18" s="141">
        <f t="shared" ref="L18" si="1">ROUNDUP(L17*5%,0)</f>
        <v>0</v>
      </c>
      <c r="M18" s="248"/>
      <c r="N18" s="249"/>
      <c r="O18" s="249"/>
      <c r="P18" s="250"/>
      <c r="Q18" s="142">
        <f>SUM(E18:P18)</f>
        <v>3</v>
      </c>
    </row>
    <row r="19" spans="2:17" s="134" customFormat="1" ht="50.5">
      <c r="B19" s="130" t="s">
        <v>38</v>
      </c>
      <c r="C19" s="130"/>
      <c r="D19" s="172" t="str">
        <f>+D18</f>
        <v>WHITE</v>
      </c>
      <c r="E19" s="132"/>
      <c r="F19" s="133"/>
      <c r="G19" s="143">
        <f t="shared" ref="G19:L19" si="2">SUM(G17:G18)</f>
        <v>0</v>
      </c>
      <c r="H19" s="143">
        <f t="shared" si="2"/>
        <v>0</v>
      </c>
      <c r="I19" s="143">
        <f t="shared" si="2"/>
        <v>5</v>
      </c>
      <c r="J19" s="143">
        <f t="shared" si="2"/>
        <v>2</v>
      </c>
      <c r="K19" s="143">
        <f t="shared" si="2"/>
        <v>0</v>
      </c>
      <c r="L19" s="143">
        <f t="shared" si="2"/>
        <v>0</v>
      </c>
      <c r="M19" s="144"/>
      <c r="N19" s="144"/>
      <c r="O19" s="144"/>
      <c r="P19" s="144"/>
      <c r="Q19" s="143">
        <f>SUM(Q17:Q18)</f>
        <v>7</v>
      </c>
    </row>
    <row r="20" spans="2:17" s="124" customFormat="1" ht="50.5">
      <c r="B20" s="135"/>
      <c r="C20" s="135"/>
      <c r="D20" s="135"/>
      <c r="E20" s="136"/>
      <c r="F20" s="136"/>
      <c r="G20" s="165"/>
      <c r="H20" s="166"/>
      <c r="I20" s="166"/>
      <c r="J20" s="166"/>
      <c r="K20" s="166"/>
      <c r="L20" s="166"/>
      <c r="M20" s="166"/>
      <c r="N20" s="167"/>
      <c r="O20" s="168"/>
      <c r="P20" s="168"/>
      <c r="Q20" s="169"/>
    </row>
    <row r="21" spans="2:17" s="124" customFormat="1" ht="51" hidden="1" thickBot="1">
      <c r="B21" s="121"/>
      <c r="C21" s="122" t="s">
        <v>26</v>
      </c>
      <c r="D21" s="122" t="s">
        <v>27</v>
      </c>
      <c r="E21" s="123" t="s">
        <v>28</v>
      </c>
      <c r="F21" s="123"/>
      <c r="G21" s="138" t="s">
        <v>29</v>
      </c>
      <c r="H21" s="138" t="s">
        <v>30</v>
      </c>
      <c r="I21" s="138" t="s">
        <v>31</v>
      </c>
      <c r="J21" s="138" t="s">
        <v>32</v>
      </c>
      <c r="K21" s="138" t="s">
        <v>33</v>
      </c>
      <c r="L21" s="139" t="s">
        <v>34</v>
      </c>
      <c r="M21" s="139"/>
      <c r="N21" s="139"/>
      <c r="O21" s="139"/>
      <c r="P21" s="139"/>
      <c r="Q21" s="140" t="s">
        <v>35</v>
      </c>
    </row>
    <row r="22" spans="2:17" s="124" customFormat="1" ht="50.5" hidden="1">
      <c r="B22" s="125" t="s">
        <v>36</v>
      </c>
      <c r="C22" s="126"/>
      <c r="D22" s="127" t="s">
        <v>39</v>
      </c>
      <c r="E22" s="128"/>
      <c r="F22" s="129"/>
      <c r="G22" s="141">
        <v>0</v>
      </c>
      <c r="H22" s="141">
        <v>0</v>
      </c>
      <c r="I22" s="141"/>
      <c r="J22" s="141">
        <v>0</v>
      </c>
      <c r="K22" s="141">
        <v>0</v>
      </c>
      <c r="L22" s="141">
        <v>0</v>
      </c>
      <c r="M22" s="306" t="s">
        <v>40</v>
      </c>
      <c r="N22" s="307"/>
      <c r="O22" s="307"/>
      <c r="P22" s="308"/>
      <c r="Q22" s="142">
        <f>SUM(E22:P22)</f>
        <v>0</v>
      </c>
    </row>
    <row r="23" spans="2:17" s="124" customFormat="1" ht="51" hidden="1" thickBot="1">
      <c r="B23" s="125" t="s">
        <v>37</v>
      </c>
      <c r="C23" s="126"/>
      <c r="D23" s="128" t="str">
        <f>+D22</f>
        <v>LT BLUE 16-3919 TPG</v>
      </c>
      <c r="E23" s="128"/>
      <c r="F23" s="129"/>
      <c r="G23" s="141">
        <f>ROUNDUP(G22*5%,0)</f>
        <v>0</v>
      </c>
      <c r="H23" s="141">
        <f t="shared" ref="H23:L23" si="3">ROUNDUP(H22*5%,0)</f>
        <v>0</v>
      </c>
      <c r="I23" s="141">
        <f t="shared" si="3"/>
        <v>0</v>
      </c>
      <c r="J23" s="141">
        <f t="shared" si="3"/>
        <v>0</v>
      </c>
      <c r="K23" s="141">
        <f t="shared" si="3"/>
        <v>0</v>
      </c>
      <c r="L23" s="141">
        <f t="shared" si="3"/>
        <v>0</v>
      </c>
      <c r="M23" s="309"/>
      <c r="N23" s="310"/>
      <c r="O23" s="310"/>
      <c r="P23" s="311"/>
      <c r="Q23" s="142">
        <f>SUM(E23:P23)</f>
        <v>0</v>
      </c>
    </row>
    <row r="24" spans="2:17" s="134" customFormat="1" ht="50.5" hidden="1">
      <c r="B24" s="130" t="s">
        <v>38</v>
      </c>
      <c r="C24" s="130"/>
      <c r="D24" s="131" t="str">
        <f>+D23</f>
        <v>LT BLUE 16-3919 TPG</v>
      </c>
      <c r="E24" s="132"/>
      <c r="F24" s="133"/>
      <c r="G24" s="143">
        <f t="shared" ref="G24" si="4">SUM(G22:G23)</f>
        <v>0</v>
      </c>
      <c r="H24" s="143">
        <f>SUM(H22:H23)</f>
        <v>0</v>
      </c>
      <c r="I24" s="143">
        <f>SUM(I22:I23)</f>
        <v>0</v>
      </c>
      <c r="J24" s="143">
        <f t="shared" ref="J24:L24" si="5">SUM(J22:J23)</f>
        <v>0</v>
      </c>
      <c r="K24" s="143">
        <f t="shared" si="5"/>
        <v>0</v>
      </c>
      <c r="L24" s="143">
        <f t="shared" si="5"/>
        <v>0</v>
      </c>
      <c r="M24" s="144"/>
      <c r="N24" s="144"/>
      <c r="O24" s="144"/>
      <c r="P24" s="144"/>
      <c r="Q24" s="143">
        <f>SUM(Q22:Q23)</f>
        <v>0</v>
      </c>
    </row>
    <row r="25" spans="2:17" s="124" customFormat="1" ht="50.5" hidden="1">
      <c r="B25" s="135"/>
      <c r="C25" s="135"/>
      <c r="D25" s="135"/>
      <c r="E25" s="136"/>
      <c r="F25" s="136"/>
      <c r="G25" s="165"/>
      <c r="H25" s="166"/>
      <c r="I25" s="166"/>
      <c r="J25" s="166"/>
      <c r="K25" s="166"/>
      <c r="L25" s="166"/>
      <c r="M25" s="166"/>
      <c r="N25" s="167"/>
      <c r="O25" s="168"/>
      <c r="P25" s="168"/>
      <c r="Q25" s="169"/>
    </row>
    <row r="26" spans="2:17" s="124" customFormat="1" ht="51" hidden="1" thickBot="1">
      <c r="B26" s="121"/>
      <c r="C26" s="122" t="s">
        <v>26</v>
      </c>
      <c r="D26" s="122" t="s">
        <v>27</v>
      </c>
      <c r="E26" s="123" t="s">
        <v>28</v>
      </c>
      <c r="F26" s="123"/>
      <c r="G26" s="138" t="s">
        <v>29</v>
      </c>
      <c r="H26" s="138" t="s">
        <v>30</v>
      </c>
      <c r="I26" s="138" t="s">
        <v>31</v>
      </c>
      <c r="J26" s="138" t="s">
        <v>32</v>
      </c>
      <c r="K26" s="138" t="s">
        <v>33</v>
      </c>
      <c r="L26" s="139" t="s">
        <v>34</v>
      </c>
      <c r="M26" s="139"/>
      <c r="N26" s="139"/>
      <c r="O26" s="139"/>
      <c r="P26" s="139"/>
      <c r="Q26" s="140" t="s">
        <v>35</v>
      </c>
    </row>
    <row r="27" spans="2:17" s="124" customFormat="1" ht="50.5" hidden="1">
      <c r="B27" s="125" t="s">
        <v>36</v>
      </c>
      <c r="C27" s="126"/>
      <c r="D27" s="127" t="s">
        <v>41</v>
      </c>
      <c r="E27" s="128"/>
      <c r="F27" s="129"/>
      <c r="G27" s="141">
        <v>0</v>
      </c>
      <c r="H27" s="141">
        <v>0</v>
      </c>
      <c r="I27" s="141"/>
      <c r="J27" s="141">
        <v>0</v>
      </c>
      <c r="K27" s="141">
        <v>0</v>
      </c>
      <c r="L27" s="141">
        <v>0</v>
      </c>
      <c r="M27" s="306" t="s">
        <v>40</v>
      </c>
      <c r="N27" s="307"/>
      <c r="O27" s="307"/>
      <c r="P27" s="308"/>
      <c r="Q27" s="142">
        <f>SUM(E27:P27)</f>
        <v>0</v>
      </c>
    </row>
    <row r="28" spans="2:17" s="124" customFormat="1" ht="51" hidden="1" thickBot="1">
      <c r="B28" s="125" t="s">
        <v>37</v>
      </c>
      <c r="C28" s="126"/>
      <c r="D28" s="128" t="str">
        <f>+D27</f>
        <v>BONE</v>
      </c>
      <c r="E28" s="128"/>
      <c r="F28" s="129"/>
      <c r="G28" s="141">
        <f>ROUNDUP(G27*5%,0)</f>
        <v>0</v>
      </c>
      <c r="H28" s="141">
        <f t="shared" ref="H28:L28" si="6">ROUNDUP(H27*5%,0)</f>
        <v>0</v>
      </c>
      <c r="I28" s="141">
        <f t="shared" si="6"/>
        <v>0</v>
      </c>
      <c r="J28" s="141">
        <f t="shared" si="6"/>
        <v>0</v>
      </c>
      <c r="K28" s="141">
        <f t="shared" si="6"/>
        <v>0</v>
      </c>
      <c r="L28" s="141">
        <f t="shared" si="6"/>
        <v>0</v>
      </c>
      <c r="M28" s="309"/>
      <c r="N28" s="310"/>
      <c r="O28" s="310"/>
      <c r="P28" s="311"/>
      <c r="Q28" s="142">
        <f>SUM(E28:P28)</f>
        <v>0</v>
      </c>
    </row>
    <row r="29" spans="2:17" s="134" customFormat="1" ht="50.5" hidden="1">
      <c r="B29" s="130" t="s">
        <v>38</v>
      </c>
      <c r="C29" s="130"/>
      <c r="D29" s="131" t="str">
        <f>+D28</f>
        <v>BONE</v>
      </c>
      <c r="E29" s="132"/>
      <c r="F29" s="133"/>
      <c r="G29" s="143">
        <f t="shared" ref="G29" si="7">SUM(G27:G28)</f>
        <v>0</v>
      </c>
      <c r="H29" s="143">
        <f>SUM(H27:H28)</f>
        <v>0</v>
      </c>
      <c r="I29" s="143">
        <f>SUM(I27:I28)</f>
        <v>0</v>
      </c>
      <c r="J29" s="143">
        <f t="shared" ref="J29:L29" si="8">SUM(J27:J28)</f>
        <v>0</v>
      </c>
      <c r="K29" s="143">
        <f t="shared" si="8"/>
        <v>0</v>
      </c>
      <c r="L29" s="143">
        <f t="shared" si="8"/>
        <v>0</v>
      </c>
      <c r="M29" s="144"/>
      <c r="N29" s="144"/>
      <c r="O29" s="144"/>
      <c r="P29" s="144"/>
      <c r="Q29" s="143">
        <f>SUM(Q27:Q28)</f>
        <v>0</v>
      </c>
    </row>
    <row r="30" spans="2:17" s="124" customFormat="1" ht="50.5" hidden="1">
      <c r="B30" s="135"/>
      <c r="C30" s="135"/>
      <c r="D30" s="135"/>
      <c r="E30" s="136"/>
      <c r="F30" s="136"/>
      <c r="G30" s="165"/>
      <c r="H30" s="166"/>
      <c r="I30" s="166"/>
      <c r="J30" s="166"/>
      <c r="K30" s="166"/>
      <c r="L30" s="166"/>
      <c r="M30" s="166"/>
      <c r="N30" s="167"/>
      <c r="O30" s="168"/>
      <c r="P30" s="168"/>
      <c r="Q30" s="169"/>
    </row>
    <row r="31" spans="2:17" s="124" customFormat="1" ht="45" hidden="1">
      <c r="B31" s="135"/>
      <c r="C31" s="135"/>
      <c r="D31" s="135"/>
      <c r="E31" s="305"/>
      <c r="F31" s="305"/>
      <c r="G31" s="305"/>
      <c r="H31" s="305"/>
      <c r="I31" s="305"/>
      <c r="J31" s="305"/>
      <c r="K31" s="305"/>
      <c r="L31" s="305"/>
      <c r="M31" s="305"/>
      <c r="N31" s="305"/>
      <c r="O31" s="305"/>
      <c r="P31" s="305"/>
      <c r="Q31" s="305"/>
    </row>
    <row r="32" spans="2:17" s="145" customFormat="1" ht="58">
      <c r="B32" s="146" t="s">
        <v>42</v>
      </c>
      <c r="C32" s="147"/>
      <c r="D32" s="146"/>
      <c r="E32" s="148"/>
      <c r="F32" s="149"/>
      <c r="G32" s="149">
        <f>G19</f>
        <v>0</v>
      </c>
      <c r="H32" s="149">
        <f t="shared" ref="H32:L32" si="9">H19</f>
        <v>0</v>
      </c>
      <c r="I32" s="149">
        <f t="shared" si="9"/>
        <v>5</v>
      </c>
      <c r="J32" s="149">
        <f t="shared" si="9"/>
        <v>2</v>
      </c>
      <c r="K32" s="149">
        <f t="shared" si="9"/>
        <v>0</v>
      </c>
      <c r="L32" s="149">
        <f t="shared" si="9"/>
        <v>0</v>
      </c>
      <c r="M32" s="149"/>
      <c r="N32" s="149"/>
      <c r="O32" s="149"/>
      <c r="P32" s="149"/>
      <c r="Q32" s="149">
        <f t="shared" ref="Q32" si="10">Q19</f>
        <v>7</v>
      </c>
    </row>
    <row r="33" spans="1:17" s="21" customFormat="1" ht="20">
      <c r="B33" s="22"/>
      <c r="C33" s="22"/>
      <c r="D33" s="23"/>
      <c r="E33" s="24"/>
      <c r="F33" s="25"/>
      <c r="G33" s="26"/>
      <c r="H33" s="27"/>
      <c r="I33" s="27"/>
      <c r="J33" s="27"/>
      <c r="K33" s="27"/>
      <c r="L33" s="27"/>
      <c r="M33" s="28"/>
      <c r="N33" s="29"/>
      <c r="O33" s="25"/>
      <c r="P33" s="25"/>
      <c r="Q33" s="25"/>
    </row>
    <row r="34" spans="1:17" s="4" customFormat="1" ht="35.5" thickBot="1">
      <c r="B34" s="91" t="s">
        <v>43</v>
      </c>
      <c r="C34" s="30"/>
      <c r="D34" s="150" t="s">
        <v>44</v>
      </c>
      <c r="E34" s="30"/>
      <c r="F34" s="31"/>
      <c r="G34" s="32"/>
      <c r="H34" s="31"/>
      <c r="I34" s="31"/>
      <c r="J34" s="31"/>
      <c r="K34" s="31"/>
      <c r="L34" s="31"/>
      <c r="M34" s="31"/>
      <c r="O34" s="33"/>
      <c r="P34" s="33"/>
      <c r="Q34" s="34"/>
    </row>
    <row r="35" spans="1:17" s="35" customFormat="1" ht="100.5" thickBot="1">
      <c r="A35" s="374" t="s">
        <v>45</v>
      </c>
      <c r="B35" s="375"/>
      <c r="C35" s="375"/>
      <c r="D35" s="85" t="s">
        <v>46</v>
      </c>
      <c r="E35" s="86" t="s">
        <v>47</v>
      </c>
      <c r="F35" s="85" t="s">
        <v>48</v>
      </c>
      <c r="G35" s="87" t="s">
        <v>49</v>
      </c>
      <c r="H35" s="87" t="s">
        <v>50</v>
      </c>
      <c r="I35" s="87" t="s">
        <v>51</v>
      </c>
      <c r="J35" s="87" t="s">
        <v>52</v>
      </c>
      <c r="K35" s="87" t="s">
        <v>53</v>
      </c>
      <c r="L35" s="87" t="s">
        <v>54</v>
      </c>
      <c r="M35" s="87" t="s">
        <v>55</v>
      </c>
      <c r="N35" s="376" t="s">
        <v>56</v>
      </c>
      <c r="O35" s="377"/>
      <c r="P35" s="377"/>
      <c r="Q35" s="378"/>
    </row>
    <row r="36" spans="1:17" s="41" customFormat="1" ht="60.5">
      <c r="A36" s="312" t="str">
        <f>D17</f>
        <v>WHITE</v>
      </c>
      <c r="B36" s="313"/>
      <c r="C36" s="313"/>
      <c r="D36" s="313"/>
      <c r="E36" s="313"/>
      <c r="F36" s="313"/>
      <c r="G36" s="313"/>
      <c r="H36" s="313"/>
      <c r="I36" s="313"/>
      <c r="J36" s="313"/>
      <c r="K36" s="313"/>
      <c r="L36" s="313"/>
      <c r="M36" s="313"/>
      <c r="N36" s="313"/>
      <c r="O36" s="313"/>
      <c r="P36" s="313"/>
      <c r="Q36" s="314"/>
    </row>
    <row r="37" spans="1:17" s="14" customFormat="1" ht="189.65" customHeight="1">
      <c r="A37" s="190">
        <v>1</v>
      </c>
      <c r="B37" s="467" t="str">
        <f>M11</f>
        <v>SINGLE JERSEY 100% COTTON OE 16 230GSM</v>
      </c>
      <c r="C37" s="315"/>
      <c r="D37" s="191" t="s">
        <v>57</v>
      </c>
      <c r="E37" s="191" t="s">
        <v>355</v>
      </c>
      <c r="F37" s="192" t="s">
        <v>31</v>
      </c>
      <c r="G37" s="193">
        <f>Q19</f>
        <v>7</v>
      </c>
      <c r="H37" s="192">
        <v>0.91100000000000003</v>
      </c>
      <c r="I37" s="194">
        <f>G37*H37</f>
        <v>6.3770000000000007</v>
      </c>
      <c r="J37" s="194">
        <f>I37*6.2%+(I37/50)*0.5</f>
        <v>0.45914400000000005</v>
      </c>
      <c r="K37" s="195"/>
      <c r="L37" s="195"/>
      <c r="M37" s="196">
        <f>ROUNDUP(+K37+J37+I37,0)+1</f>
        <v>8</v>
      </c>
      <c r="N37" s="316" t="s">
        <v>353</v>
      </c>
      <c r="O37" s="317"/>
      <c r="P37" s="317"/>
      <c r="Q37" s="317"/>
    </row>
    <row r="38" spans="1:17" s="14" customFormat="1" ht="189.65" customHeight="1">
      <c r="A38" s="190">
        <v>2</v>
      </c>
      <c r="B38" s="318" t="s">
        <v>349</v>
      </c>
      <c r="C38" s="319"/>
      <c r="D38" s="152" t="s">
        <v>58</v>
      </c>
      <c r="E38" s="191" t="s">
        <v>350</v>
      </c>
      <c r="F38" s="192" t="s">
        <v>31</v>
      </c>
      <c r="G38" s="193">
        <f>G37</f>
        <v>7</v>
      </c>
      <c r="H38" s="192">
        <v>0.02</v>
      </c>
      <c r="I38" s="194">
        <f>G38*H38</f>
        <v>0.14000000000000001</v>
      </c>
      <c r="J38" s="194">
        <f>I38*2.5%+(I38/50)*0.5</f>
        <v>4.9000000000000007E-3</v>
      </c>
      <c r="K38" s="195"/>
      <c r="L38" s="195"/>
      <c r="M38" s="196">
        <f>ROUNDUP(+K38+J38+I38,0)</f>
        <v>1</v>
      </c>
      <c r="N38" s="316" t="s">
        <v>354</v>
      </c>
      <c r="O38" s="317"/>
      <c r="P38" s="317"/>
      <c r="Q38" s="317"/>
    </row>
    <row r="39" spans="1:17" s="41" customFormat="1" ht="60.5" hidden="1">
      <c r="A39" s="312" t="str">
        <f>D24</f>
        <v>LT BLUE 16-3919 TPG</v>
      </c>
      <c r="B39" s="313"/>
      <c r="C39" s="313"/>
      <c r="D39" s="313"/>
      <c r="E39" s="313"/>
      <c r="F39" s="313"/>
      <c r="G39" s="313"/>
      <c r="H39" s="313"/>
      <c r="I39" s="313"/>
      <c r="J39" s="313"/>
      <c r="K39" s="313"/>
      <c r="L39" s="313"/>
      <c r="M39" s="313"/>
      <c r="N39" s="313"/>
      <c r="O39" s="313"/>
      <c r="P39" s="313"/>
      <c r="Q39" s="314"/>
    </row>
    <row r="40" spans="1:17" s="14" customFormat="1" ht="154.5" hidden="1" customHeight="1">
      <c r="A40" s="190">
        <v>1</v>
      </c>
      <c r="B40" s="315" t="str">
        <f>$M$11</f>
        <v>SINGLE JERSEY 100% COTTON OE 16 230GSM</v>
      </c>
      <c r="C40" s="315"/>
      <c r="D40" s="191" t="s">
        <v>57</v>
      </c>
      <c r="E40" s="191" t="s">
        <v>61</v>
      </c>
      <c r="F40" s="192" t="s">
        <v>31</v>
      </c>
      <c r="G40" s="193">
        <f>$Q$24</f>
        <v>0</v>
      </c>
      <c r="H40" s="192">
        <v>0.91100000000000003</v>
      </c>
      <c r="I40" s="194">
        <f>G40*H40</f>
        <v>0</v>
      </c>
      <c r="J40" s="194">
        <f>I40*6.2%+(I40/50)*0.5</f>
        <v>0</v>
      </c>
      <c r="K40" s="195"/>
      <c r="L40" s="195"/>
      <c r="M40" s="196">
        <f>ROUNDUP(+K40+J40+I40,0)+1</f>
        <v>1</v>
      </c>
      <c r="N40" s="316"/>
      <c r="O40" s="317"/>
      <c r="P40" s="317"/>
      <c r="Q40" s="317"/>
    </row>
    <row r="41" spans="1:17" s="14" customFormat="1" ht="107.15" hidden="1" customHeight="1" thickBot="1">
      <c r="A41" s="190">
        <v>2</v>
      </c>
      <c r="B41" s="318" t="s">
        <v>59</v>
      </c>
      <c r="C41" s="319"/>
      <c r="D41" s="152" t="s">
        <v>60</v>
      </c>
      <c r="E41" s="191" t="s">
        <v>62</v>
      </c>
      <c r="F41" s="192" t="s">
        <v>31</v>
      </c>
      <c r="G41" s="193">
        <f>G40</f>
        <v>0</v>
      </c>
      <c r="H41" s="192">
        <v>0.02</v>
      </c>
      <c r="I41" s="194">
        <f>G41*H41</f>
        <v>0</v>
      </c>
      <c r="J41" s="194">
        <f>I41*2.5%+(I41/50)*0.5</f>
        <v>0</v>
      </c>
      <c r="K41" s="195"/>
      <c r="L41" s="195"/>
      <c r="M41" s="196">
        <f>ROUNDUP(+K41+J41+I41,0)</f>
        <v>0</v>
      </c>
      <c r="N41" s="316"/>
      <c r="O41" s="317"/>
      <c r="P41" s="317"/>
      <c r="Q41" s="317"/>
    </row>
    <row r="42" spans="1:17" s="41" customFormat="1" ht="60.5" hidden="1">
      <c r="A42" s="312" t="str">
        <f>D27</f>
        <v>BONE</v>
      </c>
      <c r="B42" s="313"/>
      <c r="C42" s="313"/>
      <c r="D42" s="313"/>
      <c r="E42" s="313"/>
      <c r="F42" s="313"/>
      <c r="G42" s="313"/>
      <c r="H42" s="313"/>
      <c r="I42" s="313"/>
      <c r="J42" s="313"/>
      <c r="K42" s="313"/>
      <c r="L42" s="313"/>
      <c r="M42" s="313"/>
      <c r="N42" s="313"/>
      <c r="O42" s="313"/>
      <c r="P42" s="313"/>
      <c r="Q42" s="314"/>
    </row>
    <row r="43" spans="1:17" s="14" customFormat="1" ht="154.5" hidden="1" customHeight="1">
      <c r="A43" s="190">
        <v>1</v>
      </c>
      <c r="B43" s="315" t="str">
        <f>$M$11</f>
        <v>SINGLE JERSEY 100% COTTON OE 16 230GSM</v>
      </c>
      <c r="C43" s="315"/>
      <c r="D43" s="191" t="s">
        <v>57</v>
      </c>
      <c r="E43" s="191" t="s">
        <v>61</v>
      </c>
      <c r="F43" s="192" t="s">
        <v>31</v>
      </c>
      <c r="G43" s="193">
        <f>$Q$29</f>
        <v>0</v>
      </c>
      <c r="H43" s="192">
        <v>0.91100000000000003</v>
      </c>
      <c r="I43" s="194">
        <f>G43*H43</f>
        <v>0</v>
      </c>
      <c r="J43" s="194">
        <f>I43*6.2%+(I43/50)*0.5</f>
        <v>0</v>
      </c>
      <c r="K43" s="195"/>
      <c r="L43" s="195"/>
      <c r="M43" s="196">
        <f>ROUNDUP(+K43+J43+I43,0)+1</f>
        <v>1</v>
      </c>
      <c r="N43" s="316"/>
      <c r="O43" s="317"/>
      <c r="P43" s="317"/>
      <c r="Q43" s="317"/>
    </row>
    <row r="44" spans="1:17" s="14" customFormat="1" ht="107.15" hidden="1" customHeight="1">
      <c r="A44" s="190">
        <v>2</v>
      </c>
      <c r="B44" s="318" t="s">
        <v>59</v>
      </c>
      <c r="C44" s="319"/>
      <c r="D44" s="152" t="s">
        <v>60</v>
      </c>
      <c r="E44" s="191" t="s">
        <v>62</v>
      </c>
      <c r="F44" s="192" t="s">
        <v>31</v>
      </c>
      <c r="G44" s="193">
        <f>G43</f>
        <v>0</v>
      </c>
      <c r="H44" s="192">
        <v>0.02</v>
      </c>
      <c r="I44" s="194">
        <f>G44*H44</f>
        <v>0</v>
      </c>
      <c r="J44" s="194">
        <f>I44*2.5%+(I44/50)*0.5</f>
        <v>0</v>
      </c>
      <c r="K44" s="195"/>
      <c r="L44" s="195"/>
      <c r="M44" s="196">
        <f>ROUNDUP(+K44+J44+I44,0)</f>
        <v>0</v>
      </c>
      <c r="N44" s="316"/>
      <c r="O44" s="317"/>
      <c r="P44" s="317"/>
      <c r="Q44" s="317"/>
    </row>
    <row r="45" spans="1:17" s="36" customFormat="1" ht="28.5" thickBot="1">
      <c r="B45" s="91" t="s">
        <v>63</v>
      </c>
      <c r="C45" s="37"/>
      <c r="D45" s="37"/>
      <c r="E45" s="37"/>
      <c r="G45" s="38"/>
      <c r="Q45" s="39"/>
    </row>
    <row r="46" spans="1:17" s="47" customFormat="1" ht="85" customHeight="1">
      <c r="A46" s="391" t="s">
        <v>64</v>
      </c>
      <c r="B46" s="392"/>
      <c r="C46" s="392"/>
      <c r="D46" s="392"/>
      <c r="E46" s="393"/>
      <c r="F46" s="88" t="s">
        <v>65</v>
      </c>
      <c r="G46" s="88" t="s">
        <v>66</v>
      </c>
      <c r="H46" s="394" t="s">
        <v>67</v>
      </c>
      <c r="I46" s="395"/>
      <c r="J46" s="89" t="s">
        <v>48</v>
      </c>
      <c r="K46" s="394" t="s">
        <v>68</v>
      </c>
      <c r="L46" s="395"/>
      <c r="M46" s="88" t="s">
        <v>69</v>
      </c>
      <c r="N46" s="90" t="s">
        <v>70</v>
      </c>
      <c r="O46" s="90" t="s">
        <v>71</v>
      </c>
      <c r="P46" s="90" t="s">
        <v>72</v>
      </c>
      <c r="Q46" s="90" t="s">
        <v>73</v>
      </c>
    </row>
    <row r="47" spans="1:17" s="14" customFormat="1" ht="56.4" customHeight="1">
      <c r="A47" s="197">
        <v>1</v>
      </c>
      <c r="B47" s="302" t="s">
        <v>74</v>
      </c>
      <c r="C47" s="302"/>
      <c r="D47" s="302"/>
      <c r="E47" s="302"/>
      <c r="F47" s="198" t="s">
        <v>245</v>
      </c>
      <c r="G47" s="198" t="s">
        <v>245</v>
      </c>
      <c r="H47" s="297" t="str">
        <f>$D$17</f>
        <v>WHITE</v>
      </c>
      <c r="I47" s="298" t="str">
        <f>$E$37</f>
        <v xml:space="preserve">	BRIGHT WHITE 11-0601 TPG</v>
      </c>
      <c r="J47" s="200" t="s">
        <v>75</v>
      </c>
      <c r="K47" s="299">
        <f>$Q$19</f>
        <v>7</v>
      </c>
      <c r="L47" s="300"/>
      <c r="M47" s="201">
        <f>135/5000</f>
        <v>2.7E-2</v>
      </c>
      <c r="N47" s="202">
        <f t="shared" ref="N47:N69" si="11">K47*M47</f>
        <v>0.189</v>
      </c>
      <c r="O47" s="202"/>
      <c r="P47" s="203">
        <f t="shared" ref="P47:P69" si="12">ROUNDUP(O47+N47,0)</f>
        <v>1</v>
      </c>
      <c r="Q47" s="204"/>
    </row>
    <row r="48" spans="1:17" s="14" customFormat="1" ht="56.4" hidden="1" customHeight="1">
      <c r="A48" s="197">
        <v>1</v>
      </c>
      <c r="B48" s="302" t="s">
        <v>74</v>
      </c>
      <c r="C48" s="302"/>
      <c r="D48" s="302"/>
      <c r="E48" s="302"/>
      <c r="F48" s="198" t="s">
        <v>62</v>
      </c>
      <c r="G48" s="199" t="s">
        <v>76</v>
      </c>
      <c r="H48" s="297" t="str">
        <f>$D$24</f>
        <v>LT BLUE 16-3919 TPG</v>
      </c>
      <c r="I48" s="298"/>
      <c r="J48" s="200" t="s">
        <v>75</v>
      </c>
      <c r="K48" s="299" t="e">
        <f>#REF!</f>
        <v>#REF!</v>
      </c>
      <c r="L48" s="300"/>
      <c r="M48" s="201">
        <f t="shared" ref="M48:M49" si="13">135/5000</f>
        <v>2.7E-2</v>
      </c>
      <c r="N48" s="202" t="e">
        <f t="shared" ref="N48" si="14">K48*M48</f>
        <v>#REF!</v>
      </c>
      <c r="O48" s="202"/>
      <c r="P48" s="203" t="e">
        <f t="shared" ref="P48" si="15">ROUNDUP(O48+N48,0)</f>
        <v>#REF!</v>
      </c>
      <c r="Q48" s="204"/>
    </row>
    <row r="49" spans="1:17" s="14" customFormat="1" ht="56.4" hidden="1" customHeight="1">
      <c r="A49" s="197">
        <v>1</v>
      </c>
      <c r="B49" s="302" t="s">
        <v>74</v>
      </c>
      <c r="C49" s="302"/>
      <c r="D49" s="302"/>
      <c r="E49" s="302"/>
      <c r="F49" s="198" t="s">
        <v>62</v>
      </c>
      <c r="G49" s="199" t="s">
        <v>76</v>
      </c>
      <c r="H49" s="297" t="str">
        <f>$D$27</f>
        <v>BONE</v>
      </c>
      <c r="I49" s="298"/>
      <c r="J49" s="200" t="s">
        <v>75</v>
      </c>
      <c r="K49" s="299">
        <f>$Q$29</f>
        <v>0</v>
      </c>
      <c r="L49" s="300"/>
      <c r="M49" s="201">
        <f t="shared" si="13"/>
        <v>2.7E-2</v>
      </c>
      <c r="N49" s="202">
        <f t="shared" ref="N49" si="16">K49*M49</f>
        <v>0</v>
      </c>
      <c r="O49" s="202"/>
      <c r="P49" s="203">
        <f t="shared" ref="P49" si="17">ROUNDUP(O49+N49,0)</f>
        <v>0</v>
      </c>
      <c r="Q49" s="204"/>
    </row>
    <row r="50" spans="1:17" s="14" customFormat="1" ht="111">
      <c r="A50" s="197">
        <v>2</v>
      </c>
      <c r="B50" s="302" t="s">
        <v>244</v>
      </c>
      <c r="C50" s="302"/>
      <c r="D50" s="302"/>
      <c r="E50" s="302"/>
      <c r="F50" s="251" t="s">
        <v>246</v>
      </c>
      <c r="G50" s="205" t="s">
        <v>79</v>
      </c>
      <c r="H50" s="297" t="str">
        <f>$D$17</f>
        <v>WHITE</v>
      </c>
      <c r="I50" s="298" t="str">
        <f>$E$37</f>
        <v xml:space="preserve">	BRIGHT WHITE 11-0601 TPG</v>
      </c>
      <c r="J50" s="200" t="s">
        <v>81</v>
      </c>
      <c r="K50" s="299">
        <f t="shared" ref="K50" si="18">$Q$19</f>
        <v>7</v>
      </c>
      <c r="L50" s="300"/>
      <c r="M50" s="201">
        <v>1</v>
      </c>
      <c r="N50" s="202">
        <f t="shared" si="11"/>
        <v>7</v>
      </c>
      <c r="O50" s="202"/>
      <c r="P50" s="203">
        <f t="shared" si="12"/>
        <v>7</v>
      </c>
      <c r="Q50" s="206"/>
    </row>
    <row r="51" spans="1:17" s="14" customFormat="1" ht="56" hidden="1">
      <c r="A51" s="197">
        <v>2</v>
      </c>
      <c r="B51" s="302" t="s">
        <v>77</v>
      </c>
      <c r="C51" s="302"/>
      <c r="D51" s="302"/>
      <c r="E51" s="302"/>
      <c r="F51" s="198" t="s">
        <v>78</v>
      </c>
      <c r="G51" s="205" t="s">
        <v>79</v>
      </c>
      <c r="H51" s="297" t="str">
        <f>$D$24</f>
        <v>LT BLUE 16-3919 TPG</v>
      </c>
      <c r="I51" s="298"/>
      <c r="J51" s="200" t="s">
        <v>75</v>
      </c>
      <c r="K51" s="299" t="e">
        <f>#REF!</f>
        <v>#REF!</v>
      </c>
      <c r="L51" s="300"/>
      <c r="M51" s="201">
        <f t="shared" ref="M51:M52" si="19">2/4500</f>
        <v>4.4444444444444447E-4</v>
      </c>
      <c r="N51" s="202" t="e">
        <f t="shared" ref="N51" si="20">K51*M51</f>
        <v>#REF!</v>
      </c>
      <c r="O51" s="202"/>
      <c r="P51" s="203" t="e">
        <f t="shared" ref="P51" si="21">ROUNDUP(O51+N51,0)</f>
        <v>#REF!</v>
      </c>
      <c r="Q51" s="206"/>
    </row>
    <row r="52" spans="1:17" s="14" customFormat="1" ht="56" hidden="1">
      <c r="A52" s="197">
        <v>2</v>
      </c>
      <c r="B52" s="302" t="s">
        <v>77</v>
      </c>
      <c r="C52" s="302"/>
      <c r="D52" s="302"/>
      <c r="E52" s="302"/>
      <c r="F52" s="198" t="s">
        <v>78</v>
      </c>
      <c r="G52" s="205" t="s">
        <v>79</v>
      </c>
      <c r="H52" s="297" t="str">
        <f>$D$27</f>
        <v>BONE</v>
      </c>
      <c r="I52" s="298"/>
      <c r="J52" s="200" t="s">
        <v>75</v>
      </c>
      <c r="K52" s="299">
        <f t="shared" ref="K52" si="22">$Q$29</f>
        <v>0</v>
      </c>
      <c r="L52" s="300"/>
      <c r="M52" s="201">
        <f t="shared" si="19"/>
        <v>4.4444444444444447E-4</v>
      </c>
      <c r="N52" s="202">
        <f t="shared" ref="N52" si="23">K52*M52</f>
        <v>0</v>
      </c>
      <c r="O52" s="202"/>
      <c r="P52" s="203">
        <f t="shared" ref="P52" si="24">ROUNDUP(O52+N52,0)</f>
        <v>0</v>
      </c>
      <c r="Q52" s="206"/>
    </row>
    <row r="53" spans="1:17" s="14" customFormat="1" ht="28" hidden="1">
      <c r="A53" s="197">
        <v>3</v>
      </c>
      <c r="B53" s="302" t="s">
        <v>80</v>
      </c>
      <c r="C53" s="302"/>
      <c r="D53" s="302"/>
      <c r="E53" s="302"/>
      <c r="F53" s="198" t="str">
        <f>H53</f>
        <v>WHITE</v>
      </c>
      <c r="G53" s="205"/>
      <c r="H53" s="297" t="str">
        <f>$D$17</f>
        <v>WHITE</v>
      </c>
      <c r="I53" s="298" t="str">
        <f>$E$37</f>
        <v xml:space="preserve">	BRIGHT WHITE 11-0601 TPG</v>
      </c>
      <c r="J53" s="200" t="s">
        <v>81</v>
      </c>
      <c r="K53" s="299">
        <f t="shared" ref="K53" si="25">$Q$19</f>
        <v>7</v>
      </c>
      <c r="L53" s="300"/>
      <c r="M53" s="207">
        <f>M47*15%</f>
        <v>4.0499999999999998E-3</v>
      </c>
      <c r="N53" s="202">
        <f t="shared" si="11"/>
        <v>2.835E-2</v>
      </c>
      <c r="O53" s="202"/>
      <c r="P53" s="203">
        <f t="shared" si="12"/>
        <v>1</v>
      </c>
      <c r="Q53" s="384" t="s">
        <v>82</v>
      </c>
    </row>
    <row r="54" spans="1:17" s="14" customFormat="1" ht="28" hidden="1">
      <c r="A54" s="197">
        <v>3</v>
      </c>
      <c r="B54" s="302" t="s">
        <v>80</v>
      </c>
      <c r="C54" s="302"/>
      <c r="D54" s="302"/>
      <c r="E54" s="302"/>
      <c r="F54" s="198" t="e">
        <f t="shared" ref="F54:F57" si="26">H54</f>
        <v>#REF!</v>
      </c>
      <c r="G54" s="205"/>
      <c r="H54" s="297" t="e">
        <f>#REF!</f>
        <v>#REF!</v>
      </c>
      <c r="I54" s="298"/>
      <c r="J54" s="200" t="s">
        <v>81</v>
      </c>
      <c r="K54" s="299" t="e">
        <f>#REF!</f>
        <v>#REF!</v>
      </c>
      <c r="L54" s="300"/>
      <c r="M54" s="207" t="e">
        <f>#REF!*15%</f>
        <v>#REF!</v>
      </c>
      <c r="N54" s="202" t="e">
        <f t="shared" si="11"/>
        <v>#REF!</v>
      </c>
      <c r="O54" s="202"/>
      <c r="P54" s="203" t="e">
        <f t="shared" si="12"/>
        <v>#REF!</v>
      </c>
      <c r="Q54" s="385"/>
    </row>
    <row r="55" spans="1:17" s="14" customFormat="1" ht="28" hidden="1">
      <c r="A55" s="197">
        <v>3</v>
      </c>
      <c r="B55" s="302" t="s">
        <v>80</v>
      </c>
      <c r="C55" s="302"/>
      <c r="D55" s="302"/>
      <c r="E55" s="302"/>
      <c r="F55" s="198" t="e">
        <f t="shared" si="26"/>
        <v>#REF!</v>
      </c>
      <c r="G55" s="205"/>
      <c r="H55" s="297" t="e">
        <f>#REF!</f>
        <v>#REF!</v>
      </c>
      <c r="I55" s="298"/>
      <c r="J55" s="200" t="s">
        <v>81</v>
      </c>
      <c r="K55" s="299" t="e">
        <f>#REF!</f>
        <v>#REF!</v>
      </c>
      <c r="L55" s="300"/>
      <c r="M55" s="207" t="e">
        <f>#REF!*15%</f>
        <v>#REF!</v>
      </c>
      <c r="N55" s="202" t="e">
        <f t="shared" si="11"/>
        <v>#REF!</v>
      </c>
      <c r="O55" s="202"/>
      <c r="P55" s="203" t="e">
        <f t="shared" si="12"/>
        <v>#REF!</v>
      </c>
      <c r="Q55" s="385"/>
    </row>
    <row r="56" spans="1:17" s="14" customFormat="1" ht="28" hidden="1">
      <c r="A56" s="197">
        <v>3</v>
      </c>
      <c r="B56" s="302" t="s">
        <v>80</v>
      </c>
      <c r="C56" s="302"/>
      <c r="D56" s="302"/>
      <c r="E56" s="302"/>
      <c r="F56" s="198" t="e">
        <f t="shared" ref="F56" si="27">H56</f>
        <v>#REF!</v>
      </c>
      <c r="G56" s="205"/>
      <c r="H56" s="297" t="e">
        <f>#REF!</f>
        <v>#REF!</v>
      </c>
      <c r="I56" s="298"/>
      <c r="J56" s="200" t="s">
        <v>81</v>
      </c>
      <c r="K56" s="299" t="e">
        <f>#REF!</f>
        <v>#REF!</v>
      </c>
      <c r="L56" s="300"/>
      <c r="M56" s="207" t="e">
        <f>#REF!*15%</f>
        <v>#REF!</v>
      </c>
      <c r="N56" s="202" t="e">
        <f t="shared" ref="N56" si="28">K56*M56</f>
        <v>#REF!</v>
      </c>
      <c r="O56" s="202"/>
      <c r="P56" s="203" t="e">
        <f t="shared" ref="P56" si="29">ROUNDUP(O56+N56,0)</f>
        <v>#REF!</v>
      </c>
      <c r="Q56" s="385"/>
    </row>
    <row r="57" spans="1:17" s="14" customFormat="1" ht="82.5" hidden="1">
      <c r="A57" s="197">
        <v>3</v>
      </c>
      <c r="B57" s="302" t="s">
        <v>80</v>
      </c>
      <c r="C57" s="302"/>
      <c r="D57" s="302"/>
      <c r="E57" s="302"/>
      <c r="F57" s="198" t="str">
        <f t="shared" si="26"/>
        <v>LT BLUE 16-3919 TPG</v>
      </c>
      <c r="G57" s="205"/>
      <c r="H57" s="297" t="str">
        <f>$D$24</f>
        <v>LT BLUE 16-3919 TPG</v>
      </c>
      <c r="I57" s="298"/>
      <c r="J57" s="200" t="s">
        <v>81</v>
      </c>
      <c r="K57" s="299" t="e">
        <f>#REF!</f>
        <v>#REF!</v>
      </c>
      <c r="L57" s="300"/>
      <c r="M57" s="207" t="e">
        <f>#REF!*15%</f>
        <v>#REF!</v>
      </c>
      <c r="N57" s="202" t="e">
        <f t="shared" si="11"/>
        <v>#REF!</v>
      </c>
      <c r="O57" s="202"/>
      <c r="P57" s="203" t="e">
        <f t="shared" si="12"/>
        <v>#REF!</v>
      </c>
      <c r="Q57" s="385"/>
    </row>
    <row r="58" spans="1:17" s="14" customFormat="1" ht="28" hidden="1">
      <c r="A58" s="197">
        <v>3</v>
      </c>
      <c r="B58" s="302" t="s">
        <v>80</v>
      </c>
      <c r="C58" s="302"/>
      <c r="D58" s="302"/>
      <c r="E58" s="302"/>
      <c r="F58" s="198" t="str">
        <f t="shared" ref="F58" si="30">H58</f>
        <v>BONE</v>
      </c>
      <c r="G58" s="205"/>
      <c r="H58" s="297" t="str">
        <f>$D$27</f>
        <v>BONE</v>
      </c>
      <c r="I58" s="298"/>
      <c r="J58" s="200" t="s">
        <v>81</v>
      </c>
      <c r="K58" s="299" t="e">
        <f>#REF!</f>
        <v>#REF!</v>
      </c>
      <c r="L58" s="300"/>
      <c r="M58" s="207" t="e">
        <f>#REF!*15%</f>
        <v>#REF!</v>
      </c>
      <c r="N58" s="202" t="e">
        <f t="shared" ref="N58" si="31">K58*M58</f>
        <v>#REF!</v>
      </c>
      <c r="O58" s="202"/>
      <c r="P58" s="203" t="e">
        <f t="shared" ref="P58" si="32">ROUNDUP(O58+N58,0)</f>
        <v>#REF!</v>
      </c>
      <c r="Q58" s="386"/>
    </row>
    <row r="59" spans="1:17" s="14" customFormat="1" ht="55" hidden="1">
      <c r="A59" s="197">
        <v>4</v>
      </c>
      <c r="B59" s="302" t="s">
        <v>83</v>
      </c>
      <c r="C59" s="302"/>
      <c r="D59" s="302"/>
      <c r="E59" s="302"/>
      <c r="F59" s="208" t="s">
        <v>84</v>
      </c>
      <c r="G59" s="209" t="s">
        <v>85</v>
      </c>
      <c r="H59" s="297" t="str">
        <f>$D$24</f>
        <v>LT BLUE 16-3919 TPG</v>
      </c>
      <c r="I59" s="298"/>
      <c r="J59" s="200" t="s">
        <v>81</v>
      </c>
      <c r="K59" s="299">
        <f t="shared" ref="K59:K64" si="33">$Q$29</f>
        <v>0</v>
      </c>
      <c r="L59" s="300"/>
      <c r="M59" s="200">
        <v>1</v>
      </c>
      <c r="N59" s="202">
        <f t="shared" ref="N59" si="34">K59*M59</f>
        <v>0</v>
      </c>
      <c r="O59" s="202"/>
      <c r="P59" s="203">
        <f t="shared" ref="P59" si="35">ROUNDUP(O59+N59,0)</f>
        <v>0</v>
      </c>
      <c r="Q59" s="204"/>
    </row>
    <row r="60" spans="1:17" s="14" customFormat="1" ht="55" hidden="1">
      <c r="A60" s="197">
        <v>4</v>
      </c>
      <c r="B60" s="302" t="s">
        <v>83</v>
      </c>
      <c r="C60" s="302"/>
      <c r="D60" s="302"/>
      <c r="E60" s="302"/>
      <c r="F60" s="208" t="s">
        <v>84</v>
      </c>
      <c r="G60" s="209" t="s">
        <v>85</v>
      </c>
      <c r="H60" s="297" t="str">
        <f>$D$27</f>
        <v>BONE</v>
      </c>
      <c r="I60" s="298"/>
      <c r="J60" s="200" t="s">
        <v>81</v>
      </c>
      <c r="K60" s="299">
        <f t="shared" si="33"/>
        <v>0</v>
      </c>
      <c r="L60" s="300"/>
      <c r="M60" s="200">
        <v>1</v>
      </c>
      <c r="N60" s="202">
        <f t="shared" ref="N60" si="36">K60*M60</f>
        <v>0</v>
      </c>
      <c r="O60" s="202"/>
      <c r="P60" s="203">
        <f t="shared" ref="P60" si="37">ROUNDUP(O60+N60,0)</f>
        <v>0</v>
      </c>
      <c r="Q60" s="204"/>
    </row>
    <row r="61" spans="1:17" s="14" customFormat="1" ht="55" hidden="1">
      <c r="A61" s="197">
        <v>5</v>
      </c>
      <c r="B61" s="302" t="s">
        <v>86</v>
      </c>
      <c r="C61" s="302"/>
      <c r="D61" s="302"/>
      <c r="E61" s="302"/>
      <c r="F61" s="208" t="s">
        <v>84</v>
      </c>
      <c r="G61" s="209" t="s">
        <v>87</v>
      </c>
      <c r="H61" s="297" t="str">
        <f>$D$24</f>
        <v>LT BLUE 16-3919 TPG</v>
      </c>
      <c r="I61" s="298"/>
      <c r="J61" s="200" t="s">
        <v>81</v>
      </c>
      <c r="K61" s="299">
        <f t="shared" si="33"/>
        <v>0</v>
      </c>
      <c r="L61" s="300"/>
      <c r="M61" s="200">
        <v>1</v>
      </c>
      <c r="N61" s="202">
        <f t="shared" ref="N61" si="38">K61*M61</f>
        <v>0</v>
      </c>
      <c r="O61" s="202"/>
      <c r="P61" s="203">
        <f t="shared" ref="P61" si="39">ROUNDUP(O61+N61,0)</f>
        <v>0</v>
      </c>
      <c r="Q61" s="204"/>
    </row>
    <row r="62" spans="1:17" s="14" customFormat="1" ht="55.5" hidden="1" thickBot="1">
      <c r="A62" s="197">
        <v>5</v>
      </c>
      <c r="B62" s="302" t="s">
        <v>86</v>
      </c>
      <c r="C62" s="302"/>
      <c r="D62" s="302"/>
      <c r="E62" s="302"/>
      <c r="F62" s="208" t="s">
        <v>84</v>
      </c>
      <c r="G62" s="209" t="s">
        <v>87</v>
      </c>
      <c r="H62" s="297" t="str">
        <f>$D$27</f>
        <v>BONE</v>
      </c>
      <c r="I62" s="298"/>
      <c r="J62" s="200" t="s">
        <v>81</v>
      </c>
      <c r="K62" s="299">
        <f t="shared" si="33"/>
        <v>0</v>
      </c>
      <c r="L62" s="300"/>
      <c r="M62" s="200">
        <v>1</v>
      </c>
      <c r="N62" s="202">
        <f t="shared" ref="N62" si="40">K62*M62</f>
        <v>0</v>
      </c>
      <c r="O62" s="202"/>
      <c r="P62" s="203">
        <f t="shared" ref="P62" si="41">ROUNDUP(O62+N62,0)</f>
        <v>0</v>
      </c>
      <c r="Q62" s="204"/>
    </row>
    <row r="63" spans="1:17" s="14" customFormat="1" ht="28" hidden="1">
      <c r="A63" s="197">
        <v>6</v>
      </c>
      <c r="B63" s="301" t="s">
        <v>88</v>
      </c>
      <c r="C63" s="302"/>
      <c r="D63" s="302"/>
      <c r="E63" s="302"/>
      <c r="F63" s="389"/>
      <c r="G63" s="303"/>
      <c r="H63" s="297" t="str">
        <f>$D$24</f>
        <v>LT BLUE 16-3919 TPG</v>
      </c>
      <c r="I63" s="298"/>
      <c r="J63" s="200" t="s">
        <v>81</v>
      </c>
      <c r="K63" s="299">
        <f t="shared" si="33"/>
        <v>0</v>
      </c>
      <c r="L63" s="300"/>
      <c r="M63" s="200">
        <v>1</v>
      </c>
      <c r="N63" s="202">
        <f t="shared" ref="N63" si="42">K63*M63</f>
        <v>0</v>
      </c>
      <c r="O63" s="202"/>
      <c r="P63" s="203">
        <f t="shared" ref="P63" si="43">ROUNDUP(O63+N63,0)</f>
        <v>0</v>
      </c>
      <c r="Q63" s="387"/>
    </row>
    <row r="64" spans="1:17" s="14" customFormat="1" ht="28" hidden="1">
      <c r="A64" s="197">
        <v>6</v>
      </c>
      <c r="B64" s="301" t="s">
        <v>88</v>
      </c>
      <c r="C64" s="302"/>
      <c r="D64" s="302"/>
      <c r="E64" s="302"/>
      <c r="F64" s="390"/>
      <c r="G64" s="304"/>
      <c r="H64" s="297" t="str">
        <f>$D$27</f>
        <v>BONE</v>
      </c>
      <c r="I64" s="298"/>
      <c r="J64" s="200" t="s">
        <v>81</v>
      </c>
      <c r="K64" s="299">
        <f t="shared" si="33"/>
        <v>0</v>
      </c>
      <c r="L64" s="300"/>
      <c r="M64" s="200">
        <v>1</v>
      </c>
      <c r="N64" s="202">
        <f t="shared" ref="N64" si="44">K64*M64</f>
        <v>0</v>
      </c>
      <c r="O64" s="202"/>
      <c r="P64" s="203">
        <f t="shared" ref="P64" si="45">ROUNDUP(O64+N64,0)</f>
        <v>0</v>
      </c>
      <c r="Q64" s="388"/>
    </row>
    <row r="65" spans="1:17" s="14" customFormat="1" ht="55" hidden="1">
      <c r="A65" s="197">
        <v>7</v>
      </c>
      <c r="B65" s="301" t="s">
        <v>90</v>
      </c>
      <c r="C65" s="302"/>
      <c r="D65" s="302"/>
      <c r="E65" s="302"/>
      <c r="F65" s="208" t="s">
        <v>91</v>
      </c>
      <c r="G65" s="199" t="s">
        <v>92</v>
      </c>
      <c r="H65" s="297" t="str">
        <f>$D$24</f>
        <v>LT BLUE 16-3919 TPG</v>
      </c>
      <c r="I65" s="298"/>
      <c r="J65" s="200" t="s">
        <v>81</v>
      </c>
      <c r="K65" s="299">
        <f t="shared" ref="K65:K72" si="46">$Q$29</f>
        <v>0</v>
      </c>
      <c r="L65" s="300"/>
      <c r="M65" s="200">
        <v>1</v>
      </c>
      <c r="N65" s="202">
        <f t="shared" ref="N65" si="47">K65*M65</f>
        <v>0</v>
      </c>
      <c r="O65" s="202"/>
      <c r="P65" s="203">
        <f t="shared" ref="P65" si="48">ROUNDUP(O65+N65,0)</f>
        <v>0</v>
      </c>
      <c r="Q65" s="204"/>
    </row>
    <row r="66" spans="1:17" s="14" customFormat="1" ht="55" hidden="1">
      <c r="A66" s="197">
        <v>7</v>
      </c>
      <c r="B66" s="301" t="s">
        <v>90</v>
      </c>
      <c r="C66" s="302"/>
      <c r="D66" s="302"/>
      <c r="E66" s="302"/>
      <c r="F66" s="208" t="s">
        <v>91</v>
      </c>
      <c r="G66" s="199" t="s">
        <v>92</v>
      </c>
      <c r="H66" s="297" t="str">
        <f>$D$27</f>
        <v>BONE</v>
      </c>
      <c r="I66" s="298"/>
      <c r="J66" s="200" t="s">
        <v>81</v>
      </c>
      <c r="K66" s="299">
        <f t="shared" si="46"/>
        <v>0</v>
      </c>
      <c r="L66" s="300"/>
      <c r="M66" s="200">
        <v>1</v>
      </c>
      <c r="N66" s="202">
        <f t="shared" ref="N66" si="49">K66*M66</f>
        <v>0</v>
      </c>
      <c r="O66" s="202"/>
      <c r="P66" s="203">
        <f t="shared" ref="P66" si="50">ROUNDUP(O66+N66,0)</f>
        <v>0</v>
      </c>
      <c r="Q66" s="204"/>
    </row>
    <row r="67" spans="1:17" s="14" customFormat="1" ht="28" hidden="1">
      <c r="A67" s="197">
        <v>8</v>
      </c>
      <c r="B67" s="301" t="s">
        <v>93</v>
      </c>
      <c r="C67" s="302"/>
      <c r="D67" s="302"/>
      <c r="E67" s="302"/>
      <c r="F67" s="208" t="s">
        <v>94</v>
      </c>
      <c r="G67" s="199"/>
      <c r="H67" s="297" t="str">
        <f>$D$17</f>
        <v>WHITE</v>
      </c>
      <c r="I67" s="298" t="str">
        <f>$E$37</f>
        <v xml:space="preserve">	BRIGHT WHITE 11-0601 TPG</v>
      </c>
      <c r="J67" s="200" t="s">
        <v>81</v>
      </c>
      <c r="K67" s="299">
        <f t="shared" si="46"/>
        <v>0</v>
      </c>
      <c r="L67" s="300"/>
      <c r="M67" s="200">
        <v>1</v>
      </c>
      <c r="N67" s="202">
        <f t="shared" si="11"/>
        <v>0</v>
      </c>
      <c r="O67" s="202"/>
      <c r="P67" s="203">
        <f t="shared" si="12"/>
        <v>0</v>
      </c>
      <c r="Q67" s="204"/>
    </row>
    <row r="68" spans="1:17" s="14" customFormat="1" ht="28" hidden="1">
      <c r="A68" s="197">
        <v>8</v>
      </c>
      <c r="B68" s="301" t="s">
        <v>93</v>
      </c>
      <c r="C68" s="302"/>
      <c r="D68" s="302"/>
      <c r="E68" s="302"/>
      <c r="F68" s="208" t="s">
        <v>94</v>
      </c>
      <c r="G68" s="205"/>
      <c r="H68" s="297" t="e">
        <f>#REF!</f>
        <v>#REF!</v>
      </c>
      <c r="I68" s="298"/>
      <c r="J68" s="200" t="s">
        <v>81</v>
      </c>
      <c r="K68" s="299">
        <f t="shared" si="46"/>
        <v>0</v>
      </c>
      <c r="L68" s="300"/>
      <c r="M68" s="200">
        <v>1</v>
      </c>
      <c r="N68" s="202">
        <f t="shared" si="11"/>
        <v>0</v>
      </c>
      <c r="O68" s="202"/>
      <c r="P68" s="203">
        <f t="shared" si="12"/>
        <v>0</v>
      </c>
      <c r="Q68" s="204"/>
    </row>
    <row r="69" spans="1:17" s="14" customFormat="1" ht="28" hidden="1">
      <c r="A69" s="197">
        <v>8</v>
      </c>
      <c r="B69" s="301" t="s">
        <v>93</v>
      </c>
      <c r="C69" s="302"/>
      <c r="D69" s="302"/>
      <c r="E69" s="302"/>
      <c r="F69" s="208" t="s">
        <v>94</v>
      </c>
      <c r="G69" s="151"/>
      <c r="H69" s="297" t="e">
        <f>#REF!</f>
        <v>#REF!</v>
      </c>
      <c r="I69" s="298"/>
      <c r="J69" s="200" t="s">
        <v>81</v>
      </c>
      <c r="K69" s="299">
        <f t="shared" si="46"/>
        <v>0</v>
      </c>
      <c r="L69" s="300"/>
      <c r="M69" s="200">
        <v>1</v>
      </c>
      <c r="N69" s="202">
        <f t="shared" si="11"/>
        <v>0</v>
      </c>
      <c r="O69" s="202"/>
      <c r="P69" s="203">
        <f t="shared" si="12"/>
        <v>0</v>
      </c>
      <c r="Q69" s="204"/>
    </row>
    <row r="70" spans="1:17" s="14" customFormat="1" ht="28" hidden="1">
      <c r="A70" s="197">
        <v>8</v>
      </c>
      <c r="B70" s="301" t="s">
        <v>93</v>
      </c>
      <c r="C70" s="302"/>
      <c r="D70" s="302"/>
      <c r="E70" s="302"/>
      <c r="F70" s="208" t="s">
        <v>94</v>
      </c>
      <c r="G70" s="151"/>
      <c r="H70" s="297" t="e">
        <f>#REF!</f>
        <v>#REF!</v>
      </c>
      <c r="I70" s="298"/>
      <c r="J70" s="200" t="s">
        <v>81</v>
      </c>
      <c r="K70" s="299">
        <f t="shared" si="46"/>
        <v>0</v>
      </c>
      <c r="L70" s="300"/>
      <c r="M70" s="200">
        <v>1</v>
      </c>
      <c r="N70" s="202">
        <f t="shared" ref="N70:N71" si="51">K70*M70</f>
        <v>0</v>
      </c>
      <c r="O70" s="202"/>
      <c r="P70" s="203">
        <f t="shared" ref="P70:P71" si="52">ROUNDUP(O70+N70,0)</f>
        <v>0</v>
      </c>
      <c r="Q70" s="204"/>
    </row>
    <row r="71" spans="1:17" s="14" customFormat="1" ht="28" hidden="1">
      <c r="A71" s="197">
        <v>8</v>
      </c>
      <c r="B71" s="301" t="s">
        <v>93</v>
      </c>
      <c r="C71" s="302"/>
      <c r="D71" s="302"/>
      <c r="E71" s="302"/>
      <c r="F71" s="208" t="s">
        <v>94</v>
      </c>
      <c r="G71" s="151"/>
      <c r="H71" s="297" t="str">
        <f>$D$24</f>
        <v>LT BLUE 16-3919 TPG</v>
      </c>
      <c r="I71" s="298"/>
      <c r="J71" s="200" t="s">
        <v>81</v>
      </c>
      <c r="K71" s="299">
        <f t="shared" si="46"/>
        <v>0</v>
      </c>
      <c r="L71" s="300"/>
      <c r="M71" s="200">
        <v>1</v>
      </c>
      <c r="N71" s="202">
        <f t="shared" si="51"/>
        <v>0</v>
      </c>
      <c r="O71" s="202"/>
      <c r="P71" s="203">
        <f t="shared" si="52"/>
        <v>0</v>
      </c>
      <c r="Q71" s="204"/>
    </row>
    <row r="72" spans="1:17" s="14" customFormat="1" ht="28" hidden="1">
      <c r="A72" s="197">
        <v>8</v>
      </c>
      <c r="B72" s="301" t="s">
        <v>93</v>
      </c>
      <c r="C72" s="302"/>
      <c r="D72" s="302"/>
      <c r="E72" s="302"/>
      <c r="F72" s="208" t="s">
        <v>94</v>
      </c>
      <c r="G72" s="151"/>
      <c r="H72" s="297" t="str">
        <f>$D$27</f>
        <v>BONE</v>
      </c>
      <c r="I72" s="298"/>
      <c r="J72" s="200" t="s">
        <v>81</v>
      </c>
      <c r="K72" s="299">
        <f t="shared" si="46"/>
        <v>0</v>
      </c>
      <c r="L72" s="300"/>
      <c r="M72" s="200">
        <v>1</v>
      </c>
      <c r="N72" s="202">
        <f t="shared" ref="N72" si="53">K72*M72</f>
        <v>0</v>
      </c>
      <c r="O72" s="202"/>
      <c r="P72" s="203">
        <f t="shared" ref="P72" si="54">ROUNDUP(O72+N72,0)</f>
        <v>0</v>
      </c>
      <c r="Q72" s="204"/>
    </row>
    <row r="73" spans="1:17" s="41" customFormat="1" ht="38" hidden="1">
      <c r="A73" s="197">
        <v>1</v>
      </c>
      <c r="B73" s="301" t="s">
        <v>95</v>
      </c>
      <c r="C73" s="302"/>
      <c r="D73" s="302"/>
      <c r="E73" s="302"/>
      <c r="F73" s="210" t="s">
        <v>89</v>
      </c>
      <c r="G73" s="211" t="s">
        <v>96</v>
      </c>
      <c r="H73" s="297" t="str">
        <f>$D$24</f>
        <v>LT BLUE 16-3919 TPG</v>
      </c>
      <c r="I73" s="298"/>
      <c r="J73" s="200" t="s">
        <v>81</v>
      </c>
      <c r="K73" s="299">
        <f t="shared" ref="K73:K74" si="55">$Q$29</f>
        <v>0</v>
      </c>
      <c r="L73" s="300"/>
      <c r="M73" s="200">
        <v>2</v>
      </c>
      <c r="N73" s="200">
        <f t="shared" ref="N73" si="56">K73*M73</f>
        <v>0</v>
      </c>
      <c r="O73" s="202"/>
      <c r="P73" s="203">
        <f t="shared" ref="P73" si="57">ROUNDUP(O73+N73,0)</f>
        <v>0</v>
      </c>
      <c r="Q73" s="359"/>
    </row>
    <row r="74" spans="1:17" s="41" customFormat="1" ht="38" hidden="1">
      <c r="A74" s="197">
        <v>1</v>
      </c>
      <c r="B74" s="301" t="s">
        <v>95</v>
      </c>
      <c r="C74" s="302"/>
      <c r="D74" s="302"/>
      <c r="E74" s="302"/>
      <c r="F74" s="210" t="s">
        <v>89</v>
      </c>
      <c r="G74" s="211" t="s">
        <v>96</v>
      </c>
      <c r="H74" s="297" t="str">
        <f>$D$27</f>
        <v>BONE</v>
      </c>
      <c r="I74" s="298"/>
      <c r="J74" s="200" t="s">
        <v>81</v>
      </c>
      <c r="K74" s="299">
        <f t="shared" si="55"/>
        <v>0</v>
      </c>
      <c r="L74" s="300"/>
      <c r="M74" s="200">
        <v>2</v>
      </c>
      <c r="N74" s="200">
        <f t="shared" ref="N74" si="58">K74*M74</f>
        <v>0</v>
      </c>
      <c r="O74" s="202"/>
      <c r="P74" s="203">
        <f t="shared" ref="P74" si="59">ROUNDUP(O74+N74,0)</f>
        <v>0</v>
      </c>
      <c r="Q74" s="359"/>
    </row>
    <row r="75" spans="1:17" s="41" customFormat="1" ht="38" hidden="1">
      <c r="A75" s="197">
        <v>2</v>
      </c>
      <c r="B75" s="294" t="s">
        <v>97</v>
      </c>
      <c r="C75" s="295"/>
      <c r="D75" s="295"/>
      <c r="E75" s="296"/>
      <c r="F75" s="210" t="s">
        <v>89</v>
      </c>
      <c r="G75" s="211" t="s">
        <v>96</v>
      </c>
      <c r="H75" s="297" t="str">
        <f>$D$24</f>
        <v>LT BLUE 16-3919 TPG</v>
      </c>
      <c r="I75" s="298"/>
      <c r="J75" s="200" t="s">
        <v>81</v>
      </c>
      <c r="K75" s="299">
        <f t="shared" ref="K75:K90" si="60">$Q$29</f>
        <v>0</v>
      </c>
      <c r="L75" s="300"/>
      <c r="M75" s="212" t="e">
        <f>#REF!*2</f>
        <v>#REF!</v>
      </c>
      <c r="N75" s="200" t="e">
        <f t="shared" ref="N75" si="61">K75*M75</f>
        <v>#REF!</v>
      </c>
      <c r="O75" s="202"/>
      <c r="P75" s="203" t="e">
        <f t="shared" ref="P75" si="62">ROUNDUP(O75+N75,0)</f>
        <v>#REF!</v>
      </c>
      <c r="Q75" s="359"/>
    </row>
    <row r="76" spans="1:17" s="41" customFormat="1" ht="38" hidden="1">
      <c r="A76" s="197">
        <v>2</v>
      </c>
      <c r="B76" s="294" t="s">
        <v>97</v>
      </c>
      <c r="C76" s="295"/>
      <c r="D76" s="295"/>
      <c r="E76" s="296"/>
      <c r="F76" s="210" t="s">
        <v>89</v>
      </c>
      <c r="G76" s="211" t="s">
        <v>96</v>
      </c>
      <c r="H76" s="297" t="str">
        <f>$D$27</f>
        <v>BONE</v>
      </c>
      <c r="I76" s="298"/>
      <c r="J76" s="200" t="s">
        <v>81</v>
      </c>
      <c r="K76" s="299">
        <f t="shared" si="60"/>
        <v>0</v>
      </c>
      <c r="L76" s="300"/>
      <c r="M76" s="212">
        <f>M82*2</f>
        <v>0.04</v>
      </c>
      <c r="N76" s="200">
        <f t="shared" ref="N76" si="63">K76*M76</f>
        <v>0</v>
      </c>
      <c r="O76" s="202"/>
      <c r="P76" s="203">
        <f t="shared" ref="P76" si="64">ROUNDUP(O76+N76,0)</f>
        <v>0</v>
      </c>
      <c r="Q76" s="359"/>
    </row>
    <row r="77" spans="1:17" s="41" customFormat="1" ht="67.5" hidden="1" customHeight="1">
      <c r="A77" s="197">
        <v>3</v>
      </c>
      <c r="B77" s="294" t="s">
        <v>98</v>
      </c>
      <c r="C77" s="295"/>
      <c r="D77" s="295"/>
      <c r="E77" s="296"/>
      <c r="F77" s="210" t="s">
        <v>99</v>
      </c>
      <c r="G77" s="211" t="s">
        <v>100</v>
      </c>
      <c r="H77" s="297" t="str">
        <f>$D$24</f>
        <v>LT BLUE 16-3919 TPG</v>
      </c>
      <c r="I77" s="298"/>
      <c r="J77" s="200" t="s">
        <v>81</v>
      </c>
      <c r="K77" s="299">
        <f t="shared" si="60"/>
        <v>0</v>
      </c>
      <c r="L77" s="300"/>
      <c r="M77" s="200">
        <v>1</v>
      </c>
      <c r="N77" s="200">
        <f t="shared" ref="N77" si="65">K77*M77</f>
        <v>0</v>
      </c>
      <c r="O77" s="202"/>
      <c r="P77" s="203">
        <f t="shared" ref="P77" si="66">ROUNDUP(O77+N77,0)</f>
        <v>0</v>
      </c>
      <c r="Q77" s="203"/>
    </row>
    <row r="78" spans="1:17" s="41" customFormat="1" ht="67.5" hidden="1" customHeight="1">
      <c r="A78" s="197">
        <v>3</v>
      </c>
      <c r="B78" s="294" t="s">
        <v>98</v>
      </c>
      <c r="C78" s="295"/>
      <c r="D78" s="295"/>
      <c r="E78" s="296"/>
      <c r="F78" s="210" t="s">
        <v>99</v>
      </c>
      <c r="G78" s="211" t="s">
        <v>100</v>
      </c>
      <c r="H78" s="297" t="str">
        <f>$D$27</f>
        <v>BONE</v>
      </c>
      <c r="I78" s="298"/>
      <c r="J78" s="200" t="s">
        <v>81</v>
      </c>
      <c r="K78" s="299">
        <f t="shared" si="60"/>
        <v>0</v>
      </c>
      <c r="L78" s="300"/>
      <c r="M78" s="200">
        <v>1</v>
      </c>
      <c r="N78" s="200">
        <f t="shared" ref="N78" si="67">K78*M78</f>
        <v>0</v>
      </c>
      <c r="O78" s="202"/>
      <c r="P78" s="203">
        <f t="shared" ref="P78" si="68">ROUNDUP(O78+N78,0)</f>
        <v>0</v>
      </c>
      <c r="Q78" s="203"/>
    </row>
    <row r="79" spans="1:17" s="41" customFormat="1" ht="28" hidden="1">
      <c r="A79" s="197">
        <v>4</v>
      </c>
      <c r="B79" s="301" t="s">
        <v>101</v>
      </c>
      <c r="C79" s="302"/>
      <c r="D79" s="302"/>
      <c r="E79" s="302"/>
      <c r="F79" s="210" t="s">
        <v>94</v>
      </c>
      <c r="G79" s="211"/>
      <c r="H79" s="297" t="str">
        <f>$D$24</f>
        <v>LT BLUE 16-3919 TPG</v>
      </c>
      <c r="I79" s="298"/>
      <c r="J79" s="200" t="s">
        <v>81</v>
      </c>
      <c r="K79" s="299">
        <f t="shared" si="60"/>
        <v>0</v>
      </c>
      <c r="L79" s="300"/>
      <c r="M79" s="200">
        <v>1</v>
      </c>
      <c r="N79" s="200">
        <f t="shared" ref="N79" si="69">K79*M79</f>
        <v>0</v>
      </c>
      <c r="O79" s="202"/>
      <c r="P79" s="203">
        <f t="shared" ref="P79" si="70">ROUNDUP(O79+N79,0)</f>
        <v>0</v>
      </c>
      <c r="Q79" s="203"/>
    </row>
    <row r="80" spans="1:17" s="41" customFormat="1" ht="28.5" hidden="1" thickBot="1">
      <c r="A80" s="197">
        <v>4</v>
      </c>
      <c r="B80" s="301" t="s">
        <v>101</v>
      </c>
      <c r="C80" s="302"/>
      <c r="D80" s="302"/>
      <c r="E80" s="302"/>
      <c r="F80" s="210" t="s">
        <v>94</v>
      </c>
      <c r="G80" s="211"/>
      <c r="H80" s="297" t="str">
        <f>$D$27</f>
        <v>BONE</v>
      </c>
      <c r="I80" s="298"/>
      <c r="J80" s="200" t="s">
        <v>81</v>
      </c>
      <c r="K80" s="299">
        <f t="shared" si="60"/>
        <v>0</v>
      </c>
      <c r="L80" s="300"/>
      <c r="M80" s="200">
        <v>1</v>
      </c>
      <c r="N80" s="200">
        <f t="shared" ref="N80" si="71">K80*M80</f>
        <v>0</v>
      </c>
      <c r="O80" s="202"/>
      <c r="P80" s="203">
        <f t="shared" ref="P80" si="72">ROUNDUP(O80+N80,0)</f>
        <v>0</v>
      </c>
      <c r="Q80" s="203"/>
    </row>
    <row r="81" spans="1:17" s="41" customFormat="1" ht="28" hidden="1">
      <c r="A81" s="197">
        <v>5</v>
      </c>
      <c r="B81" s="294" t="s">
        <v>102</v>
      </c>
      <c r="C81" s="295"/>
      <c r="D81" s="295"/>
      <c r="E81" s="296"/>
      <c r="F81" s="198" t="s">
        <v>103</v>
      </c>
      <c r="G81" s="198"/>
      <c r="H81" s="297" t="str">
        <f>$D$24</f>
        <v>LT BLUE 16-3919 TPG</v>
      </c>
      <c r="I81" s="298"/>
      <c r="J81" s="200" t="s">
        <v>81</v>
      </c>
      <c r="K81" s="299">
        <f t="shared" si="60"/>
        <v>0</v>
      </c>
      <c r="L81" s="300"/>
      <c r="M81" s="212">
        <f t="shared" ref="M81:M82" si="73">1/50</f>
        <v>0.02</v>
      </c>
      <c r="N81" s="200">
        <f t="shared" ref="N81" si="74">K81*M81</f>
        <v>0</v>
      </c>
      <c r="O81" s="202"/>
      <c r="P81" s="203">
        <f t="shared" ref="P81" si="75">ROUNDUP(O81+N81,0)</f>
        <v>0</v>
      </c>
      <c r="Q81" s="203"/>
    </row>
    <row r="82" spans="1:17" s="41" customFormat="1" ht="28" hidden="1">
      <c r="A82" s="197">
        <v>5</v>
      </c>
      <c r="B82" s="294" t="s">
        <v>102</v>
      </c>
      <c r="C82" s="295"/>
      <c r="D82" s="295"/>
      <c r="E82" s="296"/>
      <c r="F82" s="198" t="s">
        <v>103</v>
      </c>
      <c r="G82" s="198"/>
      <c r="H82" s="297" t="str">
        <f>$D$27</f>
        <v>BONE</v>
      </c>
      <c r="I82" s="298"/>
      <c r="J82" s="200" t="s">
        <v>81</v>
      </c>
      <c r="K82" s="299">
        <f t="shared" si="60"/>
        <v>0</v>
      </c>
      <c r="L82" s="300"/>
      <c r="M82" s="212">
        <f t="shared" si="73"/>
        <v>0.02</v>
      </c>
      <c r="N82" s="200">
        <f t="shared" ref="N82" si="76">K82*M82</f>
        <v>0</v>
      </c>
      <c r="O82" s="202"/>
      <c r="P82" s="203">
        <f t="shared" ref="P82" si="77">ROUNDUP(O82+N82,0)</f>
        <v>0</v>
      </c>
      <c r="Q82" s="203"/>
    </row>
    <row r="83" spans="1:17" s="41" customFormat="1" ht="28" hidden="1">
      <c r="A83" s="197">
        <v>6</v>
      </c>
      <c r="B83" s="301" t="s">
        <v>104</v>
      </c>
      <c r="C83" s="302"/>
      <c r="D83" s="302"/>
      <c r="E83" s="302"/>
      <c r="F83" s="198" t="s">
        <v>103</v>
      </c>
      <c r="G83" s="198"/>
      <c r="H83" s="297" t="str">
        <f>$D$24</f>
        <v>LT BLUE 16-3919 TPG</v>
      </c>
      <c r="I83" s="298"/>
      <c r="J83" s="200" t="s">
        <v>81</v>
      </c>
      <c r="K83" s="299">
        <f t="shared" si="60"/>
        <v>0</v>
      </c>
      <c r="L83" s="300"/>
      <c r="M83" s="212">
        <f>M81*2</f>
        <v>0.04</v>
      </c>
      <c r="N83" s="200">
        <f t="shared" ref="N83" si="78">K83*M83</f>
        <v>0</v>
      </c>
      <c r="O83" s="202"/>
      <c r="P83" s="203">
        <f t="shared" ref="P83" si="79">ROUNDUP(O83+N83,0)</f>
        <v>0</v>
      </c>
      <c r="Q83" s="203"/>
    </row>
    <row r="84" spans="1:17" s="41" customFormat="1" ht="28" hidden="1">
      <c r="A84" s="197">
        <v>6</v>
      </c>
      <c r="B84" s="301" t="s">
        <v>104</v>
      </c>
      <c r="C84" s="302"/>
      <c r="D84" s="302"/>
      <c r="E84" s="302"/>
      <c r="F84" s="198" t="s">
        <v>103</v>
      </c>
      <c r="G84" s="198"/>
      <c r="H84" s="297" t="str">
        <f>$D$27</f>
        <v>BONE</v>
      </c>
      <c r="I84" s="298"/>
      <c r="J84" s="200" t="s">
        <v>81</v>
      </c>
      <c r="K84" s="299">
        <f t="shared" si="60"/>
        <v>0</v>
      </c>
      <c r="L84" s="300"/>
      <c r="M84" s="212">
        <f>M82*2</f>
        <v>0.04</v>
      </c>
      <c r="N84" s="200">
        <f t="shared" ref="N84" si="80">K84*M84</f>
        <v>0</v>
      </c>
      <c r="O84" s="202"/>
      <c r="P84" s="203">
        <f t="shared" ref="P84" si="81">ROUNDUP(O84+N84,0)</f>
        <v>0</v>
      </c>
      <c r="Q84" s="203"/>
    </row>
    <row r="85" spans="1:17" s="41" customFormat="1" ht="28" hidden="1">
      <c r="A85" s="197">
        <v>7</v>
      </c>
      <c r="B85" s="294" t="s">
        <v>105</v>
      </c>
      <c r="C85" s="295"/>
      <c r="D85" s="295"/>
      <c r="E85" s="296"/>
      <c r="F85" s="198" t="s">
        <v>94</v>
      </c>
      <c r="G85" s="198"/>
      <c r="H85" s="297" t="str">
        <f>$D$24</f>
        <v>LT BLUE 16-3919 TPG</v>
      </c>
      <c r="I85" s="298"/>
      <c r="J85" s="200" t="s">
        <v>81</v>
      </c>
      <c r="K85" s="299">
        <f t="shared" si="60"/>
        <v>0</v>
      </c>
      <c r="L85" s="300"/>
      <c r="M85" s="212">
        <f>M81</f>
        <v>0.02</v>
      </c>
      <c r="N85" s="200">
        <f t="shared" ref="N85" si="82">K85*M85</f>
        <v>0</v>
      </c>
      <c r="O85" s="202"/>
      <c r="P85" s="203">
        <f t="shared" ref="P85" si="83">ROUNDUP(O85+N85,0)</f>
        <v>0</v>
      </c>
      <c r="Q85" s="203"/>
    </row>
    <row r="86" spans="1:17" s="41" customFormat="1" ht="28" hidden="1">
      <c r="A86" s="197">
        <v>7</v>
      </c>
      <c r="B86" s="294" t="s">
        <v>105</v>
      </c>
      <c r="C86" s="295"/>
      <c r="D86" s="295"/>
      <c r="E86" s="296"/>
      <c r="F86" s="198" t="s">
        <v>94</v>
      </c>
      <c r="G86" s="198"/>
      <c r="H86" s="297" t="str">
        <f>$D$27</f>
        <v>BONE</v>
      </c>
      <c r="I86" s="298"/>
      <c r="J86" s="200" t="s">
        <v>81</v>
      </c>
      <c r="K86" s="299">
        <f t="shared" si="60"/>
        <v>0</v>
      </c>
      <c r="L86" s="300"/>
      <c r="M86" s="212">
        <f>M82</f>
        <v>0.02</v>
      </c>
      <c r="N86" s="200">
        <f t="shared" ref="N86" si="84">K86*M86</f>
        <v>0</v>
      </c>
      <c r="O86" s="202"/>
      <c r="P86" s="203">
        <f t="shared" ref="P86" si="85">ROUNDUP(O86+N86,0)</f>
        <v>0</v>
      </c>
      <c r="Q86" s="203"/>
    </row>
    <row r="87" spans="1:17" s="41" customFormat="1" ht="28" hidden="1">
      <c r="A87" s="197">
        <v>8</v>
      </c>
      <c r="B87" s="301" t="s">
        <v>106</v>
      </c>
      <c r="C87" s="302"/>
      <c r="D87" s="302"/>
      <c r="E87" s="302"/>
      <c r="F87" s="198" t="s">
        <v>107</v>
      </c>
      <c r="G87" s="198"/>
      <c r="H87" s="297" t="str">
        <f>$D$24</f>
        <v>LT BLUE 16-3919 TPG</v>
      </c>
      <c r="I87" s="298"/>
      <c r="J87" s="200" t="s">
        <v>81</v>
      </c>
      <c r="K87" s="299">
        <f t="shared" si="60"/>
        <v>0</v>
      </c>
      <c r="L87" s="300"/>
      <c r="M87" s="200">
        <v>1</v>
      </c>
      <c r="N87" s="200">
        <f t="shared" ref="N87" si="86">K87*M87</f>
        <v>0</v>
      </c>
      <c r="O87" s="202"/>
      <c r="P87" s="203">
        <f t="shared" ref="P87" si="87">ROUNDUP(O87+N87,0)</f>
        <v>0</v>
      </c>
      <c r="Q87" s="357"/>
    </row>
    <row r="88" spans="1:17" s="41" customFormat="1" ht="28" hidden="1">
      <c r="A88" s="197">
        <v>8</v>
      </c>
      <c r="B88" s="301" t="s">
        <v>106</v>
      </c>
      <c r="C88" s="302"/>
      <c r="D88" s="302"/>
      <c r="E88" s="302"/>
      <c r="F88" s="198" t="s">
        <v>107</v>
      </c>
      <c r="G88" s="198"/>
      <c r="H88" s="297" t="str">
        <f>$D$27</f>
        <v>BONE</v>
      </c>
      <c r="I88" s="298"/>
      <c r="J88" s="200" t="s">
        <v>81</v>
      </c>
      <c r="K88" s="299">
        <f t="shared" si="60"/>
        <v>0</v>
      </c>
      <c r="L88" s="300"/>
      <c r="M88" s="200">
        <v>1</v>
      </c>
      <c r="N88" s="200">
        <f t="shared" ref="N88" si="88">K88*M88</f>
        <v>0</v>
      </c>
      <c r="O88" s="202"/>
      <c r="P88" s="203">
        <f t="shared" ref="P88" si="89">ROUNDUP(O88+N88,0)</f>
        <v>0</v>
      </c>
      <c r="Q88" s="358"/>
    </row>
    <row r="89" spans="1:17" s="41" customFormat="1" ht="28" hidden="1">
      <c r="A89" s="197">
        <v>9</v>
      </c>
      <c r="B89" s="294" t="s">
        <v>108</v>
      </c>
      <c r="C89" s="295"/>
      <c r="D89" s="295"/>
      <c r="E89" s="296"/>
      <c r="F89" s="198" t="s">
        <v>94</v>
      </c>
      <c r="G89" s="198"/>
      <c r="H89" s="297" t="str">
        <f>$D$24</f>
        <v>LT BLUE 16-3919 TPG</v>
      </c>
      <c r="I89" s="298"/>
      <c r="J89" s="200" t="s">
        <v>81</v>
      </c>
      <c r="K89" s="299">
        <f t="shared" si="60"/>
        <v>0</v>
      </c>
      <c r="L89" s="300"/>
      <c r="M89" s="200">
        <v>1</v>
      </c>
      <c r="N89" s="200">
        <f t="shared" ref="N89" si="90">K89*M89</f>
        <v>0</v>
      </c>
      <c r="O89" s="202"/>
      <c r="P89" s="203">
        <f t="shared" ref="P89" si="91">ROUNDUP(O89+N89,0)</f>
        <v>0</v>
      </c>
      <c r="Q89" s="357"/>
    </row>
    <row r="90" spans="1:17" s="41" customFormat="1" ht="28" hidden="1">
      <c r="A90" s="197">
        <v>9</v>
      </c>
      <c r="B90" s="294" t="s">
        <v>108</v>
      </c>
      <c r="C90" s="295"/>
      <c r="D90" s="295"/>
      <c r="E90" s="296"/>
      <c r="F90" s="198" t="s">
        <v>94</v>
      </c>
      <c r="G90" s="198"/>
      <c r="H90" s="297" t="str">
        <f>$D$27</f>
        <v>BONE</v>
      </c>
      <c r="I90" s="298"/>
      <c r="J90" s="200" t="s">
        <v>81</v>
      </c>
      <c r="K90" s="299">
        <f t="shared" si="60"/>
        <v>0</v>
      </c>
      <c r="L90" s="300"/>
      <c r="M90" s="200">
        <v>1</v>
      </c>
      <c r="N90" s="200">
        <f t="shared" ref="N90:N91" si="92">K90*M90</f>
        <v>0</v>
      </c>
      <c r="O90" s="202"/>
      <c r="P90" s="203">
        <f t="shared" ref="P90:P91" si="93">ROUNDUP(O90+N90,0)</f>
        <v>0</v>
      </c>
      <c r="Q90" s="358"/>
    </row>
    <row r="91" spans="1:17" s="14" customFormat="1" ht="88.5" customHeight="1">
      <c r="A91" s="197">
        <v>3</v>
      </c>
      <c r="B91" s="302" t="s">
        <v>247</v>
      </c>
      <c r="C91" s="302"/>
      <c r="D91" s="302"/>
      <c r="E91" s="302"/>
      <c r="F91" s="251" t="s">
        <v>107</v>
      </c>
      <c r="G91" s="251" t="s">
        <v>107</v>
      </c>
      <c r="H91" s="297" t="str">
        <f>$D$17</f>
        <v>WHITE</v>
      </c>
      <c r="I91" s="298" t="str">
        <f>$E$37</f>
        <v xml:space="preserve">	BRIGHT WHITE 11-0601 TPG</v>
      </c>
      <c r="J91" s="200" t="s">
        <v>81</v>
      </c>
      <c r="K91" s="299">
        <f t="shared" ref="K91" si="94">$Q$19</f>
        <v>7</v>
      </c>
      <c r="L91" s="300"/>
      <c r="M91" s="201">
        <v>1</v>
      </c>
      <c r="N91" s="202">
        <f t="shared" si="92"/>
        <v>7</v>
      </c>
      <c r="O91" s="202"/>
      <c r="P91" s="203">
        <f t="shared" si="93"/>
        <v>7</v>
      </c>
      <c r="Q91" s="206"/>
    </row>
    <row r="92" spans="1:17" s="14" customFormat="1" ht="28">
      <c r="B92" s="91" t="s">
        <v>110</v>
      </c>
      <c r="C92" s="92"/>
      <c r="D92" s="93"/>
      <c r="E92" s="93"/>
      <c r="F92" s="93"/>
      <c r="G92" s="94"/>
      <c r="H92" s="93"/>
      <c r="I92" s="93"/>
      <c r="J92" s="320" t="s">
        <v>111</v>
      </c>
      <c r="K92" s="320"/>
      <c r="L92" s="320"/>
      <c r="M92" s="320"/>
      <c r="N92" s="320"/>
      <c r="O92" s="40"/>
      <c r="P92" s="40"/>
      <c r="Q92" s="41"/>
    </row>
    <row r="93" spans="1:17" s="96" customFormat="1" ht="28">
      <c r="A93" s="96">
        <v>1</v>
      </c>
      <c r="B93" s="97" t="s">
        <v>112</v>
      </c>
      <c r="C93" s="17" t="s">
        <v>248</v>
      </c>
      <c r="D93" s="14"/>
      <c r="E93" s="14"/>
      <c r="F93" s="14"/>
      <c r="G93" s="42"/>
      <c r="H93" s="42"/>
      <c r="I93" s="42"/>
      <c r="J93" s="42"/>
      <c r="K93" s="18"/>
      <c r="L93" s="18"/>
      <c r="M93" s="42"/>
      <c r="N93" s="42"/>
      <c r="O93" s="42"/>
      <c r="P93" s="42"/>
      <c r="Q93" s="42"/>
    </row>
    <row r="95" spans="1:17" s="14" customFormat="1" ht="28" hidden="1">
      <c r="A95" s="96"/>
      <c r="B95" s="321" t="s">
        <v>113</v>
      </c>
      <c r="C95" s="322"/>
      <c r="D95" s="322"/>
      <c r="E95" s="322"/>
      <c r="F95" s="322"/>
      <c r="G95" s="322"/>
      <c r="H95" s="322"/>
      <c r="I95" s="323"/>
      <c r="J95" s="42"/>
      <c r="K95" s="18"/>
      <c r="L95" s="18"/>
      <c r="M95" s="42"/>
      <c r="N95" s="42"/>
      <c r="O95" s="42"/>
      <c r="P95" s="42"/>
      <c r="Q95" s="42"/>
    </row>
    <row r="96" spans="1:17" s="14" customFormat="1" ht="28" hidden="1">
      <c r="A96" s="96"/>
      <c r="B96" s="213" t="s">
        <v>67</v>
      </c>
      <c r="C96" s="324" t="s">
        <v>114</v>
      </c>
      <c r="D96" s="325"/>
      <c r="E96" s="325"/>
      <c r="F96" s="325"/>
      <c r="G96" s="325"/>
      <c r="H96" s="325"/>
      <c r="I96" s="326"/>
      <c r="J96" s="42"/>
      <c r="K96" s="18"/>
      <c r="L96" s="18"/>
      <c r="M96" s="42"/>
      <c r="N96" s="42"/>
      <c r="O96" s="42"/>
      <c r="P96" s="42"/>
      <c r="Q96" s="42"/>
    </row>
    <row r="97" spans="1:17" s="14" customFormat="1" ht="104.15" hidden="1" customHeight="1">
      <c r="A97" s="96"/>
      <c r="B97" s="214" t="str">
        <f>$D$17</f>
        <v>WHITE</v>
      </c>
      <c r="C97" s="291" t="s">
        <v>115</v>
      </c>
      <c r="D97" s="292"/>
      <c r="E97" s="292"/>
      <c r="F97" s="292"/>
      <c r="G97" s="292"/>
      <c r="H97" s="292"/>
      <c r="I97" s="293"/>
      <c r="J97" s="42"/>
      <c r="K97" s="18"/>
      <c r="L97" s="18"/>
      <c r="M97" s="42"/>
      <c r="N97" s="42"/>
      <c r="O97" s="42"/>
      <c r="P97" s="42"/>
      <c r="Q97" s="42"/>
    </row>
    <row r="98" spans="1:17" s="14" customFormat="1" ht="104.15" hidden="1" customHeight="1">
      <c r="A98" s="96"/>
      <c r="B98" s="214" t="e">
        <f>#REF!</f>
        <v>#REF!</v>
      </c>
      <c r="C98" s="291" t="s">
        <v>116</v>
      </c>
      <c r="D98" s="292"/>
      <c r="E98" s="292"/>
      <c r="F98" s="292"/>
      <c r="G98" s="292"/>
      <c r="H98" s="292"/>
      <c r="I98" s="293"/>
      <c r="J98" s="42"/>
      <c r="K98" s="18"/>
      <c r="L98" s="18"/>
      <c r="M98" s="42"/>
      <c r="N98" s="42"/>
      <c r="O98" s="42"/>
      <c r="P98" s="42"/>
      <c r="Q98" s="42"/>
    </row>
    <row r="99" spans="1:17" s="14" customFormat="1" ht="104.15" hidden="1" customHeight="1">
      <c r="A99" s="96"/>
      <c r="B99" s="214" t="e">
        <f>#REF!</f>
        <v>#REF!</v>
      </c>
      <c r="C99" s="291" t="s">
        <v>115</v>
      </c>
      <c r="D99" s="292"/>
      <c r="E99" s="292"/>
      <c r="F99" s="292"/>
      <c r="G99" s="292"/>
      <c r="H99" s="292"/>
      <c r="I99" s="293"/>
      <c r="J99" s="42"/>
      <c r="K99" s="18"/>
      <c r="L99" s="18"/>
      <c r="M99" s="42"/>
      <c r="N99" s="42"/>
      <c r="O99" s="42"/>
      <c r="P99" s="42"/>
      <c r="Q99" s="42"/>
    </row>
    <row r="100" spans="1:17" s="14" customFormat="1" ht="104.15" hidden="1" customHeight="1">
      <c r="A100" s="96"/>
      <c r="B100" s="214" t="e">
        <f>#REF!</f>
        <v>#REF!</v>
      </c>
      <c r="C100" s="291" t="s">
        <v>115</v>
      </c>
      <c r="D100" s="292"/>
      <c r="E100" s="292"/>
      <c r="F100" s="292"/>
      <c r="G100" s="292"/>
      <c r="H100" s="292"/>
      <c r="I100" s="293"/>
      <c r="J100" s="42"/>
      <c r="K100" s="18"/>
      <c r="L100" s="18"/>
      <c r="M100" s="42"/>
      <c r="N100" s="42"/>
      <c r="O100" s="42"/>
      <c r="P100" s="42"/>
      <c r="Q100" s="42"/>
    </row>
    <row r="101" spans="1:17" s="14" customFormat="1" ht="55" hidden="1">
      <c r="A101" s="96"/>
      <c r="B101" s="214" t="str">
        <f>$D$24</f>
        <v>LT BLUE 16-3919 TPG</v>
      </c>
      <c r="C101" s="291" t="s">
        <v>117</v>
      </c>
      <c r="D101" s="292"/>
      <c r="E101" s="292"/>
      <c r="F101" s="292"/>
      <c r="G101" s="292"/>
      <c r="H101" s="292"/>
      <c r="I101" s="293"/>
      <c r="J101" s="42"/>
      <c r="K101" s="18"/>
      <c r="L101" s="18"/>
      <c r="M101" s="42"/>
      <c r="N101" s="42"/>
      <c r="O101" s="42"/>
      <c r="P101" s="42"/>
      <c r="Q101" s="42"/>
    </row>
    <row r="102" spans="1:17" s="14" customFormat="1" ht="28" hidden="1">
      <c r="A102" s="96"/>
      <c r="B102" s="214" t="str">
        <f>$H$90</f>
        <v>BONE</v>
      </c>
      <c r="C102" s="291" t="s">
        <v>118</v>
      </c>
      <c r="D102" s="292"/>
      <c r="E102" s="292"/>
      <c r="F102" s="292"/>
      <c r="G102" s="292"/>
      <c r="H102" s="292"/>
      <c r="I102" s="293"/>
      <c r="J102" s="42"/>
      <c r="K102" s="18"/>
      <c r="L102" s="18"/>
      <c r="M102" s="42"/>
      <c r="N102" s="42"/>
      <c r="O102" s="42"/>
      <c r="P102" s="42"/>
      <c r="Q102" s="42"/>
    </row>
    <row r="103" spans="1:17" s="14" customFormat="1" ht="28" hidden="1">
      <c r="A103" s="96"/>
      <c r="B103" s="321" t="s">
        <v>119</v>
      </c>
      <c r="C103" s="322"/>
      <c r="D103" s="329"/>
      <c r="E103" s="329"/>
      <c r="F103" s="329"/>
      <c r="G103" s="329"/>
      <c r="H103" s="329"/>
      <c r="I103" s="330"/>
      <c r="J103" s="42"/>
      <c r="K103" s="42"/>
      <c r="L103" s="42"/>
    </row>
    <row r="104" spans="1:17" s="14" customFormat="1" ht="28" hidden="1">
      <c r="A104" s="96"/>
      <c r="B104" s="294" t="s">
        <v>120</v>
      </c>
      <c r="C104" s="296"/>
      <c r="D104" s="215" t="s">
        <v>29</v>
      </c>
      <c r="E104" s="215" t="s">
        <v>30</v>
      </c>
      <c r="F104" s="215" t="s">
        <v>31</v>
      </c>
      <c r="G104" s="215" t="s">
        <v>32</v>
      </c>
      <c r="H104" s="215" t="s">
        <v>33</v>
      </c>
      <c r="I104" s="215" t="s">
        <v>34</v>
      </c>
    </row>
    <row r="105" spans="1:17" s="14" customFormat="1" ht="147.9" hidden="1" customHeight="1">
      <c r="A105" s="96"/>
      <c r="B105" s="331" t="s">
        <v>121</v>
      </c>
      <c r="C105" s="332"/>
      <c r="D105" s="216"/>
      <c r="E105" s="217"/>
      <c r="F105" s="218"/>
      <c r="G105" s="217"/>
      <c r="H105" s="217"/>
      <c r="I105" s="217"/>
    </row>
    <row r="106" spans="1:17" s="14" customFormat="1" ht="177" hidden="1" customHeight="1">
      <c r="A106" s="96"/>
      <c r="B106" s="331" t="s">
        <v>122</v>
      </c>
      <c r="C106" s="332"/>
      <c r="D106" s="216">
        <v>3.25</v>
      </c>
      <c r="E106" s="217">
        <v>3.375</v>
      </c>
      <c r="F106" s="218">
        <v>3.5</v>
      </c>
      <c r="G106" s="217">
        <v>3.625</v>
      </c>
      <c r="H106" s="217">
        <v>3.75</v>
      </c>
      <c r="I106" s="217">
        <v>3.875</v>
      </c>
    </row>
    <row r="107" spans="1:17" s="96" customFormat="1" ht="28">
      <c r="A107" s="15">
        <v>2</v>
      </c>
      <c r="B107" s="97" t="s">
        <v>123</v>
      </c>
      <c r="C107" s="333" t="s">
        <v>253</v>
      </c>
      <c r="D107" s="333"/>
      <c r="E107" s="333"/>
      <c r="F107" s="333"/>
      <c r="G107" s="42"/>
      <c r="H107" s="42"/>
      <c r="I107" s="42"/>
      <c r="J107" s="42"/>
      <c r="K107" s="18"/>
      <c r="L107" s="18"/>
      <c r="M107" s="42"/>
      <c r="N107" s="42"/>
      <c r="O107" s="42"/>
      <c r="P107" s="42"/>
      <c r="Q107" s="42"/>
    </row>
    <row r="108" spans="1:17" s="96" customFormat="1" ht="28">
      <c r="A108" s="15"/>
      <c r="B108" s="97"/>
      <c r="C108" s="20"/>
      <c r="D108" s="20"/>
      <c r="E108" s="20"/>
      <c r="F108" s="20"/>
      <c r="G108" s="42"/>
      <c r="H108" s="42"/>
      <c r="I108" s="42"/>
      <c r="J108" s="42"/>
      <c r="K108" s="18"/>
      <c r="L108" s="18"/>
      <c r="M108" s="42"/>
      <c r="N108" s="42"/>
      <c r="O108" s="42"/>
      <c r="P108" s="42"/>
      <c r="Q108" s="42"/>
    </row>
    <row r="109" spans="1:17" s="174" customFormat="1" ht="50.25" customHeight="1">
      <c r="A109" s="173"/>
      <c r="B109" s="338" t="s">
        <v>113</v>
      </c>
      <c r="C109" s="339"/>
      <c r="D109" s="339"/>
      <c r="E109" s="339"/>
      <c r="F109" s="339"/>
      <c r="G109" s="339"/>
      <c r="H109" s="339"/>
      <c r="I109" s="351"/>
      <c r="J109" s="176"/>
      <c r="K109" s="252"/>
      <c r="L109" s="252"/>
      <c r="M109" s="176"/>
      <c r="N109" s="176"/>
      <c r="O109" s="176"/>
      <c r="P109" s="176"/>
      <c r="Q109" s="176"/>
    </row>
    <row r="110" spans="1:17" s="174" customFormat="1" ht="63" customHeight="1">
      <c r="A110" s="173"/>
      <c r="B110" s="352" t="s">
        <v>67</v>
      </c>
      <c r="C110" s="353"/>
      <c r="D110" s="354" t="s">
        <v>249</v>
      </c>
      <c r="E110" s="355"/>
      <c r="F110" s="355"/>
      <c r="G110" s="355"/>
      <c r="H110" s="355"/>
      <c r="I110" s="356"/>
      <c r="J110" s="176"/>
      <c r="K110" s="176"/>
      <c r="L110" s="176"/>
      <c r="M110" s="176"/>
      <c r="N110" s="176"/>
      <c r="O110" s="176"/>
      <c r="P110" s="176"/>
      <c r="Q110" s="176"/>
    </row>
    <row r="111" spans="1:17" s="174" customFormat="1" ht="56" customHeight="1">
      <c r="A111" s="173"/>
      <c r="B111" s="337" t="str">
        <f>D17</f>
        <v>WHITE</v>
      </c>
      <c r="C111" s="337" t="str">
        <f t="shared" ref="C111" si="95">$E$35</f>
        <v xml:space="preserve">MÀU </v>
      </c>
      <c r="D111" s="334" t="s">
        <v>250</v>
      </c>
      <c r="E111" s="335"/>
      <c r="F111" s="335"/>
      <c r="G111" s="335"/>
      <c r="H111" s="335"/>
      <c r="I111" s="336"/>
      <c r="J111" s="176"/>
      <c r="K111" s="176"/>
      <c r="L111" s="176"/>
      <c r="M111" s="176"/>
      <c r="N111" s="176"/>
      <c r="O111" s="176"/>
    </row>
    <row r="112" spans="1:17" s="174" customFormat="1" ht="108.75" hidden="1" customHeight="1">
      <c r="A112" s="173"/>
      <c r="B112" s="337" t="s">
        <v>251</v>
      </c>
      <c r="C112" s="337"/>
      <c r="D112" s="334"/>
      <c r="E112" s="335"/>
      <c r="F112" s="335"/>
      <c r="G112" s="335"/>
      <c r="H112" s="335"/>
      <c r="I112" s="336"/>
      <c r="J112" s="176"/>
      <c r="K112" s="176"/>
      <c r="L112" s="176"/>
      <c r="M112" s="176"/>
      <c r="N112" s="176"/>
      <c r="O112" s="176"/>
    </row>
    <row r="113" spans="1:17" s="174" customFormat="1" ht="39.75" customHeight="1">
      <c r="A113" s="173"/>
      <c r="B113" s="254"/>
      <c r="C113" s="254"/>
      <c r="D113" s="253"/>
      <c r="E113" s="253"/>
      <c r="F113" s="253"/>
      <c r="G113" s="253"/>
      <c r="H113" s="253"/>
      <c r="I113" s="253"/>
      <c r="J113" s="176"/>
      <c r="K113" s="176"/>
      <c r="L113" s="176"/>
      <c r="M113" s="176"/>
      <c r="N113" s="176"/>
      <c r="O113" s="176"/>
    </row>
    <row r="114" spans="1:17" s="174" customFormat="1" ht="91.5" customHeight="1">
      <c r="A114" s="173"/>
      <c r="B114" s="338" t="s">
        <v>252</v>
      </c>
      <c r="C114" s="339"/>
      <c r="D114" s="340"/>
      <c r="E114" s="340"/>
      <c r="F114" s="340"/>
      <c r="G114" s="340"/>
      <c r="H114" s="340"/>
      <c r="I114" s="341"/>
      <c r="J114" s="255"/>
      <c r="K114" s="256"/>
      <c r="L114" s="256"/>
      <c r="M114" s="257"/>
      <c r="N114" s="257"/>
      <c r="O114" s="257"/>
      <c r="P114" s="257"/>
      <c r="Q114" s="258"/>
    </row>
    <row r="115" spans="1:17" s="174" customFormat="1" ht="56.25" customHeight="1">
      <c r="A115" s="173"/>
      <c r="B115" s="342"/>
      <c r="C115" s="343"/>
      <c r="D115" s="259"/>
      <c r="E115" s="259"/>
      <c r="F115" s="259" t="s">
        <v>31</v>
      </c>
      <c r="G115" s="259" t="s">
        <v>32</v>
      </c>
      <c r="H115" s="259"/>
      <c r="I115" s="259"/>
      <c r="J115" s="260"/>
      <c r="K115" s="257"/>
      <c r="L115" s="257"/>
      <c r="M115" s="257"/>
      <c r="N115" s="257"/>
      <c r="O115" s="257"/>
      <c r="P115" s="257"/>
      <c r="Q115" s="258"/>
    </row>
    <row r="116" spans="1:17" s="174" customFormat="1" ht="263" customHeight="1">
      <c r="A116" s="173"/>
      <c r="B116" s="344" t="s">
        <v>254</v>
      </c>
      <c r="C116" s="344"/>
      <c r="D116" s="345" t="s">
        <v>255</v>
      </c>
      <c r="E116" s="346"/>
      <c r="F116" s="346"/>
      <c r="G116" s="346"/>
      <c r="H116" s="346"/>
      <c r="I116" s="347"/>
      <c r="J116" s="261"/>
      <c r="K116" s="262"/>
      <c r="L116" s="262"/>
      <c r="M116" s="262"/>
      <c r="N116" s="262"/>
      <c r="O116" s="262"/>
      <c r="P116" s="262"/>
      <c r="Q116" s="263"/>
    </row>
    <row r="117" spans="1:17" s="96" customFormat="1" ht="68" customHeight="1">
      <c r="A117" s="15">
        <v>3</v>
      </c>
      <c r="B117" s="97" t="s">
        <v>125</v>
      </c>
      <c r="C117" s="6" t="s">
        <v>259</v>
      </c>
      <c r="D117" s="17"/>
      <c r="E117" s="17"/>
      <c r="F117" s="17"/>
      <c r="G117" s="42"/>
      <c r="H117" s="42"/>
      <c r="I117" s="42"/>
      <c r="J117" s="42"/>
      <c r="K117" s="18"/>
      <c r="L117" s="18"/>
      <c r="M117" s="42"/>
      <c r="N117" s="42"/>
      <c r="O117" s="42"/>
      <c r="P117" s="42"/>
      <c r="Q117" s="42"/>
    </row>
    <row r="118" spans="1:17" s="14" customFormat="1" ht="55" hidden="1">
      <c r="A118" s="96"/>
      <c r="B118" s="214" t="str">
        <f>D24</f>
        <v>LT BLUE 16-3919 TPG</v>
      </c>
      <c r="C118" s="291" t="s">
        <v>126</v>
      </c>
      <c r="D118" s="292"/>
      <c r="E118" s="292"/>
      <c r="F118" s="292"/>
      <c r="G118" s="292"/>
      <c r="H118" s="292"/>
      <c r="I118" s="293"/>
      <c r="J118" s="42"/>
      <c r="K118" s="42"/>
      <c r="L118" s="42"/>
      <c r="M118" s="42"/>
      <c r="N118" s="42"/>
      <c r="O118" s="42"/>
      <c r="P118" s="42"/>
      <c r="Q118" s="42"/>
    </row>
    <row r="119" spans="1:17" s="14" customFormat="1" ht="27.5" hidden="1">
      <c r="A119" s="96"/>
      <c r="B119" s="214" t="str">
        <f>$H$90</f>
        <v>BONE</v>
      </c>
      <c r="C119" s="348" t="s">
        <v>127</v>
      </c>
      <c r="D119" s="349"/>
      <c r="E119" s="349"/>
      <c r="F119" s="349"/>
      <c r="G119" s="349"/>
      <c r="H119" s="349"/>
      <c r="I119" s="350"/>
      <c r="J119" s="42"/>
      <c r="K119" s="42"/>
      <c r="L119" s="42"/>
      <c r="M119" s="42"/>
      <c r="N119" s="42"/>
      <c r="O119" s="42"/>
      <c r="P119" s="42"/>
      <c r="Q119" s="42"/>
    </row>
    <row r="120" spans="1:17" s="14" customFormat="1" ht="28">
      <c r="B120" s="320" t="s">
        <v>128</v>
      </c>
      <c r="C120" s="320"/>
      <c r="D120" s="320"/>
      <c r="E120" s="320"/>
      <c r="G120" s="42"/>
      <c r="N120" s="41"/>
      <c r="O120" s="40"/>
      <c r="P120" s="40"/>
      <c r="Q120" s="41"/>
    </row>
    <row r="121" spans="1:17" s="174" customFormat="1" ht="66" customHeight="1">
      <c r="A121" s="173"/>
      <c r="B121" s="327" t="s">
        <v>128</v>
      </c>
      <c r="C121" s="328"/>
      <c r="D121" s="328"/>
      <c r="E121" s="328"/>
      <c r="F121" s="328"/>
      <c r="G121" s="328"/>
      <c r="H121" s="328"/>
      <c r="I121" s="328"/>
      <c r="J121" s="328"/>
      <c r="K121" s="328"/>
      <c r="L121" s="328"/>
      <c r="M121" s="328"/>
      <c r="N121" s="328"/>
      <c r="O121" s="328"/>
      <c r="P121" s="328"/>
      <c r="Q121" s="328"/>
    </row>
    <row r="122" spans="1:17" s="174" customFormat="1" ht="66" customHeight="1">
      <c r="A122" s="173"/>
      <c r="B122" s="175" t="s">
        <v>129</v>
      </c>
      <c r="C122" s="173"/>
      <c r="D122" s="173"/>
      <c r="G122" s="176"/>
      <c r="N122" s="177"/>
      <c r="O122" s="178"/>
      <c r="P122" s="178"/>
      <c r="Q122" s="177"/>
    </row>
    <row r="123" spans="1:17" s="17" customFormat="1" ht="28">
      <c r="A123" s="15"/>
      <c r="B123" s="219" t="s">
        <v>120</v>
      </c>
      <c r="C123" s="220" t="s">
        <v>29</v>
      </c>
      <c r="D123" s="220" t="s">
        <v>30</v>
      </c>
      <c r="E123" s="220" t="s">
        <v>31</v>
      </c>
      <c r="F123" s="220" t="s">
        <v>32</v>
      </c>
      <c r="G123" s="220" t="s">
        <v>33</v>
      </c>
      <c r="H123" s="220" t="s">
        <v>34</v>
      </c>
      <c r="I123" s="220" t="s">
        <v>35</v>
      </c>
      <c r="M123" s="43"/>
      <c r="N123" s="44"/>
      <c r="O123" s="44"/>
      <c r="P123" s="43"/>
    </row>
    <row r="124" spans="1:17" s="17" customFormat="1" ht="28">
      <c r="A124" s="15"/>
      <c r="B124" s="219" t="s">
        <v>130</v>
      </c>
      <c r="C124" s="203">
        <f>G32</f>
        <v>0</v>
      </c>
      <c r="D124" s="203">
        <f t="shared" ref="D124:H124" si="96">H32</f>
        <v>0</v>
      </c>
      <c r="E124" s="203">
        <f t="shared" si="96"/>
        <v>5</v>
      </c>
      <c r="F124" s="203">
        <f t="shared" si="96"/>
        <v>2</v>
      </c>
      <c r="G124" s="203">
        <f t="shared" si="96"/>
        <v>0</v>
      </c>
      <c r="H124" s="203">
        <f t="shared" si="96"/>
        <v>0</v>
      </c>
      <c r="I124" s="203">
        <f>SUM(C124:H124)</f>
        <v>7</v>
      </c>
      <c r="M124" s="43"/>
      <c r="N124" s="44"/>
      <c r="O124" s="44"/>
      <c r="P124" s="43"/>
    </row>
    <row r="125" spans="1:17" s="98" customFormat="1" ht="27.5">
      <c r="G125" s="99"/>
    </row>
    <row r="126" spans="1:17" s="98" customFormat="1" ht="58">
      <c r="B126" s="266"/>
      <c r="G126" s="99"/>
    </row>
    <row r="127" spans="1:17" s="98" customFormat="1" ht="58">
      <c r="B127" s="266"/>
      <c r="G127" s="99"/>
    </row>
    <row r="128" spans="1:17" s="98" customFormat="1" ht="94" customHeight="1">
      <c r="G128" s="99"/>
    </row>
    <row r="129" spans="7:7" s="98" customFormat="1" ht="27.5">
      <c r="G129" s="99"/>
    </row>
    <row r="130" spans="7:7" s="98" customFormat="1" ht="27.5">
      <c r="G130" s="99"/>
    </row>
    <row r="131" spans="7:7" s="98" customFormat="1" ht="27.5">
      <c r="G131" s="99"/>
    </row>
    <row r="132" spans="7:7" s="98" customFormat="1" ht="27.5">
      <c r="G132" s="99"/>
    </row>
    <row r="133" spans="7:7" s="98" customFormat="1" ht="27.5">
      <c r="G133" s="99"/>
    </row>
    <row r="134" spans="7:7" s="98" customFormat="1" ht="27.5">
      <c r="G134" s="99"/>
    </row>
    <row r="135" spans="7:7" s="98" customFormat="1" ht="27.5">
      <c r="G135" s="99"/>
    </row>
    <row r="136" spans="7:7" s="98" customFormat="1" ht="27.5">
      <c r="G136" s="99"/>
    </row>
    <row r="137" spans="7:7" s="98" customFormat="1" ht="27.5">
      <c r="G137" s="99"/>
    </row>
    <row r="138" spans="7:7" s="98" customFormat="1" ht="27.5">
      <c r="G138" s="99"/>
    </row>
  </sheetData>
  <autoFilter ref="A46:R93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"/>
        <filter val="MAGENTA"/>
        <filter val="MÀU VẢI"/>
        <filter val="TEAL"/>
      </filters>
    </filterColumn>
  </autoFilter>
  <mergeCells count="209">
    <mergeCell ref="B47:E47"/>
    <mergeCell ref="H47:I47"/>
    <mergeCell ref="B49:E49"/>
    <mergeCell ref="H49:I49"/>
    <mergeCell ref="B48:E48"/>
    <mergeCell ref="H48:I48"/>
    <mergeCell ref="Q53:Q58"/>
    <mergeCell ref="Q63:Q64"/>
    <mergeCell ref="A42:E42"/>
    <mergeCell ref="F42:Q42"/>
    <mergeCell ref="B43:C43"/>
    <mergeCell ref="N43:Q43"/>
    <mergeCell ref="B44:C44"/>
    <mergeCell ref="N44:Q44"/>
    <mergeCell ref="F63:F64"/>
    <mergeCell ref="A46:E46"/>
    <mergeCell ref="H46:I46"/>
    <mergeCell ref="K46:L46"/>
    <mergeCell ref="B50:E50"/>
    <mergeCell ref="H50:I50"/>
    <mergeCell ref="B58:E58"/>
    <mergeCell ref="H58:I58"/>
    <mergeCell ref="B60:E60"/>
    <mergeCell ref="H60:I60"/>
    <mergeCell ref="N1:O1"/>
    <mergeCell ref="P1:Q1"/>
    <mergeCell ref="N2:O2"/>
    <mergeCell ref="P2:Q2"/>
    <mergeCell ref="G3:M8"/>
    <mergeCell ref="N3:O3"/>
    <mergeCell ref="P3:Q3"/>
    <mergeCell ref="A35:C35"/>
    <mergeCell ref="N35:Q35"/>
    <mergeCell ref="D8:F8"/>
    <mergeCell ref="D11:F11"/>
    <mergeCell ref="M11:Q11"/>
    <mergeCell ref="B13:F13"/>
    <mergeCell ref="Q73:Q74"/>
    <mergeCell ref="Q75:Q76"/>
    <mergeCell ref="B67:E67"/>
    <mergeCell ref="H67:I67"/>
    <mergeCell ref="B68:E68"/>
    <mergeCell ref="H68:I68"/>
    <mergeCell ref="B69:E69"/>
    <mergeCell ref="H69:I69"/>
    <mergeCell ref="B66:E66"/>
    <mergeCell ref="H66:I66"/>
    <mergeCell ref="B72:E72"/>
    <mergeCell ref="H72:I72"/>
    <mergeCell ref="B74:E74"/>
    <mergeCell ref="H74:I74"/>
    <mergeCell ref="B76:E76"/>
    <mergeCell ref="H76:I76"/>
    <mergeCell ref="K75:L75"/>
    <mergeCell ref="K74:L74"/>
    <mergeCell ref="B71:E71"/>
    <mergeCell ref="H71:I71"/>
    <mergeCell ref="K71:L71"/>
    <mergeCell ref="K72:L72"/>
    <mergeCell ref="B70:E70"/>
    <mergeCell ref="H70:I70"/>
    <mergeCell ref="Q87:Q88"/>
    <mergeCell ref="B84:E84"/>
    <mergeCell ref="H84:I84"/>
    <mergeCell ref="B86:E86"/>
    <mergeCell ref="H86:I86"/>
    <mergeCell ref="B83:E83"/>
    <mergeCell ref="H83:I83"/>
    <mergeCell ref="B85:E85"/>
    <mergeCell ref="Q89:Q90"/>
    <mergeCell ref="K90:L90"/>
    <mergeCell ref="B90:E90"/>
    <mergeCell ref="H90:I90"/>
    <mergeCell ref="B121:Q121"/>
    <mergeCell ref="B103:I103"/>
    <mergeCell ref="B104:C104"/>
    <mergeCell ref="B105:C105"/>
    <mergeCell ref="B106:C106"/>
    <mergeCell ref="C107:F107"/>
    <mergeCell ref="D111:I111"/>
    <mergeCell ref="B112:C112"/>
    <mergeCell ref="D112:I112"/>
    <mergeCell ref="B114:I114"/>
    <mergeCell ref="B115:C115"/>
    <mergeCell ref="B116:C116"/>
    <mergeCell ref="D116:I116"/>
    <mergeCell ref="C119:I119"/>
    <mergeCell ref="B109:I109"/>
    <mergeCell ref="B110:C110"/>
    <mergeCell ref="D110:I110"/>
    <mergeCell ref="B111:C111"/>
    <mergeCell ref="K69:L69"/>
    <mergeCell ref="K70:L70"/>
    <mergeCell ref="K52:L52"/>
    <mergeCell ref="K53:L53"/>
    <mergeCell ref="K54:L54"/>
    <mergeCell ref="K55:L55"/>
    <mergeCell ref="K58:L58"/>
    <mergeCell ref="C118:I118"/>
    <mergeCell ref="B120:E120"/>
    <mergeCell ref="B82:E82"/>
    <mergeCell ref="H82:I82"/>
    <mergeCell ref="B91:E91"/>
    <mergeCell ref="H91:I91"/>
    <mergeCell ref="K91:L91"/>
    <mergeCell ref="C102:I102"/>
    <mergeCell ref="C97:I97"/>
    <mergeCell ref="C98:I98"/>
    <mergeCell ref="H64:I64"/>
    <mergeCell ref="B65:E65"/>
    <mergeCell ref="H65:I65"/>
    <mergeCell ref="B62:E62"/>
    <mergeCell ref="H62:I62"/>
    <mergeCell ref="B64:E64"/>
    <mergeCell ref="K47:L47"/>
    <mergeCell ref="K49:L49"/>
    <mergeCell ref="K50:L50"/>
    <mergeCell ref="K48:L48"/>
    <mergeCell ref="K64:L64"/>
    <mergeCell ref="K65:L65"/>
    <mergeCell ref="K66:L66"/>
    <mergeCell ref="K67:L67"/>
    <mergeCell ref="K68:L68"/>
    <mergeCell ref="K51:L51"/>
    <mergeCell ref="B73:E73"/>
    <mergeCell ref="H73:I73"/>
    <mergeCell ref="K73:L73"/>
    <mergeCell ref="B75:E75"/>
    <mergeCell ref="H75:I75"/>
    <mergeCell ref="B78:E78"/>
    <mergeCell ref="H78:I78"/>
    <mergeCell ref="B80:E80"/>
    <mergeCell ref="H80:I80"/>
    <mergeCell ref="K76:L76"/>
    <mergeCell ref="K78:L78"/>
    <mergeCell ref="H85:I85"/>
    <mergeCell ref="B89:E89"/>
    <mergeCell ref="H89:I89"/>
    <mergeCell ref="K89:L89"/>
    <mergeCell ref="K88:L88"/>
    <mergeCell ref="B88:E88"/>
    <mergeCell ref="H88:I88"/>
    <mergeCell ref="B87:E87"/>
    <mergeCell ref="H87:I87"/>
    <mergeCell ref="K84:L84"/>
    <mergeCell ref="K86:L86"/>
    <mergeCell ref="K83:L83"/>
    <mergeCell ref="K85:L85"/>
    <mergeCell ref="K87:L87"/>
    <mergeCell ref="E31:Q31"/>
    <mergeCell ref="M27:P28"/>
    <mergeCell ref="M22:P23"/>
    <mergeCell ref="A39:E39"/>
    <mergeCell ref="F39:Q39"/>
    <mergeCell ref="B40:C40"/>
    <mergeCell ref="N40:Q40"/>
    <mergeCell ref="B41:C41"/>
    <mergeCell ref="N41:Q41"/>
    <mergeCell ref="N37:Q37"/>
    <mergeCell ref="B38:C38"/>
    <mergeCell ref="N38:Q38"/>
    <mergeCell ref="A36:E36"/>
    <mergeCell ref="F36:Q36"/>
    <mergeCell ref="B37:C37"/>
    <mergeCell ref="B51:E51"/>
    <mergeCell ref="H51:I51"/>
    <mergeCell ref="B57:E57"/>
    <mergeCell ref="H57:I57"/>
    <mergeCell ref="K57:L57"/>
    <mergeCell ref="B56:E56"/>
    <mergeCell ref="H56:I56"/>
    <mergeCell ref="K56:L56"/>
    <mergeCell ref="B52:E52"/>
    <mergeCell ref="H52:I52"/>
    <mergeCell ref="B53:E53"/>
    <mergeCell ref="H53:I53"/>
    <mergeCell ref="B54:E54"/>
    <mergeCell ref="H54:I54"/>
    <mergeCell ref="B55:E55"/>
    <mergeCell ref="H55:I55"/>
    <mergeCell ref="B59:E59"/>
    <mergeCell ref="H59:I59"/>
    <mergeCell ref="K59:L59"/>
    <mergeCell ref="B61:E61"/>
    <mergeCell ref="H61:I61"/>
    <mergeCell ref="K61:L61"/>
    <mergeCell ref="B63:E63"/>
    <mergeCell ref="H63:I63"/>
    <mergeCell ref="K63:L63"/>
    <mergeCell ref="G63:G64"/>
    <mergeCell ref="K60:L60"/>
    <mergeCell ref="K62:L62"/>
    <mergeCell ref="C101:I101"/>
    <mergeCell ref="C100:I100"/>
    <mergeCell ref="C99:I99"/>
    <mergeCell ref="B77:E77"/>
    <mergeCell ref="H77:I77"/>
    <mergeCell ref="K77:L77"/>
    <mergeCell ref="B79:E79"/>
    <mergeCell ref="H79:I79"/>
    <mergeCell ref="K79:L79"/>
    <mergeCell ref="K80:L80"/>
    <mergeCell ref="B81:E81"/>
    <mergeCell ref="H81:I81"/>
    <mergeCell ref="K81:L81"/>
    <mergeCell ref="K82:L82"/>
    <mergeCell ref="J92:N92"/>
    <mergeCell ref="B95:I95"/>
    <mergeCell ref="C96:I96"/>
  </mergeCells>
  <printOptions horizontalCentered="1"/>
  <pageMargins left="0.25" right="0" top="0.61388888888888904" bottom="0.75" header="0" footer="0"/>
  <pageSetup paperSize="9" scale="28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1" manualBreakCount="1">
    <brk id="91" max="16" man="1"/>
  </rowBreaks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21"/>
  <sheetViews>
    <sheetView view="pageBreakPreview" topLeftCell="A13" zoomScale="40" zoomScaleNormal="40" zoomScaleSheetLayoutView="40" zoomScalePageLayoutView="25" workbookViewId="0">
      <selection activeCell="B13" sqref="B13:D13"/>
    </sheetView>
  </sheetViews>
  <sheetFormatPr defaultColWidth="9.08984375" defaultRowHeight="20"/>
  <cols>
    <col min="1" max="1" width="58.90625" style="83" customWidth="1"/>
    <col min="2" max="2" width="229.81640625" style="84" customWidth="1"/>
    <col min="3" max="4" width="43.36328125" style="84" hidden="1" customWidth="1"/>
    <col min="5" max="5" width="190.90625" style="84" hidden="1" customWidth="1"/>
    <col min="6" max="16384" width="9.08984375" style="84"/>
  </cols>
  <sheetData>
    <row r="1" spans="1:7" s="79" customFormat="1" ht="37.5" customHeight="1">
      <c r="A1" s="78" t="str">
        <f>'1. CUTTING DOCKET'!B7</f>
        <v xml:space="preserve">STYLE NUMBER: </v>
      </c>
      <c r="B1" s="78" t="str">
        <f>'1. CUTTING DOCKET'!D7</f>
        <v>N07-SST08</v>
      </c>
      <c r="C1" s="78"/>
      <c r="D1" s="78"/>
    </row>
    <row r="2" spans="1:7" s="79" customFormat="1" ht="37.5" customHeight="1">
      <c r="A2" s="80" t="str">
        <f>'1. CUTTING DOCKET'!B8</f>
        <v xml:space="preserve">STYLE NAME : </v>
      </c>
      <c r="B2" s="78" t="str">
        <f>'1. CUTTING DOCKET'!D8</f>
        <v>SS RINGER TEE SHIRT</v>
      </c>
      <c r="C2" s="80"/>
      <c r="D2" s="80"/>
    </row>
    <row r="3" spans="1:7" s="79" customFormat="1" ht="37.5" customHeight="1">
      <c r="A3" s="80" t="str">
        <f>'1. CUTTING DOCKET'!B9</f>
        <v>SEASON:</v>
      </c>
      <c r="B3" s="78" t="str">
        <f>'1. CUTTING DOCKET'!D9</f>
        <v>SS25</v>
      </c>
      <c r="C3" s="80"/>
      <c r="D3" s="80"/>
    </row>
    <row r="4" spans="1:7" s="79" customFormat="1" ht="90">
      <c r="A4" s="81"/>
      <c r="B4" s="221" t="str">
        <f>'1. CUTTING DOCKET'!D17</f>
        <v>WHITE</v>
      </c>
      <c r="C4" s="221" t="str">
        <f>'1. CUTTING DOCKET'!D24</f>
        <v>LT BLUE 16-3919 TPG</v>
      </c>
      <c r="D4" s="221" t="str">
        <f>'1. CUTTING DOCKET'!D27</f>
        <v>BONE</v>
      </c>
    </row>
    <row r="5" spans="1:7" s="82" customFormat="1" ht="51.75" customHeight="1">
      <c r="A5" s="222" t="s">
        <v>131</v>
      </c>
      <c r="B5" s="264" t="str">
        <f>'1. CUTTING DOCKET'!E37</f>
        <v xml:space="preserve">	BRIGHT WHITE 11-0601 TPG</v>
      </c>
      <c r="C5" s="223"/>
      <c r="D5" s="223"/>
    </row>
    <row r="6" spans="1:7" s="82" customFormat="1" ht="56.25" customHeight="1">
      <c r="A6" s="224" t="s">
        <v>132</v>
      </c>
      <c r="B6" s="413" t="str">
        <f>'1. CUTTING DOCKET'!B37</f>
        <v>SINGLE JERSEY 100% COTTON OE 16 230GSM</v>
      </c>
      <c r="C6" s="414"/>
      <c r="D6" s="415"/>
    </row>
    <row r="7" spans="1:7" s="101" customFormat="1" ht="308.14999999999998" customHeight="1">
      <c r="A7" s="225" t="s">
        <v>131</v>
      </c>
      <c r="B7" s="226"/>
      <c r="C7" s="226"/>
      <c r="D7" s="226"/>
      <c r="G7" s="102"/>
    </row>
    <row r="8" spans="1:7" s="101" customFormat="1" ht="70.5" customHeight="1">
      <c r="A8" s="222" t="str">
        <f>'1. CUTTING DOCKET'!D38</f>
        <v>BO TAY+ BO CỔ</v>
      </c>
      <c r="B8" s="222" t="str">
        <f>'1. CUTTING DOCKET'!E38</f>
        <v>BURRO 17-1322 TPG</v>
      </c>
      <c r="C8" s="223"/>
      <c r="D8" s="223"/>
    </row>
    <row r="9" spans="1:7" s="101" customFormat="1" ht="330.65" customHeight="1">
      <c r="A9" s="225" t="str">
        <f>'1. CUTTING DOCKET'!B38</f>
        <v>RIB 1X1 320GSM</v>
      </c>
      <c r="B9" s="227"/>
      <c r="C9" s="227"/>
      <c r="D9" s="227"/>
      <c r="G9" s="102"/>
    </row>
    <row r="10" spans="1:7" s="82" customFormat="1" ht="91.5" customHeight="1">
      <c r="A10" s="222" t="s">
        <v>133</v>
      </c>
      <c r="B10" s="265" t="str">
        <f>'1. CUTTING DOCKET'!E37</f>
        <v xml:space="preserve">	BRIGHT WHITE 11-0601 TPG</v>
      </c>
      <c r="C10" s="228"/>
      <c r="D10" s="229"/>
    </row>
    <row r="11" spans="1:7" s="82" customFormat="1" ht="100.5" customHeight="1">
      <c r="A11" s="230" t="str">
        <f>'1. CUTTING DOCKET'!B47</f>
        <v>CHỈ 40/2 MAY CHÍNH + VẮT SỔ</v>
      </c>
      <c r="B11" s="416" t="str">
        <f>'1. CUTTING DOCKET'!G47</f>
        <v xml:space="preserve">DTM </v>
      </c>
      <c r="C11" s="417"/>
      <c r="D11" s="418"/>
    </row>
    <row r="12" spans="1:7" s="82" customFormat="1" ht="87.65" customHeight="1">
      <c r="A12" s="222" t="str">
        <f>'1. CUTTING DOCKET'!B50</f>
        <v>NHÃN CHÍNH + SIZE</v>
      </c>
      <c r="B12" s="398" t="str">
        <f>'1. CUTTING DOCKET'!F50</f>
        <v>WHITE/BLACK</v>
      </c>
      <c r="C12" s="399"/>
      <c r="D12" s="400"/>
    </row>
    <row r="13" spans="1:7" s="82" customFormat="1" ht="328.5" customHeight="1">
      <c r="A13" s="231" t="s">
        <v>134</v>
      </c>
      <c r="B13" s="411"/>
      <c r="C13" s="412"/>
      <c r="D13" s="412"/>
    </row>
    <row r="14" spans="1:7" s="82" customFormat="1" ht="93.9" customHeight="1">
      <c r="A14" s="222" t="str">
        <f>'1. CUTTING DOCKET'!B91</f>
        <v>NHÃN THÀNH PHẦN XUẤT XỨ KHÔNG SIZE</v>
      </c>
      <c r="B14" s="398" t="str">
        <f>'1. CUTTING DOCKET'!F91</f>
        <v>WHITE</v>
      </c>
      <c r="C14" s="399"/>
      <c r="D14" s="400"/>
    </row>
    <row r="15" spans="1:7" s="82" customFormat="1" ht="156.5" customHeight="1">
      <c r="A15" s="230" t="s">
        <v>258</v>
      </c>
      <c r="B15" s="401"/>
      <c r="C15" s="402"/>
      <c r="D15" s="402"/>
    </row>
    <row r="16" spans="1:7" s="82" customFormat="1" ht="108.9" customHeight="1">
      <c r="A16" s="222" t="e">
        <f>'1. CUTTING DOCKET'!#REF!</f>
        <v>#REF!</v>
      </c>
      <c r="B16" s="398" t="e">
        <f>'1. CUTTING DOCKET'!#REF!</f>
        <v>#REF!</v>
      </c>
      <c r="C16" s="399"/>
      <c r="D16" s="400" t="e">
        <f>#REF!</f>
        <v>#REF!</v>
      </c>
    </row>
    <row r="17" spans="1:4" s="82" customFormat="1" ht="291.64999999999998" customHeight="1">
      <c r="A17" s="396" t="s">
        <v>135</v>
      </c>
      <c r="B17" s="243" t="s">
        <v>136</v>
      </c>
      <c r="C17" s="232"/>
      <c r="D17" s="232"/>
    </row>
    <row r="18" spans="1:4" s="82" customFormat="1" ht="291.64999999999998" customHeight="1">
      <c r="A18" s="397"/>
      <c r="B18" s="243" t="s">
        <v>137</v>
      </c>
      <c r="C18" s="233"/>
      <c r="D18" s="233"/>
    </row>
    <row r="19" spans="1:4" s="82" customFormat="1" ht="35">
      <c r="A19" s="222" t="e">
        <f>'1. CUTTING DOCKET'!#REF!</f>
        <v>#REF!</v>
      </c>
      <c r="B19" s="398" t="e">
        <f>'1. CUTTING DOCKET'!#REF!</f>
        <v>#REF!</v>
      </c>
      <c r="C19" s="399"/>
      <c r="D19" s="400" t="e">
        <f>#REF!</f>
        <v>#REF!</v>
      </c>
    </row>
    <row r="20" spans="1:4" s="82" customFormat="1" ht="326.39999999999998" customHeight="1">
      <c r="A20" s="234" t="s">
        <v>138</v>
      </c>
      <c r="B20" s="411"/>
      <c r="C20" s="412"/>
      <c r="D20" s="412"/>
    </row>
    <row r="21" spans="1:4" s="100" customFormat="1" ht="35">
      <c r="A21" s="222" t="e">
        <f>'1. CUTTING DOCKET'!#REF!</f>
        <v>#REF!</v>
      </c>
      <c r="B21" s="398" t="e">
        <f>'1. CUTTING DOCKET'!#REF!</f>
        <v>#REF!</v>
      </c>
      <c r="C21" s="399"/>
      <c r="D21" s="400" t="e">
        <f>#REF!</f>
        <v>#REF!</v>
      </c>
    </row>
    <row r="22" spans="1:4" s="82" customFormat="1" ht="299.25" customHeight="1">
      <c r="A22" s="230" t="s">
        <v>139</v>
      </c>
      <c r="B22" s="403" t="s">
        <v>140</v>
      </c>
      <c r="C22" s="404"/>
      <c r="D22" s="405"/>
    </row>
    <row r="23" spans="1:4" s="101" customFormat="1" ht="36">
      <c r="A23" s="222" t="e">
        <f>'1. CUTTING DOCKET'!#REF!</f>
        <v>#REF!</v>
      </c>
      <c r="B23" s="398" t="e">
        <f>'1. CUTTING DOCKET'!#REF!</f>
        <v>#REF!</v>
      </c>
      <c r="C23" s="399"/>
      <c r="D23" s="400" t="e">
        <f>#REF!</f>
        <v>#REF!</v>
      </c>
    </row>
    <row r="24" spans="1:4" s="101" customFormat="1" ht="242.15" customHeight="1">
      <c r="A24" s="230" t="s">
        <v>141</v>
      </c>
      <c r="B24" s="406"/>
      <c r="C24" s="407"/>
      <c r="D24" s="407"/>
    </row>
    <row r="25" spans="1:4" s="82" customFormat="1" ht="35">
      <c r="A25" s="222" t="e">
        <f>'1. CUTTING DOCKET'!#REF!</f>
        <v>#REF!</v>
      </c>
      <c r="B25" s="398" t="e">
        <f>'1. CUTTING DOCKET'!#REF!</f>
        <v>#REF!</v>
      </c>
      <c r="C25" s="399"/>
      <c r="D25" s="400" t="e">
        <f>#REF!</f>
        <v>#REF!</v>
      </c>
    </row>
    <row r="26" spans="1:4" s="82" customFormat="1" ht="181.5" customHeight="1">
      <c r="A26" s="231"/>
      <c r="B26" s="406"/>
      <c r="C26" s="407"/>
      <c r="D26" s="407"/>
    </row>
    <row r="27" spans="1:4" s="82" customFormat="1" ht="154.5" customHeight="1">
      <c r="A27" s="235" t="s">
        <v>142</v>
      </c>
      <c r="B27" s="398" t="e">
        <f>'1. CUTTING DOCKET'!#REF!</f>
        <v>#REF!</v>
      </c>
      <c r="C27" s="399"/>
      <c r="D27" s="400" t="e">
        <f>#REF!</f>
        <v>#REF!</v>
      </c>
    </row>
    <row r="28" spans="1:4" s="82" customFormat="1" ht="267.75" customHeight="1">
      <c r="A28" s="236" t="s">
        <v>143</v>
      </c>
      <c r="B28" s="406"/>
      <c r="C28" s="407"/>
      <c r="D28" s="407"/>
    </row>
    <row r="29" spans="1:4" s="82" customFormat="1" ht="69" customHeight="1">
      <c r="A29" s="222" t="e">
        <f>'1. CUTTING DOCKET'!#REF!</f>
        <v>#REF!</v>
      </c>
      <c r="B29" s="398" t="s">
        <v>107</v>
      </c>
      <c r="C29" s="399"/>
      <c r="D29" s="400" t="s">
        <v>107</v>
      </c>
    </row>
    <row r="30" spans="1:4" s="82" customFormat="1" ht="121.5" customHeight="1">
      <c r="A30" s="230" t="s">
        <v>144</v>
      </c>
      <c r="B30" s="406"/>
      <c r="C30" s="407"/>
      <c r="D30" s="407"/>
    </row>
    <row r="31" spans="1:4" s="82" customFormat="1" ht="54" customHeight="1">
      <c r="A31" s="222" t="s">
        <v>108</v>
      </c>
      <c r="B31" s="398" t="s">
        <v>94</v>
      </c>
      <c r="C31" s="399"/>
      <c r="D31" s="400" t="s">
        <v>94</v>
      </c>
    </row>
    <row r="32" spans="1:4" s="82" customFormat="1" ht="149.25" customHeight="1">
      <c r="A32" s="230" t="s">
        <v>144</v>
      </c>
      <c r="B32" s="406"/>
      <c r="C32" s="407"/>
      <c r="D32" s="407"/>
    </row>
    <row r="33" spans="1:14" ht="70">
      <c r="A33" s="222" t="s">
        <v>109</v>
      </c>
      <c r="B33" s="408" t="s">
        <v>145</v>
      </c>
      <c r="C33" s="409"/>
      <c r="D33" s="410"/>
    </row>
    <row r="34" spans="1:14" ht="219" customHeight="1">
      <c r="A34" s="230"/>
      <c r="B34" s="406"/>
      <c r="C34" s="407"/>
      <c r="D34" s="407"/>
    </row>
    <row r="37" spans="1:14">
      <c r="E37" s="84" t="s">
        <v>107</v>
      </c>
      <c r="N37" s="84" t="s">
        <v>351</v>
      </c>
    </row>
    <row r="38" spans="1:14">
      <c r="E38" s="84" t="s">
        <v>350</v>
      </c>
      <c r="N38" s="84" t="s">
        <v>352</v>
      </c>
    </row>
    <row r="117" spans="2:3" ht="68" customHeight="1">
      <c r="C117" s="267"/>
    </row>
    <row r="121" spans="2:3">
      <c r="B121" s="469" t="s">
        <v>128</v>
      </c>
    </row>
  </sheetData>
  <mergeCells count="24">
    <mergeCell ref="B14:D14"/>
    <mergeCell ref="B16:D16"/>
    <mergeCell ref="B19:D19"/>
    <mergeCell ref="B20:D20"/>
    <mergeCell ref="B6:D6"/>
    <mergeCell ref="B11:D11"/>
    <mergeCell ref="B12:D12"/>
    <mergeCell ref="B13:D13"/>
    <mergeCell ref="B33:D33"/>
    <mergeCell ref="B34:D34"/>
    <mergeCell ref="B32:D32"/>
    <mergeCell ref="B26:D26"/>
    <mergeCell ref="B27:D27"/>
    <mergeCell ref="B28:D28"/>
    <mergeCell ref="B29:D29"/>
    <mergeCell ref="B30:D30"/>
    <mergeCell ref="B31:D31"/>
    <mergeCell ref="A17:A18"/>
    <mergeCell ref="B25:D25"/>
    <mergeCell ref="B15:D15"/>
    <mergeCell ref="B22:D22"/>
    <mergeCell ref="B23:D23"/>
    <mergeCell ref="B24:D24"/>
    <mergeCell ref="B21:D21"/>
  </mergeCells>
  <printOptions horizontalCentered="1"/>
  <pageMargins left="0.25" right="0" top="0.60416666666666696" bottom="0.75" header="0" footer="0"/>
  <pageSetup paperSize="9" scale="34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2" manualBreakCount="2">
    <brk id="15" max="6" man="1"/>
    <brk id="24" max="6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4B1B2-D9CB-409E-928C-191EB9BC260E}">
  <sheetPr>
    <pageSetUpPr fitToPage="1"/>
  </sheetPr>
  <dimension ref="A1:T21"/>
  <sheetViews>
    <sheetView topLeftCell="C1" workbookViewId="0">
      <selection activeCell="I9" sqref="I9"/>
    </sheetView>
  </sheetViews>
  <sheetFormatPr defaultRowHeight="14.5"/>
  <cols>
    <col min="3" max="5" width="8.7265625" style="290"/>
    <col min="8" max="8" width="28.08984375" style="464" customWidth="1"/>
    <col min="9" max="9" width="10.90625" bestFit="1" customWidth="1"/>
    <col min="16" max="20" width="0" hidden="1" customWidth="1"/>
  </cols>
  <sheetData>
    <row r="1" spans="1:20">
      <c r="A1" s="432" t="s">
        <v>260</v>
      </c>
      <c r="B1" s="432"/>
      <c r="C1" s="432"/>
      <c r="D1" s="432"/>
      <c r="E1" s="432"/>
      <c r="F1" s="432"/>
      <c r="G1" s="432"/>
      <c r="H1" s="466" t="s">
        <v>10</v>
      </c>
      <c r="I1" s="466" t="s">
        <v>261</v>
      </c>
      <c r="J1" s="466"/>
      <c r="K1" s="466"/>
      <c r="L1" s="432" t="s">
        <v>262</v>
      </c>
      <c r="M1" s="432"/>
      <c r="N1" s="432"/>
      <c r="O1" s="432" t="s">
        <v>263</v>
      </c>
      <c r="P1" s="432"/>
      <c r="Q1" s="432"/>
      <c r="R1" s="432"/>
      <c r="S1" s="432"/>
      <c r="T1" s="432"/>
    </row>
    <row r="2" spans="1:20">
      <c r="A2" s="433" t="s">
        <v>264</v>
      </c>
      <c r="B2" s="433"/>
      <c r="C2" s="433"/>
      <c r="D2" s="433"/>
      <c r="E2" s="433"/>
      <c r="F2" s="433"/>
      <c r="G2" s="433"/>
      <c r="H2" s="465" t="s">
        <v>147</v>
      </c>
      <c r="I2" s="465" t="s">
        <v>265</v>
      </c>
      <c r="J2" s="465"/>
      <c r="K2" s="465"/>
      <c r="L2" s="435" t="s">
        <v>31</v>
      </c>
      <c r="M2" s="435"/>
      <c r="N2" s="435"/>
      <c r="O2" s="434" t="s">
        <v>266</v>
      </c>
      <c r="P2" s="434"/>
      <c r="Q2" s="435"/>
      <c r="R2" s="435"/>
      <c r="S2" s="434"/>
      <c r="T2" s="434"/>
    </row>
    <row r="3" spans="1:20">
      <c r="A3" s="269"/>
      <c r="B3" s="270"/>
      <c r="C3" s="287"/>
      <c r="D3" s="287"/>
      <c r="E3" s="287"/>
      <c r="F3" s="270"/>
      <c r="G3" s="270"/>
      <c r="H3" s="287"/>
      <c r="I3" s="271"/>
      <c r="J3" s="271"/>
      <c r="K3" s="271"/>
      <c r="L3" s="271"/>
      <c r="M3" s="271"/>
      <c r="N3" s="271"/>
      <c r="O3" s="271"/>
      <c r="P3" s="271"/>
      <c r="Q3" s="272"/>
      <c r="R3" s="272"/>
      <c r="S3" s="271"/>
      <c r="T3" s="271"/>
    </row>
    <row r="4" spans="1:20">
      <c r="A4" s="426" t="s">
        <v>267</v>
      </c>
      <c r="B4" s="426"/>
      <c r="C4" s="426"/>
      <c r="D4" s="427"/>
      <c r="E4" s="427"/>
      <c r="F4" s="273"/>
      <c r="G4" s="273"/>
      <c r="H4" s="462"/>
      <c r="I4" s="274"/>
      <c r="J4" s="274"/>
      <c r="K4" s="275"/>
      <c r="L4" s="274"/>
      <c r="M4" s="274"/>
      <c r="N4" s="274"/>
      <c r="O4" s="274"/>
      <c r="P4" s="274"/>
      <c r="Q4" s="274"/>
      <c r="R4" s="274"/>
      <c r="S4" s="274"/>
      <c r="T4" s="274"/>
    </row>
    <row r="5" spans="1:20">
      <c r="A5" s="276"/>
      <c r="B5" s="277"/>
      <c r="C5" s="288"/>
      <c r="D5" s="288"/>
      <c r="E5" s="289"/>
      <c r="F5" s="273"/>
      <c r="G5" s="273"/>
      <c r="H5" s="462"/>
      <c r="I5" s="274"/>
      <c r="J5" s="274"/>
      <c r="K5" s="275"/>
      <c r="L5" s="274"/>
      <c r="M5" s="274"/>
      <c r="N5" s="274"/>
      <c r="O5" s="274"/>
      <c r="P5" s="274"/>
      <c r="Q5" s="274"/>
      <c r="R5" s="274"/>
      <c r="S5" s="274"/>
      <c r="T5" s="274"/>
    </row>
    <row r="6" spans="1:20">
      <c r="A6" s="278" t="s">
        <v>268</v>
      </c>
      <c r="B6" s="428" t="s">
        <v>269</v>
      </c>
      <c r="C6" s="428"/>
      <c r="D6" s="429" t="s">
        <v>270</v>
      </c>
      <c r="E6" s="430"/>
      <c r="F6" s="430"/>
      <c r="G6" s="431"/>
      <c r="H6" s="279"/>
      <c r="I6" s="278" t="s">
        <v>271</v>
      </c>
      <c r="J6" s="278" t="s">
        <v>272</v>
      </c>
      <c r="K6" s="278" t="s">
        <v>273</v>
      </c>
      <c r="L6" s="468" t="s">
        <v>31</v>
      </c>
      <c r="M6" s="468" t="s">
        <v>32</v>
      </c>
      <c r="N6" s="278" t="s">
        <v>274</v>
      </c>
      <c r="O6" s="278" t="s">
        <v>275</v>
      </c>
      <c r="P6" s="280" t="s">
        <v>276</v>
      </c>
      <c r="Q6" s="281"/>
      <c r="R6" s="281"/>
      <c r="S6" s="281"/>
      <c r="T6" s="282"/>
    </row>
    <row r="7" spans="1:20" ht="30.5" customHeight="1">
      <c r="A7" s="283" t="s">
        <v>277</v>
      </c>
      <c r="B7" s="419" t="s">
        <v>278</v>
      </c>
      <c r="C7" s="419"/>
      <c r="D7" s="420" t="s">
        <v>279</v>
      </c>
      <c r="E7" s="421"/>
      <c r="F7" s="421"/>
      <c r="G7" s="422"/>
      <c r="H7" s="463" t="s">
        <v>336</v>
      </c>
      <c r="I7" s="268" t="s">
        <v>280</v>
      </c>
      <c r="J7" s="284" t="s">
        <v>281</v>
      </c>
      <c r="K7" s="284" t="s">
        <v>281</v>
      </c>
      <c r="L7" s="284" t="s">
        <v>282</v>
      </c>
      <c r="M7" s="284">
        <v>3</v>
      </c>
      <c r="N7" s="285"/>
      <c r="O7" s="286">
        <f>VALUE(N7)-VALUE(L7)</f>
        <v>-3</v>
      </c>
      <c r="P7" s="423" t="s">
        <v>148</v>
      </c>
      <c r="Q7" s="424"/>
      <c r="R7" s="424"/>
      <c r="S7" s="424"/>
      <c r="T7" s="425"/>
    </row>
    <row r="8" spans="1:20" ht="30.5" customHeight="1">
      <c r="A8" s="283" t="s">
        <v>283</v>
      </c>
      <c r="B8" s="419" t="s">
        <v>284</v>
      </c>
      <c r="C8" s="419"/>
      <c r="D8" s="420" t="s">
        <v>285</v>
      </c>
      <c r="E8" s="421"/>
      <c r="F8" s="421"/>
      <c r="G8" s="422"/>
      <c r="H8" s="463" t="s">
        <v>337</v>
      </c>
      <c r="I8" s="268" t="s">
        <v>280</v>
      </c>
      <c r="J8" s="284">
        <v>1</v>
      </c>
      <c r="K8" s="284" t="s">
        <v>286</v>
      </c>
      <c r="L8" s="284" t="s">
        <v>287</v>
      </c>
      <c r="M8" s="284">
        <v>17.8</v>
      </c>
      <c r="N8" s="285"/>
      <c r="O8" s="286">
        <f t="shared" ref="O8:O20" si="0">VALUE(N8)-VALUE(L8)</f>
        <v>-17</v>
      </c>
      <c r="P8" s="423" t="s">
        <v>149</v>
      </c>
      <c r="Q8" s="424"/>
      <c r="R8" s="424"/>
      <c r="S8" s="424"/>
      <c r="T8" s="425"/>
    </row>
    <row r="9" spans="1:20" ht="26.5" customHeight="1">
      <c r="A9" s="283" t="s">
        <v>288</v>
      </c>
      <c r="B9" s="419" t="s">
        <v>289</v>
      </c>
      <c r="C9" s="419"/>
      <c r="D9" s="420" t="s">
        <v>290</v>
      </c>
      <c r="E9" s="421"/>
      <c r="F9" s="421"/>
      <c r="G9" s="422"/>
      <c r="H9" s="463" t="s">
        <v>338</v>
      </c>
      <c r="I9" s="268" t="s">
        <v>280</v>
      </c>
      <c r="J9" s="284" t="s">
        <v>291</v>
      </c>
      <c r="K9" s="284" t="s">
        <v>291</v>
      </c>
      <c r="L9" s="284" t="s">
        <v>282</v>
      </c>
      <c r="M9" s="284">
        <v>3.2</v>
      </c>
      <c r="N9" s="285"/>
      <c r="O9" s="286">
        <f t="shared" si="0"/>
        <v>-3</v>
      </c>
      <c r="P9" s="423" t="s">
        <v>150</v>
      </c>
      <c r="Q9" s="424"/>
      <c r="R9" s="424"/>
      <c r="S9" s="424"/>
      <c r="T9" s="425"/>
    </row>
    <row r="10" spans="1:20" ht="30.5" customHeight="1">
      <c r="A10" s="283" t="s">
        <v>292</v>
      </c>
      <c r="B10" s="419" t="s">
        <v>293</v>
      </c>
      <c r="C10" s="419"/>
      <c r="D10" s="420" t="s">
        <v>294</v>
      </c>
      <c r="E10" s="421"/>
      <c r="F10" s="421"/>
      <c r="G10" s="422"/>
      <c r="H10" s="463" t="s">
        <v>339</v>
      </c>
      <c r="I10" s="268" t="s">
        <v>280</v>
      </c>
      <c r="J10" s="284">
        <v>0.5</v>
      </c>
      <c r="K10" s="284" t="s">
        <v>291</v>
      </c>
      <c r="L10" s="284" t="s">
        <v>295</v>
      </c>
      <c r="M10" s="284">
        <v>12.2</v>
      </c>
      <c r="N10" s="285"/>
      <c r="O10" s="286">
        <f t="shared" si="0"/>
        <v>-11.5</v>
      </c>
      <c r="P10" s="423" t="s">
        <v>151</v>
      </c>
      <c r="Q10" s="424"/>
      <c r="R10" s="424"/>
      <c r="S10" s="424"/>
      <c r="T10" s="425"/>
    </row>
    <row r="11" spans="1:20" ht="30.5" customHeight="1">
      <c r="A11" s="283" t="s">
        <v>296</v>
      </c>
      <c r="B11" s="419" t="s">
        <v>297</v>
      </c>
      <c r="C11" s="419"/>
      <c r="D11" s="420" t="s">
        <v>298</v>
      </c>
      <c r="E11" s="421"/>
      <c r="F11" s="421"/>
      <c r="G11" s="422"/>
      <c r="H11" s="463" t="s">
        <v>340</v>
      </c>
      <c r="I11" s="268" t="s">
        <v>299</v>
      </c>
      <c r="J11" s="284" t="s">
        <v>300</v>
      </c>
      <c r="K11" s="284" t="s">
        <v>301</v>
      </c>
      <c r="L11" s="284" t="s">
        <v>302</v>
      </c>
      <c r="M11" s="284">
        <v>30.5</v>
      </c>
      <c r="N11" s="285"/>
      <c r="O11" s="286">
        <f t="shared" si="0"/>
        <v>-30.5</v>
      </c>
      <c r="P11" s="423" t="s">
        <v>152</v>
      </c>
      <c r="Q11" s="424"/>
      <c r="R11" s="424"/>
      <c r="S11" s="424"/>
      <c r="T11" s="425"/>
    </row>
    <row r="12" spans="1:20" ht="30.5" customHeight="1">
      <c r="A12" s="283" t="s">
        <v>303</v>
      </c>
      <c r="B12" s="419" t="s">
        <v>304</v>
      </c>
      <c r="C12" s="419"/>
      <c r="D12" s="420" t="s">
        <v>305</v>
      </c>
      <c r="E12" s="421"/>
      <c r="F12" s="421"/>
      <c r="G12" s="422"/>
      <c r="H12" s="463" t="s">
        <v>341</v>
      </c>
      <c r="I12" s="268" t="s">
        <v>280</v>
      </c>
      <c r="J12" s="284" t="s">
        <v>306</v>
      </c>
      <c r="K12" s="284" t="s">
        <v>306</v>
      </c>
      <c r="L12" s="284" t="s">
        <v>307</v>
      </c>
      <c r="M12" s="284">
        <v>46.6</v>
      </c>
      <c r="N12" s="285"/>
      <c r="O12" s="286">
        <f t="shared" si="0"/>
        <v>-45</v>
      </c>
      <c r="P12" s="423" t="s">
        <v>153</v>
      </c>
      <c r="Q12" s="424"/>
      <c r="R12" s="424"/>
      <c r="S12" s="424"/>
      <c r="T12" s="425"/>
    </row>
    <row r="13" spans="1:20" ht="43" customHeight="1">
      <c r="A13" s="283" t="s">
        <v>308</v>
      </c>
      <c r="B13" s="419" t="s">
        <v>309</v>
      </c>
      <c r="C13" s="419"/>
      <c r="D13" s="420" t="s">
        <v>310</v>
      </c>
      <c r="E13" s="421"/>
      <c r="F13" s="421"/>
      <c r="G13" s="422"/>
      <c r="H13" s="463" t="s">
        <v>342</v>
      </c>
      <c r="I13" s="268" t="s">
        <v>280</v>
      </c>
      <c r="J13" s="284" t="s">
        <v>306</v>
      </c>
      <c r="K13" s="284" t="s">
        <v>306</v>
      </c>
      <c r="L13" s="284" t="s">
        <v>311</v>
      </c>
      <c r="M13" s="284">
        <v>69</v>
      </c>
      <c r="N13" s="285"/>
      <c r="O13" s="286">
        <f t="shared" si="0"/>
        <v>-67</v>
      </c>
      <c r="P13" s="423" t="s">
        <v>154</v>
      </c>
      <c r="Q13" s="424"/>
      <c r="R13" s="424"/>
      <c r="S13" s="424"/>
      <c r="T13" s="425"/>
    </row>
    <row r="14" spans="1:20" ht="30.5" customHeight="1">
      <c r="A14" s="283" t="s">
        <v>312</v>
      </c>
      <c r="B14" s="419" t="s">
        <v>313</v>
      </c>
      <c r="C14" s="419"/>
      <c r="D14" s="420" t="s">
        <v>314</v>
      </c>
      <c r="E14" s="421"/>
      <c r="F14" s="421"/>
      <c r="G14" s="422"/>
      <c r="H14" s="463" t="s">
        <v>344</v>
      </c>
      <c r="I14" s="268" t="s">
        <v>280</v>
      </c>
      <c r="J14" s="284" t="s">
        <v>286</v>
      </c>
      <c r="K14" s="284" t="s">
        <v>286</v>
      </c>
      <c r="L14" s="284" t="s">
        <v>315</v>
      </c>
      <c r="M14" s="284">
        <v>21.3</v>
      </c>
      <c r="N14" s="285"/>
      <c r="O14" s="286">
        <f t="shared" si="0"/>
        <v>-20.3</v>
      </c>
      <c r="P14" s="423" t="s">
        <v>155</v>
      </c>
      <c r="Q14" s="424"/>
      <c r="R14" s="424"/>
      <c r="S14" s="424"/>
      <c r="T14" s="425"/>
    </row>
    <row r="15" spans="1:20" ht="30.5" customHeight="1">
      <c r="A15" s="283" t="s">
        <v>316</v>
      </c>
      <c r="B15" s="419" t="s">
        <v>317</v>
      </c>
      <c r="C15" s="419"/>
      <c r="D15" s="420" t="s">
        <v>318</v>
      </c>
      <c r="E15" s="421"/>
      <c r="F15" s="421"/>
      <c r="G15" s="422"/>
      <c r="H15" s="463" t="s">
        <v>343</v>
      </c>
      <c r="I15" s="268" t="s">
        <v>280</v>
      </c>
      <c r="J15" s="284" t="s">
        <v>306</v>
      </c>
      <c r="K15" s="284" t="s">
        <v>306</v>
      </c>
      <c r="L15" s="284" t="s">
        <v>319</v>
      </c>
      <c r="M15" s="284">
        <v>57</v>
      </c>
      <c r="N15" s="285"/>
      <c r="O15" s="286">
        <f t="shared" si="0"/>
        <v>-53</v>
      </c>
      <c r="P15" s="423" t="s">
        <v>156</v>
      </c>
      <c r="Q15" s="424"/>
      <c r="R15" s="424"/>
      <c r="S15" s="424"/>
      <c r="T15" s="425"/>
    </row>
    <row r="16" spans="1:20" ht="42.5" customHeight="1">
      <c r="A16" s="283" t="s">
        <v>320</v>
      </c>
      <c r="B16" s="419" t="s">
        <v>321</v>
      </c>
      <c r="C16" s="419"/>
      <c r="D16" s="420" t="s">
        <v>322</v>
      </c>
      <c r="E16" s="421"/>
      <c r="F16" s="421"/>
      <c r="G16" s="422"/>
      <c r="H16" s="463" t="s">
        <v>345</v>
      </c>
      <c r="I16" s="268" t="s">
        <v>280</v>
      </c>
      <c r="J16" s="284" t="s">
        <v>286</v>
      </c>
      <c r="K16" s="284" t="s">
        <v>286</v>
      </c>
      <c r="L16" s="284" t="s">
        <v>323</v>
      </c>
      <c r="M16" s="284">
        <v>24.7</v>
      </c>
      <c r="N16" s="285"/>
      <c r="O16" s="286">
        <f t="shared" si="0"/>
        <v>-24</v>
      </c>
      <c r="P16" s="423" t="s">
        <v>157</v>
      </c>
      <c r="Q16" s="424"/>
      <c r="R16" s="424"/>
      <c r="S16" s="424"/>
      <c r="T16" s="425"/>
    </row>
    <row r="17" spans="1:20" ht="38" customHeight="1">
      <c r="A17" s="283" t="s">
        <v>324</v>
      </c>
      <c r="B17" s="419" t="s">
        <v>325</v>
      </c>
      <c r="C17" s="419"/>
      <c r="D17" s="420" t="s">
        <v>326</v>
      </c>
      <c r="E17" s="421"/>
      <c r="F17" s="421"/>
      <c r="G17" s="422"/>
      <c r="H17" s="463" t="s">
        <v>232</v>
      </c>
      <c r="I17" s="268" t="s">
        <v>280</v>
      </c>
      <c r="J17" s="284" t="s">
        <v>286</v>
      </c>
      <c r="K17" s="284" t="s">
        <v>286</v>
      </c>
      <c r="L17" s="284" t="s">
        <v>327</v>
      </c>
      <c r="M17" s="284">
        <v>19</v>
      </c>
      <c r="N17" s="285"/>
      <c r="O17" s="286">
        <f t="shared" si="0"/>
        <v>-18</v>
      </c>
      <c r="P17" s="423" t="s">
        <v>158</v>
      </c>
      <c r="Q17" s="424"/>
      <c r="R17" s="424"/>
      <c r="S17" s="424"/>
      <c r="T17" s="425"/>
    </row>
    <row r="18" spans="1:20" ht="21" customHeight="1">
      <c r="A18" s="283" t="s">
        <v>328</v>
      </c>
      <c r="B18" s="419" t="s">
        <v>329</v>
      </c>
      <c r="C18" s="419"/>
      <c r="D18" s="420" t="s">
        <v>330</v>
      </c>
      <c r="E18" s="421"/>
      <c r="F18" s="421"/>
      <c r="G18" s="422"/>
      <c r="H18" s="463" t="s">
        <v>234</v>
      </c>
      <c r="I18" s="268" t="s">
        <v>280</v>
      </c>
      <c r="J18" s="284" t="s">
        <v>291</v>
      </c>
      <c r="K18" s="284" t="s">
        <v>291</v>
      </c>
      <c r="L18" s="284" t="s">
        <v>331</v>
      </c>
      <c r="M18" s="284">
        <v>2</v>
      </c>
      <c r="N18" s="285"/>
      <c r="O18" s="286">
        <f t="shared" si="0"/>
        <v>-2</v>
      </c>
      <c r="P18" s="423" t="s">
        <v>159</v>
      </c>
      <c r="Q18" s="424"/>
      <c r="R18" s="424"/>
      <c r="S18" s="424"/>
      <c r="T18" s="425"/>
    </row>
    <row r="19" spans="1:20" ht="30.5" customHeight="1">
      <c r="A19" s="283" t="s">
        <v>332</v>
      </c>
      <c r="B19" s="419" t="s">
        <v>333</v>
      </c>
      <c r="C19" s="419"/>
      <c r="D19" s="420" t="s">
        <v>326</v>
      </c>
      <c r="E19" s="421"/>
      <c r="F19" s="421"/>
      <c r="G19" s="422"/>
      <c r="H19" s="463" t="s">
        <v>346</v>
      </c>
      <c r="I19" s="268" t="s">
        <v>280</v>
      </c>
      <c r="J19" s="284" t="s">
        <v>306</v>
      </c>
      <c r="K19" s="284" t="s">
        <v>306</v>
      </c>
      <c r="L19" s="284" t="s">
        <v>319</v>
      </c>
      <c r="M19" s="284">
        <v>57</v>
      </c>
      <c r="N19" s="285"/>
      <c r="O19" s="286">
        <f t="shared" si="0"/>
        <v>-53</v>
      </c>
      <c r="P19" s="423" t="s">
        <v>160</v>
      </c>
      <c r="Q19" s="424"/>
      <c r="R19" s="424"/>
      <c r="S19" s="424"/>
      <c r="T19" s="425"/>
    </row>
    <row r="20" spans="1:20" ht="30.5" customHeight="1">
      <c r="A20" s="283" t="s">
        <v>334</v>
      </c>
      <c r="B20" s="419" t="s">
        <v>335</v>
      </c>
      <c r="C20" s="419"/>
      <c r="D20" s="420" t="s">
        <v>279</v>
      </c>
      <c r="E20" s="421"/>
      <c r="F20" s="421"/>
      <c r="G20" s="422"/>
      <c r="H20" s="463" t="s">
        <v>347</v>
      </c>
      <c r="I20" s="268" t="s">
        <v>280</v>
      </c>
      <c r="J20" s="284" t="s">
        <v>291</v>
      </c>
      <c r="K20" s="284" t="s">
        <v>291</v>
      </c>
      <c r="L20" s="284" t="s">
        <v>331</v>
      </c>
      <c r="M20" s="284">
        <v>2</v>
      </c>
      <c r="N20" s="285"/>
      <c r="O20" s="286">
        <f t="shared" si="0"/>
        <v>-2</v>
      </c>
      <c r="P20" s="423" t="s">
        <v>162</v>
      </c>
      <c r="Q20" s="424"/>
      <c r="R20" s="424"/>
      <c r="S20" s="424"/>
      <c r="T20" s="425"/>
    </row>
    <row r="21" spans="1:20" ht="30.5" customHeight="1"/>
  </sheetData>
  <mergeCells count="56">
    <mergeCell ref="A2:G2"/>
    <mergeCell ref="Q2:R2"/>
    <mergeCell ref="S2:T2"/>
    <mergeCell ref="L2:N2"/>
    <mergeCell ref="O2:P2"/>
    <mergeCell ref="A1:G1"/>
    <mergeCell ref="Q1:R1"/>
    <mergeCell ref="S1:T1"/>
    <mergeCell ref="L1:N1"/>
    <mergeCell ref="O1:P1"/>
    <mergeCell ref="A4:C4"/>
    <mergeCell ref="D4:E4"/>
    <mergeCell ref="B6:C6"/>
    <mergeCell ref="D6:G6"/>
    <mergeCell ref="B7:C7"/>
    <mergeCell ref="D7:G7"/>
    <mergeCell ref="P7:T7"/>
    <mergeCell ref="B8:C8"/>
    <mergeCell ref="D8:G8"/>
    <mergeCell ref="P8:T8"/>
    <mergeCell ref="B9:C9"/>
    <mergeCell ref="D9:G9"/>
    <mergeCell ref="P9:T9"/>
    <mergeCell ref="B10:C10"/>
    <mergeCell ref="D10:G10"/>
    <mergeCell ref="P10:T10"/>
    <mergeCell ref="B11:C11"/>
    <mergeCell ref="D11:G11"/>
    <mergeCell ref="P11:T11"/>
    <mergeCell ref="B12:C12"/>
    <mergeCell ref="D12:G12"/>
    <mergeCell ref="P12:T12"/>
    <mergeCell ref="B13:C13"/>
    <mergeCell ref="D13:G13"/>
    <mergeCell ref="P13:T13"/>
    <mergeCell ref="B14:C14"/>
    <mergeCell ref="D14:G14"/>
    <mergeCell ref="P14:T14"/>
    <mergeCell ref="B15:C15"/>
    <mergeCell ref="D15:G15"/>
    <mergeCell ref="P15:T15"/>
    <mergeCell ref="B16:C16"/>
    <mergeCell ref="D16:G16"/>
    <mergeCell ref="P16:T16"/>
    <mergeCell ref="B17:C17"/>
    <mergeCell ref="D17:G17"/>
    <mergeCell ref="P17:T17"/>
    <mergeCell ref="B20:C20"/>
    <mergeCell ref="D20:G20"/>
    <mergeCell ref="P20:T20"/>
    <mergeCell ref="B18:C18"/>
    <mergeCell ref="D18:G18"/>
    <mergeCell ref="P18:T18"/>
    <mergeCell ref="B19:C19"/>
    <mergeCell ref="D19:G19"/>
    <mergeCell ref="P19:T19"/>
  </mergeCells>
  <conditionalFormatting sqref="O7:O20">
    <cfRule type="expression" dxfId="0" priority="1" stopIfTrue="1">
      <formula>V7="OUT"</formula>
    </cfRule>
  </conditionalFormatting>
  <dataValidations count="1">
    <dataValidation allowBlank="1" showInputMessage="1" showErrorMessage="1" promptTitle="test" sqref="A7:M20" xr:uid="{AE010449-947A-4779-9B60-47639943653A}"/>
  </dataValidations>
  <pageMargins left="0.7" right="0.7" top="0.75" bottom="0.75" header="0.3" footer="0.3"/>
  <pageSetup paperSize="9" scale="86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25"/>
  <sheetViews>
    <sheetView workbookViewId="0">
      <selection activeCell="B4" sqref="B4"/>
    </sheetView>
  </sheetViews>
  <sheetFormatPr defaultRowHeight="14.5"/>
  <cols>
    <col min="1" max="1" width="17" bestFit="1" customWidth="1"/>
    <col min="2" max="2" width="17" customWidth="1"/>
    <col min="3" max="3" width="26.08984375" bestFit="1" customWidth="1"/>
    <col min="4" max="4" width="13.08984375" bestFit="1" customWidth="1"/>
    <col min="5" max="5" width="12.90625" bestFit="1" customWidth="1"/>
    <col min="6" max="6" width="5.90625" bestFit="1" customWidth="1"/>
    <col min="7" max="7" width="13.54296875" customWidth="1"/>
  </cols>
  <sheetData>
    <row r="1" spans="1:7" s="105" customFormat="1" ht="18.5">
      <c r="A1" s="237" t="s">
        <v>163</v>
      </c>
      <c r="B1" s="237" t="s">
        <v>164</v>
      </c>
      <c r="C1" s="237" t="s">
        <v>165</v>
      </c>
      <c r="D1" s="237" t="s">
        <v>166</v>
      </c>
      <c r="E1" s="237" t="s">
        <v>167</v>
      </c>
      <c r="F1" s="237" t="s">
        <v>168</v>
      </c>
      <c r="G1" s="237" t="s">
        <v>169</v>
      </c>
    </row>
    <row r="2" spans="1:7" ht="29.25" customHeight="1">
      <c r="A2" s="238"/>
      <c r="B2" s="238"/>
      <c r="C2" s="238"/>
      <c r="D2" s="238"/>
      <c r="E2" s="238"/>
      <c r="F2" s="238"/>
      <c r="G2" s="238"/>
    </row>
    <row r="3" spans="1:7" ht="29.25" customHeight="1">
      <c r="A3" s="238"/>
      <c r="B3" s="238"/>
      <c r="C3" s="238"/>
      <c r="D3" s="238"/>
      <c r="E3" s="238"/>
      <c r="F3" s="238"/>
      <c r="G3" s="238"/>
    </row>
    <row r="4" spans="1:7" ht="29.25" customHeight="1">
      <c r="A4" s="238"/>
      <c r="B4" s="238" t="s">
        <v>170</v>
      </c>
      <c r="C4" s="238"/>
      <c r="D4" s="238"/>
      <c r="E4" s="238"/>
      <c r="F4" s="238"/>
      <c r="G4" s="238"/>
    </row>
    <row r="5" spans="1:7" ht="29.25" customHeight="1">
      <c r="A5" s="238"/>
      <c r="B5" s="238"/>
      <c r="C5" s="238"/>
      <c r="D5" s="238"/>
      <c r="E5" s="238"/>
      <c r="F5" s="238"/>
      <c r="G5" s="238"/>
    </row>
    <row r="6" spans="1:7" ht="29.25" customHeight="1">
      <c r="A6" s="238"/>
      <c r="B6" s="238"/>
      <c r="C6" s="238"/>
      <c r="D6" s="238"/>
      <c r="E6" s="238"/>
      <c r="F6" s="238"/>
      <c r="G6" s="238"/>
    </row>
    <row r="7" spans="1:7" ht="29.25" customHeight="1">
      <c r="A7" s="238"/>
      <c r="B7" s="238"/>
      <c r="C7" s="238"/>
      <c r="D7" s="238"/>
      <c r="E7" s="238"/>
      <c r="F7" s="238"/>
      <c r="G7" s="238"/>
    </row>
    <row r="8" spans="1:7" ht="29.25" customHeight="1">
      <c r="A8" s="238"/>
      <c r="B8" s="238"/>
      <c r="C8" s="238"/>
      <c r="D8" s="238"/>
      <c r="E8" s="238"/>
      <c r="F8" s="238"/>
      <c r="G8" s="238"/>
    </row>
    <row r="9" spans="1:7" ht="29.25" customHeight="1">
      <c r="A9" s="238"/>
      <c r="B9" s="238"/>
      <c r="C9" s="238"/>
      <c r="D9" s="238"/>
      <c r="E9" s="238"/>
      <c r="F9" s="238"/>
      <c r="G9" s="238"/>
    </row>
    <row r="10" spans="1:7" ht="29.25" customHeight="1">
      <c r="A10" s="238"/>
      <c r="B10" s="238"/>
      <c r="C10" s="238"/>
      <c r="D10" s="238"/>
      <c r="E10" s="238"/>
      <c r="F10" s="238"/>
      <c r="G10" s="238"/>
    </row>
    <row r="11" spans="1:7" ht="29.25" customHeight="1">
      <c r="A11" s="238"/>
      <c r="B11" s="238"/>
      <c r="C11" s="238"/>
      <c r="D11" s="238"/>
      <c r="E11" s="238"/>
      <c r="F11" s="238"/>
      <c r="G11" s="238"/>
    </row>
    <row r="12" spans="1:7" ht="29.25" customHeight="1">
      <c r="A12" s="238"/>
      <c r="B12" s="238"/>
      <c r="C12" s="238"/>
      <c r="D12" s="238"/>
      <c r="E12" s="238"/>
      <c r="F12" s="238"/>
      <c r="G12" s="238"/>
    </row>
    <row r="13" spans="1:7" ht="29.25" customHeight="1">
      <c r="A13" s="238"/>
      <c r="B13" s="238"/>
      <c r="C13" s="238"/>
      <c r="D13" s="238"/>
      <c r="E13" s="238"/>
      <c r="F13" s="238"/>
      <c r="G13" s="238"/>
    </row>
    <row r="14" spans="1:7" ht="29.25" customHeight="1">
      <c r="A14" s="238"/>
      <c r="B14" s="238"/>
      <c r="C14" s="238"/>
      <c r="D14" s="238"/>
      <c r="E14" s="238"/>
      <c r="F14" s="238"/>
      <c r="G14" s="238"/>
    </row>
    <row r="15" spans="1:7" ht="29.25" customHeight="1">
      <c r="A15" s="238"/>
      <c r="B15" s="238"/>
      <c r="C15" s="238"/>
      <c r="D15" s="238"/>
      <c r="E15" s="238"/>
      <c r="F15" s="238"/>
      <c r="G15" s="238"/>
    </row>
    <row r="16" spans="1:7" ht="29.25" customHeight="1">
      <c r="A16" s="238"/>
      <c r="B16" s="238"/>
      <c r="C16" s="238"/>
      <c r="D16" s="238"/>
      <c r="E16" s="238"/>
      <c r="F16" s="238"/>
      <c r="G16" s="238"/>
    </row>
    <row r="17" spans="1:7" ht="29.25" customHeight="1">
      <c r="A17" s="238"/>
      <c r="B17" s="238"/>
      <c r="C17" s="238"/>
      <c r="D17" s="238"/>
      <c r="E17" s="238"/>
      <c r="F17" s="238"/>
      <c r="G17" s="238"/>
    </row>
    <row r="18" spans="1:7" ht="29.25" customHeight="1">
      <c r="A18" s="238"/>
      <c r="B18" s="238"/>
      <c r="C18" s="238"/>
      <c r="D18" s="238"/>
      <c r="E18" s="238"/>
      <c r="F18" s="238"/>
      <c r="G18" s="238"/>
    </row>
    <row r="19" spans="1:7" ht="29.25" customHeight="1">
      <c r="A19" s="238"/>
      <c r="B19" s="238"/>
      <c r="C19" s="238"/>
      <c r="D19" s="238"/>
      <c r="E19" s="238"/>
      <c r="F19" s="238"/>
      <c r="G19" s="238"/>
    </row>
    <row r="20" spans="1:7" ht="29.25" customHeight="1">
      <c r="A20" s="238"/>
      <c r="B20" s="238"/>
      <c r="C20" s="238"/>
      <c r="D20" s="238"/>
      <c r="E20" s="238"/>
      <c r="F20" s="238"/>
      <c r="G20" s="238"/>
    </row>
    <row r="21" spans="1:7" ht="29.25" customHeight="1">
      <c r="A21" s="238"/>
      <c r="B21" s="238"/>
      <c r="C21" s="238"/>
      <c r="D21" s="238"/>
      <c r="E21" s="238"/>
      <c r="F21" s="238"/>
      <c r="G21" s="238"/>
    </row>
    <row r="22" spans="1:7" ht="29.25" customHeight="1">
      <c r="A22" s="238"/>
      <c r="B22" s="238"/>
      <c r="C22" s="238"/>
      <c r="D22" s="238"/>
      <c r="E22" s="238"/>
      <c r="F22" s="238"/>
      <c r="G22" s="238"/>
    </row>
    <row r="23" spans="1:7" ht="29.25" customHeight="1">
      <c r="A23" s="238"/>
      <c r="B23" s="238"/>
      <c r="C23" s="238"/>
      <c r="D23" s="238"/>
      <c r="E23" s="238"/>
      <c r="F23" s="238"/>
      <c r="G23" s="238"/>
    </row>
    <row r="24" spans="1:7" ht="29.25" customHeight="1">
      <c r="A24" s="238"/>
      <c r="B24" s="238"/>
      <c r="C24" s="238"/>
      <c r="D24" s="238"/>
      <c r="E24" s="238"/>
      <c r="F24" s="238"/>
      <c r="G24" s="238"/>
    </row>
    <row r="25" spans="1:7" ht="29.25" customHeight="1">
      <c r="A25" s="238"/>
      <c r="B25" s="238"/>
      <c r="C25" s="238"/>
      <c r="D25" s="238"/>
      <c r="E25" s="238"/>
      <c r="F25" s="238"/>
      <c r="G25" s="238"/>
    </row>
  </sheetData>
  <pageMargins left="0.25" right="0.25" top="0.75" bottom="0.75" header="0.3" footer="0.3"/>
  <pageSetup paperSize="9" scale="9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66"/>
  <sheetViews>
    <sheetView view="pageBreakPreview" zoomScaleNormal="100" zoomScaleSheetLayoutView="100" zoomScalePageLayoutView="70" workbookViewId="0">
      <selection activeCell="C16" sqref="C16:F16"/>
    </sheetView>
  </sheetViews>
  <sheetFormatPr defaultColWidth="9.90625" defaultRowHeight="15.5"/>
  <cols>
    <col min="1" max="1" width="5.453125" style="120" bestFit="1" customWidth="1"/>
    <col min="2" max="2" width="17.6328125" style="120" customWidth="1"/>
    <col min="3" max="3" width="10.54296875" style="120" customWidth="1"/>
    <col min="4" max="4" width="20" style="120" customWidth="1"/>
    <col min="5" max="5" width="2.36328125" style="120" customWidth="1"/>
    <col min="6" max="6" width="15.90625" style="120" customWidth="1"/>
    <col min="7" max="7" width="19.36328125" style="120" customWidth="1"/>
    <col min="8" max="8" width="45.54296875" style="120" customWidth="1"/>
    <col min="9" max="254" width="9.90625" style="120"/>
    <col min="255" max="255" width="3.90625" style="120" customWidth="1"/>
    <col min="256" max="257" width="9.54296875" style="120" customWidth="1"/>
    <col min="258" max="259" width="14.6328125" style="120" customWidth="1"/>
    <col min="260" max="260" width="0" style="120" hidden="1" customWidth="1"/>
    <col min="261" max="267" width="9.54296875" style="120" customWidth="1"/>
    <col min="268" max="510" width="9.90625" style="120"/>
    <col min="511" max="511" width="3.90625" style="120" customWidth="1"/>
    <col min="512" max="513" width="9.54296875" style="120" customWidth="1"/>
    <col min="514" max="515" width="14.6328125" style="120" customWidth="1"/>
    <col min="516" max="516" width="0" style="120" hidden="1" customWidth="1"/>
    <col min="517" max="523" width="9.54296875" style="120" customWidth="1"/>
    <col min="524" max="766" width="9.90625" style="120"/>
    <col min="767" max="767" width="3.90625" style="120" customWidth="1"/>
    <col min="768" max="769" width="9.54296875" style="120" customWidth="1"/>
    <col min="770" max="771" width="14.6328125" style="120" customWidth="1"/>
    <col min="772" max="772" width="0" style="120" hidden="1" customWidth="1"/>
    <col min="773" max="779" width="9.54296875" style="120" customWidth="1"/>
    <col min="780" max="1022" width="9.90625" style="120"/>
    <col min="1023" max="1023" width="3.90625" style="120" customWidth="1"/>
    <col min="1024" max="1025" width="9.54296875" style="120" customWidth="1"/>
    <col min="1026" max="1027" width="14.6328125" style="120" customWidth="1"/>
    <col min="1028" max="1028" width="0" style="120" hidden="1" customWidth="1"/>
    <col min="1029" max="1035" width="9.54296875" style="120" customWidth="1"/>
    <col min="1036" max="1278" width="9.90625" style="120"/>
    <col min="1279" max="1279" width="3.90625" style="120" customWidth="1"/>
    <col min="1280" max="1281" width="9.54296875" style="120" customWidth="1"/>
    <col min="1282" max="1283" width="14.6328125" style="120" customWidth="1"/>
    <col min="1284" max="1284" width="0" style="120" hidden="1" customWidth="1"/>
    <col min="1285" max="1291" width="9.54296875" style="120" customWidth="1"/>
    <col min="1292" max="1534" width="9.90625" style="120"/>
    <col min="1535" max="1535" width="3.90625" style="120" customWidth="1"/>
    <col min="1536" max="1537" width="9.54296875" style="120" customWidth="1"/>
    <col min="1538" max="1539" width="14.6328125" style="120" customWidth="1"/>
    <col min="1540" max="1540" width="0" style="120" hidden="1" customWidth="1"/>
    <col min="1541" max="1547" width="9.54296875" style="120" customWidth="1"/>
    <col min="1548" max="1790" width="9.90625" style="120"/>
    <col min="1791" max="1791" width="3.90625" style="120" customWidth="1"/>
    <col min="1792" max="1793" width="9.54296875" style="120" customWidth="1"/>
    <col min="1794" max="1795" width="14.6328125" style="120" customWidth="1"/>
    <col min="1796" max="1796" width="0" style="120" hidden="1" customWidth="1"/>
    <col min="1797" max="1803" width="9.54296875" style="120" customWidth="1"/>
    <col min="1804" max="2046" width="9.90625" style="120"/>
    <col min="2047" max="2047" width="3.90625" style="120" customWidth="1"/>
    <col min="2048" max="2049" width="9.54296875" style="120" customWidth="1"/>
    <col min="2050" max="2051" width="14.6328125" style="120" customWidth="1"/>
    <col min="2052" max="2052" width="0" style="120" hidden="1" customWidth="1"/>
    <col min="2053" max="2059" width="9.54296875" style="120" customWidth="1"/>
    <col min="2060" max="2302" width="9.90625" style="120"/>
    <col min="2303" max="2303" width="3.90625" style="120" customWidth="1"/>
    <col min="2304" max="2305" width="9.54296875" style="120" customWidth="1"/>
    <col min="2306" max="2307" width="14.6328125" style="120" customWidth="1"/>
    <col min="2308" max="2308" width="0" style="120" hidden="1" customWidth="1"/>
    <col min="2309" max="2315" width="9.54296875" style="120" customWidth="1"/>
    <col min="2316" max="2558" width="9.90625" style="120"/>
    <col min="2559" max="2559" width="3.90625" style="120" customWidth="1"/>
    <col min="2560" max="2561" width="9.54296875" style="120" customWidth="1"/>
    <col min="2562" max="2563" width="14.6328125" style="120" customWidth="1"/>
    <col min="2564" max="2564" width="0" style="120" hidden="1" customWidth="1"/>
    <col min="2565" max="2571" width="9.54296875" style="120" customWidth="1"/>
    <col min="2572" max="2814" width="9.90625" style="120"/>
    <col min="2815" max="2815" width="3.90625" style="120" customWidth="1"/>
    <col min="2816" max="2817" width="9.54296875" style="120" customWidth="1"/>
    <col min="2818" max="2819" width="14.6328125" style="120" customWidth="1"/>
    <col min="2820" max="2820" width="0" style="120" hidden="1" customWidth="1"/>
    <col min="2821" max="2827" width="9.54296875" style="120" customWidth="1"/>
    <col min="2828" max="3070" width="9.90625" style="120"/>
    <col min="3071" max="3071" width="3.90625" style="120" customWidth="1"/>
    <col min="3072" max="3073" width="9.54296875" style="120" customWidth="1"/>
    <col min="3074" max="3075" width="14.6328125" style="120" customWidth="1"/>
    <col min="3076" max="3076" width="0" style="120" hidden="1" customWidth="1"/>
    <col min="3077" max="3083" width="9.54296875" style="120" customWidth="1"/>
    <col min="3084" max="3326" width="9.90625" style="120"/>
    <col min="3327" max="3327" width="3.90625" style="120" customWidth="1"/>
    <col min="3328" max="3329" width="9.54296875" style="120" customWidth="1"/>
    <col min="3330" max="3331" width="14.6328125" style="120" customWidth="1"/>
    <col min="3332" max="3332" width="0" style="120" hidden="1" customWidth="1"/>
    <col min="3333" max="3339" width="9.54296875" style="120" customWidth="1"/>
    <col min="3340" max="3582" width="9.90625" style="120"/>
    <col min="3583" max="3583" width="3.90625" style="120" customWidth="1"/>
    <col min="3584" max="3585" width="9.54296875" style="120" customWidth="1"/>
    <col min="3586" max="3587" width="14.6328125" style="120" customWidth="1"/>
    <col min="3588" max="3588" width="0" style="120" hidden="1" customWidth="1"/>
    <col min="3589" max="3595" width="9.54296875" style="120" customWidth="1"/>
    <col min="3596" max="3838" width="9.90625" style="120"/>
    <col min="3839" max="3839" width="3.90625" style="120" customWidth="1"/>
    <col min="3840" max="3841" width="9.54296875" style="120" customWidth="1"/>
    <col min="3842" max="3843" width="14.6328125" style="120" customWidth="1"/>
    <col min="3844" max="3844" width="0" style="120" hidden="1" customWidth="1"/>
    <col min="3845" max="3851" width="9.54296875" style="120" customWidth="1"/>
    <col min="3852" max="4094" width="9.90625" style="120"/>
    <col min="4095" max="4095" width="3.90625" style="120" customWidth="1"/>
    <col min="4096" max="4097" width="9.54296875" style="120" customWidth="1"/>
    <col min="4098" max="4099" width="14.6328125" style="120" customWidth="1"/>
    <col min="4100" max="4100" width="0" style="120" hidden="1" customWidth="1"/>
    <col min="4101" max="4107" width="9.54296875" style="120" customWidth="1"/>
    <col min="4108" max="4350" width="9.90625" style="120"/>
    <col min="4351" max="4351" width="3.90625" style="120" customWidth="1"/>
    <col min="4352" max="4353" width="9.54296875" style="120" customWidth="1"/>
    <col min="4354" max="4355" width="14.6328125" style="120" customWidth="1"/>
    <col min="4356" max="4356" width="0" style="120" hidden="1" customWidth="1"/>
    <col min="4357" max="4363" width="9.54296875" style="120" customWidth="1"/>
    <col min="4364" max="4606" width="9.90625" style="120"/>
    <col min="4607" max="4607" width="3.90625" style="120" customWidth="1"/>
    <col min="4608" max="4609" width="9.54296875" style="120" customWidth="1"/>
    <col min="4610" max="4611" width="14.6328125" style="120" customWidth="1"/>
    <col min="4612" max="4612" width="0" style="120" hidden="1" customWidth="1"/>
    <col min="4613" max="4619" width="9.54296875" style="120" customWidth="1"/>
    <col min="4620" max="4862" width="9.90625" style="120"/>
    <col min="4863" max="4863" width="3.90625" style="120" customWidth="1"/>
    <col min="4864" max="4865" width="9.54296875" style="120" customWidth="1"/>
    <col min="4866" max="4867" width="14.6328125" style="120" customWidth="1"/>
    <col min="4868" max="4868" width="0" style="120" hidden="1" customWidth="1"/>
    <col min="4869" max="4875" width="9.54296875" style="120" customWidth="1"/>
    <col min="4876" max="5118" width="9.90625" style="120"/>
    <col min="5119" max="5119" width="3.90625" style="120" customWidth="1"/>
    <col min="5120" max="5121" width="9.54296875" style="120" customWidth="1"/>
    <col min="5122" max="5123" width="14.6328125" style="120" customWidth="1"/>
    <col min="5124" max="5124" width="0" style="120" hidden="1" customWidth="1"/>
    <col min="5125" max="5131" width="9.54296875" style="120" customWidth="1"/>
    <col min="5132" max="5374" width="9.90625" style="120"/>
    <col min="5375" max="5375" width="3.90625" style="120" customWidth="1"/>
    <col min="5376" max="5377" width="9.54296875" style="120" customWidth="1"/>
    <col min="5378" max="5379" width="14.6328125" style="120" customWidth="1"/>
    <col min="5380" max="5380" width="0" style="120" hidden="1" customWidth="1"/>
    <col min="5381" max="5387" width="9.54296875" style="120" customWidth="1"/>
    <col min="5388" max="5630" width="9.90625" style="120"/>
    <col min="5631" max="5631" width="3.90625" style="120" customWidth="1"/>
    <col min="5632" max="5633" width="9.54296875" style="120" customWidth="1"/>
    <col min="5634" max="5635" width="14.6328125" style="120" customWidth="1"/>
    <col min="5636" max="5636" width="0" style="120" hidden="1" customWidth="1"/>
    <col min="5637" max="5643" width="9.54296875" style="120" customWidth="1"/>
    <col min="5644" max="5886" width="9.90625" style="120"/>
    <col min="5887" max="5887" width="3.90625" style="120" customWidth="1"/>
    <col min="5888" max="5889" width="9.54296875" style="120" customWidth="1"/>
    <col min="5890" max="5891" width="14.6328125" style="120" customWidth="1"/>
    <col min="5892" max="5892" width="0" style="120" hidden="1" customWidth="1"/>
    <col min="5893" max="5899" width="9.54296875" style="120" customWidth="1"/>
    <col min="5900" max="6142" width="9.90625" style="120"/>
    <col min="6143" max="6143" width="3.90625" style="120" customWidth="1"/>
    <col min="6144" max="6145" width="9.54296875" style="120" customWidth="1"/>
    <col min="6146" max="6147" width="14.6328125" style="120" customWidth="1"/>
    <col min="6148" max="6148" width="0" style="120" hidden="1" customWidth="1"/>
    <col min="6149" max="6155" width="9.54296875" style="120" customWidth="1"/>
    <col min="6156" max="6398" width="9.90625" style="120"/>
    <col min="6399" max="6399" width="3.90625" style="120" customWidth="1"/>
    <col min="6400" max="6401" width="9.54296875" style="120" customWidth="1"/>
    <col min="6402" max="6403" width="14.6328125" style="120" customWidth="1"/>
    <col min="6404" max="6404" width="0" style="120" hidden="1" customWidth="1"/>
    <col min="6405" max="6411" width="9.54296875" style="120" customWidth="1"/>
    <col min="6412" max="6654" width="9.90625" style="120"/>
    <col min="6655" max="6655" width="3.90625" style="120" customWidth="1"/>
    <col min="6656" max="6657" width="9.54296875" style="120" customWidth="1"/>
    <col min="6658" max="6659" width="14.6328125" style="120" customWidth="1"/>
    <col min="6660" max="6660" width="0" style="120" hidden="1" customWidth="1"/>
    <col min="6661" max="6667" width="9.54296875" style="120" customWidth="1"/>
    <col min="6668" max="6910" width="9.90625" style="120"/>
    <col min="6911" max="6911" width="3.90625" style="120" customWidth="1"/>
    <col min="6912" max="6913" width="9.54296875" style="120" customWidth="1"/>
    <col min="6914" max="6915" width="14.6328125" style="120" customWidth="1"/>
    <col min="6916" max="6916" width="0" style="120" hidden="1" customWidth="1"/>
    <col min="6917" max="6923" width="9.54296875" style="120" customWidth="1"/>
    <col min="6924" max="7166" width="9.90625" style="120"/>
    <col min="7167" max="7167" width="3.90625" style="120" customWidth="1"/>
    <col min="7168" max="7169" width="9.54296875" style="120" customWidth="1"/>
    <col min="7170" max="7171" width="14.6328125" style="120" customWidth="1"/>
    <col min="7172" max="7172" width="0" style="120" hidden="1" customWidth="1"/>
    <col min="7173" max="7179" width="9.54296875" style="120" customWidth="1"/>
    <col min="7180" max="7422" width="9.90625" style="120"/>
    <col min="7423" max="7423" width="3.90625" style="120" customWidth="1"/>
    <col min="7424" max="7425" width="9.54296875" style="120" customWidth="1"/>
    <col min="7426" max="7427" width="14.6328125" style="120" customWidth="1"/>
    <col min="7428" max="7428" width="0" style="120" hidden="1" customWidth="1"/>
    <col min="7429" max="7435" width="9.54296875" style="120" customWidth="1"/>
    <col min="7436" max="7678" width="9.90625" style="120"/>
    <col min="7679" max="7679" width="3.90625" style="120" customWidth="1"/>
    <col min="7680" max="7681" width="9.54296875" style="120" customWidth="1"/>
    <col min="7682" max="7683" width="14.6328125" style="120" customWidth="1"/>
    <col min="7684" max="7684" width="0" style="120" hidden="1" customWidth="1"/>
    <col min="7685" max="7691" width="9.54296875" style="120" customWidth="1"/>
    <col min="7692" max="7934" width="9.90625" style="120"/>
    <col min="7935" max="7935" width="3.90625" style="120" customWidth="1"/>
    <col min="7936" max="7937" width="9.54296875" style="120" customWidth="1"/>
    <col min="7938" max="7939" width="14.6328125" style="120" customWidth="1"/>
    <col min="7940" max="7940" width="0" style="120" hidden="1" customWidth="1"/>
    <col min="7941" max="7947" width="9.54296875" style="120" customWidth="1"/>
    <col min="7948" max="8190" width="9.90625" style="120"/>
    <col min="8191" max="8191" width="3.90625" style="120" customWidth="1"/>
    <col min="8192" max="8193" width="9.54296875" style="120" customWidth="1"/>
    <col min="8194" max="8195" width="14.6328125" style="120" customWidth="1"/>
    <col min="8196" max="8196" width="0" style="120" hidden="1" customWidth="1"/>
    <col min="8197" max="8203" width="9.54296875" style="120" customWidth="1"/>
    <col min="8204" max="8446" width="9.90625" style="120"/>
    <col min="8447" max="8447" width="3.90625" style="120" customWidth="1"/>
    <col min="8448" max="8449" width="9.54296875" style="120" customWidth="1"/>
    <col min="8450" max="8451" width="14.6328125" style="120" customWidth="1"/>
    <col min="8452" max="8452" width="0" style="120" hidden="1" customWidth="1"/>
    <col min="8453" max="8459" width="9.54296875" style="120" customWidth="1"/>
    <col min="8460" max="8702" width="9.90625" style="120"/>
    <col min="8703" max="8703" width="3.90625" style="120" customWidth="1"/>
    <col min="8704" max="8705" width="9.54296875" style="120" customWidth="1"/>
    <col min="8706" max="8707" width="14.6328125" style="120" customWidth="1"/>
    <col min="8708" max="8708" width="0" style="120" hidden="1" customWidth="1"/>
    <col min="8709" max="8715" width="9.54296875" style="120" customWidth="1"/>
    <col min="8716" max="8958" width="9.90625" style="120"/>
    <col min="8959" max="8959" width="3.90625" style="120" customWidth="1"/>
    <col min="8960" max="8961" width="9.54296875" style="120" customWidth="1"/>
    <col min="8962" max="8963" width="14.6328125" style="120" customWidth="1"/>
    <col min="8964" max="8964" width="0" style="120" hidden="1" customWidth="1"/>
    <col min="8965" max="8971" width="9.54296875" style="120" customWidth="1"/>
    <col min="8972" max="9214" width="9.90625" style="120"/>
    <col min="9215" max="9215" width="3.90625" style="120" customWidth="1"/>
    <col min="9216" max="9217" width="9.54296875" style="120" customWidth="1"/>
    <col min="9218" max="9219" width="14.6328125" style="120" customWidth="1"/>
    <col min="9220" max="9220" width="0" style="120" hidden="1" customWidth="1"/>
    <col min="9221" max="9227" width="9.54296875" style="120" customWidth="1"/>
    <col min="9228" max="9470" width="9.90625" style="120"/>
    <col min="9471" max="9471" width="3.90625" style="120" customWidth="1"/>
    <col min="9472" max="9473" width="9.54296875" style="120" customWidth="1"/>
    <col min="9474" max="9475" width="14.6328125" style="120" customWidth="1"/>
    <col min="9476" max="9476" width="0" style="120" hidden="1" customWidth="1"/>
    <col min="9477" max="9483" width="9.54296875" style="120" customWidth="1"/>
    <col min="9484" max="9726" width="9.90625" style="120"/>
    <col min="9727" max="9727" width="3.90625" style="120" customWidth="1"/>
    <col min="9728" max="9729" width="9.54296875" style="120" customWidth="1"/>
    <col min="9730" max="9731" width="14.6328125" style="120" customWidth="1"/>
    <col min="9732" max="9732" width="0" style="120" hidden="1" customWidth="1"/>
    <col min="9733" max="9739" width="9.54296875" style="120" customWidth="1"/>
    <col min="9740" max="9982" width="9.90625" style="120"/>
    <col min="9983" max="9983" width="3.90625" style="120" customWidth="1"/>
    <col min="9984" max="9985" width="9.54296875" style="120" customWidth="1"/>
    <col min="9986" max="9987" width="14.6328125" style="120" customWidth="1"/>
    <col min="9988" max="9988" width="0" style="120" hidden="1" customWidth="1"/>
    <col min="9989" max="9995" width="9.54296875" style="120" customWidth="1"/>
    <col min="9996" max="10238" width="9.90625" style="120"/>
    <col min="10239" max="10239" width="3.90625" style="120" customWidth="1"/>
    <col min="10240" max="10241" width="9.54296875" style="120" customWidth="1"/>
    <col min="10242" max="10243" width="14.6328125" style="120" customWidth="1"/>
    <col min="10244" max="10244" width="0" style="120" hidden="1" customWidth="1"/>
    <col min="10245" max="10251" width="9.54296875" style="120" customWidth="1"/>
    <col min="10252" max="10494" width="9.90625" style="120"/>
    <col min="10495" max="10495" width="3.90625" style="120" customWidth="1"/>
    <col min="10496" max="10497" width="9.54296875" style="120" customWidth="1"/>
    <col min="10498" max="10499" width="14.6328125" style="120" customWidth="1"/>
    <col min="10500" max="10500" width="0" style="120" hidden="1" customWidth="1"/>
    <col min="10501" max="10507" width="9.54296875" style="120" customWidth="1"/>
    <col min="10508" max="10750" width="9.90625" style="120"/>
    <col min="10751" max="10751" width="3.90625" style="120" customWidth="1"/>
    <col min="10752" max="10753" width="9.54296875" style="120" customWidth="1"/>
    <col min="10754" max="10755" width="14.6328125" style="120" customWidth="1"/>
    <col min="10756" max="10756" width="0" style="120" hidden="1" customWidth="1"/>
    <col min="10757" max="10763" width="9.54296875" style="120" customWidth="1"/>
    <col min="10764" max="11006" width="9.90625" style="120"/>
    <col min="11007" max="11007" width="3.90625" style="120" customWidth="1"/>
    <col min="11008" max="11009" width="9.54296875" style="120" customWidth="1"/>
    <col min="11010" max="11011" width="14.6328125" style="120" customWidth="1"/>
    <col min="11012" max="11012" width="0" style="120" hidden="1" customWidth="1"/>
    <col min="11013" max="11019" width="9.54296875" style="120" customWidth="1"/>
    <col min="11020" max="11262" width="9.90625" style="120"/>
    <col min="11263" max="11263" width="3.90625" style="120" customWidth="1"/>
    <col min="11264" max="11265" width="9.54296875" style="120" customWidth="1"/>
    <col min="11266" max="11267" width="14.6328125" style="120" customWidth="1"/>
    <col min="11268" max="11268" width="0" style="120" hidden="1" customWidth="1"/>
    <col min="11269" max="11275" width="9.54296875" style="120" customWidth="1"/>
    <col min="11276" max="11518" width="9.90625" style="120"/>
    <col min="11519" max="11519" width="3.90625" style="120" customWidth="1"/>
    <col min="11520" max="11521" width="9.54296875" style="120" customWidth="1"/>
    <col min="11522" max="11523" width="14.6328125" style="120" customWidth="1"/>
    <col min="11524" max="11524" width="0" style="120" hidden="1" customWidth="1"/>
    <col min="11525" max="11531" width="9.54296875" style="120" customWidth="1"/>
    <col min="11532" max="11774" width="9.90625" style="120"/>
    <col min="11775" max="11775" width="3.90625" style="120" customWidth="1"/>
    <col min="11776" max="11777" width="9.54296875" style="120" customWidth="1"/>
    <col min="11778" max="11779" width="14.6328125" style="120" customWidth="1"/>
    <col min="11780" max="11780" width="0" style="120" hidden="1" customWidth="1"/>
    <col min="11781" max="11787" width="9.54296875" style="120" customWidth="1"/>
    <col min="11788" max="12030" width="9.90625" style="120"/>
    <col min="12031" max="12031" width="3.90625" style="120" customWidth="1"/>
    <col min="12032" max="12033" width="9.54296875" style="120" customWidth="1"/>
    <col min="12034" max="12035" width="14.6328125" style="120" customWidth="1"/>
    <col min="12036" max="12036" width="0" style="120" hidden="1" customWidth="1"/>
    <col min="12037" max="12043" width="9.54296875" style="120" customWidth="1"/>
    <col min="12044" max="12286" width="9.90625" style="120"/>
    <col min="12287" max="12287" width="3.90625" style="120" customWidth="1"/>
    <col min="12288" max="12289" width="9.54296875" style="120" customWidth="1"/>
    <col min="12290" max="12291" width="14.6328125" style="120" customWidth="1"/>
    <col min="12292" max="12292" width="0" style="120" hidden="1" customWidth="1"/>
    <col min="12293" max="12299" width="9.54296875" style="120" customWidth="1"/>
    <col min="12300" max="12542" width="9.90625" style="120"/>
    <col min="12543" max="12543" width="3.90625" style="120" customWidth="1"/>
    <col min="12544" max="12545" width="9.54296875" style="120" customWidth="1"/>
    <col min="12546" max="12547" width="14.6328125" style="120" customWidth="1"/>
    <col min="12548" max="12548" width="0" style="120" hidden="1" customWidth="1"/>
    <col min="12549" max="12555" width="9.54296875" style="120" customWidth="1"/>
    <col min="12556" max="12798" width="9.90625" style="120"/>
    <col min="12799" max="12799" width="3.90625" style="120" customWidth="1"/>
    <col min="12800" max="12801" width="9.54296875" style="120" customWidth="1"/>
    <col min="12802" max="12803" width="14.6328125" style="120" customWidth="1"/>
    <col min="12804" max="12804" width="0" style="120" hidden="1" customWidth="1"/>
    <col min="12805" max="12811" width="9.54296875" style="120" customWidth="1"/>
    <col min="12812" max="13054" width="9.90625" style="120"/>
    <col min="13055" max="13055" width="3.90625" style="120" customWidth="1"/>
    <col min="13056" max="13057" width="9.54296875" style="120" customWidth="1"/>
    <col min="13058" max="13059" width="14.6328125" style="120" customWidth="1"/>
    <col min="13060" max="13060" width="0" style="120" hidden="1" customWidth="1"/>
    <col min="13061" max="13067" width="9.54296875" style="120" customWidth="1"/>
    <col min="13068" max="13310" width="9.90625" style="120"/>
    <col min="13311" max="13311" width="3.90625" style="120" customWidth="1"/>
    <col min="13312" max="13313" width="9.54296875" style="120" customWidth="1"/>
    <col min="13314" max="13315" width="14.6328125" style="120" customWidth="1"/>
    <col min="13316" max="13316" width="0" style="120" hidden="1" customWidth="1"/>
    <col min="13317" max="13323" width="9.54296875" style="120" customWidth="1"/>
    <col min="13324" max="13566" width="9.90625" style="120"/>
    <col min="13567" max="13567" width="3.90625" style="120" customWidth="1"/>
    <col min="13568" max="13569" width="9.54296875" style="120" customWidth="1"/>
    <col min="13570" max="13571" width="14.6328125" style="120" customWidth="1"/>
    <col min="13572" max="13572" width="0" style="120" hidden="1" customWidth="1"/>
    <col min="13573" max="13579" width="9.54296875" style="120" customWidth="1"/>
    <col min="13580" max="13822" width="9.90625" style="120"/>
    <col min="13823" max="13823" width="3.90625" style="120" customWidth="1"/>
    <col min="13824" max="13825" width="9.54296875" style="120" customWidth="1"/>
    <col min="13826" max="13827" width="14.6328125" style="120" customWidth="1"/>
    <col min="13828" max="13828" width="0" style="120" hidden="1" customWidth="1"/>
    <col min="13829" max="13835" width="9.54296875" style="120" customWidth="1"/>
    <col min="13836" max="14078" width="9.90625" style="120"/>
    <col min="14079" max="14079" width="3.90625" style="120" customWidth="1"/>
    <col min="14080" max="14081" width="9.54296875" style="120" customWidth="1"/>
    <col min="14082" max="14083" width="14.6328125" style="120" customWidth="1"/>
    <col min="14084" max="14084" width="0" style="120" hidden="1" customWidth="1"/>
    <col min="14085" max="14091" width="9.54296875" style="120" customWidth="1"/>
    <col min="14092" max="14334" width="9.90625" style="120"/>
    <col min="14335" max="14335" width="3.90625" style="120" customWidth="1"/>
    <col min="14336" max="14337" width="9.54296875" style="120" customWidth="1"/>
    <col min="14338" max="14339" width="14.6328125" style="120" customWidth="1"/>
    <col min="14340" max="14340" width="0" style="120" hidden="1" customWidth="1"/>
    <col min="14341" max="14347" width="9.54296875" style="120" customWidth="1"/>
    <col min="14348" max="14590" width="9.90625" style="120"/>
    <col min="14591" max="14591" width="3.90625" style="120" customWidth="1"/>
    <col min="14592" max="14593" width="9.54296875" style="120" customWidth="1"/>
    <col min="14594" max="14595" width="14.6328125" style="120" customWidth="1"/>
    <col min="14596" max="14596" width="0" style="120" hidden="1" customWidth="1"/>
    <col min="14597" max="14603" width="9.54296875" style="120" customWidth="1"/>
    <col min="14604" max="14846" width="9.90625" style="120"/>
    <col min="14847" max="14847" width="3.90625" style="120" customWidth="1"/>
    <col min="14848" max="14849" width="9.54296875" style="120" customWidth="1"/>
    <col min="14850" max="14851" width="14.6328125" style="120" customWidth="1"/>
    <col min="14852" max="14852" width="0" style="120" hidden="1" customWidth="1"/>
    <col min="14853" max="14859" width="9.54296875" style="120" customWidth="1"/>
    <col min="14860" max="15102" width="9.90625" style="120"/>
    <col min="15103" max="15103" width="3.90625" style="120" customWidth="1"/>
    <col min="15104" max="15105" width="9.54296875" style="120" customWidth="1"/>
    <col min="15106" max="15107" width="14.6328125" style="120" customWidth="1"/>
    <col min="15108" max="15108" width="0" style="120" hidden="1" customWidth="1"/>
    <col min="15109" max="15115" width="9.54296875" style="120" customWidth="1"/>
    <col min="15116" max="15358" width="9.90625" style="120"/>
    <col min="15359" max="15359" width="3.90625" style="120" customWidth="1"/>
    <col min="15360" max="15361" width="9.54296875" style="120" customWidth="1"/>
    <col min="15362" max="15363" width="14.6328125" style="120" customWidth="1"/>
    <col min="15364" max="15364" width="0" style="120" hidden="1" customWidth="1"/>
    <col min="15365" max="15371" width="9.54296875" style="120" customWidth="1"/>
    <col min="15372" max="15614" width="9.90625" style="120"/>
    <col min="15615" max="15615" width="3.90625" style="120" customWidth="1"/>
    <col min="15616" max="15617" width="9.54296875" style="120" customWidth="1"/>
    <col min="15618" max="15619" width="14.6328125" style="120" customWidth="1"/>
    <col min="15620" max="15620" width="0" style="120" hidden="1" customWidth="1"/>
    <col min="15621" max="15627" width="9.54296875" style="120" customWidth="1"/>
    <col min="15628" max="15870" width="9.90625" style="120"/>
    <col min="15871" max="15871" width="3.90625" style="120" customWidth="1"/>
    <col min="15872" max="15873" width="9.54296875" style="120" customWidth="1"/>
    <col min="15874" max="15875" width="14.6328125" style="120" customWidth="1"/>
    <col min="15876" max="15876" width="0" style="120" hidden="1" customWidth="1"/>
    <col min="15877" max="15883" width="9.54296875" style="120" customWidth="1"/>
    <col min="15884" max="16126" width="9.90625" style="120"/>
    <col min="16127" max="16127" width="3.90625" style="120" customWidth="1"/>
    <col min="16128" max="16129" width="9.54296875" style="120" customWidth="1"/>
    <col min="16130" max="16131" width="14.6328125" style="120" customWidth="1"/>
    <col min="16132" max="16132" width="0" style="120" hidden="1" customWidth="1"/>
    <col min="16133" max="16139" width="9.54296875" style="120" customWidth="1"/>
    <col min="16140" max="16384" width="9.90625" style="120"/>
  </cols>
  <sheetData>
    <row r="1" spans="1:8" s="108" customFormat="1" ht="18" customHeight="1">
      <c r="B1"/>
      <c r="C1"/>
      <c r="D1"/>
      <c r="E1"/>
      <c r="F1" s="239" t="s">
        <v>0</v>
      </c>
      <c r="G1" s="240" t="s">
        <v>171</v>
      </c>
      <c r="H1"/>
    </row>
    <row r="2" spans="1:8" s="108" customFormat="1" ht="14.4" customHeight="1">
      <c r="B2"/>
      <c r="C2"/>
      <c r="D2"/>
      <c r="E2"/>
      <c r="F2" s="239" t="s">
        <v>2</v>
      </c>
      <c r="G2" s="241" t="s">
        <v>172</v>
      </c>
      <c r="H2"/>
    </row>
    <row r="3" spans="1:8" s="108" customFormat="1" ht="14.4" customHeight="1" thickBot="1">
      <c r="B3"/>
      <c r="C3"/>
      <c r="D3"/>
      <c r="E3"/>
      <c r="F3" s="239" t="s">
        <v>4</v>
      </c>
      <c r="G3" s="242" t="s">
        <v>173</v>
      </c>
      <c r="H3"/>
    </row>
    <row r="4" spans="1:8" s="108" customFormat="1" ht="17.25" customHeight="1" thickBot="1">
      <c r="A4" s="107"/>
      <c r="B4" s="438" t="s">
        <v>174</v>
      </c>
      <c r="C4" s="438"/>
      <c r="D4" s="153">
        <v>45026</v>
      </c>
      <c r="E4"/>
      <c r="F4"/>
      <c r="G4"/>
      <c r="H4"/>
    </row>
    <row r="5" spans="1:8" s="108" customFormat="1" ht="3.9" customHeight="1" thickBot="1">
      <c r="A5" s="107"/>
      <c r="B5" s="439"/>
      <c r="C5" s="439"/>
      <c r="D5" s="137"/>
      <c r="E5"/>
      <c r="F5" s="107"/>
      <c r="G5" s="107"/>
      <c r="H5"/>
    </row>
    <row r="6" spans="1:8" s="108" customFormat="1" ht="17.25" customHeight="1" thickBot="1">
      <c r="A6" s="107"/>
      <c r="B6" s="438" t="s">
        <v>175</v>
      </c>
      <c r="C6" s="438"/>
      <c r="D6" s="154" t="s">
        <v>24</v>
      </c>
      <c r="E6"/>
      <c r="F6" s="109" t="s">
        <v>146</v>
      </c>
      <c r="G6" s="155" t="str">
        <f>'1. CUTTING DOCKET'!D9</f>
        <v>SS25</v>
      </c>
      <c r="H6"/>
    </row>
    <row r="7" spans="1:8" s="108" customFormat="1" ht="3.9" customHeight="1" thickBot="1">
      <c r="A7" s="107"/>
      <c r="B7" s="440"/>
      <c r="C7" s="440"/>
      <c r="D7" s="137"/>
      <c r="E7"/>
      <c r="F7" s="110"/>
      <c r="G7" s="113"/>
      <c r="H7"/>
    </row>
    <row r="8" spans="1:8" s="108" customFormat="1" ht="17.25" customHeight="1" thickBot="1">
      <c r="A8" s="107"/>
      <c r="B8" s="438" t="s">
        <v>176</v>
      </c>
      <c r="C8" s="438"/>
      <c r="D8" s="154" t="str">
        <f>'1. CUTTING DOCKET'!D7</f>
        <v>N07-SST08</v>
      </c>
      <c r="E8" s="156"/>
      <c r="F8" s="109" t="s">
        <v>177</v>
      </c>
      <c r="G8" s="154" t="str">
        <f>'1. CUTTING DOCKET'!D10</f>
        <v>SS TEE</v>
      </c>
      <c r="H8"/>
    </row>
    <row r="9" spans="1:8" s="108" customFormat="1" ht="9" customHeight="1" thickBot="1">
      <c r="A9" s="157"/>
      <c r="B9" s="112"/>
      <c r="C9" s="112"/>
      <c r="D9" s="112"/>
      <c r="F9" s="112"/>
      <c r="G9" s="112"/>
    </row>
    <row r="10" spans="1:8" s="113" customFormat="1" ht="33.75" customHeight="1" thickBot="1">
      <c r="A10" s="158" t="s">
        <v>178</v>
      </c>
      <c r="B10" s="159" t="s">
        <v>179</v>
      </c>
      <c r="C10" s="436" t="s">
        <v>180</v>
      </c>
      <c r="D10" s="437"/>
      <c r="E10" s="437"/>
      <c r="F10" s="437"/>
      <c r="G10" s="160" t="s">
        <v>181</v>
      </c>
      <c r="H10" s="161" t="s">
        <v>182</v>
      </c>
    </row>
    <row r="11" spans="1:8" s="108" customFormat="1" ht="76.5" customHeight="1">
      <c r="A11" s="114">
        <v>1</v>
      </c>
      <c r="B11" s="115" t="s">
        <v>183</v>
      </c>
      <c r="C11" s="442" t="s">
        <v>184</v>
      </c>
      <c r="D11" s="443"/>
      <c r="E11" s="443"/>
      <c r="F11" s="444"/>
      <c r="G11" s="114"/>
      <c r="H11" s="114"/>
    </row>
    <row r="12" spans="1:8" s="108" customFormat="1" ht="76.5" customHeight="1">
      <c r="A12" s="116">
        <v>2</v>
      </c>
      <c r="B12" s="117" t="s">
        <v>185</v>
      </c>
      <c r="C12" s="445"/>
      <c r="D12" s="446"/>
      <c r="E12" s="446"/>
      <c r="F12" s="447"/>
      <c r="G12" s="162"/>
      <c r="H12" s="162"/>
    </row>
    <row r="13" spans="1:8" s="108" customFormat="1" ht="76.5" customHeight="1">
      <c r="A13" s="116">
        <v>3</v>
      </c>
      <c r="B13" s="117" t="s">
        <v>186</v>
      </c>
      <c r="C13" s="448" t="s">
        <v>187</v>
      </c>
      <c r="D13" s="446"/>
      <c r="E13" s="446"/>
      <c r="F13" s="447"/>
      <c r="G13" s="162"/>
      <c r="H13" s="162"/>
    </row>
    <row r="14" spans="1:8" s="108" customFormat="1" ht="76.5" customHeight="1">
      <c r="A14" s="116">
        <v>4</v>
      </c>
      <c r="B14" s="117" t="s">
        <v>188</v>
      </c>
      <c r="C14" s="449" t="s">
        <v>189</v>
      </c>
      <c r="D14" s="450"/>
      <c r="E14" s="450"/>
      <c r="F14" s="451"/>
      <c r="G14" s="162"/>
      <c r="H14" s="162"/>
    </row>
    <row r="15" spans="1:8" s="108" customFormat="1" ht="102" customHeight="1">
      <c r="A15" s="116">
        <v>5</v>
      </c>
      <c r="B15" s="117" t="s">
        <v>190</v>
      </c>
      <c r="C15" s="449" t="s">
        <v>191</v>
      </c>
      <c r="D15" s="450"/>
      <c r="E15" s="450"/>
      <c r="F15" s="451"/>
      <c r="G15" s="162"/>
      <c r="H15" s="162"/>
    </row>
    <row r="16" spans="1:8" s="108" customFormat="1" ht="56.25" customHeight="1">
      <c r="A16" s="116">
        <v>6</v>
      </c>
      <c r="B16" s="117" t="s">
        <v>192</v>
      </c>
      <c r="C16" s="445"/>
      <c r="D16" s="446"/>
      <c r="E16" s="446"/>
      <c r="F16" s="447"/>
      <c r="G16" s="162"/>
      <c r="H16" s="162"/>
    </row>
    <row r="17" spans="1:8" s="108" customFormat="1" ht="76.5" customHeight="1">
      <c r="A17" s="116">
        <v>7</v>
      </c>
      <c r="B17" s="117" t="s">
        <v>193</v>
      </c>
      <c r="C17" s="452" t="s">
        <v>194</v>
      </c>
      <c r="D17" s="450"/>
      <c r="E17" s="450"/>
      <c r="F17" s="451"/>
      <c r="G17" s="162"/>
      <c r="H17" s="162"/>
    </row>
    <row r="18" spans="1:8" s="108" customFormat="1" ht="76.5" customHeight="1">
      <c r="A18" s="116">
        <v>8</v>
      </c>
      <c r="B18" s="117" t="s">
        <v>195</v>
      </c>
      <c r="C18" s="453" t="s">
        <v>124</v>
      </c>
      <c r="D18" s="454"/>
      <c r="E18" s="454"/>
      <c r="F18" s="455"/>
      <c r="G18" s="162"/>
      <c r="H18" s="162"/>
    </row>
    <row r="19" spans="1:8" s="108" customFormat="1" ht="76.5" customHeight="1">
      <c r="A19" s="116">
        <v>9</v>
      </c>
      <c r="B19" s="117" t="s">
        <v>196</v>
      </c>
      <c r="C19" s="452" t="s">
        <v>197</v>
      </c>
      <c r="D19" s="450"/>
      <c r="E19" s="450"/>
      <c r="F19" s="451"/>
      <c r="G19" s="162"/>
      <c r="H19" s="162"/>
    </row>
    <row r="20" spans="1:8" s="108" customFormat="1" ht="76.5" customHeight="1" thickBot="1">
      <c r="A20" s="118">
        <v>10</v>
      </c>
      <c r="B20" s="163" t="s">
        <v>198</v>
      </c>
      <c r="C20" s="456"/>
      <c r="D20" s="457"/>
      <c r="E20" s="457"/>
      <c r="F20" s="458"/>
      <c r="G20" s="119"/>
      <c r="H20" s="119"/>
    </row>
    <row r="21" spans="1:8" ht="12" customHeight="1">
      <c r="A21" s="113"/>
      <c r="B21" s="113"/>
      <c r="C21" s="111"/>
      <c r="D21" s="111"/>
      <c r="E21" s="111"/>
      <c r="F21" s="111"/>
      <c r="G21" s="113"/>
      <c r="H21" s="113"/>
    </row>
    <row r="22" spans="1:8" ht="34.5" customHeight="1">
      <c r="A22" s="113"/>
      <c r="B22" s="441" t="s">
        <v>199</v>
      </c>
      <c r="C22" s="441"/>
      <c r="D22" s="441"/>
      <c r="E22" s="111"/>
      <c r="F22" s="111"/>
      <c r="G22" s="441" t="s">
        <v>200</v>
      </c>
      <c r="H22" s="441"/>
    </row>
    <row r="23" spans="1:8" ht="39.9" customHeight="1">
      <c r="A23" s="113"/>
      <c r="B23" s="164"/>
      <c r="C23" s="164"/>
      <c r="D23" s="164"/>
      <c r="E23" s="164"/>
      <c r="F23" s="108"/>
      <c r="G23" s="164"/>
      <c r="H23" s="164"/>
    </row>
    <row r="24" spans="1:8" ht="39.9" customHeight="1">
      <c r="A24" s="107"/>
      <c r="B24" s="106"/>
      <c r="C24" s="106"/>
      <c r="D24" s="106"/>
      <c r="E24" s="106"/>
      <c r="F24" s="106"/>
      <c r="G24" s="106"/>
      <c r="H24" s="106"/>
    </row>
    <row r="25" spans="1:8" ht="39.9" customHeight="1">
      <c r="A25" s="107"/>
      <c r="B25" s="106"/>
      <c r="C25" s="106"/>
      <c r="D25" s="106"/>
      <c r="E25" s="106"/>
      <c r="F25" s="106"/>
      <c r="G25" s="106"/>
      <c r="H25" s="106"/>
    </row>
    <row r="26" spans="1:8" ht="39.9" customHeight="1">
      <c r="A26" s="107"/>
      <c r="B26" s="106"/>
      <c r="C26" s="106"/>
      <c r="D26" s="106"/>
      <c r="E26" s="106"/>
      <c r="F26" s="106"/>
      <c r="G26" s="106"/>
      <c r="H26" s="106"/>
    </row>
    <row r="27" spans="1:8" ht="39.9" customHeight="1">
      <c r="A27" s="107"/>
      <c r="B27" s="106"/>
      <c r="C27" s="106"/>
      <c r="D27" s="106"/>
      <c r="E27" s="106"/>
      <c r="F27" s="106"/>
      <c r="G27" s="106"/>
      <c r="H27" s="106"/>
    </row>
    <row r="28" spans="1:8" ht="39.9" customHeight="1">
      <c r="A28" s="107"/>
      <c r="B28" s="106"/>
      <c r="C28" s="106"/>
      <c r="D28" s="106"/>
      <c r="E28" s="106"/>
      <c r="F28" s="106"/>
      <c r="G28" s="106"/>
      <c r="H28" s="106"/>
    </row>
    <row r="29" spans="1:8" ht="39.9" customHeight="1">
      <c r="A29" s="107"/>
      <c r="B29" s="106"/>
      <c r="C29" s="106"/>
      <c r="D29" s="106"/>
      <c r="E29" s="106"/>
      <c r="F29" s="106"/>
      <c r="G29" s="106"/>
      <c r="H29" s="106"/>
    </row>
    <row r="30" spans="1:8" ht="39.9" customHeight="1">
      <c r="A30" s="107"/>
      <c r="B30" s="106"/>
      <c r="C30" s="106"/>
      <c r="D30" s="106"/>
      <c r="E30" s="106"/>
      <c r="F30" s="106"/>
      <c r="G30" s="106"/>
      <c r="H30" s="106"/>
    </row>
    <row r="31" spans="1:8" ht="39.9" customHeight="1">
      <c r="A31" s="107"/>
      <c r="B31" s="106"/>
      <c r="C31" s="106"/>
      <c r="D31" s="106"/>
      <c r="E31" s="106"/>
      <c r="F31" s="106"/>
      <c r="G31" s="106"/>
      <c r="H31" s="106"/>
    </row>
    <row r="32" spans="1:8" ht="39.9" customHeight="1">
      <c r="A32" s="107"/>
      <c r="B32" s="106"/>
      <c r="C32" s="106"/>
      <c r="D32" s="106"/>
      <c r="E32" s="106"/>
      <c r="F32" s="106"/>
      <c r="G32" s="106"/>
      <c r="H32" s="106"/>
    </row>
    <row r="33" spans="1:8" ht="39.9" customHeight="1">
      <c r="A33" s="107"/>
      <c r="B33" s="106"/>
      <c r="C33" s="106"/>
      <c r="D33" s="106"/>
      <c r="E33" s="106"/>
      <c r="F33" s="106"/>
      <c r="G33" s="106"/>
      <c r="H33" s="106"/>
    </row>
    <row r="34" spans="1:8" ht="39.9" customHeight="1">
      <c r="A34" s="107"/>
      <c r="B34" s="106"/>
      <c r="C34" s="106"/>
      <c r="D34" s="106"/>
      <c r="E34" s="106"/>
      <c r="F34" s="106"/>
      <c r="G34" s="106"/>
      <c r="H34" s="106"/>
    </row>
    <row r="35" spans="1:8" ht="39.9" customHeight="1">
      <c r="A35" s="107"/>
      <c r="B35" s="106"/>
      <c r="C35" s="106"/>
      <c r="D35" s="106"/>
      <c r="E35" s="106"/>
      <c r="F35" s="106"/>
      <c r="G35" s="106"/>
      <c r="H35" s="106"/>
    </row>
    <row r="36" spans="1:8" ht="39.9" customHeight="1">
      <c r="A36" s="107"/>
      <c r="B36" s="106"/>
      <c r="C36" s="106"/>
      <c r="D36" s="106"/>
      <c r="E36" s="106"/>
      <c r="F36" s="106"/>
      <c r="G36" s="106"/>
      <c r="H36" s="106"/>
    </row>
    <row r="37" spans="1:8" ht="39.9" customHeight="1">
      <c r="A37" s="107"/>
      <c r="B37" s="106"/>
      <c r="C37" s="106"/>
      <c r="D37" s="106"/>
      <c r="E37" s="106"/>
      <c r="F37" s="106"/>
      <c r="G37" s="106"/>
      <c r="H37" s="106"/>
    </row>
    <row r="38" spans="1:8" ht="39.9" customHeight="1">
      <c r="A38" s="107"/>
      <c r="B38" s="106"/>
      <c r="C38" s="106"/>
      <c r="D38" s="106"/>
      <c r="E38" s="106"/>
      <c r="F38" s="106"/>
      <c r="G38" s="106"/>
      <c r="H38" s="106"/>
    </row>
    <row r="39" spans="1:8" ht="39.9" customHeight="1">
      <c r="A39" s="107"/>
      <c r="B39" s="106"/>
      <c r="C39" s="106"/>
      <c r="D39" s="106"/>
      <c r="E39" s="106"/>
      <c r="F39" s="106"/>
      <c r="G39" s="106"/>
      <c r="H39" s="106"/>
    </row>
    <row r="40" spans="1:8" ht="39.9" customHeight="1">
      <c r="A40" s="107"/>
      <c r="B40" s="106"/>
      <c r="C40" s="106"/>
      <c r="D40" s="106"/>
      <c r="E40" s="106"/>
      <c r="F40" s="106"/>
      <c r="G40" s="106"/>
      <c r="H40" s="106"/>
    </row>
    <row r="41" spans="1:8" ht="39.9" customHeight="1">
      <c r="A41" s="107"/>
      <c r="B41" s="106"/>
      <c r="C41" s="106"/>
      <c r="D41" s="106"/>
      <c r="E41" s="106"/>
      <c r="F41" s="106"/>
      <c r="G41" s="106"/>
      <c r="H41" s="106"/>
    </row>
    <row r="42" spans="1:8" ht="39.9" customHeight="1">
      <c r="A42" s="107"/>
      <c r="B42" s="106"/>
      <c r="C42" s="106"/>
      <c r="D42" s="106"/>
      <c r="E42" s="106"/>
      <c r="F42" s="106"/>
      <c r="G42" s="106"/>
      <c r="H42" s="106"/>
    </row>
    <row r="43" spans="1:8" ht="39.9" customHeight="1">
      <c r="A43" s="107"/>
      <c r="B43" s="106"/>
      <c r="C43" s="106"/>
      <c r="D43" s="106"/>
      <c r="E43" s="106"/>
      <c r="F43" s="106"/>
      <c r="G43" s="106"/>
      <c r="H43" s="106"/>
    </row>
    <row r="44" spans="1:8" ht="39.9" customHeight="1">
      <c r="A44" s="107"/>
      <c r="B44" s="106"/>
      <c r="C44" s="106"/>
      <c r="D44" s="106"/>
      <c r="E44" s="106"/>
      <c r="F44" s="106"/>
      <c r="G44" s="106"/>
      <c r="H44" s="106"/>
    </row>
    <row r="45" spans="1:8" ht="39.9" customHeight="1">
      <c r="A45" s="107"/>
      <c r="B45" s="106"/>
      <c r="C45" s="106"/>
      <c r="D45" s="106"/>
      <c r="E45" s="106"/>
      <c r="F45" s="106"/>
      <c r="G45" s="106"/>
      <c r="H45" s="106"/>
    </row>
    <row r="46" spans="1:8" ht="39.9" customHeight="1">
      <c r="A46" s="107"/>
      <c r="B46" s="106"/>
      <c r="C46" s="106"/>
      <c r="D46" s="106"/>
      <c r="E46" s="106"/>
      <c r="F46" s="106"/>
      <c r="G46" s="106"/>
      <c r="H46" s="106"/>
    </row>
    <row r="47" spans="1:8" ht="39.9" customHeight="1">
      <c r="A47" s="107"/>
      <c r="B47" s="106"/>
      <c r="C47" s="106"/>
      <c r="D47" s="106"/>
      <c r="E47" s="106"/>
      <c r="F47" s="106"/>
      <c r="G47" s="106"/>
      <c r="H47" s="106"/>
    </row>
    <row r="48" spans="1:8" ht="39.9" customHeight="1">
      <c r="A48" s="107"/>
      <c r="B48" s="106"/>
      <c r="C48" s="106"/>
      <c r="D48" s="106"/>
      <c r="E48" s="106"/>
      <c r="F48" s="106"/>
      <c r="G48" s="106"/>
      <c r="H48" s="106"/>
    </row>
    <row r="49" spans="1:8" ht="39.9" customHeight="1">
      <c r="A49" s="107"/>
      <c r="B49" s="106"/>
      <c r="C49" s="106"/>
      <c r="D49" s="106"/>
      <c r="E49" s="106"/>
      <c r="F49" s="106"/>
      <c r="G49" s="106"/>
      <c r="H49" s="106"/>
    </row>
    <row r="50" spans="1:8" ht="39.9" customHeight="1">
      <c r="A50" s="107"/>
      <c r="B50" s="106"/>
      <c r="C50" s="106"/>
      <c r="D50" s="106"/>
      <c r="E50" s="106"/>
      <c r="F50" s="106"/>
      <c r="G50" s="106"/>
      <c r="H50" s="106"/>
    </row>
    <row r="51" spans="1:8" ht="39.9" customHeight="1">
      <c r="A51" s="107"/>
      <c r="B51" s="106"/>
      <c r="C51" s="106"/>
      <c r="D51" s="106"/>
      <c r="E51" s="106"/>
      <c r="F51" s="106"/>
      <c r="G51" s="106"/>
      <c r="H51" s="106"/>
    </row>
    <row r="52" spans="1:8" ht="39.9" customHeight="1">
      <c r="A52" s="107"/>
      <c r="B52" s="106"/>
      <c r="C52" s="106"/>
      <c r="D52" s="106"/>
      <c r="E52" s="106"/>
      <c r="F52" s="106"/>
      <c r="G52" s="106"/>
      <c r="H52" s="106"/>
    </row>
    <row r="53" spans="1:8" ht="39.9" customHeight="1">
      <c r="A53" s="107"/>
      <c r="B53" s="106"/>
      <c r="C53" s="106"/>
      <c r="D53" s="106"/>
      <c r="E53" s="106"/>
      <c r="F53" s="106"/>
      <c r="G53" s="106"/>
      <c r="H53" s="106"/>
    </row>
    <row r="54" spans="1:8" ht="39.9" customHeight="1">
      <c r="A54" s="107"/>
      <c r="B54" s="106"/>
      <c r="C54" s="106"/>
      <c r="D54" s="106"/>
      <c r="E54" s="106"/>
      <c r="F54" s="106"/>
      <c r="G54" s="106"/>
      <c r="H54" s="106"/>
    </row>
    <row r="55" spans="1:8" ht="39.9" customHeight="1">
      <c r="A55" s="107"/>
      <c r="B55" s="106"/>
      <c r="C55" s="106"/>
      <c r="D55" s="106"/>
      <c r="E55" s="106"/>
      <c r="F55" s="106"/>
      <c r="G55" s="106"/>
      <c r="H55" s="106"/>
    </row>
    <row r="56" spans="1:8" ht="39.9" customHeight="1">
      <c r="A56" s="107"/>
      <c r="B56" s="106"/>
      <c r="C56" s="106"/>
      <c r="D56" s="106"/>
      <c r="E56" s="106"/>
      <c r="F56" s="106"/>
      <c r="G56" s="106"/>
      <c r="H56" s="106"/>
    </row>
    <row r="57" spans="1:8" ht="39.9" customHeight="1">
      <c r="A57" s="107"/>
      <c r="B57" s="106"/>
      <c r="C57" s="106"/>
      <c r="D57" s="106"/>
      <c r="E57" s="106"/>
      <c r="F57" s="106"/>
      <c r="G57" s="106"/>
      <c r="H57" s="106"/>
    </row>
    <row r="58" spans="1:8" ht="39.9" customHeight="1">
      <c r="A58" s="107"/>
      <c r="B58" s="106"/>
      <c r="C58" s="106"/>
      <c r="D58" s="106"/>
      <c r="E58" s="106"/>
      <c r="F58" s="106"/>
      <c r="G58" s="106"/>
      <c r="H58" s="106"/>
    </row>
    <row r="59" spans="1:8" ht="39.9" customHeight="1">
      <c r="A59" s="107"/>
      <c r="B59" s="106"/>
      <c r="C59" s="106"/>
      <c r="D59" s="106"/>
      <c r="E59" s="106"/>
      <c r="F59" s="106"/>
      <c r="G59" s="106"/>
      <c r="H59" s="106"/>
    </row>
    <row r="60" spans="1:8" ht="39.9" customHeight="1">
      <c r="A60" s="107"/>
      <c r="B60" s="106"/>
      <c r="C60" s="106"/>
      <c r="D60" s="106"/>
      <c r="E60" s="106"/>
      <c r="F60" s="106"/>
      <c r="G60" s="106"/>
      <c r="H60" s="106"/>
    </row>
    <row r="61" spans="1:8" ht="39.9" customHeight="1">
      <c r="A61" s="107"/>
      <c r="B61" s="106"/>
      <c r="C61" s="106"/>
      <c r="D61" s="106"/>
      <c r="E61" s="106"/>
      <c r="F61" s="106"/>
      <c r="G61" s="106"/>
      <c r="H61" s="106"/>
    </row>
    <row r="62" spans="1:8" ht="39.9" customHeight="1">
      <c r="A62" s="107"/>
      <c r="B62" s="106"/>
      <c r="C62" s="106"/>
      <c r="D62" s="106"/>
      <c r="E62" s="106"/>
      <c r="F62" s="106"/>
      <c r="G62" s="106"/>
      <c r="H62" s="106"/>
    </row>
    <row r="63" spans="1:8" ht="39.9" customHeight="1">
      <c r="A63" s="107"/>
      <c r="B63" s="106"/>
      <c r="C63" s="106"/>
      <c r="D63" s="106"/>
      <c r="E63" s="106"/>
      <c r="F63" s="106"/>
      <c r="G63" s="106"/>
      <c r="H63" s="106"/>
    </row>
    <row r="64" spans="1:8" ht="39.9" customHeight="1">
      <c r="A64" s="107"/>
      <c r="B64" s="106"/>
      <c r="C64" s="106"/>
      <c r="D64" s="106"/>
      <c r="E64" s="106"/>
      <c r="F64" s="106"/>
      <c r="G64" s="106"/>
      <c r="H64" s="106"/>
    </row>
    <row r="65" spans="1:8" ht="39.9" customHeight="1">
      <c r="A65" s="107"/>
      <c r="B65" s="106"/>
      <c r="C65" s="106"/>
      <c r="D65" s="106"/>
      <c r="E65" s="106"/>
      <c r="F65" s="106"/>
      <c r="G65" s="106"/>
      <c r="H65" s="106"/>
    </row>
    <row r="66" spans="1:8" ht="39.9" customHeight="1">
      <c r="A66" s="107"/>
      <c r="B66" s="106"/>
      <c r="C66" s="106"/>
      <c r="D66" s="106"/>
      <c r="E66" s="106"/>
      <c r="F66" s="106"/>
      <c r="G66" s="106"/>
      <c r="H66" s="106"/>
    </row>
  </sheetData>
  <mergeCells count="18">
    <mergeCell ref="G22:H22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B22:D22"/>
    <mergeCell ref="C10:F10"/>
    <mergeCell ref="B4:C4"/>
    <mergeCell ref="B5:C5"/>
    <mergeCell ref="B6:C6"/>
    <mergeCell ref="B7:C7"/>
    <mergeCell ref="B8:C8"/>
  </mergeCells>
  <printOptions horizontalCentered="1"/>
  <pageMargins left="0.25" right="0.25" top="0.75303030303030305" bottom="0.75" header="0.3" footer="0.3"/>
  <pageSetup paperSize="9" scale="72" fitToHeight="0" orientation="portrait" r:id="rId1"/>
  <headerFooter scaleWithDoc="0">
    <oddHeader xml:space="preserve">&amp;L&amp;G&amp;R&amp;"Muli,Bold"&amp;16&amp;K000000[PP MEETING REPORT]
</oddHeader>
    <oddFooter>&amp;L&amp;"Euclid Circular A SemiBold,Regular"&amp;12[UA]&amp;"Euclid Circular A,Regular"&amp;5
&amp;G&amp;R&amp;G</oddFooter>
  </headerFooter>
  <rowBreaks count="1" manualBreakCount="1">
    <brk id="23" max="7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Y949"/>
  <sheetViews>
    <sheetView view="pageLayout" topLeftCell="A16" zoomScale="70" zoomScaleNormal="85" zoomScaleSheetLayoutView="85" zoomScalePageLayoutView="70" workbookViewId="0">
      <selection activeCell="C7" sqref="C7"/>
    </sheetView>
  </sheetViews>
  <sheetFormatPr defaultColWidth="14.453125" defaultRowHeight="21"/>
  <cols>
    <col min="1" max="1" width="4.08984375" style="2" customWidth="1"/>
    <col min="2" max="2" width="39.54296875" style="2" bestFit="1" customWidth="1"/>
    <col min="3" max="3" width="53.453125" style="2" bestFit="1" customWidth="1"/>
    <col min="4" max="8" width="16.54296875" style="2" customWidth="1"/>
    <col min="9" max="9" width="16.453125" style="2" customWidth="1"/>
    <col min="10" max="10" width="21" style="2" bestFit="1" customWidth="1"/>
    <col min="11" max="11" width="9.08984375" style="2" customWidth="1"/>
    <col min="12" max="25" width="8" style="2" customWidth="1"/>
    <col min="26" max="16384" width="14.453125" style="2"/>
  </cols>
  <sheetData>
    <row r="1" spans="1:25" s="53" customFormat="1" ht="30.75" customHeight="1">
      <c r="A1" s="49"/>
      <c r="B1" s="50" t="s">
        <v>201</v>
      </c>
      <c r="C1" s="50" t="s">
        <v>202</v>
      </c>
      <c r="D1" s="459" t="s">
        <v>203</v>
      </c>
      <c r="E1" s="459"/>
      <c r="F1" s="459"/>
      <c r="G1" s="50"/>
      <c r="H1" s="50"/>
      <c r="I1" s="51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</row>
    <row r="2" spans="1:25" s="53" customFormat="1" ht="30.75" customHeight="1" thickBot="1">
      <c r="A2" s="54"/>
      <c r="B2" s="55" t="s">
        <v>204</v>
      </c>
      <c r="C2" s="55" t="s">
        <v>205</v>
      </c>
      <c r="D2" s="460" t="s">
        <v>206</v>
      </c>
      <c r="E2" s="460"/>
      <c r="F2" s="460"/>
      <c r="G2" s="460"/>
      <c r="H2" s="460"/>
      <c r="I2" s="461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</row>
    <row r="3" spans="1:25" s="61" customFormat="1" ht="20.25" customHeight="1">
      <c r="A3" s="56" t="s">
        <v>207</v>
      </c>
      <c r="B3" s="57" t="s">
        <v>208</v>
      </c>
      <c r="C3" s="57" t="s">
        <v>209</v>
      </c>
      <c r="D3" s="58" t="s">
        <v>30</v>
      </c>
      <c r="E3" s="58" t="s">
        <v>31</v>
      </c>
      <c r="F3" s="58" t="s">
        <v>32</v>
      </c>
      <c r="G3" s="58" t="s">
        <v>33</v>
      </c>
      <c r="H3" s="58" t="s">
        <v>34</v>
      </c>
      <c r="I3" s="59" t="s">
        <v>210</v>
      </c>
      <c r="J3" s="60"/>
      <c r="K3" s="60"/>
    </row>
    <row r="4" spans="1:25" s="67" customFormat="1" ht="27" customHeight="1">
      <c r="A4" s="62">
        <v>1</v>
      </c>
      <c r="B4" s="63" t="s">
        <v>211</v>
      </c>
      <c r="C4" s="63" t="s">
        <v>212</v>
      </c>
      <c r="D4" s="64">
        <v>68.5</v>
      </c>
      <c r="E4" s="64">
        <v>72.5</v>
      </c>
      <c r="F4" s="64">
        <v>74.5</v>
      </c>
      <c r="G4" s="64">
        <v>76.5</v>
      </c>
      <c r="H4" s="64">
        <v>78.5</v>
      </c>
      <c r="I4" s="65" t="s">
        <v>213</v>
      </c>
      <c r="J4" s="66"/>
      <c r="K4" s="66"/>
    </row>
    <row r="5" spans="1:25" s="67" customFormat="1" ht="27" customHeight="1">
      <c r="A5" s="62">
        <v>2</v>
      </c>
      <c r="B5" s="63" t="s">
        <v>214</v>
      </c>
      <c r="C5" s="63" t="s">
        <v>215</v>
      </c>
      <c r="D5" s="64">
        <v>66.5</v>
      </c>
      <c r="E5" s="64">
        <v>70.5</v>
      </c>
      <c r="F5" s="64">
        <v>72.5</v>
      </c>
      <c r="G5" s="64">
        <v>74.5</v>
      </c>
      <c r="H5" s="64">
        <v>76.5</v>
      </c>
      <c r="I5" s="65" t="s">
        <v>213</v>
      </c>
      <c r="J5" s="66"/>
      <c r="K5" s="66"/>
    </row>
    <row r="6" spans="1:25" s="67" customFormat="1" ht="27" customHeight="1">
      <c r="A6" s="62">
        <v>3</v>
      </c>
      <c r="B6" s="48" t="s">
        <v>216</v>
      </c>
      <c r="C6" s="48" t="s">
        <v>217</v>
      </c>
      <c r="D6" s="68">
        <v>51</v>
      </c>
      <c r="E6" s="68">
        <v>55</v>
      </c>
      <c r="F6" s="68">
        <v>57</v>
      </c>
      <c r="G6" s="68">
        <v>59</v>
      </c>
      <c r="H6" s="68">
        <v>61</v>
      </c>
      <c r="I6" s="69" t="s">
        <v>213</v>
      </c>
      <c r="J6" s="66"/>
      <c r="K6" s="66"/>
    </row>
    <row r="7" spans="1:25" s="67" customFormat="1" ht="27" customHeight="1">
      <c r="A7" s="62">
        <v>4</v>
      </c>
      <c r="B7" s="48" t="s">
        <v>218</v>
      </c>
      <c r="C7" s="48" t="s">
        <v>219</v>
      </c>
      <c r="D7" s="68">
        <v>51</v>
      </c>
      <c r="E7" s="68">
        <v>55</v>
      </c>
      <c r="F7" s="68">
        <v>57</v>
      </c>
      <c r="G7" s="68">
        <v>59</v>
      </c>
      <c r="H7" s="68">
        <v>61</v>
      </c>
      <c r="I7" s="70" t="s">
        <v>213</v>
      </c>
      <c r="J7" s="66"/>
      <c r="K7" s="66"/>
    </row>
    <row r="8" spans="1:25" s="67" customFormat="1" ht="27" customHeight="1">
      <c r="A8" s="62">
        <v>5</v>
      </c>
      <c r="B8" s="48" t="s">
        <v>220</v>
      </c>
      <c r="C8" s="48" t="s">
        <v>221</v>
      </c>
      <c r="D8" s="68">
        <v>22</v>
      </c>
      <c r="E8" s="68">
        <v>23</v>
      </c>
      <c r="F8" s="68">
        <v>23.5</v>
      </c>
      <c r="G8" s="68">
        <v>24</v>
      </c>
      <c r="H8" s="68">
        <v>24.5</v>
      </c>
      <c r="I8" s="70" t="s">
        <v>222</v>
      </c>
      <c r="J8" s="66"/>
      <c r="K8" s="66"/>
    </row>
    <row r="9" spans="1:25" s="67" customFormat="1" ht="27" customHeight="1">
      <c r="A9" s="62">
        <v>6</v>
      </c>
      <c r="B9" s="48" t="s">
        <v>161</v>
      </c>
      <c r="C9" s="48" t="s">
        <v>223</v>
      </c>
      <c r="D9" s="68">
        <v>18.5</v>
      </c>
      <c r="E9" s="68">
        <v>19.5</v>
      </c>
      <c r="F9" s="68">
        <v>20.5</v>
      </c>
      <c r="G9" s="68">
        <v>20.5</v>
      </c>
      <c r="H9" s="68">
        <v>21.5</v>
      </c>
      <c r="I9" s="71" t="s">
        <v>213</v>
      </c>
      <c r="J9" s="66"/>
      <c r="K9" s="66"/>
    </row>
    <row r="10" spans="1:25" s="67" customFormat="1" ht="27" customHeight="1">
      <c r="A10" s="62">
        <v>7</v>
      </c>
      <c r="B10" s="48" t="s">
        <v>224</v>
      </c>
      <c r="C10" s="48" t="s">
        <v>225</v>
      </c>
      <c r="D10" s="68">
        <v>8.5</v>
      </c>
      <c r="E10" s="68">
        <v>9</v>
      </c>
      <c r="F10" s="68">
        <v>9.5</v>
      </c>
      <c r="G10" s="68">
        <v>9.5</v>
      </c>
      <c r="H10" s="68">
        <v>10</v>
      </c>
      <c r="I10" s="70" t="s">
        <v>213</v>
      </c>
      <c r="J10" s="66"/>
      <c r="K10" s="66"/>
    </row>
    <row r="11" spans="1:25" s="67" customFormat="1" ht="27" customHeight="1">
      <c r="A11" s="62">
        <v>8</v>
      </c>
      <c r="B11" s="48" t="s">
        <v>226</v>
      </c>
      <c r="C11" s="48" t="s">
        <v>227</v>
      </c>
      <c r="D11" s="68">
        <v>2</v>
      </c>
      <c r="E11" s="68">
        <v>2</v>
      </c>
      <c r="F11" s="68">
        <v>2</v>
      </c>
      <c r="G11" s="68">
        <v>2</v>
      </c>
      <c r="H11" s="68">
        <v>2</v>
      </c>
      <c r="I11" s="70">
        <v>0</v>
      </c>
      <c r="J11" s="66"/>
      <c r="K11" s="66"/>
    </row>
    <row r="12" spans="1:25" s="67" customFormat="1" ht="27" customHeight="1">
      <c r="A12" s="62">
        <v>9</v>
      </c>
      <c r="B12" s="48" t="s">
        <v>228</v>
      </c>
      <c r="C12" s="48" t="s">
        <v>149</v>
      </c>
      <c r="D12" s="68">
        <v>46</v>
      </c>
      <c r="E12" s="68">
        <v>50</v>
      </c>
      <c r="F12" s="68">
        <v>52</v>
      </c>
      <c r="G12" s="68">
        <v>54</v>
      </c>
      <c r="H12" s="68">
        <v>56</v>
      </c>
      <c r="I12" s="70" t="s">
        <v>222</v>
      </c>
      <c r="J12" s="66"/>
      <c r="K12" s="66"/>
    </row>
    <row r="13" spans="1:25" s="67" customFormat="1" ht="27" customHeight="1">
      <c r="A13" s="62">
        <v>10</v>
      </c>
      <c r="B13" s="48" t="s">
        <v>229</v>
      </c>
      <c r="C13" s="48" t="s">
        <v>230</v>
      </c>
      <c r="D13" s="68">
        <v>22</v>
      </c>
      <c r="E13" s="68">
        <v>23</v>
      </c>
      <c r="F13" s="68">
        <v>24</v>
      </c>
      <c r="G13" s="68">
        <v>25</v>
      </c>
      <c r="H13" s="68">
        <v>26</v>
      </c>
      <c r="I13" s="70" t="s">
        <v>222</v>
      </c>
      <c r="J13" s="66"/>
      <c r="K13" s="66"/>
    </row>
    <row r="14" spans="1:25" s="67" customFormat="1" ht="27" customHeight="1">
      <c r="A14" s="62">
        <v>11</v>
      </c>
      <c r="B14" s="48" t="s">
        <v>231</v>
      </c>
      <c r="C14" s="48" t="s">
        <v>232</v>
      </c>
      <c r="D14" s="68">
        <v>19.5</v>
      </c>
      <c r="E14" s="68">
        <v>20</v>
      </c>
      <c r="F14" s="68">
        <v>20.5</v>
      </c>
      <c r="G14" s="68">
        <v>21</v>
      </c>
      <c r="H14" s="68">
        <v>21.5</v>
      </c>
      <c r="I14" s="71">
        <v>0</v>
      </c>
      <c r="J14" s="66"/>
      <c r="K14" s="66"/>
    </row>
    <row r="15" spans="1:25" s="67" customFormat="1" ht="27" customHeight="1">
      <c r="A15" s="62">
        <v>12</v>
      </c>
      <c r="B15" s="48" t="s">
        <v>233</v>
      </c>
      <c r="C15" s="48" t="s">
        <v>234</v>
      </c>
      <c r="D15" s="68">
        <v>2.5</v>
      </c>
      <c r="E15" s="68">
        <v>2.5</v>
      </c>
      <c r="F15" s="68">
        <v>2.5</v>
      </c>
      <c r="G15" s="68">
        <v>2.5</v>
      </c>
      <c r="H15" s="68">
        <v>2.5</v>
      </c>
      <c r="I15" s="71">
        <v>0</v>
      </c>
      <c r="J15" s="66"/>
      <c r="K15" s="66"/>
    </row>
    <row r="16" spans="1:25" s="67" customFormat="1" ht="27" customHeight="1">
      <c r="A16" s="62">
        <v>13</v>
      </c>
      <c r="B16" s="48" t="s">
        <v>235</v>
      </c>
      <c r="C16" s="48" t="s">
        <v>236</v>
      </c>
      <c r="D16" s="68">
        <v>2.5</v>
      </c>
      <c r="E16" s="68">
        <v>2.5</v>
      </c>
      <c r="F16" s="68">
        <v>2.5</v>
      </c>
      <c r="G16" s="68">
        <v>2.5</v>
      </c>
      <c r="H16" s="68">
        <v>2.5</v>
      </c>
      <c r="I16" s="71">
        <v>0</v>
      </c>
      <c r="J16" s="66"/>
      <c r="K16" s="66"/>
    </row>
    <row r="17" spans="1:11" s="67" customFormat="1" ht="27" customHeight="1" thickBot="1">
      <c r="A17" s="62">
        <v>14</v>
      </c>
      <c r="B17" s="72" t="s">
        <v>237</v>
      </c>
      <c r="C17" s="72" t="s">
        <v>238</v>
      </c>
      <c r="D17" s="73">
        <v>2.5</v>
      </c>
      <c r="E17" s="73">
        <v>2.5</v>
      </c>
      <c r="F17" s="73">
        <v>2.5</v>
      </c>
      <c r="G17" s="73">
        <v>2.5</v>
      </c>
      <c r="H17" s="73">
        <v>2.5</v>
      </c>
      <c r="I17" s="74">
        <v>0</v>
      </c>
      <c r="J17" s="66"/>
      <c r="K17" s="66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3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6BC64D-29A4-4335-AA0D-53A2595097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74A81DC-D424-4BDB-97AD-C330A34F5E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1. CUTTING DOCKET</vt:lpstr>
      <vt:lpstr>2. TRIM CARD</vt:lpstr>
      <vt:lpstr>SPEC 11.08</vt:lpstr>
      <vt:lpstr>UPC</vt:lpstr>
      <vt:lpstr>PP MEETING</vt:lpstr>
      <vt:lpstr>4. THÔNG SỐ SẢN XUẤT</vt:lpstr>
      <vt:lpstr>'1. CUTTING DOCKET'!Print_Area</vt:lpstr>
      <vt:lpstr>'2. TRIM CARD'!Print_Area</vt:lpstr>
      <vt:lpstr>'PP MEETING'!Print_Area</vt:lpstr>
      <vt:lpstr>'1. CUTTING DOCKET'!Print_Titles</vt:lpstr>
      <vt:lpstr>'2. TRIM CARD'!Print_Titles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Trang Le Thi Thuy</dc:creator>
  <cp:keywords/>
  <dc:description/>
  <cp:lastModifiedBy>My Lai Thi Cham</cp:lastModifiedBy>
  <cp:revision/>
  <cp:lastPrinted>2024-08-12T06:29:51Z</cp:lastPrinted>
  <dcterms:created xsi:type="dcterms:W3CDTF">2016-05-06T01:47:29Z</dcterms:created>
  <dcterms:modified xsi:type="dcterms:W3CDTF">2024-08-12T07:46:15Z</dcterms:modified>
  <cp:category/>
  <cp:contentStatus/>
</cp:coreProperties>
</file>