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OCTOBERS VERY OWN/4-SS25/1-SAMPLE/2-STYLE-FILE/CUTTING DOCKET/3RD FIT/"/>
    </mc:Choice>
  </mc:AlternateContent>
  <xr:revisionPtr revIDLastSave="459" documentId="13_ncr:1_{87986EF7-4AFA-4497-8295-B41B6ADBA6E2}" xr6:coauthVersionLast="47" xr6:coauthVersionMax="47" xr10:uidLastSave="{B80EB70C-6411-4B53-B97A-71969B769281}"/>
  <bookViews>
    <workbookView xWindow="-110" yWindow="-110" windowWidth="19420" windowHeight="10300" tabRatio="858" activeTab="4" xr2:uid="{00000000-000D-0000-FFFF-FFFF00000000}"/>
  </bookViews>
  <sheets>
    <sheet name="1. CUTTING DOCKET" sheetId="1" r:id="rId1"/>
    <sheet name="2. TRIM CARD" sheetId="5" r:id="rId2"/>
    <sheet name="ORIGIANL SPEC" sheetId="41" r:id="rId3"/>
    <sheet name="2ND FIT SPEC" sheetId="42" r:id="rId4"/>
    <sheet name="2ND PROTO COMMENT" sheetId="43" r:id="rId5"/>
    <sheet name="4. THÔNG SỐ" sheetId="35" state="hidden" r:id="rId6"/>
  </sheets>
  <externalReferences>
    <externalReference r:id="rId7"/>
    <externalReference r:id="rId8"/>
  </externalReferences>
  <definedNames>
    <definedName name="_Fill" localSheetId="1" hidden="1">#REF!</definedName>
    <definedName name="_Fill" hidden="1">#REF!</definedName>
    <definedName name="_xlnm._FilterDatabase" localSheetId="0" hidden="1">'1. CUTTING DOCKET'!$A$66:$U$126</definedName>
    <definedName name="_xlnm.Print_Area" localSheetId="0">'1. CUTTING DOCKET'!$A$1:$Q$169</definedName>
    <definedName name="_xlnm.Print_Area" localSheetId="1">'2. TRIM CARD'!$A$1:$B$27</definedName>
    <definedName name="_xlnm.Print_Area" localSheetId="3">'2ND FIT SPEC'!$A$1:$S$29</definedName>
    <definedName name="_xlnm.Print_Titles" localSheetId="0">'1. CUTTING DOCKET'!$1:$15</definedName>
    <definedName name="_xlnm.Print_Titles" localSheetId="1">'2. TRIM CARD'!$1:$5</definedName>
    <definedName name="_xlnm.Print_Titles" localSheetId="2">'ORIGIANL SPEC'!$1:$6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7" i="1" l="1"/>
  <c r="B10" i="5" l="1"/>
  <c r="A11" i="5"/>
  <c r="A9" i="5"/>
  <c r="E9" i="5"/>
  <c r="D9" i="5"/>
  <c r="C9" i="5"/>
  <c r="A8" i="5"/>
  <c r="R52" i="1" l="1"/>
  <c r="U52" i="1" s="1"/>
  <c r="R51" i="1"/>
  <c r="U51" i="1" s="1"/>
  <c r="B51" i="1"/>
  <c r="A26" i="5"/>
  <c r="A24" i="5"/>
  <c r="B22" i="5"/>
  <c r="A22" i="5"/>
  <c r="B20" i="5"/>
  <c r="A20" i="5"/>
  <c r="B18" i="5"/>
  <c r="A18" i="5"/>
  <c r="B16" i="5"/>
  <c r="A16" i="5"/>
  <c r="B14" i="5"/>
  <c r="A14" i="5"/>
  <c r="A88" i="1" l="1"/>
  <c r="L26" i="1" l="1"/>
  <c r="K26" i="1"/>
  <c r="J26" i="1"/>
  <c r="I26" i="1"/>
  <c r="H26" i="1"/>
  <c r="G26" i="1"/>
  <c r="F26" i="1"/>
  <c r="Q44" i="1" l="1"/>
  <c r="Q33" i="1"/>
  <c r="Q27" i="1"/>
  <c r="Q21" i="1"/>
  <c r="S54" i="1"/>
  <c r="E13" i="5" l="1"/>
  <c r="D13" i="5"/>
  <c r="C13" i="5"/>
  <c r="B13" i="5"/>
  <c r="A68" i="1"/>
  <c r="A69" i="1"/>
  <c r="A70" i="1"/>
  <c r="A71" i="1"/>
  <c r="A72" i="1"/>
  <c r="A73" i="1"/>
  <c r="A74" i="1"/>
  <c r="A75" i="1"/>
  <c r="A76" i="1"/>
  <c r="A77" i="1"/>
  <c r="A78" i="1"/>
  <c r="A79" i="1"/>
  <c r="A80" i="1"/>
  <c r="A81" i="1"/>
  <c r="A82" i="1"/>
  <c r="A83" i="1"/>
  <c r="A84" i="1"/>
  <c r="A85" i="1"/>
  <c r="A86" i="1"/>
  <c r="A89" i="1"/>
  <c r="A90" i="1"/>
  <c r="A91" i="1"/>
  <c r="A92" i="1"/>
  <c r="A67" i="1"/>
  <c r="A96" i="1" l="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95" i="1"/>
  <c r="L122" i="1"/>
  <c r="L126" i="1" s="1"/>
  <c r="L121" i="1"/>
  <c r="L125" i="1" s="1"/>
  <c r="L118" i="1"/>
  <c r="L117" i="1"/>
  <c r="L70" i="1"/>
  <c r="L69" i="1"/>
  <c r="G31" i="1"/>
  <c r="G32" i="1" s="1"/>
  <c r="H31" i="1"/>
  <c r="H32" i="1" s="1"/>
  <c r="I31" i="1"/>
  <c r="I32" i="1" s="1"/>
  <c r="J31" i="1"/>
  <c r="J32" i="1" s="1"/>
  <c r="K31" i="1"/>
  <c r="K32" i="1" s="1"/>
  <c r="L31" i="1"/>
  <c r="L32" i="1" s="1"/>
  <c r="F32" i="1"/>
  <c r="G37" i="1" l="1"/>
  <c r="H37" i="1"/>
  <c r="I37" i="1"/>
  <c r="J37" i="1"/>
  <c r="K37" i="1"/>
  <c r="L37" i="1"/>
  <c r="S55" i="1" l="1"/>
  <c r="I38" i="1"/>
  <c r="H38" i="1"/>
  <c r="G38" i="1"/>
  <c r="F38" i="1"/>
  <c r="L38" i="1"/>
  <c r="K38" i="1"/>
  <c r="J38" i="1"/>
  <c r="C37" i="1"/>
  <c r="C31" i="1"/>
  <c r="L120" i="1" l="1"/>
  <c r="L124" i="1" s="1"/>
  <c r="L119" i="1"/>
  <c r="L123" i="1" s="1"/>
  <c r="L116" i="1"/>
  <c r="L115" i="1"/>
  <c r="C25" i="1" l="1"/>
  <c r="C19" i="1"/>
  <c r="K20" i="1"/>
  <c r="H20" i="1"/>
  <c r="I20" i="1"/>
  <c r="J20" i="1"/>
  <c r="L20" i="1"/>
  <c r="F20" i="1"/>
  <c r="F46" i="1" s="1"/>
  <c r="B38" i="5" l="1"/>
  <c r="B36" i="5"/>
  <c r="A36" i="5"/>
  <c r="B34" i="5"/>
  <c r="A34" i="5"/>
  <c r="B32" i="5"/>
  <c r="A32" i="5"/>
  <c r="B30" i="5"/>
  <c r="A30" i="5"/>
  <c r="B28" i="5"/>
  <c r="A28" i="5"/>
  <c r="L68" i="1"/>
  <c r="E55" i="1" l="1"/>
  <c r="L67" i="1" l="1"/>
  <c r="A13" i="5" l="1"/>
  <c r="G20" i="1" l="1"/>
  <c r="H42" i="1"/>
  <c r="I42" i="1"/>
  <c r="J42" i="1"/>
  <c r="K42" i="1"/>
  <c r="L42" i="1"/>
  <c r="C166" i="1" l="1"/>
  <c r="L46" i="1"/>
  <c r="I166" i="1" s="1"/>
  <c r="Q18" i="1" l="1"/>
  <c r="G42" i="1" l="1"/>
  <c r="B63" i="1" l="1"/>
  <c r="B60" i="1"/>
  <c r="B57" i="1"/>
  <c r="B54" i="1"/>
  <c r="K43" i="1" l="1"/>
  <c r="J43" i="1"/>
  <c r="I43" i="1"/>
  <c r="H43" i="1"/>
  <c r="D42" i="1"/>
  <c r="D43" i="1" s="1"/>
  <c r="Q41" i="1"/>
  <c r="D37" i="1"/>
  <c r="D38" i="1" s="1"/>
  <c r="Q36" i="1"/>
  <c r="D31" i="1"/>
  <c r="D32" i="1" s="1"/>
  <c r="B134" i="1" l="1"/>
  <c r="D5" i="5"/>
  <c r="B135" i="1"/>
  <c r="E5" i="5"/>
  <c r="H102" i="1"/>
  <c r="H110" i="1"/>
  <c r="H118" i="1"/>
  <c r="H126" i="1"/>
  <c r="H74" i="1"/>
  <c r="H82" i="1"/>
  <c r="H92" i="1"/>
  <c r="H98" i="1"/>
  <c r="H70" i="1"/>
  <c r="H106" i="1"/>
  <c r="H114" i="1"/>
  <c r="H122" i="1"/>
  <c r="H78" i="1"/>
  <c r="H86" i="1"/>
  <c r="H101" i="1"/>
  <c r="H109" i="1"/>
  <c r="H117" i="1"/>
  <c r="H125" i="1"/>
  <c r="H73" i="1"/>
  <c r="H81" i="1"/>
  <c r="H91" i="1"/>
  <c r="H113" i="1"/>
  <c r="H77" i="1"/>
  <c r="H121" i="1"/>
  <c r="H97" i="1"/>
  <c r="H69" i="1"/>
  <c r="H105" i="1"/>
  <c r="H85" i="1"/>
  <c r="A56" i="1"/>
  <c r="E63" i="1"/>
  <c r="E64" i="1" s="1"/>
  <c r="A62" i="1"/>
  <c r="E60" i="1"/>
  <c r="E61" i="1" s="1"/>
  <c r="A59" i="1"/>
  <c r="E57" i="1"/>
  <c r="Q42" i="1"/>
  <c r="G43" i="1"/>
  <c r="Q37" i="1"/>
  <c r="D12" i="5" l="1"/>
  <c r="D6" i="5"/>
  <c r="Q43" i="1"/>
  <c r="S43" i="1"/>
  <c r="Q38" i="1"/>
  <c r="S38" i="1"/>
  <c r="K106" i="1" l="1"/>
  <c r="K114" i="1"/>
  <c r="K122" i="1"/>
  <c r="K78" i="1"/>
  <c r="K86" i="1"/>
  <c r="K98" i="1"/>
  <c r="K70" i="1"/>
  <c r="K102" i="1"/>
  <c r="K110" i="1"/>
  <c r="K118" i="1"/>
  <c r="K126" i="1"/>
  <c r="K74" i="1"/>
  <c r="K82" i="1"/>
  <c r="K92" i="1"/>
  <c r="G63" i="1"/>
  <c r="G64" i="1" s="1"/>
  <c r="I64" i="1" s="1"/>
  <c r="G60" i="1"/>
  <c r="I63" i="1" l="1"/>
  <c r="J63" i="1" s="1"/>
  <c r="M63" i="1" s="1"/>
  <c r="J64" i="1"/>
  <c r="M64" i="1" s="1"/>
  <c r="B7" i="5" l="1"/>
  <c r="D25" i="1" l="1"/>
  <c r="D26" i="1" s="1"/>
  <c r="Q24" i="1"/>
  <c r="B133" i="1" l="1"/>
  <c r="C5" i="5"/>
  <c r="H100" i="1"/>
  <c r="H108" i="1"/>
  <c r="H116" i="1"/>
  <c r="H124" i="1"/>
  <c r="H72" i="1"/>
  <c r="H80" i="1"/>
  <c r="H90" i="1"/>
  <c r="H96" i="1"/>
  <c r="H104" i="1"/>
  <c r="H112" i="1"/>
  <c r="H120" i="1"/>
  <c r="H76" i="1"/>
  <c r="H84" i="1"/>
  <c r="F69" i="1"/>
  <c r="F70" i="1"/>
  <c r="H68" i="1"/>
  <c r="E58" i="1"/>
  <c r="B157" i="1"/>
  <c r="B146" i="1"/>
  <c r="Q25" i="1"/>
  <c r="C12" i="5" l="1"/>
  <c r="C6" i="5"/>
  <c r="E12" i="5"/>
  <c r="E6" i="5"/>
  <c r="Q26" i="1"/>
  <c r="S26" i="1"/>
  <c r="K100" i="1" l="1"/>
  <c r="M100" i="1" s="1"/>
  <c r="O100" i="1" s="1"/>
  <c r="K108" i="1"/>
  <c r="M108" i="1" s="1"/>
  <c r="O108" i="1" s="1"/>
  <c r="K116" i="1"/>
  <c r="M116" i="1" s="1"/>
  <c r="O116" i="1" s="1"/>
  <c r="K124" i="1"/>
  <c r="M124" i="1" s="1"/>
  <c r="O124" i="1" s="1"/>
  <c r="K72" i="1"/>
  <c r="K80" i="1"/>
  <c r="K90" i="1"/>
  <c r="M90" i="1" s="1"/>
  <c r="O90" i="1" s="1"/>
  <c r="K104" i="1"/>
  <c r="M104" i="1" s="1"/>
  <c r="O104" i="1" s="1"/>
  <c r="K112" i="1"/>
  <c r="M112" i="1" s="1"/>
  <c r="O112" i="1" s="1"/>
  <c r="K120" i="1"/>
  <c r="M120" i="1" s="1"/>
  <c r="O120" i="1" s="1"/>
  <c r="K76" i="1"/>
  <c r="K84" i="1"/>
  <c r="K96" i="1"/>
  <c r="M96" i="1" s="1"/>
  <c r="O96" i="1" s="1"/>
  <c r="M126" i="1"/>
  <c r="O126" i="1" s="1"/>
  <c r="M122" i="1"/>
  <c r="O122" i="1" s="1"/>
  <c r="M118" i="1"/>
  <c r="O118" i="1" s="1"/>
  <c r="M114" i="1"/>
  <c r="O114" i="1" s="1"/>
  <c r="M110" i="1"/>
  <c r="O110" i="1" s="1"/>
  <c r="M106" i="1"/>
  <c r="O106" i="1" s="1"/>
  <c r="M102" i="1"/>
  <c r="O102" i="1" s="1"/>
  <c r="M98" i="1"/>
  <c r="O98" i="1" s="1"/>
  <c r="M86" i="1"/>
  <c r="O86" i="1" s="1"/>
  <c r="M82" i="1"/>
  <c r="O82" i="1" s="1"/>
  <c r="M78" i="1"/>
  <c r="O78" i="1" s="1"/>
  <c r="M74" i="1"/>
  <c r="O74" i="1" s="1"/>
  <c r="M70" i="1"/>
  <c r="O70" i="1" s="1"/>
  <c r="K68" i="1"/>
  <c r="G54" i="1"/>
  <c r="G55" i="1" s="1"/>
  <c r="I55" i="1" s="1"/>
  <c r="I54" i="1" l="1"/>
  <c r="J55" i="1"/>
  <c r="M55" i="1" s="1"/>
  <c r="K46" i="1"/>
  <c r="J46" i="1"/>
  <c r="I46" i="1"/>
  <c r="H46" i="1"/>
  <c r="G46" i="1"/>
  <c r="J54" i="1" l="1"/>
  <c r="M54" i="1" s="1"/>
  <c r="D166" i="1"/>
  <c r="E166" i="1" l="1"/>
  <c r="B159" i="1" l="1"/>
  <c r="Q31" i="1"/>
  <c r="Q30" i="1"/>
  <c r="S32" i="1" l="1"/>
  <c r="B158" i="1"/>
  <c r="B148" i="1"/>
  <c r="B147" i="1"/>
  <c r="Q32" i="1"/>
  <c r="K101" i="1" l="1"/>
  <c r="M101" i="1" s="1"/>
  <c r="O101" i="1" s="1"/>
  <c r="K109" i="1"/>
  <c r="M109" i="1" s="1"/>
  <c r="O109" i="1" s="1"/>
  <c r="K117" i="1"/>
  <c r="M117" i="1" s="1"/>
  <c r="O117" i="1" s="1"/>
  <c r="K125" i="1"/>
  <c r="M125" i="1" s="1"/>
  <c r="O125" i="1" s="1"/>
  <c r="K73" i="1"/>
  <c r="M73" i="1" s="1"/>
  <c r="O73" i="1" s="1"/>
  <c r="K81" i="1"/>
  <c r="M81" i="1" s="1"/>
  <c r="O81" i="1" s="1"/>
  <c r="K91" i="1"/>
  <c r="M91" i="1" s="1"/>
  <c r="O91" i="1" s="1"/>
  <c r="K97" i="1"/>
  <c r="M97" i="1" s="1"/>
  <c r="O97" i="1" s="1"/>
  <c r="K69" i="1"/>
  <c r="M69" i="1" s="1"/>
  <c r="O69" i="1" s="1"/>
  <c r="K105" i="1"/>
  <c r="M105" i="1" s="1"/>
  <c r="O105" i="1" s="1"/>
  <c r="K113" i="1"/>
  <c r="M113" i="1" s="1"/>
  <c r="O113" i="1" s="1"/>
  <c r="K121" i="1"/>
  <c r="M121" i="1" s="1"/>
  <c r="O121" i="1" s="1"/>
  <c r="K77" i="1"/>
  <c r="M77" i="1" s="1"/>
  <c r="O77" i="1" s="1"/>
  <c r="K85" i="1"/>
  <c r="M85" i="1" s="1"/>
  <c r="O85" i="1" s="1"/>
  <c r="G57" i="1"/>
  <c r="G58" i="1" l="1"/>
  <c r="I58" i="1" s="1"/>
  <c r="J58" i="1" s="1"/>
  <c r="I57" i="1"/>
  <c r="J57" i="1" s="1"/>
  <c r="G61" i="1"/>
  <c r="I61" i="1" s="1"/>
  <c r="J61" i="1" s="1"/>
  <c r="I60" i="1"/>
  <c r="J60" i="1" l="1"/>
  <c r="M60" i="1" s="1"/>
  <c r="M58" i="1"/>
  <c r="M57" i="1"/>
  <c r="M61" i="1"/>
  <c r="F166" i="1" l="1"/>
  <c r="G166" i="1"/>
  <c r="H166" i="1"/>
  <c r="D19" i="1"/>
  <c r="E52" i="1" s="1"/>
  <c r="B2" i="5"/>
  <c r="B3" i="5"/>
  <c r="A4" i="5"/>
  <c r="A3" i="5"/>
  <c r="A2" i="5"/>
  <c r="B4" i="5"/>
  <c r="Q19" i="1"/>
  <c r="Q20" i="1" s="1"/>
  <c r="K87" i="1" s="1"/>
  <c r="M87" i="1" s="1"/>
  <c r="O87" i="1" s="1"/>
  <c r="K89" i="1" l="1"/>
  <c r="G51" i="1"/>
  <c r="I51" i="1" s="1"/>
  <c r="J51" i="1" s="1"/>
  <c r="M51" i="1" s="1"/>
  <c r="G52" i="1"/>
  <c r="I52" i="1" s="1"/>
  <c r="D20" i="1"/>
  <c r="E51" i="1"/>
  <c r="K88" i="1"/>
  <c r="M88" i="1" s="1"/>
  <c r="O88" i="1" s="1"/>
  <c r="H111" i="1"/>
  <c r="H123" i="1"/>
  <c r="K95" i="1"/>
  <c r="M95" i="1" s="1"/>
  <c r="O95" i="1" s="1"/>
  <c r="K99" i="1"/>
  <c r="M99" i="1" s="1"/>
  <c r="O99" i="1" s="1"/>
  <c r="K107" i="1"/>
  <c r="M107" i="1" s="1"/>
  <c r="O107" i="1" s="1"/>
  <c r="K115" i="1"/>
  <c r="M115" i="1" s="1"/>
  <c r="O115" i="1" s="1"/>
  <c r="K123" i="1"/>
  <c r="M123" i="1" s="1"/>
  <c r="O123" i="1" s="1"/>
  <c r="K71" i="1"/>
  <c r="K79" i="1"/>
  <c r="M79" i="1" s="1"/>
  <c r="O79" i="1" s="1"/>
  <c r="M89" i="1"/>
  <c r="O89" i="1" s="1"/>
  <c r="K119" i="1"/>
  <c r="M119" i="1" s="1"/>
  <c r="O119" i="1" s="1"/>
  <c r="K75" i="1"/>
  <c r="M75" i="1" s="1"/>
  <c r="O75" i="1" s="1"/>
  <c r="K83" i="1"/>
  <c r="M83" i="1" s="1"/>
  <c r="O83" i="1" s="1"/>
  <c r="K111" i="1"/>
  <c r="M111" i="1" s="1"/>
  <c r="O111" i="1" s="1"/>
  <c r="K103" i="1"/>
  <c r="M103" i="1" s="1"/>
  <c r="O103" i="1" s="1"/>
  <c r="M71" i="1"/>
  <c r="O71" i="1" s="1"/>
  <c r="M84" i="1"/>
  <c r="O84" i="1" s="1"/>
  <c r="M92" i="1"/>
  <c r="O92" i="1" s="1"/>
  <c r="M76" i="1"/>
  <c r="O76" i="1" s="1"/>
  <c r="M80" i="1"/>
  <c r="O80" i="1" s="1"/>
  <c r="M68" i="1"/>
  <c r="O68" i="1" s="1"/>
  <c r="M72" i="1"/>
  <c r="O72" i="1" s="1"/>
  <c r="F68" i="1"/>
  <c r="J166" i="1"/>
  <c r="H67" i="1"/>
  <c r="F67" i="1" s="1"/>
  <c r="K67" i="1"/>
  <c r="Q46" i="1"/>
  <c r="S20" i="1"/>
  <c r="H79" i="1" l="1"/>
  <c r="H87" i="1"/>
  <c r="H89" i="1"/>
  <c r="H71" i="1"/>
  <c r="H119" i="1"/>
  <c r="B145" i="1"/>
  <c r="H115" i="1"/>
  <c r="H107" i="1"/>
  <c r="B156" i="1"/>
  <c r="H99" i="1"/>
  <c r="H95" i="1"/>
  <c r="H83" i="1"/>
  <c r="H103" i="1"/>
  <c r="H88" i="1"/>
  <c r="B5" i="5"/>
  <c r="C145" i="1"/>
  <c r="B132" i="1"/>
  <c r="A50" i="1"/>
  <c r="H75" i="1"/>
  <c r="J52" i="1"/>
  <c r="M52" i="1" s="1"/>
  <c r="C159" i="1"/>
  <c r="C158" i="1"/>
  <c r="C156" i="1"/>
  <c r="C148" i="1"/>
  <c r="C147" i="1"/>
  <c r="M67" i="1"/>
  <c r="O67" i="1" s="1"/>
  <c r="B26" i="5" l="1"/>
  <c r="B24" i="5"/>
  <c r="B12" i="5"/>
  <c r="B9" i="5"/>
  <c r="B6"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<sst xmlns="http://schemas.openxmlformats.org/spreadsheetml/2006/main" count="1273" uniqueCount="532">
  <si>
    <t>CUTTING DOCKET</t>
  </si>
  <si>
    <t>SEASON:</t>
  </si>
  <si>
    <t>TÊN HÀNG:</t>
  </si>
  <si>
    <t>NGÀY CẤP:</t>
  </si>
  <si>
    <t>VẢI CHÍNH:</t>
  </si>
  <si>
    <t>NGÀY GIAO HÀNG:</t>
  </si>
  <si>
    <t>KHỔ VẢI:</t>
  </si>
  <si>
    <t>UN-AVAILABLE</t>
  </si>
  <si>
    <t>KHÁCH HÀNG:</t>
  </si>
  <si>
    <t>COLOR</t>
  </si>
  <si>
    <t>M</t>
  </si>
  <si>
    <t>TOTAL</t>
  </si>
  <si>
    <t xml:space="preserve">ORDER CUT </t>
  </si>
  <si>
    <t>TOTAL :</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</si>
  <si>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</si>
  <si>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</si>
  <si>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</si>
  <si>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</si>
  <si>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</si>
  <si>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</si>
  <si>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</si>
  <si>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</si>
  <si>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</si>
  <si>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</si>
  <si>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</si>
  <si>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</si>
  <si>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</si>
  <si>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</si>
  <si>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</si>
  <si>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</si>
  <si>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</si>
  <si>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</si>
  <si>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VẢI CHÍNH </t>
  </si>
  <si>
    <t>THÀNH PHẦN</t>
  </si>
  <si>
    <t>SỐ LƯỢNG THEO ĐỊNH MỨC  (NET)</t>
  </si>
  <si>
    <t>SỐ LƯỢNG CẦN CẤP CHO TỔ CẮT (GROSS)</t>
  </si>
  <si>
    <t>WHITE</t>
  </si>
  <si>
    <t xml:space="preserve">THÀNH PHẦN VẢI: </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</si>
  <si>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</si>
  <si>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</si>
  <si>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</si>
  <si>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</si>
  <si>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</si>
  <si>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</si>
  <si>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</si>
  <si>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</si>
  <si>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</si>
  <si>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 xml:space="preserve">GHI CHÚ / CODE VẢI </t>
  </si>
  <si>
    <t>CHỈ</t>
  </si>
  <si>
    <t>-CÁCH MAY THEO NHƯ TÀI LIỆU ĐÍNH KÈM</t>
  </si>
  <si>
    <t>NATURAL</t>
  </si>
  <si>
    <t>SIZE:</t>
  </si>
  <si>
    <t>L</t>
  </si>
  <si>
    <t>XL</t>
  </si>
  <si>
    <t>XXL</t>
  </si>
  <si>
    <t>S</t>
  </si>
  <si>
    <t>SIZE</t>
  </si>
  <si>
    <t>SỐ LƯỢNG</t>
  </si>
  <si>
    <t>EXTRA (+/-)</t>
  </si>
  <si>
    <t xml:space="preserve">XUẤT NGÀY </t>
  </si>
  <si>
    <t>PHẦN C : PHỤ LIỆU ĐÓNG GÓI</t>
  </si>
  <si>
    <t>PHẦN D : IN / THÊU / WASH</t>
  </si>
  <si>
    <t xml:space="preserve">-CÁCH GẮN NHÃN PHẢI NHƯ TÀI LIỆU YÊU CẦU </t>
  </si>
  <si>
    <t>-SỐ LƯỢNG NHÃN SIZE NHƯ SAU :</t>
  </si>
  <si>
    <t>DUYỆT HÌNH THÊU THEO</t>
  </si>
  <si>
    <t>THÔNG TIN ĐỊNH VỊ HÌNH THÊU</t>
  </si>
  <si>
    <t>SKU</t>
  </si>
  <si>
    <t>Mã số:</t>
  </si>
  <si>
    <t>MER.QT-1.BM.4</t>
  </si>
  <si>
    <t>Lần ban hành:</t>
  </si>
  <si>
    <t>01</t>
  </si>
  <si>
    <t>Số trang</t>
  </si>
  <si>
    <t xml:space="preserve">PHẦN F: LƯU Ý </t>
  </si>
  <si>
    <t>03/03</t>
  </si>
  <si>
    <t>CLEAR</t>
  </si>
  <si>
    <t xml:space="preserve">TẤM LÓT 58X38CM </t>
  </si>
  <si>
    <t>100% COTTON</t>
  </si>
  <si>
    <t>VẢI CHÍNH</t>
  </si>
  <si>
    <t>GRAND TOTAL:</t>
  </si>
  <si>
    <t>DUYỆT THEO MẪU PHOTOSHOOT TRƯỚC WASH</t>
  </si>
  <si>
    <t>DUYỆT THEO MẪU PHOTOSHOOT TRƯỚC WASH MÀU GREY HEATHER ĐÃ CHUYỂN 7/2/23</t>
  </si>
  <si>
    <t>SỐ LƯỢNG CẦN CẤP CHO TEST INHOUSE</t>
  </si>
  <si>
    <t>SỐ LƯỢNG CẦN CẤP CHO TEST OUTSOURCE</t>
  </si>
  <si>
    <t>LỖI VẢI (DEFECT)
+ ĐẦU KHÚC</t>
  </si>
  <si>
    <t>XS</t>
  </si>
  <si>
    <t>ĐỊNH VỊ HÌNH THÊU:</t>
  </si>
  <si>
    <t>SET</t>
  </si>
  <si>
    <t>THÙNG CARTON BOX 60X40X30CM</t>
  </si>
  <si>
    <t>HÌNH ẢNH MINH HỌA</t>
  </si>
  <si>
    <t>- BỎ VÀO ÁO KHI GẤP XẾP</t>
  </si>
  <si>
    <t>- KÍCH THƯỚC 40X51CM+5CM, KHÔNG LOGO
- THAM KHẢO TRONG QUY CÁCH ĐÓNG GÓI HÀNG</t>
  </si>
  <si>
    <t>KHÔNG THÊU</t>
  </si>
  <si>
    <t>KHÔNG WASH</t>
  </si>
  <si>
    <t>SS TEE</t>
  </si>
  <si>
    <t xml:space="preserve">CM20 1X1RIB  100% COTTON 260GSM </t>
  </si>
  <si>
    <t>BO CỔ</t>
  </si>
  <si>
    <t>3XL</t>
  </si>
  <si>
    <t>DUYỆT HÌNH IN THEO</t>
  </si>
  <si>
    <t>OVO</t>
  </si>
  <si>
    <t>2XL</t>
  </si>
  <si>
    <t>CHỈ TEX 40 MAY CHÍNH + VẮT SỔ</t>
  </si>
  <si>
    <t>NHÃN XUẤT XỨ (MADE IN VIET NAM)
LT138_TEAR-AWAY COO TAB_OVOF21_217_T</t>
  </si>
  <si>
    <t>STICKER OVO (ST101_UPC BARCODE STICKER)</t>
  </si>
  <si>
    <t>GÓI CHỐNG ẨM (SILICAGEL)</t>
  </si>
  <si>
    <t>GIẤY CHỐNG ẨM A4 (TISSUE PAPER)</t>
  </si>
  <si>
    <t>BAO NYLON 40X51CM (PK101 POLY BAG)</t>
  </si>
  <si>
    <t>BAO NYLON 100X120CM</t>
  </si>
  <si>
    <t>ĐỊNH VỊ HÌNH IN TẠI THÂN SAU</t>
  </si>
  <si>
    <r>
      <t>IN :</t>
    </r>
    <r>
      <rPr>
        <b/>
        <sz val="30"/>
        <rFont val="Muli"/>
      </rPr>
      <t xml:space="preserve"> </t>
    </r>
  </si>
  <si>
    <r>
      <t>THÊU :</t>
    </r>
    <r>
      <rPr>
        <b/>
        <sz val="30"/>
        <rFont val="Muli"/>
      </rPr>
      <t xml:space="preserve"> </t>
    </r>
  </si>
  <si>
    <r>
      <t>WASH:</t>
    </r>
    <r>
      <rPr>
        <sz val="30"/>
        <rFont val="Muli"/>
      </rPr>
      <t xml:space="preserve"> </t>
    </r>
  </si>
  <si>
    <t>- MAY TẠI SƯỜN TRÁI NGƯỜI MẶC
- TỪ ĐƯỜNG MAY LAI TRONG LÊN MÉP DƯỚI NHÃN 2"</t>
  </si>
  <si>
    <t>BỎ VÀO ÁO KHI GẤP XẾP</t>
  </si>
  <si>
    <t>THÙNG CARTON BOX 60X40X30CM + TẤM LÓT + BAO 100X120CM</t>
  </si>
  <si>
    <t>DÙNG THÙNG CỦA UA</t>
  </si>
  <si>
    <t>WHITE OVO STANDARD</t>
  </si>
  <si>
    <t>TAPE DỆT 1/8"</t>
  </si>
  <si>
    <t>DÀI THÂN SAU TỪ ĐỈNH VAI</t>
  </si>
  <si>
    <t>HẠ CỔ TRƯỚC TỪ ĐỈNH VAI</t>
  </si>
  <si>
    <t>NGANG NGỰC TẠI GIỮA NÁCH</t>
  </si>
  <si>
    <t>NÁCH ĐO THẲNG</t>
  </si>
  <si>
    <t>-GỒM 2PCS
1. 1PCS DÁN LÊN MẶT TRONG CỦA THẺ BÀI
2. 1PCS STICKER DÁN LÊN BAO</t>
  </si>
  <si>
    <t>- THẺ BÀI ĐÃ XỎ SẴN DÂY TREO
- TREO VÀO DÂY ĐÍNH Ở BÊN TRONG VAI NHƯ HÌNH BÊN</t>
  </si>
  <si>
    <t>WHITE KCH</t>
  </si>
  <si>
    <t>NHÃN CHÍNH LT251 KHÔNG SIZE (LBOVO151)</t>
  </si>
  <si>
    <t>NHÃN SIZE LT246 (OVOW23_181_T)</t>
  </si>
  <si>
    <t>NHÃN THÀNH PHẦN 100% COTTON LT110_CC LABEL</t>
  </si>
  <si>
    <t>THẺ BÀI Booklet OVO MÀU ĐEN (HTOVO141A)</t>
  </si>
  <si>
    <t>OPEN AIR</t>
  </si>
  <si>
    <t>SAND</t>
  </si>
  <si>
    <t>OVSS24P0371005T00K
0315/9 : CẤP TRIỆT TIÊU (CHO 2 MÃ STS64 + 67)</t>
  </si>
  <si>
    <t>OVSS24P0371006T00K
0315/9 : CẤP TRIỆT TIÊU (CHO 2 MÃ STS64 + 67)</t>
  </si>
  <si>
    <t>DUYỆT THEO ÁO MẪU PP DỰ KIẾN CHUYỂN PHÒNG IN 7-NOV-23</t>
  </si>
  <si>
    <r>
      <t xml:space="preserve">OVSS24P0371009T00K
</t>
    </r>
    <r>
      <rPr>
        <b/>
        <sz val="22"/>
        <color theme="1"/>
        <rFont val="Muli"/>
      </rPr>
      <t>0309/10 : CẤP ĐỦ SỐ LƯỢNG</t>
    </r>
  </si>
  <si>
    <r>
      <t xml:space="preserve">OVSS24P0371010T00K
</t>
    </r>
    <r>
      <rPr>
        <b/>
        <sz val="22"/>
        <color theme="1"/>
        <rFont val="Muli"/>
      </rPr>
      <t>0309/10 : CẤP ĐỦ SỐ LƯỢNG</t>
    </r>
  </si>
  <si>
    <t>ĐỊNH VỊ HÌNH IN TẠI THÂN TRƯỚC</t>
  </si>
  <si>
    <t>ĐỊNH VỊ HÌNH IN</t>
  </si>
  <si>
    <t>BL4689</t>
  </si>
  <si>
    <t>K3950</t>
  </si>
  <si>
    <t>M-0124-KT-4419-OA</t>
  </si>
  <si>
    <t>M-0124-KT-4419-SD</t>
  </si>
  <si>
    <t>DỰ KIẾN TÁC NGHIỆP SẢN XUẤT 31/10/23</t>
  </si>
  <si>
    <t>SHIPPING SAMPLE REQUIRED</t>
  </si>
  <si>
    <t>PHIẾU CẤP</t>
  </si>
  <si>
    <t>THEO TÀI LIỆU</t>
  </si>
  <si>
    <t>TAPE DỆT 5MM</t>
  </si>
  <si>
    <t>- TỪ ĐƯỜNG TRA CỔ SAU ĐẾN ĐỈNH HÌNH IN, TẤT CẢ SIZE : 3"
- CANH GIỮA THÂN SAU</t>
  </si>
  <si>
    <t>GRAPHIC 1</t>
  </si>
  <si>
    <t>- TỪ ĐƯỜNG TRA CỔ TRƯỚC ĐẾN ĐỈNH HÌNH IN, TẤT CẢ SIZE : 3"
- CANH GIỮA THÂN TRƯỚC
(THAM KHẢO HÌNH IN TRANG SỐ 3)</t>
  </si>
  <si>
    <t>MER - THANH THI - EXT : 206</t>
  </si>
  <si>
    <t>O08  SS25   G2723</t>
  </si>
  <si>
    <t>SS25 SAMPLING</t>
  </si>
  <si>
    <r>
      <rPr>
        <sz val="8"/>
        <rFont val="Tahoma"/>
        <family val="2"/>
      </rPr>
      <t>All Measurements are in Inches</t>
    </r>
  </si>
  <si>
    <r>
      <rPr>
        <b/>
        <sz val="8"/>
        <rFont val="Arial Narrow"/>
        <family val="2"/>
      </rPr>
      <t>Article Code</t>
    </r>
  </si>
  <si>
    <r>
      <rPr>
        <b/>
        <sz val="8"/>
        <rFont val="Arial Narrow"/>
        <family val="2"/>
      </rPr>
      <t>Product Group</t>
    </r>
  </si>
  <si>
    <r>
      <rPr>
        <sz val="7"/>
        <rFont val="Lucida Console"/>
        <family val="3"/>
      </rPr>
      <t>TOP</t>
    </r>
  </si>
  <si>
    <r>
      <rPr>
        <b/>
        <sz val="8"/>
        <rFont val="Arial Narrow"/>
        <family val="2"/>
      </rPr>
      <t>Article Name</t>
    </r>
  </si>
  <si>
    <r>
      <rPr>
        <b/>
        <sz val="8"/>
        <rFont val="Arial Narrow"/>
        <family val="2"/>
      </rPr>
      <t>Product Sub-</t>
    </r>
  </si>
  <si>
    <r>
      <rPr>
        <sz val="7"/>
        <rFont val="Lucida Console"/>
        <family val="3"/>
      </rPr>
      <t>T-SHIRT</t>
    </r>
  </si>
  <si>
    <r>
      <rPr>
        <b/>
        <sz val="8"/>
        <rFont val="Arial Narrow"/>
        <family val="2"/>
      </rPr>
      <t>Created On</t>
    </r>
  </si>
  <si>
    <r>
      <rPr>
        <b/>
        <sz val="8"/>
        <rFont val="Arial Narrow"/>
        <family val="2"/>
      </rPr>
      <t>Material Description</t>
    </r>
  </si>
  <si>
    <r>
      <rPr>
        <b/>
        <sz val="8"/>
        <rFont val="Arial Narrow"/>
        <family val="2"/>
      </rPr>
      <t>Season</t>
    </r>
  </si>
  <si>
    <r>
      <rPr>
        <sz val="7"/>
        <rFont val="Tahoma"/>
        <family val="2"/>
      </rPr>
      <t>2025 Spring</t>
    </r>
  </si>
  <si>
    <r>
      <rPr>
        <b/>
        <sz val="8"/>
        <rFont val="Arial Narrow"/>
        <family val="2"/>
      </rPr>
      <t>Last Modified</t>
    </r>
  </si>
  <si>
    <r>
      <rPr>
        <b/>
        <sz val="8"/>
        <rFont val="Arial Narrow"/>
        <family val="2"/>
      </rPr>
      <t>Life Cycle Stage</t>
    </r>
  </si>
  <si>
    <r>
      <rPr>
        <b/>
        <sz val="8"/>
        <rFont val="Tahoma"/>
        <family val="2"/>
      </rPr>
      <t>POM</t>
    </r>
  </si>
  <si>
    <r>
      <rPr>
        <b/>
        <sz val="8"/>
        <rFont val="Tahoma"/>
        <family val="2"/>
      </rPr>
      <t>Description</t>
    </r>
  </si>
  <si>
    <r>
      <rPr>
        <b/>
        <sz val="8"/>
        <rFont val="Tahoma"/>
        <family val="2"/>
      </rPr>
      <t>+ Tol</t>
    </r>
  </si>
  <si>
    <r>
      <rPr>
        <b/>
        <sz val="8"/>
        <rFont val="Tahoma"/>
        <family val="2"/>
      </rPr>
      <t>- Tol</t>
    </r>
  </si>
  <si>
    <r>
      <rPr>
        <b/>
        <sz val="8"/>
        <rFont val="Tahoma"/>
        <family val="2"/>
      </rPr>
      <t>Grade</t>
    </r>
  </si>
  <si>
    <r>
      <rPr>
        <b/>
        <sz val="8"/>
        <rFont val="Tahoma"/>
        <family val="2"/>
      </rPr>
      <t>XXS</t>
    </r>
  </si>
  <si>
    <r>
      <rPr>
        <b/>
        <sz val="8"/>
        <rFont val="Tahoma"/>
        <family val="2"/>
      </rPr>
      <t>XS</t>
    </r>
  </si>
  <si>
    <r>
      <rPr>
        <b/>
        <sz val="8"/>
        <rFont val="Tahoma"/>
        <family val="2"/>
      </rPr>
      <t>S</t>
    </r>
  </si>
  <si>
    <r>
      <rPr>
        <b/>
        <sz val="8"/>
        <color rgb="FFFF0000"/>
        <rFont val="Tahoma"/>
        <family val="2"/>
      </rPr>
      <t>M</t>
    </r>
  </si>
  <si>
    <r>
      <rPr>
        <b/>
        <sz val="8"/>
        <rFont val="Tahoma"/>
        <family val="2"/>
      </rPr>
      <t>L</t>
    </r>
  </si>
  <si>
    <r>
      <rPr>
        <b/>
        <sz val="8"/>
        <rFont val="Tahoma"/>
        <family val="2"/>
      </rPr>
      <t>XL</t>
    </r>
  </si>
  <si>
    <r>
      <rPr>
        <b/>
        <sz val="8"/>
        <rFont val="Tahoma"/>
        <family val="2"/>
      </rPr>
      <t>XXL</t>
    </r>
  </si>
  <si>
    <r>
      <rPr>
        <b/>
        <sz val="8"/>
        <rFont val="Tahoma"/>
        <family val="2"/>
      </rPr>
      <t>3XL</t>
    </r>
  </si>
  <si>
    <r>
      <rPr>
        <b/>
        <sz val="8"/>
        <color rgb="FFFF3333"/>
        <rFont val="Tahoma"/>
        <family val="2"/>
      </rPr>
      <t>!</t>
    </r>
    <r>
      <rPr>
        <b/>
        <sz val="8"/>
        <color rgb="FFFF3333"/>
        <rFont val="Arial Narrow"/>
        <family val="2"/>
      </rPr>
      <t xml:space="preserve"> </t>
    </r>
    <r>
      <rPr>
        <sz val="8"/>
        <rFont val="Arial Narrow"/>
        <family val="2"/>
      </rPr>
      <t>A101</t>
    </r>
  </si>
  <si>
    <r>
      <rPr>
        <sz val="8"/>
        <rFont val="Arial Narrow"/>
        <family val="2"/>
      </rPr>
      <t>Back body length from HPS : Top</t>
    </r>
  </si>
  <si>
    <r>
      <rPr>
        <sz val="8"/>
        <rFont val="Arial Narrow"/>
        <family val="2"/>
      </rPr>
      <t>1/2</t>
    </r>
  </si>
  <si>
    <r>
      <rPr>
        <sz val="8"/>
        <rFont val="Arial Narrow"/>
        <family val="2"/>
      </rPr>
      <t>NA</t>
    </r>
  </si>
  <si>
    <r>
      <rPr>
        <sz val="8"/>
        <rFont val="Arial Narrow"/>
        <family val="2"/>
      </rPr>
      <t>27 1/2</t>
    </r>
  </si>
  <si>
    <r>
      <rPr>
        <sz val="8"/>
        <rFont val="Arial Narrow"/>
        <family val="2"/>
      </rPr>
      <t xml:space="preserve">28 </t>
    </r>
  </si>
  <si>
    <r>
      <rPr>
        <sz val="8"/>
        <rFont val="Arial Narrow"/>
        <family val="2"/>
      </rPr>
      <t>28 1/2</t>
    </r>
  </si>
  <si>
    <r>
      <rPr>
        <b/>
        <sz val="8"/>
        <rFont val="Arial Narrow"/>
        <family val="2"/>
      </rPr>
      <t xml:space="preserve">29 </t>
    </r>
  </si>
  <si>
    <r>
      <rPr>
        <sz val="8"/>
        <rFont val="Arial Narrow"/>
        <family val="2"/>
      </rPr>
      <t>29 1/2</t>
    </r>
  </si>
  <si>
    <r>
      <rPr>
        <sz val="8"/>
        <rFont val="Arial Narrow"/>
        <family val="2"/>
      </rPr>
      <t>30 1/2</t>
    </r>
  </si>
  <si>
    <r>
      <rPr>
        <sz val="8"/>
        <rFont val="Arial Narrow"/>
        <family val="2"/>
      </rPr>
      <t>31 1/2</t>
    </r>
  </si>
  <si>
    <r>
      <rPr>
        <sz val="8"/>
        <rFont val="Arial Narrow"/>
        <family val="2"/>
      </rPr>
      <t>32 1/2</t>
    </r>
  </si>
  <si>
    <r>
      <rPr>
        <b/>
        <sz val="8"/>
        <color rgb="FFFF3333"/>
        <rFont val="Tahoma"/>
        <family val="2"/>
      </rPr>
      <t>!</t>
    </r>
    <r>
      <rPr>
        <b/>
        <sz val="8"/>
        <color rgb="FFFF3333"/>
        <rFont val="Arial Narrow"/>
        <family val="2"/>
      </rPr>
      <t xml:space="preserve"> </t>
    </r>
    <r>
      <rPr>
        <sz val="8"/>
        <rFont val="Arial Narrow"/>
        <family val="2"/>
      </rPr>
      <t>H101</t>
    </r>
  </si>
  <si>
    <r>
      <rPr>
        <sz val="8"/>
        <rFont val="Arial Narrow"/>
        <family val="2"/>
      </rPr>
      <t>Neck width :: SEAM TO SEAM</t>
    </r>
  </si>
  <si>
    <r>
      <rPr>
        <sz val="8"/>
        <rFont val="Arial Narrow"/>
        <family val="2"/>
      </rPr>
      <t>1/4</t>
    </r>
  </si>
  <si>
    <r>
      <rPr>
        <sz val="8"/>
        <rFont val="Arial Narrow"/>
        <family val="2"/>
      </rPr>
      <t>6 1/2</t>
    </r>
  </si>
  <si>
    <r>
      <rPr>
        <sz val="8"/>
        <rFont val="Arial Narrow"/>
        <family val="2"/>
      </rPr>
      <t>6 3/4</t>
    </r>
  </si>
  <si>
    <r>
      <rPr>
        <sz val="8"/>
        <rFont val="Arial Narrow"/>
        <family val="2"/>
      </rPr>
      <t>7 1/4</t>
    </r>
  </si>
  <si>
    <r>
      <rPr>
        <sz val="8"/>
        <rFont val="Arial Narrow"/>
        <family val="2"/>
      </rPr>
      <t>7 1/2</t>
    </r>
  </si>
  <si>
    <r>
      <rPr>
        <sz val="8"/>
        <rFont val="Arial Narrow"/>
        <family val="2"/>
      </rPr>
      <t>7 3/4</t>
    </r>
  </si>
  <si>
    <r>
      <rPr>
        <b/>
        <sz val="8"/>
        <color rgb="FF007F00"/>
        <rFont val="Tahoma"/>
        <family val="2"/>
      </rPr>
      <t>!</t>
    </r>
    <r>
      <rPr>
        <b/>
        <sz val="8"/>
        <color rgb="FF007F00"/>
        <rFont val="Arial Narrow"/>
        <family val="2"/>
      </rPr>
      <t xml:space="preserve"> </t>
    </r>
    <r>
      <rPr>
        <sz val="8"/>
        <rFont val="Arial Narrow"/>
        <family val="2"/>
      </rPr>
      <t>H201</t>
    </r>
  </si>
  <si>
    <r>
      <rPr>
        <sz val="8"/>
        <rFont val="Arial Narrow"/>
        <family val="2"/>
      </rPr>
      <t>Front neck drop from HPS : Crew</t>
    </r>
  </si>
  <si>
    <r>
      <rPr>
        <sz val="8"/>
        <rFont val="Arial Narrow"/>
        <family val="2"/>
      </rPr>
      <t>1/8</t>
    </r>
  </si>
  <si>
    <r>
      <rPr>
        <sz val="8"/>
        <rFont val="Arial Narrow"/>
        <family val="2"/>
      </rPr>
      <t>4 1/8</t>
    </r>
  </si>
  <si>
    <r>
      <rPr>
        <sz val="8"/>
        <rFont val="Arial Narrow"/>
        <family val="2"/>
      </rPr>
      <t>4 3/16</t>
    </r>
  </si>
  <si>
    <r>
      <rPr>
        <b/>
        <sz val="8"/>
        <rFont val="Arial Narrow"/>
        <family val="2"/>
      </rPr>
      <t>4 1/4</t>
    </r>
  </si>
  <si>
    <r>
      <rPr>
        <sz val="8"/>
        <rFont val="Arial Narrow"/>
        <family val="2"/>
      </rPr>
      <t>4 5/16</t>
    </r>
  </si>
  <si>
    <r>
      <rPr>
        <sz val="8"/>
        <rFont val="Arial Narrow"/>
        <family val="2"/>
      </rPr>
      <t>4 7/16</t>
    </r>
  </si>
  <si>
    <r>
      <rPr>
        <sz val="8"/>
        <rFont val="Arial Narrow"/>
        <family val="2"/>
      </rPr>
      <t>4 9/16</t>
    </r>
  </si>
  <si>
    <r>
      <rPr>
        <sz val="8"/>
        <rFont val="Arial Narrow"/>
        <family val="2"/>
      </rPr>
      <t>4 11/16</t>
    </r>
  </si>
  <si>
    <r>
      <rPr>
        <sz val="8"/>
        <rFont val="Arial Narrow"/>
        <family val="2"/>
      </rPr>
      <t>H301</t>
    </r>
  </si>
  <si>
    <r>
      <rPr>
        <sz val="8"/>
        <rFont val="Arial Narrow"/>
        <family val="2"/>
      </rPr>
      <t>Back neck drop from HPS Crew</t>
    </r>
  </si>
  <si>
    <r>
      <rPr>
        <sz val="8"/>
        <rFont val="Arial Narrow"/>
        <family val="2"/>
      </rPr>
      <t>7/8</t>
    </r>
  </si>
  <si>
    <r>
      <rPr>
        <sz val="8"/>
        <rFont val="Arial Narrow"/>
        <family val="2"/>
      </rPr>
      <t>15/16</t>
    </r>
  </si>
  <si>
    <r>
      <rPr>
        <sz val="8"/>
        <rFont val="Arial Narrow"/>
        <family val="2"/>
      </rPr>
      <t>1 1/16</t>
    </r>
  </si>
  <si>
    <r>
      <rPr>
        <sz val="8"/>
        <rFont val="Arial Narrow"/>
        <family val="2"/>
      </rPr>
      <t>1 3/16</t>
    </r>
  </si>
  <si>
    <r>
      <rPr>
        <sz val="8"/>
        <rFont val="Arial Narrow"/>
        <family val="2"/>
      </rPr>
      <t>1 5/16</t>
    </r>
  </si>
  <si>
    <r>
      <rPr>
        <sz val="8"/>
        <rFont val="Arial Narrow"/>
        <family val="2"/>
      </rPr>
      <t>1 7/16</t>
    </r>
  </si>
  <si>
    <r>
      <rPr>
        <b/>
        <sz val="8"/>
        <color rgb="FF007F00"/>
        <rFont val="Tahoma"/>
        <family val="2"/>
      </rPr>
      <t>!</t>
    </r>
    <r>
      <rPr>
        <b/>
        <sz val="8"/>
        <color rgb="FF007F00"/>
        <rFont val="Arial Narrow"/>
        <family val="2"/>
      </rPr>
      <t xml:space="preserve"> </t>
    </r>
    <r>
      <rPr>
        <sz val="8"/>
        <rFont val="Arial Narrow"/>
        <family val="2"/>
      </rPr>
      <t>H605</t>
    </r>
  </si>
  <si>
    <r>
      <rPr>
        <sz val="8"/>
        <rFont val="Arial Narrow"/>
        <family val="2"/>
      </rPr>
      <t>Neckband width</t>
    </r>
  </si>
  <si>
    <r>
      <rPr>
        <sz val="8"/>
        <rFont val="Arial Narrow"/>
        <family val="2"/>
      </rPr>
      <t>3/4</t>
    </r>
  </si>
  <si>
    <r>
      <rPr>
        <b/>
        <sz val="8"/>
        <rFont val="Arial Narrow"/>
        <family val="2"/>
      </rPr>
      <t>3/4</t>
    </r>
  </si>
  <si>
    <r>
      <rPr>
        <b/>
        <sz val="8"/>
        <color rgb="FF007F00"/>
        <rFont val="Tahoma"/>
        <family val="2"/>
      </rPr>
      <t>!</t>
    </r>
    <r>
      <rPr>
        <b/>
        <sz val="8"/>
        <color rgb="FF007F00"/>
        <rFont val="Arial Narrow"/>
        <family val="2"/>
      </rPr>
      <t xml:space="preserve"> </t>
    </r>
    <r>
      <rPr>
        <sz val="8"/>
        <rFont val="Arial Narrow"/>
        <family val="2"/>
      </rPr>
      <t>D102</t>
    </r>
  </si>
  <si>
    <r>
      <rPr>
        <sz val="8"/>
        <rFont val="Arial Narrow"/>
        <family val="2"/>
      </rPr>
      <t>Shoulder slope :: from HPS</t>
    </r>
  </si>
  <si>
    <r>
      <rPr>
        <sz val="8"/>
        <rFont val="Arial Narrow"/>
        <family val="2"/>
      </rPr>
      <t>1 7/8</t>
    </r>
  </si>
  <si>
    <r>
      <rPr>
        <sz val="8"/>
        <rFont val="Arial Narrow"/>
        <family val="2"/>
      </rPr>
      <t>1 15/16</t>
    </r>
  </si>
  <si>
    <r>
      <rPr>
        <sz val="8"/>
        <rFont val="Arial Narrow"/>
        <family val="2"/>
      </rPr>
      <t>2 1/16</t>
    </r>
  </si>
  <si>
    <r>
      <rPr>
        <sz val="8"/>
        <rFont val="Arial Narrow"/>
        <family val="2"/>
      </rPr>
      <t>2 1/8</t>
    </r>
  </si>
  <si>
    <r>
      <rPr>
        <sz val="8"/>
        <rFont val="Arial Narrow"/>
        <family val="2"/>
      </rPr>
      <t>2 3/16</t>
    </r>
  </si>
  <si>
    <r>
      <rPr>
        <sz val="8"/>
        <rFont val="Arial Narrow"/>
        <family val="2"/>
      </rPr>
      <t>D103</t>
    </r>
  </si>
  <si>
    <r>
      <rPr>
        <sz val="8"/>
        <rFont val="Arial Narrow"/>
        <family val="2"/>
      </rPr>
      <t>Shoulder displacement to front</t>
    </r>
  </si>
  <si>
    <r>
      <rPr>
        <b/>
        <sz val="8"/>
        <rFont val="Arial Narrow"/>
        <family val="2"/>
      </rPr>
      <t>1/2</t>
    </r>
  </si>
  <si>
    <r>
      <rPr>
        <b/>
        <sz val="8"/>
        <color rgb="FFFF3333"/>
        <rFont val="Tahoma"/>
        <family val="2"/>
      </rPr>
      <t>!</t>
    </r>
    <r>
      <rPr>
        <b/>
        <sz val="8"/>
        <color rgb="FFFF3333"/>
        <rFont val="Arial Narrow"/>
        <family val="2"/>
      </rPr>
      <t xml:space="preserve"> </t>
    </r>
    <r>
      <rPr>
        <sz val="8"/>
        <rFont val="Arial Narrow"/>
        <family val="2"/>
      </rPr>
      <t>D101</t>
    </r>
  </si>
  <si>
    <r>
      <rPr>
        <sz val="8"/>
        <rFont val="Arial Narrow"/>
        <family val="2"/>
      </rPr>
      <t>Shoulder width :measured on CB body</t>
    </r>
  </si>
  <si>
    <r>
      <rPr>
        <sz val="8"/>
        <rFont val="Arial Narrow"/>
        <family val="2"/>
      </rPr>
      <t>3/8</t>
    </r>
  </si>
  <si>
    <r>
      <rPr>
        <sz val="8"/>
        <rFont val="Arial Narrow"/>
        <family val="2"/>
      </rPr>
      <t xml:space="preserve">17 </t>
    </r>
  </si>
  <si>
    <r>
      <rPr>
        <sz val="8"/>
        <rFont val="Arial Narrow"/>
        <family val="2"/>
      </rPr>
      <t>17 3/4</t>
    </r>
  </si>
  <si>
    <r>
      <rPr>
        <sz val="8"/>
        <rFont val="Arial Narrow"/>
        <family val="2"/>
      </rPr>
      <t>18 1/2</t>
    </r>
  </si>
  <si>
    <r>
      <rPr>
        <b/>
        <sz val="8"/>
        <rFont val="Arial Narrow"/>
        <family val="2"/>
      </rPr>
      <t>19 1/4</t>
    </r>
  </si>
  <si>
    <r>
      <rPr>
        <sz val="8"/>
        <rFont val="Arial Narrow"/>
        <family val="2"/>
      </rPr>
      <t xml:space="preserve">20 </t>
    </r>
  </si>
  <si>
    <r>
      <rPr>
        <sz val="8"/>
        <rFont val="Arial Narrow"/>
        <family val="2"/>
      </rPr>
      <t xml:space="preserve">21 </t>
    </r>
  </si>
  <si>
    <r>
      <rPr>
        <sz val="8"/>
        <rFont val="Arial Narrow"/>
        <family val="2"/>
      </rPr>
      <t xml:space="preserve">22 </t>
    </r>
  </si>
  <si>
    <r>
      <rPr>
        <sz val="8"/>
        <rFont val="Arial Narrow"/>
        <family val="2"/>
      </rPr>
      <t xml:space="preserve">23 </t>
    </r>
  </si>
  <si>
    <r>
      <rPr>
        <b/>
        <sz val="8"/>
        <color rgb="FF007F00"/>
        <rFont val="Tahoma"/>
        <family val="2"/>
      </rPr>
      <t>!</t>
    </r>
    <r>
      <rPr>
        <b/>
        <sz val="8"/>
        <color rgb="FF007F00"/>
        <rFont val="Arial Narrow"/>
        <family val="2"/>
      </rPr>
      <t xml:space="preserve"> </t>
    </r>
    <r>
      <rPr>
        <sz val="8"/>
        <rFont val="Arial Narrow"/>
        <family val="2"/>
      </rPr>
      <t>B301</t>
    </r>
  </si>
  <si>
    <r>
      <rPr>
        <sz val="8"/>
        <rFont val="Arial Narrow"/>
        <family val="2"/>
      </rPr>
      <t>15 1/4</t>
    </r>
  </si>
  <si>
    <r>
      <rPr>
        <sz val="8"/>
        <rFont val="Arial Narrow"/>
        <family val="2"/>
      </rPr>
      <t xml:space="preserve">16 </t>
    </r>
  </si>
  <si>
    <r>
      <rPr>
        <sz val="8"/>
        <rFont val="Arial Narrow"/>
        <family val="2"/>
      </rPr>
      <t>16 3/4</t>
    </r>
  </si>
  <si>
    <r>
      <rPr>
        <b/>
        <sz val="8"/>
        <rFont val="Arial Narrow"/>
        <family val="2"/>
      </rPr>
      <t>17 1/2</t>
    </r>
  </si>
  <si>
    <r>
      <rPr>
        <sz val="8"/>
        <rFont val="Arial Narrow"/>
        <family val="2"/>
      </rPr>
      <t>18 1/4</t>
    </r>
  </si>
  <si>
    <r>
      <rPr>
        <sz val="8"/>
        <rFont val="Arial Narrow"/>
        <family val="2"/>
      </rPr>
      <t>19 1/4</t>
    </r>
  </si>
  <si>
    <r>
      <rPr>
        <sz val="8"/>
        <rFont val="Arial Narrow"/>
        <family val="2"/>
      </rPr>
      <t>20 1/4</t>
    </r>
  </si>
  <si>
    <r>
      <rPr>
        <sz val="8"/>
        <rFont val="Arial Narrow"/>
        <family val="2"/>
      </rPr>
      <t>21 1/4</t>
    </r>
  </si>
  <si>
    <r>
      <rPr>
        <b/>
        <sz val="8"/>
        <color rgb="FF007F00"/>
        <rFont val="Tahoma"/>
        <family val="2"/>
      </rPr>
      <t>!</t>
    </r>
    <r>
      <rPr>
        <b/>
        <sz val="8"/>
        <color rgb="FF007F00"/>
        <rFont val="Arial Narrow"/>
        <family val="2"/>
      </rPr>
      <t xml:space="preserve"> </t>
    </r>
    <r>
      <rPr>
        <sz val="8"/>
        <rFont val="Arial Narrow"/>
        <family val="2"/>
      </rPr>
      <t>B201</t>
    </r>
  </si>
  <si>
    <r>
      <rPr>
        <sz val="8"/>
        <rFont val="Arial Narrow"/>
        <family val="2"/>
      </rPr>
      <t>Across Back : at mid. armhole</t>
    </r>
  </si>
  <si>
    <r>
      <rPr>
        <sz val="8"/>
        <rFont val="Arial Narrow"/>
        <family val="2"/>
      </rPr>
      <t>15 3/4</t>
    </r>
  </si>
  <si>
    <r>
      <rPr>
        <sz val="8"/>
        <rFont val="Arial Narrow"/>
        <family val="2"/>
      </rPr>
      <t>16 1/2</t>
    </r>
  </si>
  <si>
    <r>
      <rPr>
        <sz val="8"/>
        <rFont val="Arial Narrow"/>
        <family val="2"/>
      </rPr>
      <t>17 1/4</t>
    </r>
  </si>
  <si>
    <r>
      <rPr>
        <b/>
        <sz val="8"/>
        <rFont val="Arial Narrow"/>
        <family val="2"/>
      </rPr>
      <t xml:space="preserve">18 </t>
    </r>
  </si>
  <si>
    <r>
      <rPr>
        <sz val="8"/>
        <rFont val="Arial Narrow"/>
        <family val="2"/>
      </rPr>
      <t>18 3/4</t>
    </r>
  </si>
  <si>
    <r>
      <rPr>
        <sz val="8"/>
        <rFont val="Arial Narrow"/>
        <family val="2"/>
      </rPr>
      <t>19 3/4</t>
    </r>
  </si>
  <si>
    <r>
      <rPr>
        <sz val="8"/>
        <rFont val="Arial Narrow"/>
        <family val="2"/>
      </rPr>
      <t>20 3/4</t>
    </r>
  </si>
  <si>
    <r>
      <rPr>
        <sz val="8"/>
        <rFont val="Arial Narrow"/>
        <family val="2"/>
      </rPr>
      <t>21 3/4</t>
    </r>
  </si>
  <si>
    <r>
      <rPr>
        <b/>
        <sz val="8"/>
        <color rgb="FFFF3333"/>
        <rFont val="Tahoma"/>
        <family val="2"/>
      </rPr>
      <t>!</t>
    </r>
    <r>
      <rPr>
        <b/>
        <sz val="8"/>
        <color rgb="FFFF3333"/>
        <rFont val="Arial Narrow"/>
        <family val="2"/>
      </rPr>
      <t xml:space="preserve"> </t>
    </r>
    <r>
      <rPr>
        <sz val="8"/>
        <rFont val="Arial Narrow"/>
        <family val="2"/>
      </rPr>
      <t>B101</t>
    </r>
  </si>
  <si>
    <r>
      <rPr>
        <sz val="8"/>
        <rFont val="Arial Narrow"/>
        <family val="2"/>
      </rPr>
      <t>Chest width :1" below armhole</t>
    </r>
  </si>
  <si>
    <r>
      <rPr>
        <sz val="8"/>
        <rFont val="Arial Narrow"/>
        <family val="2"/>
      </rPr>
      <t>19 1/2</t>
    </r>
  </si>
  <si>
    <r>
      <rPr>
        <sz val="8"/>
        <rFont val="Arial Narrow"/>
        <family val="2"/>
      </rPr>
      <t>20 1/2</t>
    </r>
  </si>
  <si>
    <r>
      <rPr>
        <sz val="8"/>
        <rFont val="Arial Narrow"/>
        <family val="2"/>
      </rPr>
      <t>21 1/2</t>
    </r>
  </si>
  <si>
    <r>
      <rPr>
        <b/>
        <sz val="8"/>
        <rFont val="Arial Narrow"/>
        <family val="2"/>
      </rPr>
      <t>22 1/2</t>
    </r>
  </si>
  <si>
    <r>
      <rPr>
        <sz val="8"/>
        <rFont val="Arial Narrow"/>
        <family val="2"/>
      </rPr>
      <t>23 1/2</t>
    </r>
  </si>
  <si>
    <r>
      <rPr>
        <sz val="8"/>
        <rFont val="Arial Narrow"/>
        <family val="2"/>
      </rPr>
      <t xml:space="preserve">25 </t>
    </r>
  </si>
  <si>
    <r>
      <rPr>
        <sz val="8"/>
        <rFont val="Arial Narrow"/>
        <family val="2"/>
      </rPr>
      <t>26 1/2</t>
    </r>
  </si>
  <si>
    <r>
      <rPr>
        <b/>
        <sz val="8"/>
        <color rgb="FFFF3333"/>
        <rFont val="Tahoma"/>
        <family val="2"/>
      </rPr>
      <t>!</t>
    </r>
    <r>
      <rPr>
        <b/>
        <sz val="8"/>
        <color rgb="FFFF3333"/>
        <rFont val="Arial Narrow"/>
        <family val="2"/>
      </rPr>
      <t xml:space="preserve"> </t>
    </r>
    <r>
      <rPr>
        <sz val="8"/>
        <rFont val="Arial Narrow"/>
        <family val="2"/>
      </rPr>
      <t>C101</t>
    </r>
  </si>
  <si>
    <r>
      <rPr>
        <sz val="8"/>
        <rFont val="Arial Narrow"/>
        <family val="2"/>
      </rPr>
      <t>Bottom width at band:inside fold edges of band/hem</t>
    </r>
  </si>
  <si>
    <r>
      <rPr>
        <b/>
        <sz val="8"/>
        <rFont val="Arial Narrow"/>
        <family val="2"/>
      </rPr>
      <t>21 3/4</t>
    </r>
  </si>
  <si>
    <r>
      <rPr>
        <sz val="8"/>
        <rFont val="Arial Narrow"/>
        <family val="2"/>
      </rPr>
      <t>22 3/4</t>
    </r>
  </si>
  <si>
    <r>
      <rPr>
        <sz val="8"/>
        <rFont val="Arial Narrow"/>
        <family val="2"/>
      </rPr>
      <t>24 1/4</t>
    </r>
  </si>
  <si>
    <r>
      <rPr>
        <sz val="8"/>
        <rFont val="Arial Narrow"/>
        <family val="2"/>
      </rPr>
      <t>25 3/4</t>
    </r>
  </si>
  <si>
    <r>
      <rPr>
        <sz val="8"/>
        <rFont val="Arial Narrow"/>
        <family val="2"/>
      </rPr>
      <t>27 1/4</t>
    </r>
  </si>
  <si>
    <r>
      <rPr>
        <b/>
        <sz val="8"/>
        <color rgb="FFFF3333"/>
        <rFont val="Tahoma"/>
        <family val="2"/>
      </rPr>
      <t>!</t>
    </r>
    <r>
      <rPr>
        <b/>
        <sz val="8"/>
        <color rgb="FFFF3333"/>
        <rFont val="Arial Narrow"/>
        <family val="2"/>
      </rPr>
      <t xml:space="preserve"> </t>
    </r>
    <r>
      <rPr>
        <sz val="8"/>
        <rFont val="Arial Narrow"/>
        <family val="2"/>
      </rPr>
      <t>E101</t>
    </r>
  </si>
  <si>
    <r>
      <rPr>
        <sz val="8"/>
        <rFont val="Arial Narrow"/>
        <family val="2"/>
      </rPr>
      <t>Armhole Straight :: measured straight</t>
    </r>
  </si>
  <si>
    <r>
      <rPr>
        <sz val="8"/>
        <rFont val="Arial Narrow"/>
        <family val="2"/>
      </rPr>
      <t>8 1/2</t>
    </r>
  </si>
  <si>
    <r>
      <rPr>
        <sz val="8"/>
        <rFont val="Arial Narrow"/>
        <family val="2"/>
      </rPr>
      <t>8 7/8</t>
    </r>
  </si>
  <si>
    <r>
      <rPr>
        <sz val="8"/>
        <rFont val="Arial Narrow"/>
        <family val="2"/>
      </rPr>
      <t>9 1/4</t>
    </r>
  </si>
  <si>
    <r>
      <rPr>
        <b/>
        <sz val="8"/>
        <rFont val="Arial Narrow"/>
        <family val="2"/>
      </rPr>
      <t>9 5/8</t>
    </r>
  </si>
  <si>
    <r>
      <rPr>
        <sz val="8"/>
        <rFont val="Arial Narrow"/>
        <family val="2"/>
      </rPr>
      <t xml:space="preserve">10 </t>
    </r>
  </si>
  <si>
    <r>
      <rPr>
        <sz val="8"/>
        <rFont val="Arial Narrow"/>
        <family val="2"/>
      </rPr>
      <t>10 1/2</t>
    </r>
  </si>
  <si>
    <r>
      <rPr>
        <sz val="8"/>
        <rFont val="Arial Narrow"/>
        <family val="2"/>
      </rPr>
      <t>11 1/2</t>
    </r>
  </si>
  <si>
    <r>
      <rPr>
        <sz val="8"/>
        <rFont val="Arial Narrow"/>
        <family val="2"/>
      </rPr>
      <t>8 13/16</t>
    </r>
  </si>
  <si>
    <r>
      <rPr>
        <sz val="8"/>
        <rFont val="Arial Narrow"/>
        <family val="2"/>
      </rPr>
      <t>H606</t>
    </r>
  </si>
  <si>
    <r>
      <rPr>
        <sz val="8"/>
        <rFont val="Arial Narrow"/>
        <family val="2"/>
      </rPr>
      <t>Neck binding width</t>
    </r>
  </si>
  <si>
    <r>
      <rPr>
        <b/>
        <sz val="8"/>
        <rFont val="Arial Narrow"/>
        <family val="2"/>
      </rPr>
      <t>3/8</t>
    </r>
  </si>
  <si>
    <r>
      <rPr>
        <sz val="8"/>
        <rFont val="Arial Narrow"/>
        <family val="2"/>
      </rPr>
      <t>A701</t>
    </r>
  </si>
  <si>
    <r>
      <rPr>
        <sz val="8"/>
        <rFont val="Arial Narrow"/>
        <family val="2"/>
      </rPr>
      <t>Body hem depth</t>
    </r>
  </si>
  <si>
    <r>
      <rPr>
        <b/>
        <sz val="8"/>
        <color rgb="FFFF3333"/>
        <rFont val="Tahoma"/>
        <family val="2"/>
      </rPr>
      <t>!</t>
    </r>
    <r>
      <rPr>
        <b/>
        <sz val="8"/>
        <color rgb="FFFF3333"/>
        <rFont val="Arial Narrow"/>
        <family val="2"/>
      </rPr>
      <t xml:space="preserve"> </t>
    </r>
    <r>
      <rPr>
        <sz val="8"/>
        <rFont val="Arial Narrow"/>
        <family val="2"/>
      </rPr>
      <t>H404</t>
    </r>
  </si>
  <si>
    <r>
      <rPr>
        <sz val="8"/>
        <rFont val="Arial Narrow"/>
        <family val="2"/>
      </rPr>
      <t>Minimum Neck Stretch</t>
    </r>
  </si>
  <si>
    <r>
      <rPr>
        <sz val="8"/>
        <rFont val="Arial Narrow"/>
        <family val="2"/>
      </rPr>
      <t xml:space="preserve">24 </t>
    </r>
  </si>
  <si>
    <r>
      <rPr>
        <b/>
        <sz val="8"/>
        <rFont val="Arial Narrow"/>
        <family val="2"/>
      </rPr>
      <t xml:space="preserve">24 </t>
    </r>
  </si>
  <si>
    <r>
      <rPr>
        <b/>
        <sz val="8"/>
        <rFont val="Tahoma"/>
        <family val="2"/>
      </rPr>
      <t>Comments</t>
    </r>
  </si>
  <si>
    <t>KHÔNG IN</t>
  </si>
  <si>
    <r>
      <rPr>
        <sz val="7"/>
        <rFont val="Lucida Console"/>
        <family val="3"/>
      </rPr>
      <t>M-0125-KT-5293</t>
    </r>
  </si>
  <si>
    <r>
      <rPr>
        <sz val="7"/>
        <rFont val="Lucida Console"/>
        <family val="3"/>
      </rPr>
      <t>LS MOCK NECK</t>
    </r>
  </si>
  <si>
    <r>
      <rPr>
        <sz val="7"/>
        <rFont val="Lucida Console"/>
        <family val="3"/>
      </rPr>
      <t>03/07/24 9:29:52 PM</t>
    </r>
  </si>
  <si>
    <r>
      <rPr>
        <sz val="7"/>
        <rFont val="Lucida Console"/>
        <family val="3"/>
      </rPr>
      <t>100% gec interlock 40s, 200gsm (FB-K1091)</t>
    </r>
  </si>
  <si>
    <r>
      <rPr>
        <sz val="7"/>
        <rFont val="Lucida Console"/>
        <family val="3"/>
      </rPr>
      <t>03/21/24 5:19:21 PM</t>
    </r>
  </si>
  <si>
    <r>
      <rPr>
        <sz val="8"/>
        <rFont val="Arial Narrow"/>
        <family val="2"/>
      </rPr>
      <t>3 3/16</t>
    </r>
  </si>
  <si>
    <r>
      <rPr>
        <sz val="8"/>
        <rFont val="Arial Narrow"/>
        <family val="2"/>
      </rPr>
      <t>3 9/16</t>
    </r>
  </si>
  <si>
    <r>
      <rPr>
        <sz val="8"/>
        <rFont val="Arial Narrow"/>
        <family val="2"/>
      </rPr>
      <t>9 1/8</t>
    </r>
  </si>
  <si>
    <r>
      <rPr>
        <b/>
        <sz val="8"/>
        <color rgb="FFFF3333"/>
        <rFont val="Tahoma"/>
        <family val="2"/>
      </rPr>
      <t>!</t>
    </r>
    <r>
      <rPr>
        <b/>
        <sz val="8"/>
        <color rgb="FFFF3333"/>
        <rFont val="Arial Narrow"/>
        <family val="2"/>
      </rPr>
      <t xml:space="preserve"> </t>
    </r>
    <r>
      <rPr>
        <sz val="8"/>
        <rFont val="Arial Narrow"/>
        <family val="2"/>
      </rPr>
      <t>G101</t>
    </r>
  </si>
  <si>
    <r>
      <rPr>
        <sz val="8"/>
        <rFont val="Arial Narrow"/>
        <family val="2"/>
      </rPr>
      <t>Bicep width:1" below armhole</t>
    </r>
  </si>
  <si>
    <r>
      <rPr>
        <b/>
        <sz val="8"/>
        <color rgb="FFFF3333"/>
        <rFont val="Tahoma"/>
        <family val="2"/>
      </rPr>
      <t>!</t>
    </r>
    <r>
      <rPr>
        <b/>
        <sz val="8"/>
        <color rgb="FFFF3333"/>
        <rFont val="Arial Narrow"/>
        <family val="2"/>
      </rPr>
      <t xml:space="preserve"> </t>
    </r>
    <r>
      <rPr>
        <sz val="8"/>
        <rFont val="Arial Narrow"/>
        <family val="2"/>
      </rPr>
      <t>F101</t>
    </r>
  </si>
  <si>
    <r>
      <rPr>
        <sz val="8"/>
        <rFont val="Arial Narrow"/>
        <family val="2"/>
      </rPr>
      <t>L:Sleeve overarm fr. CB neck :: 3 x point measure</t>
    </r>
  </si>
  <si>
    <r>
      <rPr>
        <sz val="8"/>
        <rFont val="Arial Narrow"/>
        <family val="2"/>
      </rPr>
      <t>32 3/4</t>
    </r>
  </si>
  <si>
    <r>
      <rPr>
        <sz val="8"/>
        <rFont val="Arial Narrow"/>
        <family val="2"/>
      </rPr>
      <t>33 1/2</t>
    </r>
  </si>
  <si>
    <r>
      <rPr>
        <sz val="8"/>
        <rFont val="Arial Narrow"/>
        <family val="2"/>
      </rPr>
      <t>34 1/4</t>
    </r>
  </si>
  <si>
    <r>
      <rPr>
        <b/>
        <sz val="8"/>
        <rFont val="Arial Narrow"/>
        <family val="2"/>
      </rPr>
      <t xml:space="preserve">35 </t>
    </r>
  </si>
  <si>
    <r>
      <rPr>
        <sz val="8"/>
        <rFont val="Arial Narrow"/>
        <family val="2"/>
      </rPr>
      <t>35 3/4</t>
    </r>
  </si>
  <si>
    <r>
      <rPr>
        <sz val="8"/>
        <rFont val="Arial Narrow"/>
        <family val="2"/>
      </rPr>
      <t>36 3/4</t>
    </r>
  </si>
  <si>
    <r>
      <rPr>
        <sz val="8"/>
        <rFont val="Arial Narrow"/>
        <family val="2"/>
      </rPr>
      <t>37 3/4</t>
    </r>
  </si>
  <si>
    <r>
      <rPr>
        <sz val="8"/>
        <rFont val="Arial Narrow"/>
        <family val="2"/>
      </rPr>
      <t>38 3/4</t>
    </r>
  </si>
  <si>
    <r>
      <rPr>
        <b/>
        <sz val="8"/>
        <color rgb="FFFF3333"/>
        <rFont val="Tahoma"/>
        <family val="2"/>
      </rPr>
      <t>!</t>
    </r>
    <r>
      <rPr>
        <b/>
        <sz val="8"/>
        <color rgb="FFFF3333"/>
        <rFont val="Arial Narrow"/>
        <family val="2"/>
      </rPr>
      <t xml:space="preserve"> </t>
    </r>
    <r>
      <rPr>
        <sz val="8"/>
        <rFont val="Arial Narrow"/>
        <family val="2"/>
      </rPr>
      <t>G103</t>
    </r>
  </si>
  <si>
    <r>
      <rPr>
        <sz val="8"/>
        <rFont val="Arial Narrow"/>
        <family val="2"/>
      </rPr>
      <t>L/Sleeve :: 1" above cuff seam</t>
    </r>
  </si>
  <si>
    <r>
      <rPr>
        <sz val="8"/>
        <rFont val="Arial Narrow"/>
        <family val="2"/>
      </rPr>
      <t>4 3/8</t>
    </r>
  </si>
  <si>
    <r>
      <rPr>
        <b/>
        <sz val="8"/>
        <rFont val="Arial Narrow"/>
        <family val="2"/>
      </rPr>
      <t>4 3/4</t>
    </r>
  </si>
  <si>
    <r>
      <rPr>
        <sz val="8"/>
        <rFont val="Arial Narrow"/>
        <family val="2"/>
      </rPr>
      <t>4 15/16</t>
    </r>
  </si>
  <si>
    <r>
      <rPr>
        <sz val="8"/>
        <rFont val="Arial Narrow"/>
        <family val="2"/>
      </rPr>
      <t>5 3/16</t>
    </r>
  </si>
  <si>
    <r>
      <rPr>
        <sz val="8"/>
        <rFont val="Arial Narrow"/>
        <family val="2"/>
      </rPr>
      <t>5 7/16</t>
    </r>
  </si>
  <si>
    <r>
      <rPr>
        <sz val="8"/>
        <rFont val="Arial Narrow"/>
        <family val="2"/>
      </rPr>
      <t>5 11/16</t>
    </r>
  </si>
  <si>
    <r>
      <rPr>
        <b/>
        <sz val="8"/>
        <color rgb="FFFF3333"/>
        <rFont val="Tahoma"/>
        <family val="2"/>
      </rPr>
      <t>!</t>
    </r>
    <r>
      <rPr>
        <b/>
        <sz val="8"/>
        <color rgb="FFFF3333"/>
        <rFont val="Arial Narrow"/>
        <family val="2"/>
      </rPr>
      <t xml:space="preserve"> </t>
    </r>
    <r>
      <rPr>
        <sz val="8"/>
        <rFont val="Arial Narrow"/>
        <family val="2"/>
      </rPr>
      <t>G104</t>
    </r>
  </si>
  <si>
    <r>
      <rPr>
        <sz val="8"/>
        <rFont val="Arial Narrow"/>
        <family val="2"/>
      </rPr>
      <t>L/Sleeve opening: inside fold edges of cuff/hem</t>
    </r>
  </si>
  <si>
    <r>
      <rPr>
        <sz val="8"/>
        <rFont val="Arial Narrow"/>
        <family val="2"/>
      </rPr>
      <t>3 3/8</t>
    </r>
  </si>
  <si>
    <r>
      <rPr>
        <b/>
        <sz val="8"/>
        <rFont val="Arial Narrow"/>
        <family val="2"/>
      </rPr>
      <t>3 3/4</t>
    </r>
  </si>
  <si>
    <r>
      <rPr>
        <sz val="8"/>
        <rFont val="Arial Narrow"/>
        <family val="2"/>
      </rPr>
      <t>3 15/16</t>
    </r>
  </si>
  <si>
    <r>
      <rPr>
        <sz val="8"/>
        <rFont val="Arial Narrow"/>
        <family val="2"/>
      </rPr>
      <t>F701</t>
    </r>
  </si>
  <si>
    <r>
      <rPr>
        <sz val="8"/>
        <rFont val="Arial Narrow"/>
        <family val="2"/>
      </rPr>
      <t>Sleeve Cuff Band Height</t>
    </r>
  </si>
  <si>
    <r>
      <rPr>
        <b/>
        <sz val="8"/>
        <rFont val="Tahoma"/>
        <family val="2"/>
      </rPr>
      <t>Measurement Sheet - LS Relax Tee - OVO</t>
    </r>
  </si>
  <si>
    <r>
      <rPr>
        <sz val="8"/>
        <rFont val="Arial Narrow"/>
        <family val="2"/>
      </rPr>
      <t>Acrss: Chest : at mid. armhole</t>
    </r>
  </si>
  <si>
    <r>
      <rPr>
        <b/>
        <sz val="8"/>
        <rFont val="Arial Narrow"/>
        <family val="2"/>
      </rPr>
      <t>8 1/4</t>
    </r>
  </si>
  <si>
    <r>
      <rPr>
        <sz val="8"/>
        <rFont val="Arial Narrow"/>
        <family val="2"/>
      </rPr>
      <t>9 7/16</t>
    </r>
  </si>
  <si>
    <t>NGANG CỔ</t>
  </si>
  <si>
    <t>HẠ CỔ SAU TỪU ĐỈNH VAI</t>
  </si>
  <si>
    <t>CAO CỔ TẠI GIỮA TRƯỚC</t>
  </si>
  <si>
    <t>XUÔI VAI: TỪ ĐỈNH VAI</t>
  </si>
  <si>
    <t>CHỒM VAI VỀ TRƯỚC</t>
  </si>
  <si>
    <t>NGANG VAI</t>
  </si>
  <si>
    <t>NGANG THÂN SAU TẠI GIỮA NÁCH</t>
  </si>
  <si>
    <t>NGANG NGƯC: 1'' DƯỚI NÁCH</t>
  </si>
  <si>
    <t>NGANG LAI TẠI NẾP GẤP TRONG</t>
  </si>
  <si>
    <t>NGANG BẮP TAY DƯỚI NÁCH 1''</t>
  </si>
  <si>
    <t>DÀI TAY ĐO TẠI 3 ĐIỂM</t>
  </si>
  <si>
    <t>DÀI TAY TRÊN ĐƯỜNG MAY BO 1''</t>
  </si>
  <si>
    <t>NGANG CỔ TAY, TẠI NẾP GẤP TRONG</t>
  </si>
  <si>
    <t>TO BẢN BO TAY</t>
  </si>
  <si>
    <t>TO BẢN LAI ÁO</t>
  </si>
  <si>
    <t>CỔ KÉO CĂNG TỐI THIỂU</t>
  </si>
  <si>
    <t>NGANG VIỀN CỔ</t>
  </si>
  <si>
    <t>OVLTS189</t>
  </si>
  <si>
    <t>M-0125-KT-5323</t>
  </si>
  <si>
    <r>
      <rPr>
        <b/>
        <sz val="8"/>
        <rFont val="Tahoma"/>
        <family val="2"/>
      </rPr>
      <t>Measurement Sheet- LS TSHIRT HENLEY</t>
    </r>
  </si>
  <si>
    <r>
      <rPr>
        <sz val="7"/>
        <rFont val="Lucida Console"/>
        <family val="3"/>
      </rPr>
      <t>M-0125-KT-5323</t>
    </r>
  </si>
  <si>
    <r>
      <rPr>
        <sz val="7"/>
        <rFont val="Lucida Console"/>
        <family val="3"/>
      </rPr>
      <t>03/18/24 9:30:17 AM</t>
    </r>
  </si>
  <si>
    <r>
      <rPr>
        <sz val="8"/>
        <rFont val="Arial Narrow"/>
        <family val="2"/>
      </rPr>
      <t>Back body length from HPS</t>
    </r>
  </si>
  <si>
    <r>
      <rPr>
        <sz val="8"/>
        <rFont val="Arial Narrow"/>
        <family val="2"/>
      </rPr>
      <t>4 1/16</t>
    </r>
  </si>
  <si>
    <r>
      <rPr>
        <sz val="8"/>
        <rFont val="Arial Narrow"/>
        <family val="2"/>
      </rPr>
      <t>1 1/8</t>
    </r>
  </si>
  <si>
    <r>
      <rPr>
        <b/>
        <sz val="8"/>
        <rFont val="Arial Narrow"/>
        <family val="2"/>
      </rPr>
      <t>1 1/4</t>
    </r>
  </si>
  <si>
    <r>
      <rPr>
        <sz val="8"/>
        <rFont val="Arial Narrow"/>
        <family val="2"/>
      </rPr>
      <t>1 9/16</t>
    </r>
  </si>
  <si>
    <r>
      <rPr>
        <sz val="8"/>
        <rFont val="Arial Narrow"/>
        <family val="2"/>
      </rPr>
      <t>1 11/16</t>
    </r>
  </si>
  <si>
    <r>
      <rPr>
        <sz val="8"/>
        <rFont val="Arial Narrow"/>
        <family val="2"/>
      </rPr>
      <t>Shoulder slope: from HPS, on FR</t>
    </r>
  </si>
  <si>
    <r>
      <rPr>
        <sz val="8"/>
        <rFont val="Arial Narrow"/>
        <family val="2"/>
      </rPr>
      <t>Shoulder width:measured on FR</t>
    </r>
  </si>
  <si>
    <r>
      <rPr>
        <sz val="8"/>
        <rFont val="Arial Narrow"/>
        <family val="2"/>
      </rPr>
      <t>D201</t>
    </r>
  </si>
  <si>
    <r>
      <rPr>
        <sz val="8"/>
        <rFont val="Arial Narrow"/>
        <family val="2"/>
      </rPr>
      <t>Shoulder Panel Total Width from Neckline seam</t>
    </r>
  </si>
  <si>
    <r>
      <rPr>
        <sz val="8"/>
        <rFont val="Arial Narrow"/>
        <family val="2"/>
      </rPr>
      <t>D302</t>
    </r>
  </si>
  <si>
    <r>
      <rPr>
        <sz val="8"/>
        <rFont val="Arial Narrow"/>
        <family val="2"/>
      </rPr>
      <t>Shoulder Panel Total Width from AH seam</t>
    </r>
  </si>
  <si>
    <r>
      <rPr>
        <sz val="8"/>
        <rFont val="Arial Narrow"/>
        <family val="2"/>
      </rPr>
      <t>Across: Chest : at mid. armhole,</t>
    </r>
  </si>
  <si>
    <r>
      <rPr>
        <sz val="8"/>
        <rFont val="Arial Narrow"/>
        <family val="2"/>
      </rPr>
      <t>Bottom width : inside fold edges of band/hem</t>
    </r>
  </si>
  <si>
    <r>
      <rPr>
        <b/>
        <sz val="8"/>
        <color rgb="FF007F00"/>
        <rFont val="Tahoma"/>
        <family val="2"/>
      </rPr>
      <t>!</t>
    </r>
    <r>
      <rPr>
        <b/>
        <sz val="8"/>
        <color rgb="FF007F00"/>
        <rFont val="Arial Narrow"/>
        <family val="2"/>
      </rPr>
      <t xml:space="preserve"> </t>
    </r>
    <r>
      <rPr>
        <sz val="8"/>
        <rFont val="Arial Narrow"/>
        <family val="2"/>
      </rPr>
      <t>Q101</t>
    </r>
  </si>
  <si>
    <r>
      <rPr>
        <sz val="8"/>
        <rFont val="Arial Narrow"/>
        <family val="2"/>
      </rPr>
      <t>CF placket width</t>
    </r>
  </si>
  <si>
    <r>
      <rPr>
        <sz val="8"/>
        <rFont val="Arial Narrow"/>
        <family val="2"/>
      </rPr>
      <t>1 3/8</t>
    </r>
  </si>
  <si>
    <r>
      <rPr>
        <b/>
        <sz val="8"/>
        <rFont val="Arial Narrow"/>
        <family val="2"/>
      </rPr>
      <t>1 3/8</t>
    </r>
  </si>
  <si>
    <r>
      <rPr>
        <sz val="8"/>
        <rFont val="Arial Narrow"/>
        <family val="2"/>
      </rPr>
      <t>Q304</t>
    </r>
  </si>
  <si>
    <r>
      <rPr>
        <sz val="8"/>
        <rFont val="Arial Narrow"/>
        <family val="2"/>
      </rPr>
      <t>5 1/2</t>
    </r>
  </si>
  <si>
    <r>
      <rPr>
        <sz val="8"/>
        <rFont val="Arial Narrow"/>
        <family val="2"/>
      </rPr>
      <t>Inside back neck binding width</t>
    </r>
  </si>
  <si>
    <t>TO BẢN CỔ</t>
  </si>
  <si>
    <t>NGANG BTP VAI TỪ ĐƯỜNG MAY CỔ</t>
  </si>
  <si>
    <t>NGANG BTP VAI TỪ ĐƯỜNG MAY NÁCH</t>
  </si>
  <si>
    <t>CAO BO TAY</t>
  </si>
  <si>
    <t>NGANG TRỤ TẠI GIỮA TRƯỚC</t>
  </si>
  <si>
    <t>DÀI TRỤ TẠI GIỮA TRƯỚC</t>
  </si>
  <si>
    <t>VIỀN CỔ PHÁI SAU</t>
  </si>
  <si>
    <t>TO BẢN LAI</t>
  </si>
  <si>
    <t>NÚT</t>
  </si>
  <si>
    <t>- GẬP ĐÔI VÀ  GẮN TẠI BÊN TRONG CHÍNH GIỮA CỔ SAU</t>
  </si>
  <si>
    <t>- GẮN TẠI VIỀN CỔ TRONG, BÊN TRÁI NGƯỜI MẶC
-CÁCH NHÃN CHÍNH 1/4"</t>
  </si>
  <si>
    <t>- GẮN TẠI VIỀN CỔ TRONG, BÊN TRÁI NGƯỜI MẶC
-CÁCH NHÃN SIZE 1/4"</t>
  </si>
  <si>
    <t>GẮN TẠI TRỤ CỔ</t>
  </si>
  <si>
    <t>BO CỔ + BO TAY</t>
  </si>
  <si>
    <t>RIB 1X1 95% COTTON 5%SP, CM 20'S/1 + 140'D, 400GSM</t>
  </si>
  <si>
    <t>EAVY JERSEY HENLEY</t>
  </si>
  <si>
    <t>BLACK</t>
  </si>
  <si>
    <t>HEAVY JERSEY SOLID 100% COTTON CM 20'S/2 WITH ENZYME CUT, 300-310GSM</t>
  </si>
  <si>
    <t>TIỆP MÀU CHỈ</t>
  </si>
  <si>
    <t>MAY TẠI XẺ TÀ</t>
  </si>
  <si>
    <r>
      <rPr>
        <sz val="7"/>
        <rFont val="Lucida Console"/>
        <family val="3"/>
      </rPr>
      <t>LS HENLEY</t>
    </r>
  </si>
  <si>
    <r>
      <rPr>
        <b/>
        <sz val="8"/>
        <rFont val="Arial Narrow"/>
        <family val="2"/>
      </rPr>
      <t>Product Sub-Category</t>
    </r>
  </si>
  <si>
    <r>
      <rPr>
        <sz val="7"/>
        <rFont val="Lucida Console"/>
        <family val="3"/>
      </rPr>
      <t xml:space="preserve">HEAVY JERSEY SOLID 100% COTTON CM 20'S/2 WITH ENZY (FB-K1197)
</t>
    </r>
    <r>
      <rPr>
        <sz val="7"/>
        <rFont val="Lucida Console"/>
        <family val="3"/>
      </rPr>
      <t>as per proto sample</t>
    </r>
  </si>
  <si>
    <r>
      <rPr>
        <sz val="7"/>
        <rFont val="Lucida Console"/>
        <family val="3"/>
      </rPr>
      <t>Sample Evaluation</t>
    </r>
  </si>
  <si>
    <r>
      <rPr>
        <sz val="8"/>
        <rFont val="Arial Narrow"/>
        <family val="2"/>
      </rPr>
      <t>8 3/4</t>
    </r>
  </si>
  <si>
    <r>
      <rPr>
        <sz val="8"/>
        <rFont val="Arial Narrow"/>
        <family val="2"/>
      </rPr>
      <t>5 1/8</t>
    </r>
  </si>
  <si>
    <r>
      <rPr>
        <sz val="8"/>
        <rFont val="Arial Narrow"/>
        <family val="2"/>
      </rPr>
      <t>5 1/4</t>
    </r>
  </si>
  <si>
    <r>
      <rPr>
        <b/>
        <sz val="8"/>
        <rFont val="Arial Narrow"/>
        <family val="2"/>
      </rPr>
      <t>5 1/4</t>
    </r>
  </si>
  <si>
    <r>
      <rPr>
        <sz val="8"/>
        <rFont val="Arial Narrow"/>
        <family val="2"/>
      </rPr>
      <t>5 3/8</t>
    </r>
  </si>
  <si>
    <r>
      <rPr>
        <sz val="8"/>
        <rFont val="Arial Narrow"/>
        <family val="2"/>
      </rPr>
      <t>4 5/8</t>
    </r>
  </si>
  <si>
    <r>
      <rPr>
        <sz val="8"/>
        <rFont val="Arial Narrow"/>
        <family val="2"/>
      </rPr>
      <t>4 13/16</t>
    </r>
  </si>
  <si>
    <r>
      <rPr>
        <sz val="8"/>
        <rFont val="Arial Narrow"/>
        <family val="2"/>
      </rPr>
      <t>5 15/16</t>
    </r>
  </si>
  <si>
    <t>LAI TAY TẠI NẾP GẮP TRONG</t>
  </si>
  <si>
    <t>Back body length from HPS</t>
  </si>
  <si>
    <t>1/2</t>
  </si>
  <si>
    <t>Neck width :: SEAM TO SEAM</t>
  </si>
  <si>
    <t>1/4</t>
  </si>
  <si>
    <t>8 1/4</t>
  </si>
  <si>
    <t>Front neck drop from HPS : Crew</t>
  </si>
  <si>
    <t>1/8</t>
  </si>
  <si>
    <t>3 3/4</t>
  </si>
  <si>
    <t>Back neck drop from HPS Crew</t>
  </si>
  <si>
    <t>1 1/4</t>
  </si>
  <si>
    <t>Neckband width</t>
  </si>
  <si>
    <t>Shoulder slope: from HPS, on FR</t>
  </si>
  <si>
    <t>2 1/8</t>
  </si>
  <si>
    <t>Shoulder width:measured on FR</t>
  </si>
  <si>
    <t>3/8</t>
  </si>
  <si>
    <t>19 1/4</t>
  </si>
  <si>
    <t>Shoulder Panel Total Width from Neckline seam</t>
  </si>
  <si>
    <t>5 1/4</t>
  </si>
  <si>
    <t>Shoulder Panel Total Width from AH seam</t>
  </si>
  <si>
    <t>Across: Chest : at mid. armhole,</t>
  </si>
  <si>
    <t>17 1/2</t>
  </si>
  <si>
    <t>Across Back : at mid. armhole</t>
  </si>
  <si>
    <t>Chest width :1" below armhole</t>
  </si>
  <si>
    <t>22 1/2</t>
  </si>
  <si>
    <t>Bottom width : inside fold edges of band/hem</t>
  </si>
  <si>
    <t>21 3/4</t>
  </si>
  <si>
    <t>Armhole Straight :: measured straight</t>
  </si>
  <si>
    <t>9 5/8</t>
  </si>
  <si>
    <t>Bicep width:1" below armhole</t>
  </si>
  <si>
    <t>L:Sleeve overarm fr. CB neck :: 3 x point measure</t>
  </si>
  <si>
    <t>L/Sleeve :: 1" above cuff seam</t>
  </si>
  <si>
    <t>L/Sleeve opening: inside fold edges of cuff/hem</t>
  </si>
  <si>
    <t>Sleeve Cuff Band Height</t>
  </si>
  <si>
    <t>CF placket width</t>
  </si>
  <si>
    <t>1 3/8</t>
  </si>
  <si>
    <t>Inside back neck binding width</t>
  </si>
  <si>
    <t>Minimum Neck Stretch</t>
  </si>
  <si>
    <t>Body hem depth</t>
  </si>
  <si>
    <t>MAY MẪU 3RD FIT: DUYỆT QUY CÁCH MAY LÀ ÁO MẪU 2ND FIT OVLTS189- CHARCOAL, KÈM GÓP Ý TRÊN TÀI LIỆU</t>
  </si>
  <si>
    <t>VẢI CHÍNH+ VIỀN CỔ SAU</t>
  </si>
  <si>
    <t>MAY NHƯ MẪU 2ND PROTO</t>
  </si>
  <si>
    <t>DÂY TAPE XƯƠNG CÁ</t>
  </si>
  <si>
    <r>
      <rPr>
        <sz val="7"/>
        <rFont val="Lucida Console"/>
        <family val="3"/>
      </rPr>
      <t>10/01/24 4:32:18 PM</t>
    </r>
  </si>
  <si>
    <r>
      <rPr>
        <sz val="8"/>
        <rFont val="Arial Narrow"/>
        <family val="2"/>
      </rPr>
      <t>3 7/8</t>
    </r>
  </si>
  <si>
    <r>
      <rPr>
        <sz val="8"/>
        <rFont val="Arial Narrow"/>
        <family val="2"/>
      </rPr>
      <t>4 1/2</t>
    </r>
  </si>
  <si>
    <r>
      <rPr>
        <b/>
        <sz val="8"/>
        <rFont val="Arial Narrow"/>
        <family val="2"/>
      </rPr>
      <t>4 1/2</t>
    </r>
  </si>
  <si>
    <r>
      <rPr>
        <sz val="8"/>
        <rFont val="Arial Narrow"/>
        <family val="2"/>
      </rPr>
      <t>CF Placket length, COLLAR SEAM to end box stitch</t>
    </r>
  </si>
  <si>
    <r>
      <rPr>
        <b/>
        <sz val="8"/>
        <rFont val="Arial Narrow"/>
        <family val="2"/>
      </rPr>
      <t>5 1/2</t>
    </r>
  </si>
  <si>
    <t>COMMNET THÔNG SỐ 2ND PROTO</t>
  </si>
  <si>
    <t>Description</t>
  </si>
  <si>
    <t>- Tol</t>
  </si>
  <si>
    <r>
      <rPr>
        <sz val="7"/>
        <rFont val="Tahoma"/>
        <family val="2"/>
      </rPr>
      <t>A101</t>
    </r>
  </si>
  <si>
    <r>
      <rPr>
        <sz val="7"/>
        <rFont val="Tahoma"/>
        <family val="2"/>
      </rPr>
      <t>H101</t>
    </r>
  </si>
  <si>
    <r>
      <rPr>
        <sz val="7"/>
        <rFont val="Tahoma"/>
        <family val="2"/>
      </rPr>
      <t>H201</t>
    </r>
  </si>
  <si>
    <r>
      <rPr>
        <sz val="7"/>
        <rFont val="Tahoma"/>
        <family val="2"/>
      </rPr>
      <t>H301</t>
    </r>
  </si>
  <si>
    <r>
      <rPr>
        <sz val="7"/>
        <rFont val="Tahoma"/>
        <family val="2"/>
      </rPr>
      <t>H605</t>
    </r>
  </si>
  <si>
    <r>
      <rPr>
        <sz val="7"/>
        <rFont val="Tahoma"/>
        <family val="2"/>
      </rPr>
      <t>D102</t>
    </r>
  </si>
  <si>
    <r>
      <rPr>
        <sz val="7"/>
        <rFont val="Tahoma"/>
        <family val="2"/>
      </rPr>
      <t>D101</t>
    </r>
  </si>
  <si>
    <r>
      <rPr>
        <sz val="7"/>
        <rFont val="Tahoma"/>
        <family val="2"/>
      </rPr>
      <t>D201</t>
    </r>
  </si>
  <si>
    <r>
      <rPr>
        <sz val="7"/>
        <rFont val="Tahoma"/>
        <family val="2"/>
      </rPr>
      <t>D302</t>
    </r>
  </si>
  <si>
    <r>
      <rPr>
        <sz val="7"/>
        <rFont val="Tahoma"/>
        <family val="2"/>
      </rPr>
      <t>B301</t>
    </r>
  </si>
  <si>
    <r>
      <rPr>
        <sz val="7"/>
        <rFont val="Tahoma"/>
        <family val="2"/>
      </rPr>
      <t>B201</t>
    </r>
  </si>
  <si>
    <r>
      <rPr>
        <sz val="7"/>
        <rFont val="Tahoma"/>
        <family val="2"/>
      </rPr>
      <t>B101</t>
    </r>
  </si>
  <si>
    <r>
      <rPr>
        <sz val="7"/>
        <rFont val="Tahoma"/>
        <family val="2"/>
      </rPr>
      <t>C101</t>
    </r>
  </si>
  <si>
    <r>
      <rPr>
        <sz val="7"/>
        <rFont val="Tahoma"/>
        <family val="2"/>
      </rPr>
      <t>E101</t>
    </r>
  </si>
  <si>
    <r>
      <rPr>
        <sz val="7"/>
        <rFont val="Tahoma"/>
        <family val="2"/>
      </rPr>
      <t>G101</t>
    </r>
  </si>
  <si>
    <r>
      <rPr>
        <sz val="7"/>
        <rFont val="Tahoma"/>
        <family val="2"/>
      </rPr>
      <t>F101</t>
    </r>
  </si>
  <si>
    <r>
      <rPr>
        <sz val="7"/>
        <rFont val="Tahoma"/>
        <family val="2"/>
      </rPr>
      <t>G103</t>
    </r>
  </si>
  <si>
    <r>
      <rPr>
        <sz val="7"/>
        <rFont val="Tahoma"/>
        <family val="2"/>
      </rPr>
      <t>G104</t>
    </r>
  </si>
  <si>
    <r>
      <rPr>
        <sz val="7"/>
        <rFont val="Tahoma"/>
        <family val="2"/>
      </rPr>
      <t>F701</t>
    </r>
  </si>
  <si>
    <r>
      <rPr>
        <sz val="7"/>
        <rFont val="Tahoma"/>
        <family val="2"/>
      </rPr>
      <t>Q101</t>
    </r>
  </si>
  <si>
    <r>
      <rPr>
        <sz val="7"/>
        <rFont val="Tahoma"/>
        <family val="2"/>
      </rPr>
      <t>Q304</t>
    </r>
  </si>
  <si>
    <r>
      <rPr>
        <sz val="7"/>
        <rFont val="Tahoma"/>
        <family val="2"/>
      </rPr>
      <t>H606</t>
    </r>
  </si>
  <si>
    <r>
      <rPr>
        <sz val="7"/>
        <rFont val="Tahoma"/>
        <family val="2"/>
      </rPr>
      <t>H404</t>
    </r>
  </si>
  <si>
    <r>
      <rPr>
        <sz val="7"/>
        <rFont val="Tahoma"/>
        <family val="2"/>
      </rPr>
      <t>A701</t>
    </r>
  </si>
  <si>
    <r>
      <rPr>
        <b/>
        <sz val="12"/>
        <rFont val="Times New Roman"/>
        <family val="1"/>
      </rPr>
      <t>FITTING COMMENTS:</t>
    </r>
  </si>
  <si>
    <r>
      <rPr>
        <sz val="12"/>
        <rFont val="Times New Roman"/>
        <family val="1"/>
      </rPr>
      <t>1. Revised front neck drop measurement</t>
    </r>
  </si>
  <si>
    <t>1. ĐÃ THAY ĐỔI THÔNG SỐ HẠ CỔ</t>
  </si>
  <si>
    <r>
      <rPr>
        <sz val="12"/>
        <rFont val="Times New Roman"/>
        <family val="1"/>
      </rPr>
      <t>2. Revised shoulder panel total width from AH seam measurement</t>
    </r>
  </si>
  <si>
    <t>2. ĐÃ THAY ĐỔI THÔNG SỐ NGANG BÁN THÀNH PHẨM VAI TỪ ĐƯỜNG MAY CÁNH TAY</t>
  </si>
  <si>
    <r>
      <rPr>
        <sz val="12"/>
        <rFont val="Times New Roman"/>
        <family val="1"/>
      </rPr>
      <t>3. Bring back to spec on CF placket length measurement</t>
    </r>
  </si>
  <si>
    <t>3. THÔNG SỐ DÀI TRỤ CỔ TRƯỚC CẦN ĐÚNG THÔNG SỐ</t>
  </si>
  <si>
    <r>
      <rPr>
        <sz val="12"/>
        <rFont val="Times New Roman"/>
        <family val="1"/>
      </rPr>
      <t>4. Ensure all measurements are brought back to spec.</t>
    </r>
  </si>
  <si>
    <t>4. ĐẢM BẢO TẤT CẢ CÁC THÔNG SỐ THÌ ĐÚNG NHƯ BTS</t>
  </si>
  <si>
    <r>
      <rPr>
        <b/>
        <sz val="12"/>
        <rFont val="Times New Roman"/>
        <family val="1"/>
      </rPr>
      <t>WORKMANSHIP COMMENTS:</t>
    </r>
  </si>
  <si>
    <r>
      <rPr>
        <sz val="12"/>
        <rFont val="Times New Roman"/>
        <family val="1"/>
      </rPr>
      <t>1. The collar workmanship is poor, it is puckering at neck seam.</t>
    </r>
  </si>
  <si>
    <t>1. CẤU TRÚC MAY TẠI CỔ THÌ RẤT TỆ, CỔ BỊ NHĂN NHÚM TẠI ĐƯỜNG MAY CỔ. PHẢI CẢI THIỆN TRÊN MẪU 3RD</t>
  </si>
  <si>
    <r>
      <rPr>
        <sz val="12"/>
        <rFont val="Times New Roman"/>
        <family val="1"/>
      </rPr>
      <t>2. Collar is also waving at top edge. Stitching at top edge is inconsistent and needs improvement</t>
    </r>
  </si>
  <si>
    <t>2. CỔ THÌ BỊ GỢN SÓNG TẠI MÉP TRÊN. ĐƯỜNG VẮT SỔ TẠI MÉP TRÊN CỔ THÌ KHÔNG ĐỀU VÀ CẦN ĐƯỢC CẢI THIỆN</t>
  </si>
  <si>
    <t>3. As per email, waiting for collar improvement suggestions as we cannot accept collar. We also cannot approve through photo, we must approve after seeing sample in person.</t>
  </si>
  <si>
    <t>3.CHÚNG TÔI CHỜ QUY CÁCH MAY Ở CỔ ĐƯỢC CẢI THIỆN, CHÚNG TÔI KHÔNG CHẤP NHẬN CỔ TRÊN MẪU 2ND PROTO. CHÚNG TÔI CŨNG KHÔNG THỂ DUYỆT mẫu 2ND PROTO, CHÚNG TÔI SẼ DUYỆT SAU KHI XEM TRỰC TIÊP MẪU 3RD SẼ ĐƯỢC CẢI THIỆN</t>
  </si>
  <si>
    <r>
      <t xml:space="preserve">2. Please ensure that the buttons on placket is placed correctly, the placket is gaping and waving, please ensure that this is fixed.
</t>
    </r>
    <r>
      <rPr>
        <b/>
        <sz val="12"/>
        <rFont val="Times New Roman"/>
        <family val="1"/>
      </rPr>
      <t xml:space="preserve">2ND FIT IS REJECTED FOR FIT AND CONSTRUCTION, PLEASE PROCEED TO 3RD FIT WITH CORRECTIONS.
</t>
    </r>
  </si>
  <si>
    <t xml:space="preserve">2. VUI LÒNG ĐẢM BẢO  NÚT TRÊN TRỤ MAY ĐÚNG VỊ TRÍ. TRỤ CỔ BỊ XẤU VÀ DỢN SÓNG, VUI LÒNG SỬA ĐIỂM NÀY
</t>
  </si>
  <si>
    <r>
      <t xml:space="preserve">
</t>
    </r>
    <r>
      <rPr>
        <b/>
        <sz val="12"/>
        <color rgb="FFFF0000"/>
        <rFont val="Times New Roman"/>
        <family val="1"/>
      </rPr>
      <t xml:space="preserve">2ND FIT BỊ REJECTED QUY CÁCH MAY VÀ THÔNG SỐ. VUI LÒNG ĐIỀU CHỈNH TRÊN 3RD FIT
</t>
    </r>
  </si>
  <si>
    <t>CF Placket length, COLLAR SEAM to end box stitch</t>
  </si>
  <si>
    <r>
      <rPr>
        <sz val="10"/>
        <color rgb="FF007F00"/>
        <rFont val="Tahoma"/>
        <family val="2"/>
      </rPr>
      <t>-1/4</t>
    </r>
  </si>
  <si>
    <r>
      <rPr>
        <sz val="10"/>
        <color rgb="FFFF0000"/>
        <rFont val="Tahoma"/>
        <family val="2"/>
      </rPr>
      <t>1/4</t>
    </r>
  </si>
  <si>
    <t>1 1/8</t>
  </si>
  <si>
    <r>
      <rPr>
        <sz val="10"/>
        <color rgb="FF007F00"/>
        <rFont val="Tahoma"/>
        <family val="2"/>
      </rPr>
      <t>-1/8</t>
    </r>
  </si>
  <si>
    <t>1 7/8</t>
  </si>
  <si>
    <t>4 1/2</t>
  </si>
  <si>
    <r>
      <rPr>
        <sz val="10"/>
        <color rgb="FFFF0000"/>
        <rFont val="Tahoma"/>
        <family val="2"/>
      </rPr>
      <t>-1/2</t>
    </r>
  </si>
  <si>
    <t>17 1/4</t>
  </si>
  <si>
    <t>17 3/4</t>
  </si>
  <si>
    <r>
      <rPr>
        <sz val="10"/>
        <color rgb="FF007F00"/>
        <rFont val="Tahoma"/>
        <family val="2"/>
      </rPr>
      <t>-1/2</t>
    </r>
  </si>
  <si>
    <t>21 1/2</t>
  </si>
  <si>
    <t>35 1/4</t>
  </si>
  <si>
    <r>
      <rPr>
        <sz val="10"/>
        <color rgb="FF007F00"/>
        <rFont val="Tahoma"/>
        <family val="2"/>
      </rPr>
      <t>1/4</t>
    </r>
  </si>
  <si>
    <r>
      <rPr>
        <sz val="10"/>
        <color rgb="FF007F00"/>
        <rFont val="Tahoma"/>
        <family val="2"/>
      </rPr>
      <t>1/8</t>
    </r>
  </si>
  <si>
    <t>1 1/2</t>
  </si>
  <si>
    <t>5 1/2</t>
  </si>
  <si>
    <t>6 1/8</t>
  </si>
  <si>
    <r>
      <rPr>
        <sz val="10"/>
        <color rgb="FFFF0000"/>
        <rFont val="Tahoma"/>
        <family val="2"/>
      </rPr>
      <t>5/8</t>
    </r>
  </si>
  <si>
    <t>POM</t>
  </si>
  <si>
    <t>+ Tol</t>
  </si>
  <si>
    <t>Diff</t>
  </si>
  <si>
    <t>Revised</t>
  </si>
  <si>
    <t>2ND SAMPLE</t>
  </si>
  <si>
    <t xml:space="preserve">LƯU Ý: ĐƯỜNG MAY VẮT SỔ MÉP TRÊN VÀ DƯỚI CỦA CỔ PHẢI ĐẸP, </t>
  </si>
  <si>
    <t>CHẮC CHẮN, ĐỀU VÀ KHÔNG BỊ GỢN SÓNG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</si>
</sst>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409]d\-mmm;@"/>
    <numFmt numFmtId="174" formatCode="_-* #,##0.00_-;\-* #,##0.00_-;_-* &quot;-&quot;??_-;_-@_-"/>
    <numFmt numFmtId="175" formatCode="0.0%"/>
    <numFmt numFmtId="176" formatCode="#,##0.0"/>
    <numFmt numFmtId="177" formatCode="###0;###0"/>
    <numFmt numFmtId="178" formatCode="yy\.m\.dd;@"/>
  </numFmts>
  <fonts count="106">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30"/>
      <name val="Muli"/>
    </font>
    <font>
      <b/>
      <sz val="14"/>
      <color indexed="48"/>
      <name val="Muli"/>
    </font>
    <font>
      <b/>
      <sz val="11"/>
      <name val="Muli"/>
    </font>
    <font>
      <b/>
      <sz val="11"/>
      <color indexed="48"/>
      <name val="Muli"/>
    </font>
    <font>
      <sz val="18"/>
      <name val="Muli"/>
    </font>
    <font>
      <sz val="11"/>
      <color theme="1"/>
      <name val="Muli"/>
    </font>
    <font>
      <b/>
      <sz val="24"/>
      <name val="Muli"/>
    </font>
    <font>
      <sz val="24"/>
      <name val="Muli"/>
    </font>
    <font>
      <b/>
      <sz val="28"/>
      <name val="Muli"/>
    </font>
    <font>
      <sz val="36"/>
      <name val="Muli"/>
    </font>
    <font>
      <b/>
      <sz val="36"/>
      <name val="Muli"/>
    </font>
    <font>
      <b/>
      <sz val="22"/>
      <color theme="9"/>
      <name val="Muli"/>
    </font>
    <font>
      <sz val="22"/>
      <color theme="9"/>
      <name val="Muli"/>
    </font>
    <font>
      <b/>
      <sz val="22"/>
      <color theme="9" tint="-0.249977111117893"/>
      <name val="Muli"/>
    </font>
    <font>
      <sz val="22"/>
      <color indexed="8"/>
      <name val="Muli"/>
    </font>
    <font>
      <sz val="22"/>
      <color theme="1"/>
      <name val="Muli"/>
    </font>
    <font>
      <b/>
      <sz val="22"/>
      <color indexed="8"/>
      <name val="Muli"/>
    </font>
    <font>
      <sz val="11"/>
      <color rgb="FF000000"/>
      <name val="Calibri"/>
      <family val="2"/>
    </font>
    <font>
      <b/>
      <sz val="40"/>
      <name val="Muli"/>
    </font>
    <font>
      <b/>
      <sz val="24"/>
      <color theme="1"/>
      <name val="Muli"/>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name val="Muli"/>
    </font>
    <font>
      <b/>
      <sz val="36"/>
      <color indexed="48"/>
      <name val="Muli"/>
    </font>
    <font>
      <b/>
      <sz val="36"/>
      <color theme="9" tint="-0.249977111117893"/>
      <name val="Muli"/>
    </font>
    <font>
      <sz val="8"/>
      <name val="Calibri"/>
      <family val="2"/>
      <scheme val="minor"/>
    </font>
    <font>
      <sz val="10"/>
      <color indexed="8"/>
      <name val="MS Sans Serif"/>
    </font>
    <font>
      <b/>
      <sz val="32"/>
      <name val="Muli"/>
    </font>
    <font>
      <sz val="30"/>
      <name val="Muli"/>
    </font>
    <font>
      <b/>
      <u/>
      <sz val="30"/>
      <name val="Muli"/>
    </font>
    <font>
      <sz val="10"/>
      <color rgb="FF000000"/>
      <name val="Times New Roman"/>
      <family val="1"/>
    </font>
    <font>
      <b/>
      <sz val="20"/>
      <color indexed="48"/>
      <name val="Muli"/>
    </font>
    <font>
      <sz val="12"/>
      <color rgb="FF000000"/>
      <name val="SimSun"/>
    </font>
    <font>
      <b/>
      <sz val="22"/>
      <color theme="1"/>
      <name val="Muli"/>
    </font>
    <font>
      <b/>
      <sz val="8"/>
      <name val="Tahoma"/>
      <family val="2"/>
    </font>
    <font>
      <sz val="8"/>
      <name val="Tahoma"/>
      <family val="2"/>
    </font>
    <font>
      <b/>
      <sz val="8"/>
      <name val="Arial Narrow"/>
      <family val="2"/>
    </font>
    <font>
      <sz val="7"/>
      <name val="Lucida Console"/>
      <family val="3"/>
    </font>
    <font>
      <sz val="7"/>
      <name val="Tahoma"/>
      <family val="2"/>
    </font>
    <font>
      <b/>
      <sz val="8"/>
      <color rgb="FFFF0000"/>
      <name val="Tahoma"/>
      <family val="2"/>
    </font>
    <font>
      <b/>
      <sz val="8"/>
      <color rgb="FFFF3333"/>
      <name val="Tahoma"/>
      <family val="2"/>
    </font>
    <font>
      <b/>
      <sz val="8"/>
      <color rgb="FFFF3333"/>
      <name val="Arial Narrow"/>
      <family val="2"/>
    </font>
    <font>
      <sz val="8"/>
      <name val="Arial Narrow"/>
      <family val="2"/>
    </font>
    <font>
      <b/>
      <sz val="8"/>
      <color rgb="FF000000"/>
      <name val="Arial Narrow"/>
      <family val="2"/>
    </font>
    <font>
      <sz val="8"/>
      <color rgb="FF000000"/>
      <name val="Arial Narrow"/>
      <family val="2"/>
    </font>
    <font>
      <b/>
      <sz val="8"/>
      <color rgb="FF007F00"/>
      <name val="Tahoma"/>
      <family val="2"/>
    </font>
    <font>
      <b/>
      <sz val="8"/>
      <color rgb="FF007F00"/>
      <name val="Arial Narrow"/>
      <family val="2"/>
    </font>
    <font>
      <b/>
      <sz val="15"/>
      <name val="Muli"/>
    </font>
    <font>
      <b/>
      <sz val="10"/>
      <color rgb="FF000000"/>
      <name val="Times New Roman"/>
      <family val="1"/>
    </font>
    <font>
      <sz val="11"/>
      <color rgb="FF000000"/>
      <name val="Georgia"/>
      <family val="2"/>
    </font>
    <font>
      <b/>
      <sz val="12"/>
      <name val="Times New Roman"/>
      <family val="1"/>
    </font>
    <font>
      <b/>
      <sz val="12"/>
      <color rgb="FFFF0000"/>
      <name val="Times New Roman"/>
      <family val="1"/>
    </font>
    <font>
      <b/>
      <sz val="10"/>
      <color rgb="FFFF0000"/>
      <name val="Times New Roman"/>
      <family val="1"/>
    </font>
    <font>
      <sz val="12"/>
      <color rgb="FFFF0000"/>
      <name val="Times New Roman"/>
      <family val="1"/>
    </font>
    <font>
      <sz val="10"/>
      <color rgb="FFFF0000"/>
      <name val="Times New Roman"/>
      <family val="1"/>
    </font>
    <font>
      <sz val="10"/>
      <name val="Tahoma"/>
      <family val="2"/>
    </font>
    <font>
      <sz val="10"/>
      <color rgb="FF000000"/>
      <name val="Tahoma"/>
      <family val="2"/>
    </font>
    <font>
      <sz val="10"/>
      <color rgb="FF007F00"/>
      <name val="Tahoma"/>
      <family val="2"/>
    </font>
    <font>
      <sz val="10"/>
      <color rgb="FFFF0000"/>
      <name val="Tahoma"/>
      <family val="2"/>
    </font>
    <font>
      <b/>
      <sz val="10"/>
      <name val="Tahoma"/>
      <family val="2"/>
    </font>
    <font>
      <b/>
      <sz val="59"/>
      <color theme="1"/>
      <name val="Muli"/>
    </font>
  </fonts>
  <fills count="5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41"/>
      </patternFill>
    </fill>
    <fill>
      <patternFill patternType="solid">
        <fgColor theme="9" tint="0.59999389629810485"/>
        <bgColor indexed="41"/>
      </patternFill>
    </fill>
    <fill>
      <patternFill patternType="solid">
        <fgColor theme="0"/>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0FFF0"/>
      </patternFill>
    </fill>
    <fill>
      <patternFill patternType="solid">
        <fgColor theme="2"/>
        <bgColor indexed="64"/>
      </patternFill>
    </fill>
    <fill>
      <patternFill patternType="solid">
        <fgColor rgb="FFFCE1E1"/>
      </patternFill>
    </fill>
    <fill>
      <patternFill patternType="solid">
        <fgColor rgb="FFFFFF00"/>
        <bgColor indexed="64"/>
      </patternFill>
    </fill>
  </fills>
  <borders count="69">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indexed="55"/>
      </top>
      <bottom style="thin">
        <color indexed="55"/>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top style="thin">
        <color rgb="FF000000"/>
      </top>
      <bottom style="thin">
        <color rgb="FF000000"/>
      </bottom>
      <diagonal/>
    </border>
    <border>
      <left/>
      <right style="thin">
        <color rgb="FFFFFFFF"/>
      </right>
      <top style="thin">
        <color rgb="FF000000"/>
      </top>
      <bottom style="thin">
        <color rgb="FF000000"/>
      </bottom>
      <diagonal/>
    </border>
    <border>
      <left style="thin">
        <color rgb="FFFFFFFF"/>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indexed="64"/>
      </top>
      <bottom/>
      <diagonal/>
    </border>
    <border>
      <left style="thin">
        <color rgb="FF7F7F7F"/>
      </left>
      <right/>
      <top style="thin">
        <color rgb="FF000000"/>
      </top>
      <bottom style="thin">
        <color rgb="FF000000"/>
      </bottom>
      <diagonal/>
    </border>
    <border>
      <left/>
      <right style="thin">
        <color rgb="FF7F7F7F"/>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7F7F7F"/>
      </right>
      <top/>
      <bottom style="thin">
        <color rgb="FF000000"/>
      </bottom>
      <diagonal/>
    </border>
    <border>
      <left style="thin">
        <color rgb="FF7F7F7F"/>
      </left>
      <right/>
      <top/>
      <bottom style="thin">
        <color rgb="FF000000"/>
      </bottom>
      <diagonal/>
    </border>
  </borders>
  <cellStyleXfs count="136">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6">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6" borderId="9" applyNumberFormat="0" applyBorder="0" applyAlignment="0" applyProtection="0"/>
    <xf numFmtId="168"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7" borderId="16" applyNumberFormat="0" applyProtection="0">
      <alignment horizontal="right" vertical="center"/>
    </xf>
    <xf numFmtId="0" fontId="2" fillId="8" borderId="16" applyNumberFormat="0" applyProtection="0">
      <alignment horizontal="left" vertical="center" indent="1"/>
    </xf>
    <xf numFmtId="0" fontId="2" fillId="0" borderId="0"/>
    <xf numFmtId="40" fontId="14" fillId="0" borderId="0"/>
    <xf numFmtId="0" fontId="2" fillId="0" borderId="17"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9" fontId="2" fillId="0" borderId="0" applyFont="0" applyFill="0" applyBorder="0" applyAlignment="0" applyProtection="0"/>
    <xf numFmtId="170" fontId="2"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19" fillId="0" borderId="0"/>
    <xf numFmtId="0" fontId="10" fillId="0" borderId="0"/>
    <xf numFmtId="0" fontId="47" fillId="0" borderId="0"/>
    <xf numFmtId="0" fontId="1" fillId="0" borderId="0"/>
    <xf numFmtId="43" fontId="1" fillId="0" borderId="0" applyFont="0" applyFill="0" applyBorder="0" applyAlignment="0" applyProtection="0"/>
    <xf numFmtId="0" fontId="10" fillId="0" borderId="0"/>
    <xf numFmtId="0" fontId="2" fillId="8" borderId="35" applyNumberFormat="0" applyProtection="0">
      <alignment horizontal="left" vertical="center" indent="1"/>
    </xf>
    <xf numFmtId="4" fontId="13" fillId="7" borderId="35" applyNumberFormat="0" applyProtection="0">
      <alignment horizontal="right" vertical="center"/>
    </xf>
    <xf numFmtId="10" fontId="6" fillId="6" borderId="33" applyNumberFormat="0" applyBorder="0" applyAlignment="0" applyProtection="0"/>
    <xf numFmtId="0" fontId="47" fillId="0" borderId="0"/>
    <xf numFmtId="0" fontId="47" fillId="0" borderId="0"/>
    <xf numFmtId="0" fontId="47" fillId="0" borderId="0"/>
    <xf numFmtId="0" fontId="47" fillId="0" borderId="0"/>
    <xf numFmtId="0" fontId="50" fillId="0" borderId="0" applyNumberFormat="0" applyFill="0" applyBorder="0" applyAlignment="0" applyProtection="0"/>
    <xf numFmtId="0" fontId="51" fillId="0" borderId="36" applyNumberFormat="0" applyFill="0" applyAlignment="0" applyProtection="0"/>
    <xf numFmtId="0" fontId="52" fillId="0" borderId="37" applyNumberFormat="0" applyFill="0" applyAlignment="0" applyProtection="0"/>
    <xf numFmtId="0" fontId="53" fillId="0" borderId="38" applyNumberFormat="0" applyFill="0" applyAlignment="0" applyProtection="0"/>
    <xf numFmtId="0" fontId="53" fillId="0" borderId="0" applyNumberFormat="0" applyFill="0" applyBorder="0" applyAlignment="0" applyProtection="0"/>
    <xf numFmtId="0" fontId="54" fillId="16" borderId="0" applyNumberFormat="0" applyBorder="0" applyAlignment="0" applyProtection="0"/>
    <xf numFmtId="0" fontId="55" fillId="17" borderId="0" applyNumberFormat="0" applyBorder="0" applyAlignment="0" applyProtection="0"/>
    <xf numFmtId="0" fontId="56" fillId="18" borderId="0" applyNumberFormat="0" applyBorder="0" applyAlignment="0" applyProtection="0"/>
    <xf numFmtId="0" fontId="57" fillId="19" borderId="39" applyNumberFormat="0" applyAlignment="0" applyProtection="0"/>
    <xf numFmtId="0" fontId="58" fillId="20" borderId="40" applyNumberFormat="0" applyAlignment="0" applyProtection="0"/>
    <xf numFmtId="0" fontId="59" fillId="20" borderId="39" applyNumberFormat="0" applyAlignment="0" applyProtection="0"/>
    <xf numFmtId="0" fontId="60" fillId="0" borderId="41" applyNumberFormat="0" applyFill="0" applyAlignment="0" applyProtection="0"/>
    <xf numFmtId="0" fontId="61" fillId="21" borderId="42" applyNumberFormat="0" applyAlignment="0" applyProtection="0"/>
    <xf numFmtId="0" fontId="62" fillId="0" borderId="0" applyNumberFormat="0" applyFill="0" applyBorder="0" applyAlignment="0" applyProtection="0"/>
    <xf numFmtId="0" fontId="1" fillId="22" borderId="43" applyNumberFormat="0" applyFont="0" applyAlignment="0" applyProtection="0"/>
    <xf numFmtId="0" fontId="63" fillId="0" borderId="0" applyNumberFormat="0" applyFill="0" applyBorder="0" applyAlignment="0" applyProtection="0"/>
    <xf numFmtId="0" fontId="64" fillId="0" borderId="44" applyNumberFormat="0" applyFill="0" applyAlignment="0" applyProtection="0"/>
    <xf numFmtId="0" fontId="65"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5"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5"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5"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5"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5"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173" fontId="1" fillId="0" borderId="0"/>
    <xf numFmtId="174" fontId="2" fillId="0" borderId="0" applyFont="0" applyFill="0" applyBorder="0" applyAlignment="0" applyProtection="0"/>
    <xf numFmtId="0" fontId="1" fillId="0" borderId="0"/>
    <xf numFmtId="0" fontId="13" fillId="0" borderId="0">
      <alignment vertical="top"/>
    </xf>
    <xf numFmtId="0" fontId="1" fillId="0" borderId="0"/>
    <xf numFmtId="0" fontId="1" fillId="0" borderId="0"/>
    <xf numFmtId="0" fontId="47" fillId="0" borderId="0"/>
    <xf numFmtId="0" fontId="2" fillId="0" borderId="0"/>
    <xf numFmtId="0" fontId="66"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3" fillId="0" borderId="0"/>
    <xf numFmtId="0" fontId="2" fillId="0" borderId="0"/>
    <xf numFmtId="0" fontId="2" fillId="0" borderId="0"/>
    <xf numFmtId="0" fontId="71" fillId="0" borderId="0"/>
    <xf numFmtId="9" fontId="1" fillId="0" borderId="0" applyFont="0" applyFill="0" applyBorder="0" applyAlignment="0" applyProtection="0"/>
    <xf numFmtId="0" fontId="2" fillId="0" borderId="0"/>
    <xf numFmtId="0" fontId="75" fillId="0" borderId="0"/>
    <xf numFmtId="0" fontId="77" fillId="0" borderId="0"/>
    <xf numFmtId="0" fontId="77" fillId="0" borderId="0"/>
  </cellStyleXfs>
  <cellXfs count="444">
    <xf numFmtId="0" fontId="0" fillId="0" borderId="0" xfId="0"/>
    <xf numFmtId="0" fontId="20" fillId="2" borderId="0" xfId="0" applyFont="1" applyFill="1" applyAlignment="1">
      <alignment vertical="center"/>
    </xf>
    <xf numFmtId="0" fontId="24" fillId="2" borderId="0" xfId="0" applyFont="1" applyFill="1" applyAlignment="1">
      <alignment vertical="center"/>
    </xf>
    <xf numFmtId="0" fontId="21" fillId="2" borderId="0" xfId="0" applyFont="1" applyFill="1" applyAlignment="1">
      <alignment vertical="center"/>
    </xf>
    <xf numFmtId="0" fontId="24" fillId="2" borderId="0" xfId="0" applyFont="1" applyFill="1" applyAlignment="1">
      <alignment vertical="center" wrapText="1"/>
    </xf>
    <xf numFmtId="0" fontId="25" fillId="2" borderId="0" xfId="0" applyFont="1" applyFill="1" applyAlignment="1">
      <alignment vertical="center"/>
    </xf>
    <xf numFmtId="0" fontId="21" fillId="2" borderId="0" xfId="0" applyFont="1" applyFill="1" applyAlignment="1">
      <alignment vertical="center" wrapText="1"/>
    </xf>
    <xf numFmtId="0" fontId="24" fillId="0" borderId="0" xfId="0" applyFont="1" applyAlignment="1">
      <alignment vertical="center"/>
    </xf>
    <xf numFmtId="0" fontId="21" fillId="0" borderId="0" xfId="0" applyFont="1" applyAlignment="1">
      <alignment vertical="center"/>
    </xf>
    <xf numFmtId="0" fontId="21" fillId="0" borderId="0" xfId="0" applyFont="1" applyAlignment="1">
      <alignment vertical="center" wrapText="1"/>
    </xf>
    <xf numFmtId="0" fontId="26" fillId="2" borderId="0" xfId="0" applyFont="1" applyFill="1" applyAlignment="1">
      <alignment vertical="center"/>
    </xf>
    <xf numFmtId="0" fontId="27" fillId="2" borderId="0" xfId="0" applyFont="1" applyFill="1" applyAlignment="1">
      <alignment horizontal="left" vertical="center"/>
    </xf>
    <xf numFmtId="0" fontId="27" fillId="3" borderId="0" xfId="0" applyFont="1" applyFill="1" applyAlignment="1">
      <alignment vertical="center"/>
    </xf>
    <xf numFmtId="0" fontId="27" fillId="2" borderId="0" xfId="0" applyFont="1" applyFill="1" applyAlignment="1">
      <alignment vertical="center"/>
    </xf>
    <xf numFmtId="0" fontId="27" fillId="2" borderId="0" xfId="0" applyFont="1" applyFill="1" applyAlignment="1">
      <alignment vertical="center" wrapText="1"/>
    </xf>
    <xf numFmtId="0" fontId="27" fillId="2" borderId="1" xfId="0" applyFont="1" applyFill="1" applyBorder="1" applyAlignment="1" applyProtection="1">
      <alignment vertical="center"/>
      <protection hidden="1"/>
    </xf>
    <xf numFmtId="0" fontId="28" fillId="2" borderId="1" xfId="0" applyFont="1" applyFill="1" applyBorder="1" applyAlignment="1">
      <alignment horizontal="left" vertical="center"/>
    </xf>
    <xf numFmtId="0" fontId="28" fillId="2" borderId="1" xfId="0" applyFont="1" applyFill="1" applyBorder="1" applyAlignment="1">
      <alignment horizontal="left" vertical="center" wrapText="1"/>
    </xf>
    <xf numFmtId="0" fontId="27" fillId="2" borderId="1" xfId="0" applyFont="1" applyFill="1" applyBorder="1" applyAlignment="1">
      <alignment vertical="center"/>
    </xf>
    <xf numFmtId="0" fontId="27" fillId="2" borderId="1" xfId="0" applyFont="1" applyFill="1" applyBorder="1" applyAlignment="1">
      <alignment horizontal="left" vertical="center"/>
    </xf>
    <xf numFmtId="15" fontId="27" fillId="2" borderId="1" xfId="0" applyNumberFormat="1" applyFont="1" applyFill="1" applyBorder="1" applyAlignment="1">
      <alignment horizontal="left" vertical="center" wrapText="1"/>
    </xf>
    <xf numFmtId="15" fontId="27" fillId="2" borderId="1" xfId="0" applyNumberFormat="1" applyFont="1" applyFill="1" applyBorder="1" applyAlignment="1">
      <alignment horizontal="left" vertical="center"/>
    </xf>
    <xf numFmtId="164" fontId="27" fillId="2" borderId="1" xfId="0" quotePrefix="1" applyNumberFormat="1" applyFont="1" applyFill="1" applyBorder="1" applyAlignment="1">
      <alignment horizontal="left"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vertical="center" wrapText="1"/>
    </xf>
    <xf numFmtId="0" fontId="27" fillId="3" borderId="0" xfId="0" applyFont="1" applyFill="1" applyAlignment="1">
      <alignment horizontal="left" vertical="center"/>
    </xf>
    <xf numFmtId="0" fontId="27" fillId="2" borderId="0" xfId="0" applyFont="1" applyFill="1" applyAlignment="1">
      <alignment horizontal="left" vertical="center" wrapText="1"/>
    </xf>
    <xf numFmtId="0" fontId="29" fillId="2" borderId="0" xfId="0" applyFont="1" applyFill="1" applyAlignment="1">
      <alignment vertical="center"/>
    </xf>
    <xf numFmtId="0" fontId="22" fillId="2" borderId="0" xfId="0" applyFont="1" applyFill="1" applyAlignment="1">
      <alignment horizontal="center" vertical="center"/>
    </xf>
    <xf numFmtId="0" fontId="31" fillId="2" borderId="0" xfId="0" applyFont="1" applyFill="1" applyAlignment="1">
      <alignment vertical="center"/>
    </xf>
    <xf numFmtId="0" fontId="29" fillId="2" borderId="0" xfId="0" applyFont="1" applyFill="1" applyAlignment="1">
      <alignment horizontal="center" vertical="center"/>
    </xf>
    <xf numFmtId="0" fontId="32" fillId="2" borderId="0" xfId="0" applyFont="1" applyFill="1" applyAlignment="1">
      <alignment vertical="center"/>
    </xf>
    <xf numFmtId="0" fontId="33" fillId="2" borderId="0" xfId="0" applyFont="1" applyFill="1" applyAlignment="1">
      <alignment vertical="center"/>
    </xf>
    <xf numFmtId="0" fontId="32" fillId="2" borderId="0" xfId="0" applyFont="1" applyFill="1" applyAlignment="1">
      <alignment vertical="center" wrapText="1"/>
    </xf>
    <xf numFmtId="0" fontId="32" fillId="2" borderId="0" xfId="0" applyFont="1" applyFill="1" applyAlignment="1">
      <alignment horizontal="center" vertical="center"/>
    </xf>
    <xf numFmtId="0" fontId="32" fillId="2" borderId="4" xfId="0" applyFont="1" applyFill="1" applyBorder="1" applyAlignment="1">
      <alignment vertical="center"/>
    </xf>
    <xf numFmtId="166"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26" fillId="2" borderId="0" xfId="0" applyFont="1" applyFill="1" applyAlignment="1">
      <alignment vertical="center" wrapText="1"/>
    </xf>
    <xf numFmtId="0" fontId="27" fillId="2" borderId="9" xfId="0" quotePrefix="1" applyFont="1" applyFill="1" applyBorder="1" applyAlignment="1">
      <alignment horizontal="left" vertical="center"/>
    </xf>
    <xf numFmtId="0" fontId="27" fillId="2" borderId="0" xfId="0" applyFont="1" applyFill="1" applyAlignment="1">
      <alignment horizontal="center" vertical="center"/>
    </xf>
    <xf numFmtId="166" fontId="27" fillId="2" borderId="0" xfId="0" applyNumberFormat="1" applyFont="1" applyFill="1" applyAlignment="1">
      <alignment horizontal="center" vertical="center"/>
    </xf>
    <xf numFmtId="0" fontId="35" fillId="0" borderId="0" xfId="0" applyFont="1" applyAlignment="1">
      <alignment vertical="center"/>
    </xf>
    <xf numFmtId="0" fontId="35" fillId="0" borderId="0" xfId="0" applyFont="1" applyAlignment="1">
      <alignment vertical="center" wrapText="1"/>
    </xf>
    <xf numFmtId="0" fontId="34" fillId="2" borderId="0" xfId="0" applyFont="1" applyFill="1" applyAlignment="1">
      <alignment horizontal="center" vertical="center"/>
    </xf>
    <xf numFmtId="0" fontId="20" fillId="2" borderId="28" xfId="0" applyFont="1" applyFill="1" applyBorder="1" applyAlignment="1">
      <alignment vertical="center"/>
    </xf>
    <xf numFmtId="0" fontId="21" fillId="2" borderId="28" xfId="0" applyFont="1" applyFill="1" applyBorder="1" applyAlignment="1">
      <alignment vertical="center" wrapText="1"/>
    </xf>
    <xf numFmtId="0" fontId="20" fillId="2" borderId="29" xfId="0" applyFont="1" applyFill="1" applyBorder="1" applyAlignment="1">
      <alignment vertical="center"/>
    </xf>
    <xf numFmtId="0" fontId="22" fillId="5" borderId="15" xfId="0" applyFont="1" applyFill="1" applyBorder="1" applyAlignment="1">
      <alignment horizontal="center" vertical="center" wrapText="1"/>
    </xf>
    <xf numFmtId="0" fontId="22" fillId="5" borderId="15" xfId="0" applyFont="1" applyFill="1" applyBorder="1" applyAlignment="1">
      <alignment horizontal="center" vertical="center"/>
    </xf>
    <xf numFmtId="0" fontId="22" fillId="5" borderId="13" xfId="0" applyFont="1" applyFill="1" applyBorder="1" applyAlignment="1">
      <alignment horizontal="center" vertical="center" wrapText="1"/>
    </xf>
    <xf numFmtId="0" fontId="41" fillId="2" borderId="0" xfId="0" applyFont="1" applyFill="1" applyAlignment="1">
      <alignment vertical="center"/>
    </xf>
    <xf numFmtId="0" fontId="42" fillId="2" borderId="0" xfId="0" applyFont="1" applyFill="1" applyAlignment="1">
      <alignment horizontal="left" vertical="center"/>
    </xf>
    <xf numFmtId="0" fontId="42" fillId="2" borderId="0" xfId="0" applyFont="1" applyFill="1" applyAlignment="1">
      <alignment vertical="center"/>
    </xf>
    <xf numFmtId="0" fontId="42" fillId="2" borderId="0" xfId="0" applyFont="1" applyFill="1" applyAlignment="1">
      <alignment vertical="center" wrapText="1"/>
    </xf>
    <xf numFmtId="0" fontId="43" fillId="2" borderId="0" xfId="0" applyFont="1" applyFill="1" applyAlignment="1">
      <alignment vertical="center"/>
    </xf>
    <xf numFmtId="0" fontId="26" fillId="2" borderId="0" xfId="0" applyFont="1" applyFill="1" applyAlignment="1">
      <alignment horizontal="left" vertical="center"/>
    </xf>
    <xf numFmtId="0" fontId="27" fillId="0" borderId="6" xfId="0" quotePrefix="1" applyFont="1" applyBorder="1" applyAlignment="1">
      <alignment horizontal="center" vertical="center"/>
    </xf>
    <xf numFmtId="0" fontId="26" fillId="2" borderId="0" xfId="0" quotePrefix="1" applyFont="1" applyFill="1" applyAlignment="1">
      <alignment horizontal="left" vertical="center"/>
    </xf>
    <xf numFmtId="0" fontId="45" fillId="0" borderId="0" xfId="0" applyFont="1" applyAlignment="1">
      <alignment vertical="center"/>
    </xf>
    <xf numFmtId="0" fontId="45" fillId="0" borderId="0" xfId="0" applyFont="1" applyAlignment="1">
      <alignment vertical="center" wrapText="1"/>
    </xf>
    <xf numFmtId="0" fontId="30" fillId="3" borderId="0" xfId="0" applyFont="1" applyFill="1" applyAlignment="1">
      <alignment vertical="center"/>
    </xf>
    <xf numFmtId="0" fontId="30" fillId="15" borderId="0" xfId="0" applyFont="1" applyFill="1" applyAlignment="1">
      <alignment horizontal="left" vertical="center"/>
    </xf>
    <xf numFmtId="0" fontId="30" fillId="15" borderId="0" xfId="0" applyFont="1" applyFill="1" applyAlignment="1">
      <alignment horizontal="center" vertical="center"/>
    </xf>
    <xf numFmtId="0" fontId="21" fillId="3" borderId="0" xfId="0" applyFont="1" applyFill="1" applyAlignment="1">
      <alignment vertical="center"/>
    </xf>
    <xf numFmtId="0" fontId="37" fillId="2" borderId="0" xfId="0" applyFont="1" applyFill="1" applyAlignment="1">
      <alignment vertical="center"/>
    </xf>
    <xf numFmtId="0" fontId="37" fillId="2" borderId="33" xfId="0" applyFont="1" applyFill="1" applyBorder="1" applyAlignment="1">
      <alignment horizontal="center" vertical="center"/>
    </xf>
    <xf numFmtId="0" fontId="28" fillId="2" borderId="30" xfId="0" applyFont="1" applyFill="1" applyBorder="1" applyAlignment="1">
      <alignment horizontal="left" vertical="center"/>
    </xf>
    <xf numFmtId="0" fontId="43" fillId="3" borderId="0" xfId="0" applyFont="1" applyFill="1" applyAlignment="1">
      <alignment vertical="center"/>
    </xf>
    <xf numFmtId="12" fontId="27" fillId="0" borderId="10" xfId="0" quotePrefix="1" applyNumberFormat="1" applyFont="1" applyBorder="1" applyAlignment="1">
      <alignment vertical="center" wrapText="1"/>
    </xf>
    <xf numFmtId="12" fontId="27" fillId="0" borderId="33" xfId="0" quotePrefix="1" applyNumberFormat="1" applyFont="1" applyBorder="1" applyAlignment="1">
      <alignment horizontal="center" vertical="center" wrapText="1"/>
    </xf>
    <xf numFmtId="165" fontId="37" fillId="0" borderId="33" xfId="0" applyNumberFormat="1" applyFont="1" applyBorder="1" applyAlignment="1">
      <alignment horizontal="center" vertical="center"/>
    </xf>
    <xf numFmtId="1" fontId="44" fillId="0" borderId="33" xfId="1" applyNumberFormat="1" applyFont="1" applyBorder="1" applyAlignment="1">
      <alignment horizontal="center" vertical="center" wrapText="1"/>
    </xf>
    <xf numFmtId="0" fontId="26" fillId="2" borderId="24" xfId="0" quotePrefix="1" applyFont="1" applyFill="1" applyBorder="1" applyAlignment="1">
      <alignment horizontal="center" vertical="center" wrapText="1"/>
    </xf>
    <xf numFmtId="0" fontId="26" fillId="2" borderId="25" xfId="0" quotePrefix="1" applyFont="1" applyFill="1" applyBorder="1" applyAlignment="1">
      <alignment horizontal="center" vertical="center" wrapText="1"/>
    </xf>
    <xf numFmtId="0" fontId="67" fillId="2" borderId="1" xfId="0" applyFont="1" applyFill="1" applyBorder="1" applyAlignment="1">
      <alignment vertical="center"/>
    </xf>
    <xf numFmtId="1" fontId="26" fillId="2" borderId="33" xfId="0" applyNumberFormat="1" applyFont="1" applyFill="1" applyBorder="1" applyAlignment="1">
      <alignment horizontal="center" vertical="center"/>
    </xf>
    <xf numFmtId="4" fontId="37" fillId="2" borderId="33" xfId="0" applyNumberFormat="1" applyFont="1" applyFill="1" applyBorder="1" applyAlignment="1">
      <alignment horizontal="center" vertical="center"/>
    </xf>
    <xf numFmtId="1" fontId="27" fillId="2" borderId="33" xfId="0" applyNumberFormat="1" applyFont="1" applyFill="1" applyBorder="1" applyAlignment="1">
      <alignment horizontal="center" vertical="center"/>
    </xf>
    <xf numFmtId="0" fontId="22" fillId="5" borderId="33" xfId="0" applyFont="1" applyFill="1" applyBorder="1" applyAlignment="1">
      <alignment horizontal="center" vertical="center" wrapText="1"/>
    </xf>
    <xf numFmtId="0" fontId="22" fillId="5" borderId="33" xfId="0" applyFont="1" applyFill="1" applyBorder="1" applyAlignment="1">
      <alignment horizontal="center" vertical="center"/>
    </xf>
    <xf numFmtId="0" fontId="26" fillId="2" borderId="33" xfId="0" applyFont="1" applyFill="1" applyBorder="1" applyAlignment="1">
      <alignment horizontal="center" vertical="center"/>
    </xf>
    <xf numFmtId="165" fontId="26" fillId="2" borderId="33" xfId="0" applyNumberFormat="1" applyFont="1" applyFill="1" applyBorder="1" applyAlignment="1">
      <alignment horizontal="center" vertical="center"/>
    </xf>
    <xf numFmtId="2" fontId="26" fillId="2" borderId="33" xfId="0" applyNumberFormat="1" applyFont="1" applyFill="1" applyBorder="1" applyAlignment="1">
      <alignment horizontal="center" vertical="center"/>
    </xf>
    <xf numFmtId="0" fontId="37" fillId="2" borderId="33" xfId="0" applyFont="1" applyFill="1" applyBorder="1" applyAlignment="1">
      <alignment horizontal="center" vertical="center" wrapText="1"/>
    </xf>
    <xf numFmtId="1" fontId="37" fillId="2" borderId="33" xfId="0" applyNumberFormat="1" applyFont="1" applyFill="1" applyBorder="1" applyAlignment="1">
      <alignment horizontal="center" vertical="center" wrapText="1"/>
    </xf>
    <xf numFmtId="0" fontId="37" fillId="0" borderId="33" xfId="0" applyFont="1" applyBorder="1" applyAlignment="1">
      <alignment horizontal="center" vertical="center"/>
    </xf>
    <xf numFmtId="1" fontId="26" fillId="2" borderId="34" xfId="0" applyNumberFormat="1" applyFont="1" applyFill="1" applyBorder="1" applyAlignment="1">
      <alignment vertical="center" wrapText="1"/>
    </xf>
    <xf numFmtId="0" fontId="26" fillId="2" borderId="31" xfId="0" quotePrefix="1" applyFont="1" applyFill="1" applyBorder="1" applyAlignment="1">
      <alignment vertical="center" wrapText="1"/>
    </xf>
    <xf numFmtId="0" fontId="26" fillId="2" borderId="24" xfId="0" quotePrefix="1" applyFont="1" applyFill="1" applyBorder="1" applyAlignment="1">
      <alignment vertical="center" wrapText="1"/>
    </xf>
    <xf numFmtId="0" fontId="68" fillId="2" borderId="2" xfId="0" applyFont="1" applyFill="1" applyBorder="1" applyAlignment="1">
      <alignment horizontal="center" vertical="center"/>
    </xf>
    <xf numFmtId="0" fontId="69" fillId="3" borderId="0" xfId="0" applyFont="1" applyFill="1" applyAlignment="1">
      <alignment vertical="center"/>
    </xf>
    <xf numFmtId="0" fontId="40" fillId="4" borderId="2" xfId="0" quotePrefix="1" applyFont="1" applyFill="1" applyBorder="1" applyAlignment="1">
      <alignment horizontal="center" vertical="center"/>
    </xf>
    <xf numFmtId="0" fontId="69" fillId="2" borderId="2" xfId="0" applyFont="1" applyFill="1" applyBorder="1" applyAlignment="1">
      <alignment horizontal="center" vertical="center"/>
    </xf>
    <xf numFmtId="0" fontId="39" fillId="2" borderId="0" xfId="0" applyFont="1" applyFill="1" applyAlignment="1">
      <alignment vertical="center"/>
    </xf>
    <xf numFmtId="0" fontId="69" fillId="2" borderId="2" xfId="0" applyFont="1" applyFill="1" applyBorder="1" applyAlignment="1">
      <alignment horizontal="left" vertical="center"/>
    </xf>
    <xf numFmtId="0" fontId="40" fillId="2" borderId="3" xfId="0" applyFont="1" applyFill="1" applyBorder="1" applyAlignment="1">
      <alignment horizontal="left" vertical="center"/>
    </xf>
    <xf numFmtId="0" fontId="40" fillId="2" borderId="3" xfId="0" applyFont="1" applyFill="1" applyBorder="1" applyAlignment="1">
      <alignment vertical="center"/>
    </xf>
    <xf numFmtId="0" fontId="40" fillId="2" borderId="3" xfId="0" applyFont="1" applyFill="1" applyBorder="1" applyAlignment="1">
      <alignment horizontal="center" vertical="center"/>
    </xf>
    <xf numFmtId="3" fontId="40" fillId="2" borderId="3" xfId="0" applyNumberFormat="1" applyFont="1" applyFill="1" applyBorder="1" applyAlignment="1">
      <alignment horizontal="center" vertical="center"/>
    </xf>
    <xf numFmtId="0" fontId="40" fillId="2" borderId="3" xfId="62" applyNumberFormat="1" applyFont="1" applyFill="1" applyBorder="1" applyAlignment="1">
      <alignment horizontal="center" vertical="center"/>
    </xf>
    <xf numFmtId="0" fontId="40" fillId="13" borderId="3" xfId="0" applyFont="1" applyFill="1" applyBorder="1" applyAlignment="1">
      <alignment horizontal="center" vertical="center"/>
    </xf>
    <xf numFmtId="0" fontId="40" fillId="5" borderId="3" xfId="0" applyFont="1" applyFill="1" applyBorder="1" applyAlignment="1">
      <alignment vertical="center"/>
    </xf>
    <xf numFmtId="1" fontId="40" fillId="13" borderId="3" xfId="0" applyNumberFormat="1" applyFont="1" applyFill="1" applyBorder="1" applyAlignment="1">
      <alignment vertical="center"/>
    </xf>
    <xf numFmtId="1" fontId="40" fillId="13" borderId="3" xfId="0" applyNumberFormat="1" applyFont="1" applyFill="1" applyBorder="1" applyAlignment="1">
      <alignment horizontal="center" vertical="center"/>
    </xf>
    <xf numFmtId="0" fontId="40" fillId="5" borderId="2" xfId="0" quotePrefix="1" applyFont="1" applyFill="1" applyBorder="1" applyAlignment="1">
      <alignment horizontal="center" vertical="center"/>
    </xf>
    <xf numFmtId="0" fontId="40" fillId="2" borderId="0" xfId="0" applyFont="1" applyFill="1" applyAlignment="1">
      <alignment vertical="center"/>
    </xf>
    <xf numFmtId="0" fontId="40" fillId="14" borderId="0" xfId="0" applyFont="1" applyFill="1" applyAlignment="1">
      <alignment horizontal="left" vertical="center"/>
    </xf>
    <xf numFmtId="0" fontId="40" fillId="14" borderId="0" xfId="0" applyFont="1" applyFill="1" applyAlignment="1">
      <alignment horizontal="center" vertical="center"/>
    </xf>
    <xf numFmtId="1" fontId="40" fillId="14" borderId="0" xfId="0" applyNumberFormat="1" applyFont="1" applyFill="1" applyAlignment="1">
      <alignment horizontal="right" vertical="center"/>
    </xf>
    <xf numFmtId="0" fontId="21" fillId="3" borderId="0" xfId="0" applyFont="1" applyFill="1" applyAlignment="1">
      <alignment vertical="center" wrapText="1"/>
    </xf>
    <xf numFmtId="0" fontId="27" fillId="2" borderId="1" xfId="0" applyFont="1" applyFill="1" applyBorder="1" applyAlignment="1" applyProtection="1">
      <alignment horizontal="left" vertical="center"/>
      <protection hidden="1"/>
    </xf>
    <xf numFmtId="1" fontId="46" fillId="0" borderId="33" xfId="1" applyNumberFormat="1" applyFont="1" applyBorder="1" applyAlignment="1">
      <alignment vertical="center" wrapText="1"/>
    </xf>
    <xf numFmtId="0" fontId="27" fillId="0" borderId="0" xfId="2" applyFont="1" applyAlignment="1">
      <alignment vertical="center"/>
    </xf>
    <xf numFmtId="0" fontId="26" fillId="0" borderId="0" xfId="2" applyFont="1" applyAlignment="1">
      <alignment vertical="center"/>
    </xf>
    <xf numFmtId="0" fontId="27" fillId="0" borderId="0" xfId="2" applyFont="1" applyAlignment="1">
      <alignment horizontal="left" vertical="center"/>
    </xf>
    <xf numFmtId="0" fontId="27" fillId="12" borderId="33" xfId="2" applyFont="1" applyFill="1" applyBorder="1" applyAlignment="1">
      <alignment horizontal="center" vertical="center" wrapText="1"/>
    </xf>
    <xf numFmtId="0" fontId="27" fillId="5" borderId="33" xfId="2" applyFont="1" applyFill="1" applyBorder="1" applyAlignment="1">
      <alignment horizontal="center" vertical="center" wrapText="1"/>
    </xf>
    <xf numFmtId="0" fontId="26" fillId="0" borderId="33" xfId="2" applyFont="1" applyBorder="1" applyAlignment="1">
      <alignment vertical="center" wrapText="1"/>
    </xf>
    <xf numFmtId="1" fontId="27" fillId="5" borderId="33" xfId="2" applyNumberFormat="1" applyFont="1" applyFill="1" applyBorder="1" applyAlignment="1">
      <alignment horizontal="center" vertical="center" wrapText="1"/>
    </xf>
    <xf numFmtId="1" fontId="27" fillId="0" borderId="33" xfId="2" applyNumberFormat="1" applyFont="1" applyBorder="1" applyAlignment="1">
      <alignment horizontal="center" vertical="center" wrapText="1"/>
    </xf>
    <xf numFmtId="0" fontId="26" fillId="0" borderId="33" xfId="2" quotePrefix="1" applyFont="1" applyBorder="1" applyAlignment="1">
      <alignment horizontal="left" vertical="center" wrapText="1"/>
    </xf>
    <xf numFmtId="0" fontId="26" fillId="0" borderId="33" xfId="2" applyFont="1" applyBorder="1" applyAlignment="1">
      <alignment horizontal="left" vertical="center" wrapText="1"/>
    </xf>
    <xf numFmtId="0" fontId="27" fillId="0" borderId="33" xfId="2" applyFont="1" applyBorder="1" applyAlignment="1">
      <alignment horizontal="left" vertical="center"/>
    </xf>
    <xf numFmtId="0" fontId="27" fillId="5" borderId="33" xfId="2" applyFont="1" applyFill="1" applyBorder="1" applyAlignment="1">
      <alignment horizontal="left" vertical="center" wrapText="1"/>
    </xf>
    <xf numFmtId="0" fontId="27" fillId="5" borderId="33" xfId="2" applyFont="1" applyFill="1" applyBorder="1" applyAlignment="1">
      <alignment horizontal="left" vertical="center"/>
    </xf>
    <xf numFmtId="0" fontId="27" fillId="5" borderId="33" xfId="2" applyFont="1" applyFill="1" applyBorder="1" applyAlignment="1">
      <alignment horizontal="left" vertical="top" wrapText="1"/>
    </xf>
    <xf numFmtId="0" fontId="26" fillId="0" borderId="0" xfId="2" applyFont="1" applyAlignment="1">
      <alignment horizontal="left" vertical="center"/>
    </xf>
    <xf numFmtId="1" fontId="48" fillId="14" borderId="0" xfId="0" applyNumberFormat="1" applyFont="1" applyFill="1" applyAlignment="1">
      <alignment horizontal="center" vertical="center"/>
    </xf>
    <xf numFmtId="1" fontId="27" fillId="0" borderId="33" xfId="1" applyNumberFormat="1" applyFont="1" applyBorder="1" applyAlignment="1">
      <alignment horizontal="center" vertical="center" wrapText="1"/>
    </xf>
    <xf numFmtId="9" fontId="20" fillId="2" borderId="0" xfId="131" applyFont="1" applyFill="1" applyAlignment="1">
      <alignment vertical="center"/>
    </xf>
    <xf numFmtId="9" fontId="24" fillId="2" borderId="0" xfId="131" applyFont="1" applyFill="1" applyAlignment="1">
      <alignment vertical="center"/>
    </xf>
    <xf numFmtId="9" fontId="24" fillId="0" borderId="0" xfId="131" applyFont="1" applyAlignment="1">
      <alignment vertical="center"/>
    </xf>
    <xf numFmtId="9" fontId="26" fillId="2" borderId="0" xfId="131" applyFont="1" applyFill="1" applyAlignment="1">
      <alignment vertical="center"/>
    </xf>
    <xf numFmtId="9" fontId="29" fillId="2" borderId="0" xfId="131" applyFont="1" applyFill="1" applyAlignment="1">
      <alignment vertical="center"/>
    </xf>
    <xf numFmtId="9" fontId="39" fillId="2" borderId="0" xfId="131" applyFont="1" applyFill="1" applyAlignment="1">
      <alignment vertical="center"/>
    </xf>
    <xf numFmtId="9" fontId="40" fillId="2" borderId="0" xfId="131" applyFont="1" applyFill="1" applyAlignment="1">
      <alignment vertical="center"/>
    </xf>
    <xf numFmtId="9" fontId="30" fillId="3" borderId="0" xfId="131" applyFont="1" applyFill="1" applyAlignment="1">
      <alignment vertical="center"/>
    </xf>
    <xf numFmtId="9" fontId="29" fillId="2" borderId="0" xfId="131" applyFont="1" applyFill="1" applyAlignment="1">
      <alignment horizontal="center" vertical="center"/>
    </xf>
    <xf numFmtId="9" fontId="26" fillId="2" borderId="0" xfId="131" applyFont="1" applyFill="1" applyAlignment="1">
      <alignment horizontal="center" vertical="center"/>
    </xf>
    <xf numFmtId="9" fontId="37" fillId="2" borderId="0" xfId="131" applyFont="1" applyFill="1" applyAlignment="1">
      <alignment vertical="center"/>
    </xf>
    <xf numFmtId="9" fontId="32" fillId="2" borderId="0" xfId="131" applyFont="1" applyFill="1" applyAlignment="1">
      <alignment vertical="center"/>
    </xf>
    <xf numFmtId="9" fontId="34" fillId="2" borderId="0" xfId="131" applyFont="1" applyFill="1" applyAlignment="1">
      <alignment horizontal="center" vertical="center"/>
    </xf>
    <xf numFmtId="9" fontId="27" fillId="2" borderId="0" xfId="131" applyFont="1" applyFill="1" applyAlignment="1">
      <alignment vertical="center"/>
    </xf>
    <xf numFmtId="9" fontId="45" fillId="0" borderId="0" xfId="131" applyFont="1" applyAlignment="1">
      <alignment vertical="center"/>
    </xf>
    <xf numFmtId="9" fontId="35" fillId="0" borderId="0" xfId="131" applyFont="1" applyAlignment="1">
      <alignment vertical="center"/>
    </xf>
    <xf numFmtId="175" fontId="40" fillId="2" borderId="0" xfId="131" applyNumberFormat="1" applyFont="1" applyFill="1" applyAlignment="1">
      <alignment vertical="center"/>
    </xf>
    <xf numFmtId="176" fontId="37" fillId="0" borderId="33" xfId="0" applyNumberFormat="1" applyFont="1" applyBorder="1" applyAlignment="1">
      <alignment horizontal="center" vertical="center"/>
    </xf>
    <xf numFmtId="0" fontId="24" fillId="2" borderId="0" xfId="0" applyFont="1" applyFill="1" applyAlignment="1">
      <alignment horizontal="left" vertical="center"/>
    </xf>
    <xf numFmtId="1" fontId="46" fillId="0" borderId="6" xfId="1" applyNumberFormat="1" applyFont="1" applyBorder="1" applyAlignment="1">
      <alignment vertical="center" wrapText="1"/>
    </xf>
    <xf numFmtId="1" fontId="44" fillId="0" borderId="5" xfId="1" applyNumberFormat="1" applyFont="1" applyBorder="1" applyAlignment="1">
      <alignment horizontal="center" vertical="center" wrapText="1"/>
    </xf>
    <xf numFmtId="0" fontId="27" fillId="0" borderId="33" xfId="2" applyFont="1" applyBorder="1" applyAlignment="1">
      <alignment horizontal="center" vertical="center"/>
    </xf>
    <xf numFmtId="0" fontId="27" fillId="0" borderId="33" xfId="2" quotePrefix="1" applyFont="1" applyBorder="1" applyAlignment="1">
      <alignment horizontal="left" vertical="center" wrapText="1"/>
    </xf>
    <xf numFmtId="0" fontId="36" fillId="0" borderId="6" xfId="0" quotePrefix="1" applyFont="1" applyBorder="1" applyAlignment="1">
      <alignment horizontal="center" vertical="center"/>
    </xf>
    <xf numFmtId="0" fontId="36" fillId="2" borderId="9" xfId="0" applyFont="1" applyFill="1" applyBorder="1" applyAlignment="1">
      <alignment horizontal="center" vertical="center"/>
    </xf>
    <xf numFmtId="1" fontId="36" fillId="2" borderId="9" xfId="0" applyNumberFormat="1" applyFont="1" applyFill="1" applyBorder="1" applyAlignment="1">
      <alignment horizontal="center" vertical="center"/>
    </xf>
    <xf numFmtId="0" fontId="73" fillId="2" borderId="0" xfId="0" applyFont="1" applyFill="1" applyAlignment="1">
      <alignment horizontal="left" vertical="center"/>
    </xf>
    <xf numFmtId="0" fontId="74" fillId="2" borderId="0" xfId="0" applyFont="1" applyFill="1" applyAlignment="1">
      <alignment horizontal="left" vertical="center"/>
    </xf>
    <xf numFmtId="0" fontId="30" fillId="2" borderId="0" xfId="0" applyFont="1" applyFill="1" applyAlignment="1">
      <alignment vertical="center"/>
    </xf>
    <xf numFmtId="0" fontId="73" fillId="2" borderId="0" xfId="0" applyFont="1" applyFill="1" applyAlignment="1">
      <alignment vertical="center"/>
    </xf>
    <xf numFmtId="0" fontId="73" fillId="2" borderId="0" xfId="0" applyFont="1" applyFill="1" applyAlignment="1">
      <alignment vertical="center" wrapText="1"/>
    </xf>
    <xf numFmtId="0" fontId="30" fillId="2" borderId="0" xfId="0" applyFont="1" applyFill="1" applyAlignment="1">
      <alignment vertical="center" wrapText="1"/>
    </xf>
    <xf numFmtId="9" fontId="73" fillId="2" borderId="0" xfId="131" applyFont="1" applyFill="1" applyAlignment="1">
      <alignment horizontal="left" vertical="center"/>
    </xf>
    <xf numFmtId="0" fontId="30" fillId="2" borderId="0" xfId="0" applyFont="1" applyFill="1" applyAlignment="1">
      <alignment horizontal="left" vertical="center"/>
    </xf>
    <xf numFmtId="0" fontId="30" fillId="2" borderId="1" xfId="0" applyFont="1" applyFill="1" applyBorder="1" applyAlignment="1">
      <alignment horizontal="left" vertical="center"/>
    </xf>
    <xf numFmtId="0" fontId="76" fillId="2" borderId="2" xfId="0" applyFont="1" applyFill="1" applyBorder="1" applyAlignment="1">
      <alignment horizontal="left" vertical="center"/>
    </xf>
    <xf numFmtId="1" fontId="27" fillId="2" borderId="59" xfId="0" applyNumberFormat="1" applyFont="1" applyFill="1" applyBorder="1" applyAlignment="1">
      <alignment vertical="center" wrapText="1"/>
    </xf>
    <xf numFmtId="1" fontId="27" fillId="2" borderId="25" xfId="0" applyNumberFormat="1" applyFont="1" applyFill="1" applyBorder="1" applyAlignment="1">
      <alignment vertical="center" wrapText="1"/>
    </xf>
    <xf numFmtId="0" fontId="48" fillId="48" borderId="2" xfId="0" applyFont="1" applyFill="1" applyBorder="1" applyAlignment="1">
      <alignment horizontal="left" vertical="center"/>
    </xf>
    <xf numFmtId="0" fontId="48" fillId="48" borderId="4" xfId="0" applyFont="1" applyFill="1" applyBorder="1" applyAlignment="1">
      <alignment horizontal="center" vertical="center"/>
    </xf>
    <xf numFmtId="0" fontId="48" fillId="48" borderId="0" xfId="0" applyFont="1" applyFill="1" applyAlignment="1">
      <alignment horizontal="center" vertical="center"/>
    </xf>
    <xf numFmtId="0" fontId="48" fillId="48" borderId="0" xfId="0" applyFont="1" applyFill="1" applyAlignment="1">
      <alignment horizontal="center" vertical="center" wrapText="1"/>
    </xf>
    <xf numFmtId="0" fontId="48" fillId="48" borderId="4" xfId="0" applyFont="1" applyFill="1" applyBorder="1" applyAlignment="1">
      <alignment horizontal="center" vertical="center" wrapText="1"/>
    </xf>
    <xf numFmtId="0" fontId="48" fillId="48" borderId="2" xfId="0" applyFont="1" applyFill="1" applyBorder="1" applyAlignment="1">
      <alignment horizontal="center" vertical="center"/>
    </xf>
    <xf numFmtId="0" fontId="67" fillId="3" borderId="0" xfId="0" applyFont="1" applyFill="1" applyAlignment="1">
      <alignment horizontal="left" vertical="center"/>
    </xf>
    <xf numFmtId="0" fontId="75" fillId="0" borderId="0" xfId="133" applyAlignment="1">
      <alignment horizontal="left" vertical="top"/>
    </xf>
    <xf numFmtId="0" fontId="79" fillId="0" borderId="52" xfId="133" applyFont="1" applyBorder="1" applyAlignment="1">
      <alignment horizontal="left" vertical="top" wrapText="1"/>
    </xf>
    <xf numFmtId="0" fontId="79" fillId="0" borderId="52" xfId="133" applyFont="1" applyBorder="1" applyAlignment="1">
      <alignment horizontal="center" vertical="top" wrapText="1"/>
    </xf>
    <xf numFmtId="0" fontId="87" fillId="0" borderId="52" xfId="133" applyFont="1" applyBorder="1" applyAlignment="1">
      <alignment horizontal="center" vertical="top" wrapText="1"/>
    </xf>
    <xf numFmtId="0" fontId="87" fillId="0" borderId="52" xfId="133" applyFont="1" applyBorder="1" applyAlignment="1">
      <alignment horizontal="left" vertical="top" wrapText="1"/>
    </xf>
    <xf numFmtId="177" fontId="89" fillId="0" borderId="52" xfId="133" applyNumberFormat="1" applyFont="1" applyBorder="1" applyAlignment="1">
      <alignment horizontal="center" vertical="top" wrapText="1"/>
    </xf>
    <xf numFmtId="0" fontId="81" fillId="0" borderId="52" xfId="133" applyFont="1" applyBorder="1" applyAlignment="1">
      <alignment horizontal="left" vertical="top" wrapText="1"/>
    </xf>
    <xf numFmtId="0" fontId="81" fillId="0" borderId="33" xfId="133" applyFont="1" applyBorder="1" applyAlignment="1">
      <alignment vertical="top" wrapText="1"/>
    </xf>
    <xf numFmtId="1" fontId="27" fillId="5" borderId="34" xfId="2" applyNumberFormat="1" applyFont="1" applyFill="1" applyBorder="1" applyAlignment="1">
      <alignment vertical="center" wrapText="1"/>
    </xf>
    <xf numFmtId="1" fontId="27" fillId="5" borderId="31" xfId="2" applyNumberFormat="1" applyFont="1" applyFill="1" applyBorder="1" applyAlignment="1">
      <alignment vertical="center" wrapText="1"/>
    </xf>
    <xf numFmtId="1" fontId="27" fillId="5" borderId="32" xfId="2" applyNumberFormat="1" applyFont="1" applyFill="1" applyBorder="1" applyAlignment="1">
      <alignment vertical="center" wrapText="1"/>
    </xf>
    <xf numFmtId="0" fontId="75" fillId="0" borderId="45" xfId="133" applyBorder="1" applyAlignment="1">
      <alignment horizontal="left" vertical="top" wrapText="1"/>
    </xf>
    <xf numFmtId="0" fontId="75" fillId="0" borderId="48" xfId="133" applyBorder="1" applyAlignment="1">
      <alignment horizontal="left" vertical="top" wrapText="1"/>
    </xf>
    <xf numFmtId="0" fontId="75" fillId="0" borderId="53" xfId="133" applyBorder="1" applyAlignment="1">
      <alignment horizontal="left" vertical="top" wrapText="1"/>
    </xf>
    <xf numFmtId="0" fontId="26" fillId="2" borderId="1" xfId="0" applyFont="1" applyFill="1" applyBorder="1" applyAlignment="1">
      <alignment vertical="center"/>
    </xf>
    <xf numFmtId="1" fontId="92" fillId="0" borderId="33" xfId="1" applyNumberFormat="1" applyFont="1" applyBorder="1" applyAlignment="1">
      <alignment horizontal="center" vertical="center" wrapText="1"/>
    </xf>
    <xf numFmtId="0" fontId="36" fillId="9" borderId="9" xfId="0" applyFont="1" applyFill="1" applyBorder="1" applyAlignment="1">
      <alignment horizontal="left" vertical="center" wrapText="1"/>
    </xf>
    <xf numFmtId="12" fontId="36" fillId="0" borderId="34" xfId="0" quotePrefix="1" applyNumberFormat="1" applyFont="1" applyBorder="1" applyAlignment="1">
      <alignment horizontal="center" vertical="center" wrapText="1"/>
    </xf>
    <xf numFmtId="12" fontId="36" fillId="0" borderId="31" xfId="0" quotePrefix="1" applyNumberFormat="1" applyFont="1" applyBorder="1" applyAlignment="1">
      <alignment horizontal="center" vertical="center" wrapText="1"/>
    </xf>
    <xf numFmtId="12" fontId="36" fillId="0" borderId="32" xfId="0" quotePrefix="1" applyNumberFormat="1" applyFont="1" applyBorder="1" applyAlignment="1">
      <alignment horizontal="center" vertical="center" wrapText="1"/>
    </xf>
    <xf numFmtId="0" fontId="26" fillId="2" borderId="33" xfId="0" applyFont="1" applyFill="1" applyBorder="1" applyAlignment="1">
      <alignment horizontal="left" vertical="center" wrapText="1"/>
    </xf>
    <xf numFmtId="0" fontId="26" fillId="2" borderId="33" xfId="0" applyFont="1" applyFill="1" applyBorder="1" applyAlignment="1">
      <alignment horizontal="left" vertical="center"/>
    </xf>
    <xf numFmtId="0" fontId="26" fillId="2" borderId="10" xfId="0" applyFont="1" applyFill="1" applyBorder="1" applyAlignment="1">
      <alignment horizontal="center" vertical="center" wrapText="1"/>
    </xf>
    <xf numFmtId="0" fontId="26" fillId="2" borderId="8" xfId="0" applyFont="1" applyFill="1" applyBorder="1" applyAlignment="1">
      <alignment horizontal="center" vertical="center" wrapText="1"/>
    </xf>
    <xf numFmtId="1" fontId="27" fillId="2" borderId="33" xfId="0" applyNumberFormat="1" applyFont="1" applyFill="1" applyBorder="1" applyAlignment="1">
      <alignment horizontal="center" vertical="center"/>
    </xf>
    <xf numFmtId="1" fontId="49" fillId="0" borderId="33" xfId="0" applyNumberFormat="1" applyFont="1" applyBorder="1" applyAlignment="1">
      <alignment horizontal="center" vertical="center" wrapText="1"/>
    </xf>
    <xf numFmtId="0" fontId="37" fillId="0" borderId="33" xfId="0" applyFont="1" applyBorder="1" applyAlignment="1">
      <alignment horizontal="left" vertical="center" wrapText="1"/>
    </xf>
    <xf numFmtId="0" fontId="26" fillId="2" borderId="34" xfId="0" applyFont="1" applyFill="1" applyBorder="1" applyAlignment="1">
      <alignment horizontal="left" vertical="center" wrapText="1"/>
    </xf>
    <xf numFmtId="0" fontId="26" fillId="2" borderId="31" xfId="0" applyFont="1" applyFill="1" applyBorder="1" applyAlignment="1">
      <alignment horizontal="left" vertical="center" wrapText="1"/>
    </xf>
    <xf numFmtId="0" fontId="26" fillId="2" borderId="32" xfId="0" applyFont="1" applyFill="1" applyBorder="1" applyAlignment="1">
      <alignment horizontal="left" vertical="center" wrapText="1"/>
    </xf>
    <xf numFmtId="1" fontId="26" fillId="2" borderId="33" xfId="0" applyNumberFormat="1" applyFont="1" applyFill="1" applyBorder="1" applyAlignment="1">
      <alignment horizontal="center" vertical="center" wrapText="1"/>
    </xf>
    <xf numFmtId="1" fontId="26" fillId="2" borderId="33" xfId="0" applyNumberFormat="1" applyFont="1" applyFill="1" applyBorder="1" applyAlignment="1">
      <alignment horizontal="left" vertical="center" wrapText="1"/>
    </xf>
    <xf numFmtId="0" fontId="27" fillId="0" borderId="34" xfId="0" applyFont="1" applyBorder="1" applyAlignment="1">
      <alignment horizontal="center" vertical="center"/>
    </xf>
    <xf numFmtId="0" fontId="27" fillId="0" borderId="32" xfId="0" applyFont="1" applyBorder="1" applyAlignment="1">
      <alignment horizontal="center" vertical="center"/>
    </xf>
    <xf numFmtId="0" fontId="27" fillId="0" borderId="34"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6" fillId="2" borderId="34" xfId="0" quotePrefix="1" applyFont="1" applyFill="1" applyBorder="1" applyAlignment="1">
      <alignment horizontal="center" vertical="center" wrapText="1"/>
    </xf>
    <xf numFmtId="0" fontId="26" fillId="2" borderId="31" xfId="0" quotePrefix="1" applyFont="1" applyFill="1" applyBorder="1" applyAlignment="1">
      <alignment horizontal="center" vertical="center" wrapText="1"/>
    </xf>
    <xf numFmtId="0" fontId="26" fillId="2" borderId="32" xfId="0" quotePrefix="1" applyFont="1" applyFill="1" applyBorder="1" applyAlignment="1">
      <alignment horizontal="center" vertical="center" wrapText="1"/>
    </xf>
    <xf numFmtId="1" fontId="24" fillId="2" borderId="33" xfId="0" applyNumberFormat="1" applyFont="1" applyFill="1" applyBorder="1" applyAlignment="1">
      <alignment horizontal="left" vertical="center" wrapText="1"/>
    </xf>
    <xf numFmtId="0" fontId="37" fillId="2" borderId="34" xfId="0" quotePrefix="1" applyFont="1" applyFill="1" applyBorder="1" applyAlignment="1">
      <alignment horizontal="center" vertical="center" wrapText="1"/>
    </xf>
    <xf numFmtId="0" fontId="37" fillId="2" borderId="31" xfId="0" quotePrefix="1" applyFont="1" applyFill="1" applyBorder="1" applyAlignment="1">
      <alignment horizontal="center" vertical="center" wrapText="1"/>
    </xf>
    <xf numFmtId="0" fontId="37" fillId="2" borderId="32" xfId="0" quotePrefix="1" applyFont="1" applyFill="1" applyBorder="1" applyAlignment="1">
      <alignment horizontal="center" vertical="center" wrapText="1"/>
    </xf>
    <xf numFmtId="0" fontId="27" fillId="3" borderId="33" xfId="0" applyFont="1" applyFill="1" applyBorder="1" applyAlignment="1">
      <alignment horizontal="center" vertical="center" wrapText="1"/>
    </xf>
    <xf numFmtId="0" fontId="38" fillId="10" borderId="33" xfId="0" applyFont="1" applyFill="1" applyBorder="1" applyAlignment="1">
      <alignment horizontal="center" vertical="center"/>
    </xf>
    <xf numFmtId="0" fontId="22" fillId="5" borderId="33" xfId="0" applyFont="1" applyFill="1" applyBorder="1" applyAlignment="1">
      <alignment horizontal="center" vertical="center" wrapText="1"/>
    </xf>
    <xf numFmtId="0" fontId="22" fillId="5" borderId="33" xfId="0" applyFont="1" applyFill="1" applyBorder="1" applyAlignment="1">
      <alignment horizontal="center" vertical="center"/>
    </xf>
    <xf numFmtId="1" fontId="49" fillId="0" borderId="33" xfId="0" applyNumberFormat="1" applyFont="1" applyBorder="1" applyAlignment="1">
      <alignment horizontal="left" vertical="center" wrapText="1"/>
    </xf>
    <xf numFmtId="0" fontId="37" fillId="2" borderId="33" xfId="0" applyFont="1" applyFill="1" applyBorder="1" applyAlignment="1">
      <alignment horizontal="left" vertical="center" wrapText="1"/>
    </xf>
    <xf numFmtId="0" fontId="22" fillId="11" borderId="9" xfId="0" applyFont="1" applyFill="1" applyBorder="1" applyAlignment="1">
      <alignment horizontal="center" vertical="center"/>
    </xf>
    <xf numFmtId="0" fontId="23" fillId="0" borderId="9" xfId="0" applyFont="1" applyBorder="1" applyAlignment="1">
      <alignment horizontal="center" vertical="center"/>
    </xf>
    <xf numFmtId="0" fontId="23" fillId="0" borderId="9" xfId="0" quotePrefix="1" applyFont="1" applyBorder="1" applyAlignment="1">
      <alignment horizontal="center" vertical="center"/>
    </xf>
    <xf numFmtId="16" fontId="23" fillId="0" borderId="9" xfId="0" quotePrefix="1" applyNumberFormat="1" applyFont="1" applyBorder="1" applyAlignment="1">
      <alignment horizontal="center" vertical="center"/>
    </xf>
    <xf numFmtId="0" fontId="72" fillId="0" borderId="18" xfId="0" applyFont="1" applyBorder="1" applyAlignment="1">
      <alignment horizontal="center" vertical="center" wrapText="1"/>
    </xf>
    <xf numFmtId="0" fontId="72" fillId="0" borderId="19" xfId="0" applyFont="1" applyBorder="1" applyAlignment="1">
      <alignment horizontal="center" vertical="center" wrapText="1"/>
    </xf>
    <xf numFmtId="0" fontId="72" fillId="0" borderId="20" xfId="0" applyFont="1" applyBorder="1" applyAlignment="1">
      <alignment horizontal="center" vertical="center" wrapText="1"/>
    </xf>
    <xf numFmtId="0" fontId="72" fillId="0" borderId="21" xfId="0" applyFont="1" applyBorder="1" applyAlignment="1">
      <alignment horizontal="center" vertical="center" wrapText="1"/>
    </xf>
    <xf numFmtId="0" fontId="72" fillId="0" borderId="0" xfId="0" applyFont="1" applyAlignment="1">
      <alignment horizontal="center" vertical="center" wrapText="1"/>
    </xf>
    <xf numFmtId="0" fontId="72" fillId="0" borderId="22" xfId="0" applyFont="1" applyBorder="1" applyAlignment="1">
      <alignment horizontal="center" vertical="center" wrapText="1"/>
    </xf>
    <xf numFmtId="0" fontId="72" fillId="0" borderId="26" xfId="0" applyFont="1" applyBorder="1" applyAlignment="1">
      <alignment horizontal="center" vertical="center" wrapText="1"/>
    </xf>
    <xf numFmtId="0" fontId="72" fillId="0" borderId="23" xfId="0" applyFont="1" applyBorder="1" applyAlignment="1">
      <alignment horizontal="center" vertical="center" wrapText="1"/>
    </xf>
    <xf numFmtId="0" fontId="72" fillId="0" borderId="27" xfId="0" applyFont="1" applyBorder="1" applyAlignment="1">
      <alignment horizontal="center" vertical="center" wrapText="1"/>
    </xf>
    <xf numFmtId="0" fontId="40" fillId="15" borderId="0" xfId="0" applyFont="1" applyFill="1" applyAlignment="1">
      <alignment horizontal="left"/>
    </xf>
    <xf numFmtId="15" fontId="27" fillId="2" borderId="1" xfId="0" quotePrefix="1" applyNumberFormat="1" applyFont="1" applyFill="1" applyBorder="1" applyAlignment="1">
      <alignment horizontal="left" vertical="center"/>
    </xf>
    <xf numFmtId="15" fontId="27" fillId="2" borderId="1" xfId="0" applyNumberFormat="1" applyFont="1" applyFill="1" applyBorder="1" applyAlignment="1">
      <alignment horizontal="left" vertical="center"/>
    </xf>
    <xf numFmtId="0" fontId="27" fillId="2" borderId="1" xfId="0" applyFont="1" applyFill="1" applyBorder="1" applyAlignment="1">
      <alignment horizontal="center" vertical="center"/>
    </xf>
    <xf numFmtId="0" fontId="22" fillId="5" borderId="13"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4" xfId="0" applyFont="1" applyFill="1" applyBorder="1" applyAlignment="1">
      <alignment horizontal="center" vertical="center"/>
    </xf>
    <xf numFmtId="0" fontId="22" fillId="5" borderId="12" xfId="0" applyFont="1" applyFill="1" applyBorder="1" applyAlignment="1">
      <alignment horizontal="center" vertical="center"/>
    </xf>
    <xf numFmtId="0" fontId="22" fillId="5" borderId="12" xfId="0" applyFont="1" applyFill="1" applyBorder="1" applyAlignment="1">
      <alignment horizontal="center" vertical="center" wrapText="1"/>
    </xf>
    <xf numFmtId="0" fontId="41" fillId="2" borderId="0" xfId="0" applyFont="1" applyFill="1" applyAlignment="1">
      <alignment horizontal="left" vertical="center"/>
    </xf>
    <xf numFmtId="0" fontId="27" fillId="3" borderId="10"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8" xfId="0" applyFont="1" applyFill="1" applyBorder="1" applyAlignment="1">
      <alignment horizontal="center" vertical="center" wrapText="1"/>
    </xf>
    <xf numFmtId="0" fontId="27" fillId="3" borderId="24" xfId="0" applyFont="1" applyFill="1" applyBorder="1" applyAlignment="1">
      <alignment horizontal="center" vertical="center" wrapText="1"/>
    </xf>
    <xf numFmtId="0" fontId="27" fillId="3" borderId="25" xfId="0" applyFont="1" applyFill="1" applyBorder="1" applyAlignment="1">
      <alignment horizontal="center" vertical="center" wrapText="1"/>
    </xf>
    <xf numFmtId="0" fontId="24" fillId="2" borderId="34" xfId="0" quotePrefix="1" applyFont="1" applyFill="1" applyBorder="1" applyAlignment="1">
      <alignment horizontal="center" vertical="center" wrapText="1"/>
    </xf>
    <xf numFmtId="0" fontId="24" fillId="2" borderId="31" xfId="0" quotePrefix="1" applyFont="1" applyFill="1" applyBorder="1" applyAlignment="1">
      <alignment horizontal="center" vertical="center" wrapText="1"/>
    </xf>
    <xf numFmtId="0" fontId="24" fillId="2" borderId="32" xfId="0" quotePrefix="1" applyFont="1" applyFill="1" applyBorder="1" applyAlignment="1">
      <alignment horizontal="center" vertical="center" wrapText="1"/>
    </xf>
    <xf numFmtId="0" fontId="37" fillId="9" borderId="9" xfId="0" applyFont="1" applyFill="1" applyBorder="1" applyAlignment="1">
      <alignment horizontal="left" vertical="center" wrapText="1"/>
    </xf>
    <xf numFmtId="0" fontId="27" fillId="5" borderId="34" xfId="2" applyFont="1" applyFill="1" applyBorder="1" applyAlignment="1">
      <alignment horizontal="center" vertical="center" wrapText="1"/>
    </xf>
    <xf numFmtId="0" fontId="27" fillId="5" borderId="31" xfId="2" applyFont="1" applyFill="1" applyBorder="1" applyAlignment="1">
      <alignment horizontal="center" vertical="center" wrapText="1"/>
    </xf>
    <xf numFmtId="0" fontId="27" fillId="5" borderId="32" xfId="2" applyFont="1" applyFill="1" applyBorder="1" applyAlignment="1">
      <alignment horizontal="center" vertical="center" wrapText="1"/>
    </xf>
    <xf numFmtId="0" fontId="27" fillId="5" borderId="34" xfId="2" applyFont="1" applyFill="1" applyBorder="1" applyAlignment="1">
      <alignment horizontal="left" vertical="center" wrapText="1"/>
    </xf>
    <xf numFmtId="0" fontId="27" fillId="5" borderId="31" xfId="2" applyFont="1" applyFill="1" applyBorder="1" applyAlignment="1">
      <alignment horizontal="left" vertical="center" wrapText="1"/>
    </xf>
    <xf numFmtId="0" fontId="27" fillId="5" borderId="32" xfId="2" applyFont="1" applyFill="1" applyBorder="1" applyAlignment="1">
      <alignment horizontal="left" vertical="center" wrapText="1"/>
    </xf>
    <xf numFmtId="1" fontId="27" fillId="5" borderId="34" xfId="2" applyNumberFormat="1" applyFont="1" applyFill="1" applyBorder="1" applyAlignment="1">
      <alignment vertical="center" wrapText="1"/>
    </xf>
    <xf numFmtId="1" fontId="27" fillId="5" borderId="31" xfId="2" applyNumberFormat="1" applyFont="1" applyFill="1" applyBorder="1" applyAlignment="1">
      <alignment vertical="center" wrapText="1"/>
    </xf>
    <xf numFmtId="1" fontId="27" fillId="5" borderId="32" xfId="2" applyNumberFormat="1" applyFont="1" applyFill="1" applyBorder="1" applyAlignment="1">
      <alignment vertical="center" wrapText="1"/>
    </xf>
    <xf numFmtId="1" fontId="27" fillId="5" borderId="34" xfId="2" applyNumberFormat="1" applyFont="1" applyFill="1" applyBorder="1" applyAlignment="1">
      <alignment horizontal="center" vertical="center" wrapText="1"/>
    </xf>
    <xf numFmtId="1" fontId="27" fillId="5" borderId="31" xfId="2" applyNumberFormat="1" applyFont="1" applyFill="1" applyBorder="1" applyAlignment="1">
      <alignment horizontal="center" vertical="center" wrapText="1"/>
    </xf>
    <xf numFmtId="1" fontId="27" fillId="5" borderId="32" xfId="2" applyNumberFormat="1" applyFont="1" applyFill="1" applyBorder="1" applyAlignment="1">
      <alignment horizontal="center" vertical="center" wrapText="1"/>
    </xf>
    <xf numFmtId="0" fontId="27" fillId="0" borderId="34" xfId="2" applyFont="1" applyBorder="1" applyAlignment="1">
      <alignment horizontal="center"/>
    </xf>
    <xf numFmtId="0" fontId="27" fillId="0" borderId="31" xfId="2" applyFont="1" applyBorder="1" applyAlignment="1">
      <alignment horizontal="center"/>
    </xf>
    <xf numFmtId="0" fontId="27" fillId="0" borderId="32" xfId="2" applyFont="1" applyBorder="1" applyAlignment="1">
      <alignment horizontal="center"/>
    </xf>
    <xf numFmtId="0" fontId="79" fillId="0" borderId="45" xfId="133" applyFont="1" applyBorder="1" applyAlignment="1">
      <alignment horizontal="center" vertical="top" wrapText="1"/>
    </xf>
    <xf numFmtId="0" fontId="79" fillId="0" borderId="48" xfId="133" applyFont="1" applyBorder="1" applyAlignment="1">
      <alignment horizontal="center" vertical="top" wrapText="1"/>
    </xf>
    <xf numFmtId="177" fontId="89" fillId="0" borderId="45" xfId="133" applyNumberFormat="1" applyFont="1" applyBorder="1" applyAlignment="1">
      <alignment horizontal="center" vertical="center" wrapText="1"/>
    </xf>
    <xf numFmtId="177" fontId="89" fillId="0" borderId="49" xfId="133" applyNumberFormat="1" applyFont="1" applyBorder="1" applyAlignment="1">
      <alignment horizontal="center" vertical="center" wrapText="1"/>
    </xf>
    <xf numFmtId="177" fontId="88" fillId="47" borderId="45" xfId="133" applyNumberFormat="1" applyFont="1" applyFill="1" applyBorder="1" applyAlignment="1">
      <alignment horizontal="center" vertical="center" wrapText="1"/>
    </xf>
    <xf numFmtId="177" fontId="88" fillId="47" borderId="49" xfId="133" applyNumberFormat="1" applyFont="1" applyFill="1" applyBorder="1" applyAlignment="1">
      <alignment horizontal="center" vertical="center" wrapText="1"/>
    </xf>
    <xf numFmtId="177" fontId="89" fillId="0" borderId="48" xfId="133" applyNumberFormat="1" applyFont="1" applyBorder="1" applyAlignment="1">
      <alignment horizontal="center" vertical="center" wrapText="1"/>
    </xf>
    <xf numFmtId="0" fontId="87" fillId="0" borderId="45" xfId="133" applyFont="1" applyBorder="1" applyAlignment="1">
      <alignment horizontal="left" vertical="top" wrapText="1"/>
    </xf>
    <xf numFmtId="0" fontId="87" fillId="0" borderId="49" xfId="133" applyFont="1" applyBorder="1" applyAlignment="1">
      <alignment horizontal="left" vertical="top" wrapText="1"/>
    </xf>
    <xf numFmtId="0" fontId="87" fillId="0" borderId="45" xfId="133" applyFont="1" applyBorder="1" applyAlignment="1">
      <alignment horizontal="center" vertical="top" wrapText="1"/>
    </xf>
    <xf numFmtId="0" fontId="87" fillId="0" borderId="48" xfId="133" applyFont="1" applyBorder="1" applyAlignment="1">
      <alignment horizontal="center" vertical="top" wrapText="1"/>
    </xf>
    <xf numFmtId="0" fontId="87" fillId="0" borderId="49" xfId="133" applyFont="1" applyBorder="1" applyAlignment="1">
      <alignment horizontal="center" vertical="top" wrapText="1"/>
    </xf>
    <xf numFmtId="177" fontId="89" fillId="0" borderId="45" xfId="133" applyNumberFormat="1" applyFont="1" applyBorder="1" applyAlignment="1">
      <alignment horizontal="center" vertical="top" wrapText="1"/>
    </xf>
    <xf numFmtId="177" fontId="89" fillId="0" borderId="49" xfId="133" applyNumberFormat="1" applyFont="1" applyBorder="1" applyAlignment="1">
      <alignment horizontal="center" vertical="top" wrapText="1"/>
    </xf>
    <xf numFmtId="0" fontId="87" fillId="0" borderId="45" xfId="133" applyFont="1" applyBorder="1" applyAlignment="1">
      <alignment horizontal="center" vertical="center" wrapText="1"/>
    </xf>
    <xf numFmtId="0" fontId="87" fillId="0" borderId="49" xfId="133" applyFont="1" applyBorder="1" applyAlignment="1">
      <alignment horizontal="center" vertical="center" wrapText="1"/>
    </xf>
    <xf numFmtId="0" fontId="81" fillId="47" borderId="45" xfId="133" applyFont="1" applyFill="1" applyBorder="1" applyAlignment="1">
      <alignment horizontal="center" vertical="center" wrapText="1"/>
    </xf>
    <xf numFmtId="0" fontId="81" fillId="47" borderId="49" xfId="133" applyFont="1" applyFill="1" applyBorder="1" applyAlignment="1">
      <alignment horizontal="center" vertical="center" wrapText="1"/>
    </xf>
    <xf numFmtId="0" fontId="87" fillId="0" borderId="48" xfId="133" applyFont="1" applyBorder="1" applyAlignment="1">
      <alignment horizontal="center" vertical="center" wrapText="1"/>
    </xf>
    <xf numFmtId="0" fontId="75" fillId="0" borderId="45" xfId="133" applyBorder="1" applyAlignment="1">
      <alignment horizontal="left" vertical="top" wrapText="1"/>
    </xf>
    <xf numFmtId="0" fontId="75" fillId="0" borderId="49" xfId="133" applyBorder="1" applyAlignment="1">
      <alignment horizontal="left" vertical="top" wrapText="1"/>
    </xf>
    <xf numFmtId="0" fontId="75" fillId="0" borderId="48" xfId="133" applyBorder="1" applyAlignment="1">
      <alignment horizontal="left" vertical="top" wrapText="1"/>
    </xf>
    <xf numFmtId="0" fontId="79" fillId="0" borderId="49" xfId="133" applyFont="1" applyBorder="1" applyAlignment="1">
      <alignment horizontal="center" vertical="top" wrapText="1"/>
    </xf>
    <xf numFmtId="0" fontId="79" fillId="47" borderId="45" xfId="133" applyFont="1" applyFill="1" applyBorder="1" applyAlignment="1">
      <alignment horizontal="center" vertical="top" wrapText="1"/>
    </xf>
    <xf numFmtId="0" fontId="79" fillId="47" borderId="49" xfId="133" applyFont="1" applyFill="1" applyBorder="1" applyAlignment="1">
      <alignment horizontal="center" vertical="top" wrapText="1"/>
    </xf>
    <xf numFmtId="0" fontId="79" fillId="0" borderId="45" xfId="133" applyFont="1" applyBorder="1" applyAlignment="1">
      <alignment horizontal="left" vertical="top" wrapText="1"/>
    </xf>
    <xf numFmtId="0" fontId="79" fillId="0" borderId="49" xfId="133" applyFont="1" applyBorder="1" applyAlignment="1">
      <alignment horizontal="left" vertical="top" wrapText="1"/>
    </xf>
    <xf numFmtId="0" fontId="79" fillId="0" borderId="48" xfId="133" applyFont="1" applyBorder="1" applyAlignment="1">
      <alignment horizontal="left" vertical="top" wrapText="1"/>
    </xf>
    <xf numFmtId="0" fontId="81" fillId="0" borderId="45" xfId="133" applyFont="1" applyBorder="1" applyAlignment="1">
      <alignment horizontal="left" vertical="top" wrapText="1"/>
    </xf>
    <xf numFmtId="0" fontId="81" fillId="0" borderId="48" xfId="133" applyFont="1" applyBorder="1" applyAlignment="1">
      <alignment horizontal="left" vertical="top" wrapText="1"/>
    </xf>
    <xf numFmtId="0" fontId="81" fillId="0" borderId="49" xfId="133" applyFont="1" applyBorder="1" applyAlignment="1">
      <alignment horizontal="left" vertical="top" wrapText="1"/>
    </xf>
    <xf numFmtId="0" fontId="82" fillId="0" borderId="45" xfId="133" applyFont="1" applyBorder="1" applyAlignment="1">
      <alignment horizontal="left" vertical="top" wrapText="1"/>
    </xf>
    <xf numFmtId="0" fontId="82" fillId="0" borderId="48" xfId="133" applyFont="1" applyBorder="1" applyAlignment="1">
      <alignment horizontal="left" vertical="top" wrapText="1"/>
    </xf>
    <xf numFmtId="0" fontId="82" fillId="0" borderId="49" xfId="133" applyFont="1" applyBorder="1" applyAlignment="1">
      <alignment horizontal="left" vertical="top" wrapText="1"/>
    </xf>
    <xf numFmtId="0" fontId="79" fillId="0" borderId="50" xfId="133" applyFont="1" applyBorder="1" applyAlignment="1">
      <alignment horizontal="center" vertical="top" wrapText="1"/>
    </xf>
    <xf numFmtId="0" fontId="79" fillId="0" borderId="53" xfId="133" applyFont="1" applyBorder="1" applyAlignment="1">
      <alignment horizontal="center" vertical="top" wrapText="1"/>
    </xf>
    <xf numFmtId="0" fontId="79" fillId="0" borderId="51" xfId="133" applyFont="1" applyBorder="1" applyAlignment="1">
      <alignment horizontal="center" vertical="top" wrapText="1"/>
    </xf>
    <xf numFmtId="0" fontId="81" fillId="0" borderId="50" xfId="133" applyFont="1" applyBorder="1" applyAlignment="1">
      <alignment horizontal="left" vertical="top" wrapText="1"/>
    </xf>
    <xf numFmtId="0" fontId="81" fillId="0" borderId="53" xfId="133" applyFont="1" applyBorder="1" applyAlignment="1">
      <alignment horizontal="left" vertical="top" wrapText="1"/>
    </xf>
    <xf numFmtId="0" fontId="81" fillId="0" borderId="51" xfId="133" applyFont="1" applyBorder="1" applyAlignment="1">
      <alignment horizontal="left" vertical="top" wrapText="1"/>
    </xf>
    <xf numFmtId="0" fontId="81" fillId="0" borderId="56" xfId="133" applyFont="1" applyBorder="1" applyAlignment="1">
      <alignment horizontal="left" vertical="top" wrapText="1"/>
    </xf>
    <xf numFmtId="0" fontId="81" fillId="0" borderId="57" xfId="133" applyFont="1" applyBorder="1" applyAlignment="1">
      <alignment horizontal="left" vertical="top" wrapText="1"/>
    </xf>
    <xf numFmtId="0" fontId="81" fillId="0" borderId="58" xfId="133" applyFont="1" applyBorder="1" applyAlignment="1">
      <alignment horizontal="left" vertical="top" wrapText="1"/>
    </xf>
    <xf numFmtId="0" fontId="75" fillId="0" borderId="50" xfId="133" applyBorder="1" applyAlignment="1">
      <alignment horizontal="left" vertical="top" wrapText="1"/>
    </xf>
    <xf numFmtId="0" fontId="75" fillId="0" borderId="53" xfId="133" applyBorder="1" applyAlignment="1">
      <alignment horizontal="left" vertical="top" wrapText="1"/>
    </xf>
    <xf numFmtId="0" fontId="75" fillId="0" borderId="51" xfId="133" applyBorder="1" applyAlignment="1">
      <alignment horizontal="left" vertical="top" wrapText="1"/>
    </xf>
    <xf numFmtId="0" fontId="75" fillId="0" borderId="56" xfId="133" applyBorder="1" applyAlignment="1">
      <alignment horizontal="left" vertical="top" wrapText="1"/>
    </xf>
    <xf numFmtId="0" fontId="75" fillId="0" borderId="57" xfId="133" applyBorder="1" applyAlignment="1">
      <alignment horizontal="left" vertical="top" wrapText="1"/>
    </xf>
    <xf numFmtId="0" fontId="75" fillId="0" borderId="58" xfId="133" applyBorder="1" applyAlignment="1">
      <alignment horizontal="left" vertical="top" wrapText="1"/>
    </xf>
    <xf numFmtId="0" fontId="83" fillId="0" borderId="45" xfId="133" applyFont="1" applyBorder="1" applyAlignment="1">
      <alignment horizontal="left" vertical="top" wrapText="1"/>
    </xf>
    <xf numFmtId="0" fontId="83" fillId="0" borderId="48" xfId="133" applyFont="1" applyBorder="1" applyAlignment="1">
      <alignment horizontal="left" vertical="top" wrapText="1"/>
    </xf>
    <xf numFmtId="0" fontId="75" fillId="0" borderId="46" xfId="133" applyBorder="1" applyAlignment="1">
      <alignment horizontal="left" vertical="top" wrapText="1"/>
    </xf>
    <xf numFmtId="0" fontId="79" fillId="0" borderId="47" xfId="133" applyFont="1" applyBorder="1" applyAlignment="1">
      <alignment horizontal="left" vertical="top" wrapText="1"/>
    </xf>
    <xf numFmtId="0" fontId="79" fillId="0" borderId="46" xfId="133" applyFont="1" applyBorder="1" applyAlignment="1">
      <alignment horizontal="left" vertical="top" wrapText="1"/>
    </xf>
    <xf numFmtId="0" fontId="80" fillId="0" borderId="47" xfId="133" applyFont="1" applyBorder="1" applyAlignment="1">
      <alignment horizontal="left" vertical="top" wrapText="1"/>
    </xf>
    <xf numFmtId="0" fontId="80" fillId="0" borderId="48" xfId="133" applyFont="1" applyBorder="1" applyAlignment="1">
      <alignment horizontal="left" vertical="top" wrapText="1"/>
    </xf>
    <xf numFmtId="0" fontId="75" fillId="0" borderId="54" xfId="133" applyBorder="1" applyAlignment="1">
      <alignment horizontal="left" vertical="top" wrapText="1"/>
    </xf>
    <xf numFmtId="0" fontId="75" fillId="0" borderId="0" xfId="133" applyAlignment="1">
      <alignment horizontal="left" vertical="top" wrapText="1"/>
    </xf>
    <xf numFmtId="0" fontId="75" fillId="0" borderId="55" xfId="133" applyBorder="1" applyAlignment="1">
      <alignment horizontal="left" vertical="top" wrapText="1"/>
    </xf>
    <xf numFmtId="0" fontId="87" fillId="0" borderId="34" xfId="133" applyFont="1" applyBorder="1" applyAlignment="1">
      <alignment horizontal="left" vertical="top" wrapText="1"/>
    </xf>
    <xf numFmtId="0" fontId="87" fillId="0" borderId="31" xfId="133" applyFont="1" applyBorder="1" applyAlignment="1">
      <alignment horizontal="left" vertical="top" wrapText="1"/>
    </xf>
    <xf numFmtId="0" fontId="87" fillId="0" borderId="32" xfId="133" applyFont="1" applyBorder="1" applyAlignment="1">
      <alignment horizontal="left" vertical="top" wrapText="1"/>
    </xf>
    <xf numFmtId="0" fontId="81" fillId="47" borderId="45" xfId="133" applyFont="1" applyFill="1" applyBorder="1" applyAlignment="1">
      <alignment horizontal="center" vertical="top" wrapText="1"/>
    </xf>
    <xf numFmtId="0" fontId="81" fillId="47" borderId="49" xfId="133" applyFont="1" applyFill="1" applyBorder="1" applyAlignment="1">
      <alignment horizontal="center" vertical="top" wrapText="1"/>
    </xf>
    <xf numFmtId="177" fontId="89" fillId="0" borderId="48" xfId="133" applyNumberFormat="1" applyFont="1" applyBorder="1" applyAlignment="1">
      <alignment horizontal="center" vertical="top" wrapText="1"/>
    </xf>
    <xf numFmtId="177" fontId="88" fillId="47" borderId="45" xfId="133" applyNumberFormat="1" applyFont="1" applyFill="1" applyBorder="1" applyAlignment="1">
      <alignment horizontal="center" vertical="top" wrapText="1"/>
    </xf>
    <xf numFmtId="177" fontId="88" fillId="47" borderId="49" xfId="133" applyNumberFormat="1" applyFont="1" applyFill="1" applyBorder="1" applyAlignment="1">
      <alignment horizontal="center" vertical="top" wrapText="1"/>
    </xf>
    <xf numFmtId="0" fontId="81" fillId="47" borderId="45" xfId="133" applyFont="1" applyFill="1" applyBorder="1" applyAlignment="1">
      <alignment horizontal="left" vertical="top" wrapText="1"/>
    </xf>
    <xf numFmtId="0" fontId="81" fillId="47" borderId="49" xfId="133" applyFont="1" applyFill="1" applyBorder="1" applyAlignment="1">
      <alignment horizontal="left" vertical="top" wrapText="1"/>
    </xf>
    <xf numFmtId="0" fontId="87" fillId="0" borderId="48" xfId="133" applyFont="1" applyBorder="1" applyAlignment="1">
      <alignment horizontal="left" vertical="top" wrapText="1"/>
    </xf>
    <xf numFmtId="0" fontId="79" fillId="0" borderId="50" xfId="133" applyFont="1" applyBorder="1" applyAlignment="1">
      <alignment horizontal="left" vertical="top" wrapText="1"/>
    </xf>
    <xf numFmtId="0" fontId="79" fillId="0" borderId="53" xfId="133" applyFont="1" applyBorder="1" applyAlignment="1">
      <alignment horizontal="left" vertical="top" wrapText="1"/>
    </xf>
    <xf numFmtId="0" fontId="79" fillId="0" borderId="51" xfId="133" applyFont="1" applyBorder="1" applyAlignment="1">
      <alignment horizontal="left" vertical="top" wrapText="1"/>
    </xf>
    <xf numFmtId="0" fontId="82" fillId="0" borderId="50" xfId="133" applyFont="1" applyBorder="1" applyAlignment="1">
      <alignment horizontal="left" vertical="top" wrapText="1"/>
    </xf>
    <xf numFmtId="0" fontId="82" fillId="0" borderId="53" xfId="133" applyFont="1" applyBorder="1" applyAlignment="1">
      <alignment horizontal="left" vertical="top" wrapText="1"/>
    </xf>
    <xf numFmtId="0" fontId="82" fillId="0" borderId="51" xfId="133" applyFont="1" applyBorder="1" applyAlignment="1">
      <alignment horizontal="left" vertical="top" wrapText="1"/>
    </xf>
    <xf numFmtId="0" fontId="82" fillId="0" borderId="56" xfId="133" applyFont="1" applyBorder="1" applyAlignment="1">
      <alignment horizontal="left" vertical="top" wrapText="1"/>
    </xf>
    <xf numFmtId="0" fontId="82" fillId="0" borderId="57" xfId="133" applyFont="1" applyBorder="1" applyAlignment="1">
      <alignment horizontal="left" vertical="top" wrapText="1"/>
    </xf>
    <xf numFmtId="0" fontId="82" fillId="0" borderId="58" xfId="133" applyFont="1" applyBorder="1" applyAlignment="1">
      <alignment horizontal="left" vertical="top" wrapText="1"/>
    </xf>
    <xf numFmtId="0" fontId="75" fillId="0" borderId="50" xfId="133" applyBorder="1" applyAlignment="1">
      <alignment horizontal="left" wrapText="1"/>
    </xf>
    <xf numFmtId="0" fontId="75" fillId="0" borderId="53" xfId="133" applyBorder="1" applyAlignment="1">
      <alignment horizontal="left" wrapText="1"/>
    </xf>
    <xf numFmtId="0" fontId="75" fillId="0" borderId="51" xfId="133" applyBorder="1" applyAlignment="1">
      <alignment horizontal="left" wrapText="1"/>
    </xf>
    <xf numFmtId="0" fontId="75" fillId="0" borderId="54" xfId="133" applyBorder="1" applyAlignment="1">
      <alignment horizontal="left" wrapText="1"/>
    </xf>
    <xf numFmtId="0" fontId="75" fillId="0" borderId="0" xfId="133" applyAlignment="1">
      <alignment horizontal="left" wrapText="1"/>
    </xf>
    <xf numFmtId="0" fontId="75" fillId="0" borderId="55" xfId="133" applyBorder="1" applyAlignment="1">
      <alignment horizontal="left" wrapText="1"/>
    </xf>
    <xf numFmtId="0" fontId="75" fillId="0" borderId="56" xfId="133" applyBorder="1" applyAlignment="1">
      <alignment horizontal="left" wrapText="1"/>
    </xf>
    <xf numFmtId="0" fontId="75" fillId="0" borderId="57" xfId="133" applyBorder="1" applyAlignment="1">
      <alignment horizontal="left" wrapText="1"/>
    </xf>
    <xf numFmtId="0" fontId="75" fillId="0" borderId="58" xfId="133" applyBorder="1" applyAlignment="1">
      <alignment horizontal="left" wrapText="1"/>
    </xf>
    <xf numFmtId="0" fontId="79" fillId="0" borderId="45" xfId="133" applyFont="1" applyBorder="1" applyAlignment="1">
      <alignment horizontal="center" vertical="center" wrapText="1"/>
    </xf>
    <xf numFmtId="0" fontId="79" fillId="0" borderId="48" xfId="133" applyFont="1" applyBorder="1" applyAlignment="1">
      <alignment horizontal="center" vertical="center" wrapText="1"/>
    </xf>
    <xf numFmtId="0" fontId="79" fillId="0" borderId="49" xfId="133" applyFont="1" applyBorder="1" applyAlignment="1">
      <alignment horizontal="center" vertical="center" wrapText="1"/>
    </xf>
    <xf numFmtId="0" fontId="79" fillId="47" borderId="45" xfId="133" applyFont="1" applyFill="1" applyBorder="1" applyAlignment="1">
      <alignment horizontal="center" vertical="center" wrapText="1"/>
    </xf>
    <xf numFmtId="0" fontId="79" fillId="47" borderId="49" xfId="133" applyFont="1" applyFill="1" applyBorder="1" applyAlignment="1">
      <alignment horizontal="center" vertical="center" wrapText="1"/>
    </xf>
    <xf numFmtId="0" fontId="75" fillId="0" borderId="45" xfId="133" applyBorder="1" applyAlignment="1">
      <alignment horizontal="left" vertical="center" wrapText="1"/>
    </xf>
    <xf numFmtId="0" fontId="87" fillId="0" borderId="34" xfId="133" applyFont="1" applyBorder="1" applyAlignment="1">
      <alignment horizontal="left" vertical="center" wrapText="1"/>
    </xf>
    <xf numFmtId="0" fontId="87" fillId="0" borderId="31" xfId="133" applyFont="1" applyBorder="1" applyAlignment="1">
      <alignment horizontal="left" vertical="center" wrapText="1"/>
    </xf>
    <xf numFmtId="0" fontId="87" fillId="0" borderId="32" xfId="133" applyFont="1" applyBorder="1" applyAlignment="1">
      <alignment horizontal="left" vertical="center" wrapText="1"/>
    </xf>
    <xf numFmtId="0" fontId="75" fillId="0" borderId="52" xfId="133" applyBorder="1" applyAlignment="1">
      <alignment horizontal="left" vertical="center" wrapText="1"/>
    </xf>
    <xf numFmtId="0" fontId="87" fillId="0" borderId="52" xfId="133" applyFont="1" applyBorder="1" applyAlignment="1">
      <alignment horizontal="left" vertical="center" wrapText="1"/>
    </xf>
    <xf numFmtId="0" fontId="81" fillId="0" borderId="33" xfId="133" applyFont="1" applyBorder="1" applyAlignment="1">
      <alignment horizontal="left" vertical="top" wrapText="1"/>
    </xf>
    <xf numFmtId="0" fontId="82" fillId="0" borderId="33" xfId="133" applyFont="1" applyBorder="1" applyAlignment="1">
      <alignment horizontal="left" vertical="top" wrapText="1"/>
    </xf>
    <xf numFmtId="0" fontId="93" fillId="0" borderId="59" xfId="133" applyFont="1" applyBorder="1" applyAlignment="1">
      <alignment horizontal="center" vertical="center" wrapText="1"/>
    </xf>
    <xf numFmtId="0" fontId="93" fillId="0" borderId="24" xfId="133" applyFont="1" applyBorder="1" applyAlignment="1">
      <alignment horizontal="center" vertical="center" wrapText="1"/>
    </xf>
    <xf numFmtId="0" fontId="93" fillId="0" borderId="25" xfId="133" applyFont="1" applyBorder="1" applyAlignment="1">
      <alignment horizontal="center" vertical="center" wrapText="1"/>
    </xf>
    <xf numFmtId="0" fontId="93" fillId="0" borderId="62" xfId="133" applyFont="1" applyBorder="1" applyAlignment="1">
      <alignment horizontal="center" vertical="center" wrapText="1"/>
    </xf>
    <xf numFmtId="0" fontId="93" fillId="0" borderId="0" xfId="133" applyFont="1" applyAlignment="1">
      <alignment horizontal="center" vertical="center" wrapText="1"/>
    </xf>
    <xf numFmtId="0" fontId="93" fillId="0" borderId="63" xfId="133" applyFont="1" applyBorder="1" applyAlignment="1">
      <alignment horizontal="center" vertical="center" wrapText="1"/>
    </xf>
    <xf numFmtId="0" fontId="93" fillId="0" borderId="64" xfId="133" applyFont="1" applyBorder="1" applyAlignment="1">
      <alignment horizontal="center" vertical="center" wrapText="1"/>
    </xf>
    <xf numFmtId="0" fontId="93" fillId="0" borderId="65" xfId="133" applyFont="1" applyBorder="1" applyAlignment="1">
      <alignment horizontal="center" vertical="center" wrapText="1"/>
    </xf>
    <xf numFmtId="0" fontId="93" fillId="0" borderId="66" xfId="133" applyFont="1" applyBorder="1" applyAlignment="1">
      <alignment horizontal="center" vertical="center" wrapText="1"/>
    </xf>
    <xf numFmtId="0" fontId="83" fillId="0" borderId="56" xfId="133" applyFont="1" applyBorder="1" applyAlignment="1">
      <alignment vertical="center" wrapText="1"/>
    </xf>
    <xf numFmtId="0" fontId="83" fillId="0" borderId="45" xfId="133" applyFont="1" applyBorder="1" applyAlignment="1">
      <alignment vertical="center" wrapText="1"/>
    </xf>
    <xf numFmtId="178" fontId="94" fillId="0" borderId="50" xfId="133" applyNumberFormat="1" applyFont="1" applyBorder="1" applyAlignment="1">
      <alignment horizontal="left" vertical="top" wrapText="1"/>
    </xf>
    <xf numFmtId="178" fontId="94" fillId="0" borderId="53" xfId="133" applyNumberFormat="1" applyFont="1" applyBorder="1" applyAlignment="1">
      <alignment horizontal="left" vertical="top" wrapText="1"/>
    </xf>
    <xf numFmtId="0" fontId="95" fillId="0" borderId="0" xfId="133" applyFont="1" applyAlignment="1">
      <alignment horizontal="left" vertical="center"/>
    </xf>
    <xf numFmtId="0" fontId="75" fillId="0" borderId="0" xfId="133" applyAlignment="1">
      <alignment horizontal="left" vertical="center"/>
    </xf>
    <xf numFmtId="0" fontId="10" fillId="0" borderId="0" xfId="133" applyFont="1" applyAlignment="1">
      <alignment horizontal="left" vertical="center"/>
    </xf>
    <xf numFmtId="0" fontId="96" fillId="0" borderId="0" xfId="133" applyFont="1" applyAlignment="1">
      <alignment horizontal="left" vertical="center"/>
    </xf>
    <xf numFmtId="0" fontId="97" fillId="0" borderId="0" xfId="133" applyFont="1" applyAlignment="1">
      <alignment horizontal="left" vertical="center"/>
    </xf>
    <xf numFmtId="0" fontId="10" fillId="0" borderId="45" xfId="133" applyFont="1" applyBorder="1" applyAlignment="1">
      <alignment horizontal="left" vertical="center" wrapText="1"/>
    </xf>
    <xf numFmtId="0" fontId="75" fillId="0" borderId="48" xfId="133" applyBorder="1" applyAlignment="1">
      <alignment horizontal="left" vertical="center" wrapText="1"/>
    </xf>
    <xf numFmtId="0" fontId="75" fillId="0" borderId="49" xfId="133" applyBorder="1" applyAlignment="1">
      <alignment horizontal="left" vertical="center" wrapText="1"/>
    </xf>
    <xf numFmtId="0" fontId="96" fillId="0" borderId="45" xfId="133" applyFont="1" applyBorder="1" applyAlignment="1">
      <alignment horizontal="left" vertical="center" wrapText="1"/>
    </xf>
    <xf numFmtId="0" fontId="97" fillId="0" borderId="48" xfId="133" applyFont="1" applyBorder="1" applyAlignment="1">
      <alignment horizontal="left" vertical="center" wrapText="1"/>
    </xf>
    <xf numFmtId="0" fontId="97" fillId="0" borderId="49" xfId="133" applyFont="1" applyBorder="1" applyAlignment="1">
      <alignment horizontal="left" vertical="center" wrapText="1"/>
    </xf>
    <xf numFmtId="0" fontId="98" fillId="50" borderId="45" xfId="133" applyFont="1" applyFill="1" applyBorder="1" applyAlignment="1">
      <alignment horizontal="left" vertical="center" wrapText="1"/>
    </xf>
    <xf numFmtId="0" fontId="99" fillId="50" borderId="48" xfId="133" applyFont="1" applyFill="1" applyBorder="1" applyAlignment="1">
      <alignment horizontal="left" vertical="center" wrapText="1"/>
    </xf>
    <xf numFmtId="0" fontId="99" fillId="50" borderId="49" xfId="133" applyFont="1" applyFill="1" applyBorder="1" applyAlignment="1">
      <alignment horizontal="left" vertical="center" wrapText="1"/>
    </xf>
    <xf numFmtId="0" fontId="99" fillId="0" borderId="0" xfId="133" applyFont="1" applyAlignment="1">
      <alignment horizontal="left" vertical="center"/>
    </xf>
    <xf numFmtId="0" fontId="100" fillId="0" borderId="64" xfId="133" applyFont="1" applyBorder="1" applyAlignment="1">
      <alignment vertical="center" wrapText="1"/>
    </xf>
    <xf numFmtId="0" fontId="100" fillId="0" borderId="65" xfId="133" applyFont="1" applyBorder="1" applyAlignment="1">
      <alignment vertical="center" wrapText="1"/>
    </xf>
    <xf numFmtId="0" fontId="100" fillId="0" borderId="66" xfId="133" applyFont="1" applyBorder="1" applyAlignment="1">
      <alignment vertical="center" wrapText="1"/>
    </xf>
    <xf numFmtId="0" fontId="100" fillId="0" borderId="34" xfId="133" applyFont="1" applyBorder="1" applyAlignment="1">
      <alignment vertical="center" wrapText="1"/>
    </xf>
    <xf numFmtId="0" fontId="100" fillId="0" borderId="31" xfId="133" applyFont="1" applyBorder="1" applyAlignment="1">
      <alignment vertical="center" wrapText="1"/>
    </xf>
    <xf numFmtId="0" fontId="100" fillId="0" borderId="32" xfId="133" applyFont="1" applyBorder="1" applyAlignment="1">
      <alignment vertical="center" wrapText="1"/>
    </xf>
    <xf numFmtId="0" fontId="100" fillId="0" borderId="67" xfId="133" applyFont="1" applyBorder="1" applyAlignment="1">
      <alignment horizontal="left" vertical="top" wrapText="1"/>
    </xf>
    <xf numFmtId="0" fontId="100" fillId="0" borderId="57" xfId="133" applyFont="1" applyBorder="1" applyAlignment="1">
      <alignment horizontal="left" vertical="top" wrapText="1"/>
    </xf>
    <xf numFmtId="177" fontId="101" fillId="0" borderId="68" xfId="133" applyNumberFormat="1" applyFont="1" applyBorder="1" applyAlignment="1">
      <alignment horizontal="center" vertical="center" wrapText="1"/>
    </xf>
    <xf numFmtId="177" fontId="101" fillId="0" borderId="57" xfId="133" applyNumberFormat="1" applyFont="1" applyBorder="1" applyAlignment="1">
      <alignment horizontal="center" vertical="center" wrapText="1"/>
    </xf>
    <xf numFmtId="177" fontId="101" fillId="0" borderId="67" xfId="133" applyNumberFormat="1" applyFont="1" applyBorder="1" applyAlignment="1">
      <alignment horizontal="center" vertical="center" wrapText="1"/>
    </xf>
    <xf numFmtId="177" fontId="101" fillId="0" borderId="57" xfId="133" applyNumberFormat="1" applyFont="1" applyBorder="1" applyAlignment="1">
      <alignment vertical="center" wrapText="1"/>
    </xf>
    <xf numFmtId="0" fontId="75" fillId="0" borderId="68" xfId="133" applyFont="1" applyBorder="1" applyAlignment="1">
      <alignment horizontal="center" vertical="center" wrapText="1"/>
    </xf>
    <xf numFmtId="0" fontId="75" fillId="0" borderId="58" xfId="133" applyFont="1" applyBorder="1" applyAlignment="1">
      <alignment horizontal="center" vertical="center" wrapText="1"/>
    </xf>
    <xf numFmtId="0" fontId="100" fillId="0" borderId="61" xfId="133" applyFont="1" applyBorder="1" applyAlignment="1">
      <alignment horizontal="left" vertical="top" wrapText="1"/>
    </xf>
    <xf numFmtId="0" fontId="100" fillId="0" borderId="48" xfId="133" applyFont="1" applyBorder="1" applyAlignment="1">
      <alignment horizontal="left" vertical="top" wrapText="1"/>
    </xf>
    <xf numFmtId="0" fontId="100" fillId="0" borderId="60" xfId="133" applyFont="1" applyBorder="1" applyAlignment="1">
      <alignment horizontal="center" vertical="center" wrapText="1"/>
    </xf>
    <xf numFmtId="0" fontId="100" fillId="0" borderId="48" xfId="133" applyFont="1" applyBorder="1" applyAlignment="1">
      <alignment horizontal="center" vertical="center" wrapText="1"/>
    </xf>
    <xf numFmtId="0" fontId="100" fillId="0" borderId="61" xfId="133" applyFont="1" applyBorder="1" applyAlignment="1">
      <alignment horizontal="center" vertical="center" wrapText="1"/>
    </xf>
    <xf numFmtId="177" fontId="101" fillId="0" borderId="60" xfId="133" applyNumberFormat="1" applyFont="1" applyBorder="1" applyAlignment="1">
      <alignment horizontal="center" vertical="center" wrapText="1"/>
    </xf>
    <xf numFmtId="177" fontId="101" fillId="0" borderId="61" xfId="133" applyNumberFormat="1" applyFont="1" applyBorder="1" applyAlignment="1">
      <alignment horizontal="center" vertical="center" wrapText="1"/>
    </xf>
    <xf numFmtId="177" fontId="101" fillId="0" borderId="48" xfId="133" applyNumberFormat="1" applyFont="1" applyBorder="1" applyAlignment="1">
      <alignment vertical="center" wrapText="1"/>
    </xf>
    <xf numFmtId="0" fontId="75" fillId="0" borderId="60" xfId="133" applyFont="1" applyBorder="1" applyAlignment="1">
      <alignment horizontal="center" vertical="center" wrapText="1"/>
    </xf>
    <xf numFmtId="0" fontId="75" fillId="0" borderId="49" xfId="133" applyFont="1" applyBorder="1" applyAlignment="1">
      <alignment horizontal="center" vertical="center" wrapText="1"/>
    </xf>
    <xf numFmtId="177" fontId="101" fillId="49" borderId="60" xfId="133" applyNumberFormat="1" applyFont="1" applyFill="1" applyBorder="1" applyAlignment="1">
      <alignment horizontal="center" vertical="center" wrapText="1"/>
    </xf>
    <xf numFmtId="177" fontId="101" fillId="49" borderId="49" xfId="133" applyNumberFormat="1" applyFont="1" applyFill="1" applyBorder="1" applyAlignment="1">
      <alignment horizontal="center" vertical="center" wrapText="1"/>
    </xf>
    <xf numFmtId="177" fontId="101" fillId="0" borderId="48" xfId="133" applyNumberFormat="1" applyFont="1" applyBorder="1" applyAlignment="1">
      <alignment horizontal="center" vertical="center" wrapText="1"/>
    </xf>
    <xf numFmtId="0" fontId="100" fillId="49" borderId="60" xfId="133" applyFont="1" applyFill="1" applyBorder="1" applyAlignment="1">
      <alignment horizontal="center" vertical="center" wrapText="1"/>
    </xf>
    <xf numFmtId="0" fontId="100" fillId="49" borderId="49" xfId="133" applyFont="1" applyFill="1" applyBorder="1" applyAlignment="1">
      <alignment horizontal="center" vertical="center" wrapText="1"/>
    </xf>
    <xf numFmtId="177" fontId="101" fillId="0" borderId="48" xfId="133" applyNumberFormat="1" applyFont="1" applyBorder="1" applyAlignment="1">
      <alignment horizontal="left" vertical="top" wrapText="1"/>
    </xf>
    <xf numFmtId="0" fontId="81" fillId="0" borderId="33" xfId="133" applyFont="1" applyBorder="1" applyAlignment="1">
      <alignment horizontal="center" vertical="center" wrapText="1"/>
    </xf>
    <xf numFmtId="0" fontId="81" fillId="0" borderId="33" xfId="133" applyFont="1" applyBorder="1" applyAlignment="1">
      <alignment vertical="center" wrapText="1"/>
    </xf>
    <xf numFmtId="0" fontId="81" fillId="0" borderId="33" xfId="133" applyFont="1" applyBorder="1" applyAlignment="1">
      <alignment horizontal="center" vertical="center" wrapText="1"/>
    </xf>
    <xf numFmtId="0" fontId="81" fillId="0" borderId="33" xfId="133" applyFont="1" applyBorder="1" applyAlignment="1">
      <alignment horizontal="left" vertical="center" wrapText="1"/>
    </xf>
    <xf numFmtId="0" fontId="93" fillId="0" borderId="33" xfId="133" applyFont="1" applyBorder="1" applyAlignment="1">
      <alignment horizontal="left" vertical="center" wrapText="1"/>
    </xf>
    <xf numFmtId="0" fontId="93" fillId="0" borderId="33" xfId="133" applyFont="1" applyBorder="1" applyAlignment="1">
      <alignment horizontal="left" vertical="center"/>
    </xf>
    <xf numFmtId="0" fontId="104" fillId="0" borderId="5" xfId="133" applyFont="1" applyBorder="1" applyAlignment="1">
      <alignment vertical="center" wrapText="1"/>
    </xf>
    <xf numFmtId="0" fontId="104" fillId="0" borderId="33" xfId="133" applyFont="1" applyBorder="1" applyAlignment="1">
      <alignment vertical="center" wrapText="1"/>
    </xf>
    <xf numFmtId="0" fontId="105" fillId="0" borderId="0" xfId="0" applyFont="1" applyAlignment="1">
      <alignment vertical="center"/>
    </xf>
    <xf numFmtId="0" fontId="105" fillId="0" borderId="0" xfId="0" applyFont="1" applyAlignment="1">
      <alignment vertical="center" wrapText="1"/>
    </xf>
    <xf numFmtId="9" fontId="105" fillId="0" borderId="0" xfId="131" applyFont="1" applyAlignment="1">
      <alignment vertical="center"/>
    </xf>
  </cellXfs>
  <cellStyles count="136">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20% - Accent1" xfId="89" builtinId="30" customBuiltin="1"/>
    <cellStyle name="20% - Accent2" xfId="93" builtinId="34" customBuiltin="1"/>
    <cellStyle name="20% - Accent3" xfId="97" builtinId="38" customBuiltin="1"/>
    <cellStyle name="20% - Accent4" xfId="101" builtinId="42" customBuiltin="1"/>
    <cellStyle name="20% - Accent5" xfId="105" builtinId="46" customBuiltin="1"/>
    <cellStyle name="20% - Accent6" xfId="109" builtinId="50" customBuiltin="1"/>
    <cellStyle name="40% - Accent1" xfId="90" builtinId="31" customBuiltin="1"/>
    <cellStyle name="40% - Accent2" xfId="94" builtinId="35" customBuiltin="1"/>
    <cellStyle name="40% - Accent3" xfId="98" builtinId="39" customBuiltin="1"/>
    <cellStyle name="40% - Accent4" xfId="102" builtinId="43" customBuiltin="1"/>
    <cellStyle name="40% - Accent5" xfId="106" builtinId="47" customBuiltin="1"/>
    <cellStyle name="40% - Accent6" xfId="110" builtinId="51" customBuiltin="1"/>
    <cellStyle name="60% - Accent1" xfId="91" builtinId="32" customBuiltin="1"/>
    <cellStyle name="60% - Accent2" xfId="95" builtinId="36" customBuiltin="1"/>
    <cellStyle name="60% - Accent3" xfId="99" builtinId="40" customBuiltin="1"/>
    <cellStyle name="60% - Accent4" xfId="103" builtinId="44" customBuiltin="1"/>
    <cellStyle name="60% - Accent5" xfId="107" builtinId="48" customBuiltin="1"/>
    <cellStyle name="60% - Accent6" xfId="111" builtinId="52" customBuiltin="1"/>
    <cellStyle name="Accent1" xfId="88" builtinId="29" customBuiltin="1"/>
    <cellStyle name="Accent2" xfId="92" builtinId="33" customBuiltin="1"/>
    <cellStyle name="Accent3" xfId="96" builtinId="37" customBuiltin="1"/>
    <cellStyle name="Accent4" xfId="100" builtinId="41" customBuiltin="1"/>
    <cellStyle name="Accent5" xfId="104" builtinId="45" customBuiltin="1"/>
    <cellStyle name="Accent6" xfId="108" builtinId="49" customBuiltin="1"/>
    <cellStyle name="Bad" xfId="77" builtinId="27" customBuiltin="1"/>
    <cellStyle name="Calculation" xfId="81" builtinId="22" customBuiltin="1"/>
    <cellStyle name="Check Cell" xfId="83" builtinId="23" customBuiltin="1"/>
    <cellStyle name="Column_Title" xfId="11" xr:uid="{00000000-0005-0000-0000-000008000000}"/>
    <cellStyle name="Comma" xfId="62" builtinId="3"/>
    <cellStyle name="Comma 2" xfId="12" xr:uid="{00000000-0005-0000-0000-00000A000000}"/>
    <cellStyle name="Comma 2 2" xfId="13" xr:uid="{00000000-0005-0000-0000-00000B000000}"/>
    <cellStyle name="Comma 2 6" xfId="114" xr:uid="{C5B3D3D6-E03B-4AD8-96B9-50745A280F99}"/>
    <cellStyle name="Comma 3" xfId="14" xr:uid="{00000000-0005-0000-0000-00000C000000}"/>
    <cellStyle name="Comma 4" xfId="15" xr:uid="{00000000-0005-0000-0000-00000D000000}"/>
    <cellStyle name="Comma 77" xfId="126" xr:uid="{8053857B-1898-472F-8201-235DA85F4671}"/>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Explanatory Text" xfId="86" builtinId="53" customBuiltin="1"/>
    <cellStyle name="Fixed" xfId="21" xr:uid="{00000000-0005-0000-0000-000013000000}"/>
    <cellStyle name="Good" xfId="76" builtinId="26" customBuiltin="1"/>
    <cellStyle name="Grey" xfId="22" xr:uid="{00000000-0005-0000-0000-000014000000}"/>
    <cellStyle name="Heading 1" xfId="72" builtinId="16" customBuiltin="1"/>
    <cellStyle name="Heading 1 2" xfId="23" xr:uid="{00000000-0005-0000-0000-000015000000}"/>
    <cellStyle name="Heading 2" xfId="73" builtinId="17" customBuiltin="1"/>
    <cellStyle name="Heading 2 2" xfId="24" xr:uid="{00000000-0005-0000-0000-000016000000}"/>
    <cellStyle name="Heading 3" xfId="74" builtinId="18" customBuiltin="1"/>
    <cellStyle name="Heading 4" xfId="75" builtinId="19" customBuiltin="1"/>
    <cellStyle name="Input" xfId="79" builtinId="20" customBuiltin="1"/>
    <cellStyle name="Input [yellow]" xfId="25" xr:uid="{00000000-0005-0000-0000-000017000000}"/>
    <cellStyle name="Input [yellow] 2" xfId="66" xr:uid="{1F967D7F-8DBD-4B0E-9EBE-4C9E84F4147F}"/>
    <cellStyle name="Linked Cell" xfId="82" builtinId="24" customBuiltin="1"/>
    <cellStyle name="Neutral" xfId="78" builtinId="28" customBuiltin="1"/>
    <cellStyle name="Normal" xfId="0" builtinId="0"/>
    <cellStyle name="Normal - Style1" xfId="26" xr:uid="{00000000-0005-0000-0000-000019000000}"/>
    <cellStyle name="Normal 10" xfId="133" xr:uid="{D9BC7F72-8547-4C2F-8E63-EFBFD2E734E1}"/>
    <cellStyle name="Normal 10 2" xfId="120" xr:uid="{EF5C0187-A12D-4F5A-8FCC-E9160554AB44}"/>
    <cellStyle name="Normal 10 2 5" xfId="113" xr:uid="{47F2D54C-209A-402F-96C4-FB1B5B2D4A05}"/>
    <cellStyle name="Normal 11" xfId="134" xr:uid="{BA077FBD-7DB2-4357-B6BE-09DA536663E5}"/>
    <cellStyle name="Normal 133" xfId="1" xr:uid="{00000000-0005-0000-0000-00001A000000}"/>
    <cellStyle name="Normal 133 3 3" xfId="115" xr:uid="{A5A0F7C3-CD11-4238-8A96-056E74AFCB20}"/>
    <cellStyle name="Normal 133 3 3 2" xfId="112" xr:uid="{3E13EFC6-7285-4383-8D1C-EC643BA52A86}"/>
    <cellStyle name="Normal 142" xfId="118" xr:uid="{11F62236-78B2-42ED-A847-A35A795F7DD5}"/>
    <cellStyle name="Normal 145" xfId="127" xr:uid="{2F64E89B-2724-49F0-B6DC-9D7D503D82E9}"/>
    <cellStyle name="Normal 146" xfId="119" xr:uid="{F5EC285A-DA60-4BC4-BC85-F696B85A273D}"/>
    <cellStyle name="Normal 146 2" xfId="123" xr:uid="{9DC98EA9-BC5F-4E9A-839D-88E9504F8BF8}"/>
    <cellStyle name="Normal 147" xfId="124" xr:uid="{A2C4A55C-EB03-4A6D-9A25-9CFDA519E3E0}"/>
    <cellStyle name="Normal 148" xfId="125" xr:uid="{4DA28D40-D966-4FCE-88C5-06EC819DD581}"/>
    <cellStyle name="Normal 2" xfId="2" xr:uid="{00000000-0005-0000-0000-00001B000000}"/>
    <cellStyle name="Normal 2 2" xfId="27" xr:uid="{00000000-0005-0000-0000-00001C000000}"/>
    <cellStyle name="Normal 2 2 2" xfId="116" xr:uid="{2968F48F-3ED3-47A7-8251-49CB5A02A274}"/>
    <cellStyle name="Normal 2 3" xfId="59" xr:uid="{00000000-0005-0000-0000-00001D000000}"/>
    <cellStyle name="Normal 2 3 2" xfId="60" xr:uid="{00000000-0005-0000-0000-00001E000000}"/>
    <cellStyle name="Normal 2 3 2 2" xfId="63" xr:uid="{00000000-0005-0000-0000-00001F000000}"/>
    <cellStyle name="Normal 2 3 2 3" xfId="132" xr:uid="{4B0519F1-EDBB-4148-970A-DE9FD499533A}"/>
    <cellStyle name="Normal 2 3 3" xfId="128" xr:uid="{17F51EDC-0DA2-4156-A322-1074DA8F97BC}"/>
    <cellStyle name="Normal 2 4" xfId="68" xr:uid="{58005942-99CA-4ADE-8B6F-C6901138360D}"/>
    <cellStyle name="Normal 2 5" xfId="121" xr:uid="{B432CB2A-009A-43E9-9E3D-F0B044459608}"/>
    <cellStyle name="Normal 2 6" xfId="135" xr:uid="{82485961-B9A2-4F9A-B9B2-7726C655EF38}"/>
    <cellStyle name="Normal 2_112060-QTM" xfId="28" xr:uid="{00000000-0005-0000-0000-000020000000}"/>
    <cellStyle name="Normal 24" xfId="117" xr:uid="{89AECD3E-E42C-4010-AEA0-6EFD447D5779}"/>
    <cellStyle name="Normal 3" xfId="29" xr:uid="{00000000-0005-0000-0000-000021000000}"/>
    <cellStyle name="Normal 3 2" xfId="30" xr:uid="{00000000-0005-0000-0000-000022000000}"/>
    <cellStyle name="Normal 3 3" xfId="31" xr:uid="{00000000-0005-0000-0000-000023000000}"/>
    <cellStyle name="Normal 3 4" xfId="69" xr:uid="{5FB27EA3-8244-4A46-BE22-16B664DC053F}"/>
    <cellStyle name="Normal 3_111030-111048-111061-QTCN" xfId="32" xr:uid="{00000000-0005-0000-0000-000024000000}"/>
    <cellStyle name="Normal 31" xfId="122" xr:uid="{738D92C3-1702-4996-8BEF-CDC0587A13AC}"/>
    <cellStyle name="Normal 4" xfId="33" xr:uid="{00000000-0005-0000-0000-000025000000}"/>
    <cellStyle name="Normal 4 2" xfId="34" xr:uid="{00000000-0005-0000-0000-000026000000}"/>
    <cellStyle name="Normal 4 3" xfId="61" xr:uid="{00000000-0005-0000-0000-000027000000}"/>
    <cellStyle name="Normal 5" xfId="35" xr:uid="{00000000-0005-0000-0000-000028000000}"/>
    <cellStyle name="Normal 6" xfId="36" xr:uid="{00000000-0005-0000-0000-000029000000}"/>
    <cellStyle name="Normal 7" xfId="67" xr:uid="{9D9B48A0-DD60-43AD-89E3-36AC5EF45AF4}"/>
    <cellStyle name="Normal 8" xfId="70" xr:uid="{E08A0B46-D695-4CD6-A4FC-3B52A5F6588E}"/>
    <cellStyle name="Normal 8 2" xfId="129" xr:uid="{09D4B289-70C8-4B8C-97CA-F1100B3DCDB7}"/>
    <cellStyle name="Normal 9" xfId="130" xr:uid="{3B97C428-12ED-4548-8533-67FEF271AB56}"/>
    <cellStyle name="Note" xfId="85" builtinId="10" customBuiltin="1"/>
    <cellStyle name="Output" xfId="80" builtinId="21" customBuiltin="1"/>
    <cellStyle name="Percent" xfId="131" builtinId="5"/>
    <cellStyle name="Percent [2]" xfId="37" xr:uid="{00000000-0005-0000-0000-00002A000000}"/>
    <cellStyle name="Percent 2" xfId="38" xr:uid="{00000000-0005-0000-0000-00002B000000}"/>
    <cellStyle name="Percent 2 2" xfId="39" xr:uid="{00000000-0005-0000-0000-00002C000000}"/>
    <cellStyle name="Percent 2 3" xfId="40" xr:uid="{00000000-0005-0000-0000-00002D000000}"/>
    <cellStyle name="Percent 3" xfId="41" xr:uid="{00000000-0005-0000-0000-00002E000000}"/>
    <cellStyle name="SAPBEXstdData" xfId="42" xr:uid="{00000000-0005-0000-0000-00002F000000}"/>
    <cellStyle name="SAPBEXstdData 2" xfId="65" xr:uid="{DAF814A1-BE7A-42FD-BFE4-605EE8592ADC}"/>
    <cellStyle name="SAPBEXstdItem" xfId="43" xr:uid="{00000000-0005-0000-0000-000030000000}"/>
    <cellStyle name="SAPBEXstdItem 2" xfId="64" xr:uid="{AFFC70AB-B290-406B-B3FD-4A0E3410A7A4}"/>
    <cellStyle name="Style 1" xfId="44" xr:uid="{00000000-0005-0000-0000-000031000000}"/>
    <cellStyle name="Times New Roman" xfId="45" xr:uid="{00000000-0005-0000-0000-000032000000}"/>
    <cellStyle name="Title" xfId="71" builtinId="15" customBuiltin="1"/>
    <cellStyle name="Total" xfId="87" builtinId="25" customBuiltin="1"/>
    <cellStyle name="Total 2" xfId="46" xr:uid="{00000000-0005-0000-0000-000033000000}"/>
    <cellStyle name="Warning Text" xfId="84" builtinId="11" customBuiltin="1"/>
    <cellStyle name="Обычный_Лист1" xfId="47" xr:uid="{00000000-0005-0000-0000-000034000000}"/>
    <cellStyle name="똿뗦먛귟 [0.00]_PRODUCT DETAIL Q1" xfId="48" xr:uid="{00000000-0005-0000-0000-000035000000}"/>
    <cellStyle name="똿뗦먛귟_PRODUCT DETAIL Q1" xfId="49" xr:uid="{00000000-0005-0000-0000-000036000000}"/>
    <cellStyle name="믅됞 [0.00]_PRODUCT DETAIL Q1" xfId="50" xr:uid="{00000000-0005-0000-0000-000037000000}"/>
    <cellStyle name="믅됞_PRODUCT DETAIL Q1" xfId="51" xr:uid="{00000000-0005-0000-0000-000038000000}"/>
    <cellStyle name="백분율_HOBONG" xfId="52" xr:uid="{00000000-0005-0000-0000-000039000000}"/>
    <cellStyle name="뷭?_BOOKSHIP" xfId="53" xr:uid="{00000000-0005-0000-0000-00003A000000}"/>
    <cellStyle name="콤마 [0]_1202" xfId="54" xr:uid="{00000000-0005-0000-0000-00003B000000}"/>
    <cellStyle name="콤마_1202" xfId="55" xr:uid="{00000000-0005-0000-0000-00003C000000}"/>
    <cellStyle name="통화 [0]_1202" xfId="56" xr:uid="{00000000-0005-0000-0000-00003D000000}"/>
    <cellStyle name="통화_1202" xfId="57" xr:uid="{00000000-0005-0000-0000-00003E000000}"/>
    <cellStyle name="표준_(정보부문)월별인원계획" xfId="58" xr:uid="{00000000-0005-0000-0000-00003F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microsoft.com/office/2022/10/relationships/richValueRel" Target="richData/richValueRel.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eetMetadata" Target="metadata.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526586</xdr:colOff>
      <xdr:row>4</xdr:row>
      <xdr:rowOff>183782</xdr:rowOff>
    </xdr:from>
    <xdr:to>
      <xdr:col>16</xdr:col>
      <xdr:colOff>1194757</xdr:colOff>
      <xdr:row>7</xdr:row>
      <xdr:rowOff>344775</xdr:rowOff>
    </xdr:to>
    <xdr:pic>
      <xdr:nvPicPr>
        <xdr:cNvPr id="2" name="Picture 1">
          <a:extLst>
            <a:ext uri="{FF2B5EF4-FFF2-40B4-BE49-F238E27FC236}">
              <a16:creationId xmlns:a16="http://schemas.microsoft.com/office/drawing/2014/main" id="{8BC09B88-E8C5-21D9-2F72-C11C342ED3DB}"/>
            </a:ext>
          </a:extLst>
        </xdr:cNvPr>
        <xdr:cNvPicPr>
          <a:picLocks noChangeAspect="1"/>
        </xdr:cNvPicPr>
      </xdr:nvPicPr>
      <xdr:blipFill>
        <a:blip xmlns:r="http://schemas.openxmlformats.org/officeDocument/2006/relationships" r:embed="rId1"/>
        <a:stretch>
          <a:fillRect/>
        </a:stretch>
      </xdr:blipFill>
      <xdr:spPr>
        <a:xfrm>
          <a:off x="21682927" y="1717075"/>
          <a:ext cx="3239147" cy="1647822"/>
        </a:xfrm>
        <a:prstGeom prst="rect">
          <a:avLst/>
        </a:prstGeom>
      </xdr:spPr>
    </xdr:pic>
    <xdr:clientData/>
  </xdr:twoCellAnchor>
  <xdr:twoCellAnchor editAs="oneCell">
    <xdr:from>
      <xdr:col>11</xdr:col>
      <xdr:colOff>870043</xdr:colOff>
      <xdr:row>128</xdr:row>
      <xdr:rowOff>418170</xdr:rowOff>
    </xdr:from>
    <xdr:to>
      <xdr:col>16</xdr:col>
      <xdr:colOff>931463</xdr:colOff>
      <xdr:row>160</xdr:row>
      <xdr:rowOff>-1</xdr:rowOff>
    </xdr:to>
    <xdr:pic>
      <xdr:nvPicPr>
        <xdr:cNvPr id="3" name="Picture 2">
          <a:extLst>
            <a:ext uri="{FF2B5EF4-FFF2-40B4-BE49-F238E27FC236}">
              <a16:creationId xmlns:a16="http://schemas.microsoft.com/office/drawing/2014/main" id="{A4D481C4-7901-4DC4-BDCD-A5D2D521CA87}"/>
            </a:ext>
          </a:extLst>
        </xdr:cNvPr>
        <xdr:cNvPicPr>
          <a:picLocks noChangeAspect="1"/>
        </xdr:cNvPicPr>
      </xdr:nvPicPr>
      <xdr:blipFill>
        <a:blip xmlns:r="http://schemas.openxmlformats.org/officeDocument/2006/relationships" r:embed="rId1"/>
        <a:stretch>
          <a:fillRect/>
        </a:stretch>
      </xdr:blipFill>
      <xdr:spPr>
        <a:xfrm>
          <a:off x="19300531" y="24083536"/>
          <a:ext cx="5358249" cy="27258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4038599</xdr:colOff>
      <xdr:row>32</xdr:row>
      <xdr:rowOff>101600</xdr:rowOff>
    </xdr:from>
    <xdr:to>
      <xdr:col>1</xdr:col>
      <xdr:colOff>6671752</xdr:colOff>
      <xdr:row>32</xdr:row>
      <xdr:rowOff>1930400</xdr:rowOff>
    </xdr:to>
    <xdr:pic>
      <xdr:nvPicPr>
        <xdr:cNvPr id="7" name="Picture 6">
          <a:extLst>
            <a:ext uri="{FF2B5EF4-FFF2-40B4-BE49-F238E27FC236}">
              <a16:creationId xmlns:a16="http://schemas.microsoft.com/office/drawing/2014/main" id="{7F54BA95-43F8-441D-85F6-7DC39C5FF7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1999" y="44450000"/>
          <a:ext cx="2645853"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2095499</xdr:colOff>
      <xdr:row>28</xdr:row>
      <xdr:rowOff>47625</xdr:rowOff>
    </xdr:from>
    <xdr:to>
      <xdr:col>1</xdr:col>
      <xdr:colOff>10874374</xdr:colOff>
      <xdr:row>28</xdr:row>
      <xdr:rowOff>4835425</xdr:rowOff>
    </xdr:to>
    <xdr:pic>
      <xdr:nvPicPr>
        <xdr:cNvPr id="9" name="Picture 8">
          <a:extLst>
            <a:ext uri="{FF2B5EF4-FFF2-40B4-BE49-F238E27FC236}">
              <a16:creationId xmlns:a16="http://schemas.microsoft.com/office/drawing/2014/main" id="{F63CA679-DD9F-5E42-3F3D-87CB610FF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59374" y="34226500"/>
          <a:ext cx="8778875" cy="478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5207000</xdr:colOff>
      <xdr:row>30</xdr:row>
      <xdr:rowOff>333374</xdr:rowOff>
    </xdr:from>
    <xdr:to>
      <xdr:col>1</xdr:col>
      <xdr:colOff>7778750</xdr:colOff>
      <xdr:row>31</xdr:row>
      <xdr:rowOff>86210</xdr:rowOff>
    </xdr:to>
    <xdr:pic>
      <xdr:nvPicPr>
        <xdr:cNvPr id="10" name="Picture 9">
          <a:extLst>
            <a:ext uri="{FF2B5EF4-FFF2-40B4-BE49-F238E27FC236}">
              <a16:creationId xmlns:a16="http://schemas.microsoft.com/office/drawing/2014/main" id="{32B58573-EA52-756A-5826-2CD7B6A42C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70875" y="40449499"/>
          <a:ext cx="2571750" cy="3118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7589761</xdr:colOff>
      <xdr:row>20</xdr:row>
      <xdr:rowOff>398194</xdr:rowOff>
    </xdr:from>
    <xdr:to>
      <xdr:col>1</xdr:col>
      <xdr:colOff>9421781</xdr:colOff>
      <xdr:row>20</xdr:row>
      <xdr:rowOff>2493130</xdr:rowOff>
    </xdr:to>
    <xdr:pic>
      <xdr:nvPicPr>
        <xdr:cNvPr id="3" name="Picture 2">
          <a:extLst>
            <a:ext uri="{FF2B5EF4-FFF2-40B4-BE49-F238E27FC236}">
              <a16:creationId xmlns:a16="http://schemas.microsoft.com/office/drawing/2014/main" id="{D1A85603-201D-495B-B546-0B98C50F09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58928" y="27491527"/>
          <a:ext cx="1832020" cy="2094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7362976</xdr:colOff>
      <xdr:row>22</xdr:row>
      <xdr:rowOff>740833</xdr:rowOff>
    </xdr:from>
    <xdr:to>
      <xdr:col>1</xdr:col>
      <xdr:colOff>10569891</xdr:colOff>
      <xdr:row>22</xdr:row>
      <xdr:rowOff>1896592</xdr:rowOff>
    </xdr:to>
    <xdr:pic>
      <xdr:nvPicPr>
        <xdr:cNvPr id="5" name="Picture 4">
          <a:extLst>
            <a:ext uri="{FF2B5EF4-FFF2-40B4-BE49-F238E27FC236}">
              <a16:creationId xmlns:a16="http://schemas.microsoft.com/office/drawing/2014/main" id="{237BE0AF-0677-7EA3-5AC7-5166E80FFBDA}"/>
            </a:ext>
          </a:extLst>
        </xdr:cNvPr>
        <xdr:cNvPicPr>
          <a:picLocks noChangeAspect="1"/>
        </xdr:cNvPicPr>
      </xdr:nvPicPr>
      <xdr:blipFill>
        <a:blip xmlns:r="http://schemas.openxmlformats.org/officeDocument/2006/relationships" r:embed="rId5"/>
        <a:stretch>
          <a:fillRect/>
        </a:stretch>
      </xdr:blipFill>
      <xdr:spPr>
        <a:xfrm>
          <a:off x="10432143" y="31916309"/>
          <a:ext cx="3206915" cy="1155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navailablevn.sharepoint.com/sites/COMMERCIAL/Shared%20Documents/General/2-CUSTOMER-FOLDER/OCTOBERS%20VERY%20OWN/4-SS25/1-SAMPLE/2-STYLE-FILE/CUTTING%20DOCKET/PROTO/DROP%202/OVLTS193-5276-CD%20-PROTO.XLSX" TargetMode="External"/><Relationship Id="rId1" Type="http://schemas.openxmlformats.org/officeDocument/2006/relationships/externalLinkPath" Target="OVLTS193-5276-CD%20-PROTO.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DATASVR\Un-Available\Merchandising\CUSTOMERS\2%20-%20NEW%20FOLDER%20SYSTEM\CUSTOMERS\OVO\5.%20FW23\2%20-%20PRODUCTION\3.%20STYLE%20FILE%20-%20COMMENTS\CUTTING%20DOCKETS\5.%20DROP%204\3.%20BULK\OVO_OVSTS68_CUTTING%20DOCKET%20-%20BLACK%20+%20WHITE.XLSX" TargetMode="External"/><Relationship Id="rId2" Type="http://schemas.microsoft.com/office/2019/04/relationships/externalLinkLongPath" Target="/Merchandising/CUSTOMERS/2%20-%20NEW%20FOLDER%20SYSTEM/CUSTOMERS/OVO/5.%20FW23/2%20-%20PRODUCTION/3.%20STYLE%20FILE%20-%20COMMENTS/CUTTING%20DOCKETS/5.%20DROP%204/3.%20BULK/OVO_OVSTS68_CUTTING%20DOCKET%20-%20BLACK%20+%20WHITE.XLSX?ABFCA7F0" TargetMode="External"/><Relationship Id="rId1" Type="http://schemas.openxmlformats.org/officeDocument/2006/relationships/externalLinkPath" Target="file:///\\ABFCA7F0\OVO_OVSTS68_CUTTING%20DOCKET%20-%20BLACK%20+%20WH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CUTTING DOCKET"/>
      <sheetName val="2. TRIM CARD"/>
      <sheetName val="3. THÔNG SỐ"/>
      <sheetName val="4. THÔNG SỐ"/>
    </sheetNames>
    <sheetDataSet>
      <sheetData sheetId="0">
        <row r="71">
          <cell r="B71" t="str">
            <v>NHÃN CHÍNH LT251 KHÔNG SIZE (LBOVO151)</v>
          </cell>
          <cell r="F71" t="str">
            <v>WHITE</v>
          </cell>
        </row>
        <row r="75">
          <cell r="B75" t="str">
            <v>NHÃN SIZE LT246 (OVOW23_181_T)</v>
          </cell>
        </row>
        <row r="79">
          <cell r="B79" t="str">
            <v>NHÃN XUẤT XỨ (MADE IN VIET NAM)
LT138_TEAR-AWAY COO TAB_OVOF21_217_T</v>
          </cell>
          <cell r="F79" t="str">
            <v>WHITE</v>
          </cell>
        </row>
        <row r="83">
          <cell r="B83" t="str">
            <v>NHÃN THÀNH PHẦN 100% COTTON LT110_CC LABEL</v>
          </cell>
        </row>
        <row r="87">
          <cell r="B87" t="str">
            <v>TAPE DỆT 5MM</v>
          </cell>
        </row>
        <row r="88">
          <cell r="B88" t="str">
            <v>DÂY TAPE</v>
          </cell>
        </row>
        <row r="89">
          <cell r="B89" t="str">
            <v>NÚT</v>
          </cell>
          <cell r="F89" t="str">
            <v>WHITE</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2. TRIM CARD"/>
      <sheetName val="3. ĐỊNH VỊ HÌNH IN"/>
      <sheetName val="4. THÔNG SỐ"/>
      <sheetName val="5. GÓP Ý PPS"/>
      <sheetName val="6. STICKER"/>
      <sheetName val="7. PP MEETING"/>
    </sheetNames>
    <sheetDataSet>
      <sheetData sheetId="0">
        <row r="74">
          <cell r="B74" t="str">
            <v>STICKER OVO (ST101_UPC BARCODE STICKER)</v>
          </cell>
          <cell r="F74" t="str">
            <v>WHITE</v>
          </cell>
        </row>
        <row r="76">
          <cell r="B76" t="str">
            <v>THẺ BÀI Booklet OVO MÀU ĐEN (HTOVO141A)</v>
          </cell>
          <cell r="F76" t="str">
            <v>WHITE</v>
          </cell>
        </row>
        <row r="78">
          <cell r="B78" t="str">
            <v>GIẤY CHỐNG ẨM A4 (TISSUE PAPER)</v>
          </cell>
          <cell r="F78" t="str">
            <v>WHITE</v>
          </cell>
        </row>
        <row r="80">
          <cell r="B80" t="str">
            <v>GÓI CHỐNG ẨM (SILICAGEL)</v>
          </cell>
        </row>
        <row r="82">
          <cell r="B82" t="str">
            <v>BAO NYLON 40X51CM (PK101 POLY BAG)</v>
          </cell>
          <cell r="F82" t="str">
            <v>CLEAR</v>
          </cell>
        </row>
        <row r="86">
          <cell r="F86" t="str">
            <v>NATURAL</v>
          </cell>
        </row>
      </sheetData>
      <sheetData sheetId="1"/>
      <sheetData sheetId="2"/>
      <sheetData sheetId="3"/>
      <sheetData sheetId="4"/>
      <sheetData sheetId="5"/>
      <sheetData sheetId="6"/>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pageSetUpPr fitToPage="1"/>
  </sheetPr>
  <dimension ref="A1:U186"/>
  <sheetViews>
    <sheetView view="pageBreakPreview" topLeftCell="A142" zoomScale="41" zoomScaleNormal="10" zoomScaleSheetLayoutView="41" zoomScalePageLayoutView="25" workbookViewId="0">
      <selection activeCell="N169" sqref="N169"/>
    </sheetView>
  </sheetViews>
  <sheetFormatPr defaultColWidth="9.1796875" defaultRowHeight="16.5"/>
  <cols>
    <col min="1" max="1" width="8.453125" style="43" customWidth="1"/>
    <col min="2" max="2" width="42.6328125" style="43" customWidth="1"/>
    <col min="3" max="3" width="36.81640625" style="43" customWidth="1"/>
    <col min="4" max="4" width="29.54296875" style="43" customWidth="1"/>
    <col min="5" max="5" width="29.26953125" style="43" customWidth="1"/>
    <col min="6" max="6" width="24.54296875" style="43" customWidth="1"/>
    <col min="7" max="7" width="20" style="44" customWidth="1"/>
    <col min="8" max="8" width="16" style="43" customWidth="1"/>
    <col min="9" max="9" width="18.54296875" style="43" customWidth="1"/>
    <col min="10" max="10" width="16" style="43" customWidth="1"/>
    <col min="11" max="11" width="22.1796875" style="43" customWidth="1"/>
    <col min="12" max="12" width="21.54296875" style="43" customWidth="1"/>
    <col min="13" max="13" width="17.54296875" style="43" customWidth="1"/>
    <col min="14" max="15" width="13.453125" style="43" customWidth="1"/>
    <col min="16" max="16" width="9.81640625" style="43" customWidth="1"/>
    <col min="17" max="17" width="24.54296875" style="43" bestFit="1" customWidth="1"/>
    <col min="18" max="18" width="11" style="43" bestFit="1" customWidth="1"/>
    <col min="19" max="19" width="30.54296875" style="146" bestFit="1" customWidth="1"/>
    <col min="20" max="20" width="9.1796875" style="43"/>
    <col min="21" max="21" width="11.90625" style="43" bestFit="1" customWidth="1"/>
    <col min="22" max="16384" width="9.1796875" style="43"/>
  </cols>
  <sheetData>
    <row r="1" spans="1:19" s="1" customFormat="1" ht="39">
      <c r="A1" s="46"/>
      <c r="B1" s="46"/>
      <c r="C1" s="46"/>
      <c r="D1" s="47"/>
      <c r="E1" s="46"/>
      <c r="F1" s="46"/>
      <c r="G1" s="46"/>
      <c r="H1" s="46"/>
      <c r="I1" s="46"/>
      <c r="J1" s="46"/>
      <c r="K1" s="46"/>
      <c r="L1" s="48"/>
      <c r="M1" s="48"/>
      <c r="N1" s="226" t="s">
        <v>67</v>
      </c>
      <c r="O1" s="226" t="s">
        <v>67</v>
      </c>
      <c r="P1" s="227" t="s">
        <v>68</v>
      </c>
      <c r="Q1" s="227"/>
      <c r="S1" s="131"/>
    </row>
    <row r="2" spans="1:19" s="1" customFormat="1" ht="24">
      <c r="A2" s="46"/>
      <c r="B2" s="46"/>
      <c r="C2" s="46"/>
      <c r="D2" s="46"/>
      <c r="E2" s="46"/>
      <c r="F2" s="46"/>
      <c r="G2" s="46"/>
      <c r="H2" s="46"/>
      <c r="I2" s="46"/>
      <c r="J2" s="46"/>
      <c r="K2" s="46"/>
      <c r="L2" s="48"/>
      <c r="M2" s="48"/>
      <c r="N2" s="226" t="s">
        <v>69</v>
      </c>
      <c r="O2" s="226" t="s">
        <v>69</v>
      </c>
      <c r="P2" s="228" t="s">
        <v>70</v>
      </c>
      <c r="Q2" s="228"/>
      <c r="S2" s="131"/>
    </row>
    <row r="3" spans="1:19" s="1" customFormat="1" ht="24">
      <c r="A3" s="46"/>
      <c r="B3" s="46"/>
      <c r="C3" s="46"/>
      <c r="D3" s="46"/>
      <c r="E3" s="46"/>
      <c r="F3" s="46"/>
      <c r="G3" s="46"/>
      <c r="H3" s="46"/>
      <c r="I3" s="46"/>
      <c r="J3" s="46"/>
      <c r="K3" s="46"/>
      <c r="L3" s="48"/>
      <c r="M3" s="48"/>
      <c r="N3" s="226" t="s">
        <v>71</v>
      </c>
      <c r="O3" s="226" t="s">
        <v>71</v>
      </c>
      <c r="P3" s="229" t="s">
        <v>73</v>
      </c>
      <c r="Q3" s="227"/>
      <c r="S3" s="131"/>
    </row>
    <row r="4" spans="1:19" s="2" customFormat="1" ht="33" customHeight="1" thickBot="1">
      <c r="B4" s="3" t="s">
        <v>149</v>
      </c>
      <c r="G4" s="4"/>
      <c r="S4" s="132"/>
    </row>
    <row r="5" spans="1:19" s="2" customFormat="1" ht="39">
      <c r="B5" s="5" t="s">
        <v>0</v>
      </c>
      <c r="C5" s="5"/>
      <c r="D5" s="3"/>
      <c r="F5" s="6"/>
      <c r="G5" s="230" t="s">
        <v>450</v>
      </c>
      <c r="H5" s="231"/>
      <c r="I5" s="231"/>
      <c r="J5" s="231"/>
      <c r="K5" s="231"/>
      <c r="L5" s="231"/>
      <c r="M5" s="232"/>
      <c r="S5" s="132"/>
    </row>
    <row r="6" spans="1:19" s="7" customFormat="1" ht="39">
      <c r="B6" s="8" t="s">
        <v>39</v>
      </c>
      <c r="C6" s="8"/>
      <c r="D6" s="65" t="s">
        <v>150</v>
      </c>
      <c r="E6" s="111"/>
      <c r="F6" s="8"/>
      <c r="G6" s="233"/>
      <c r="H6" s="234"/>
      <c r="I6" s="234"/>
      <c r="J6" s="234"/>
      <c r="K6" s="234"/>
      <c r="L6" s="234"/>
      <c r="M6" s="235"/>
      <c r="N6" s="9"/>
      <c r="O6" s="9"/>
      <c r="P6" s="9"/>
      <c r="Q6" s="9"/>
      <c r="S6" s="133"/>
    </row>
    <row r="7" spans="1:19" s="7" customFormat="1" ht="39">
      <c r="B7" s="8" t="s">
        <v>40</v>
      </c>
      <c r="C7" s="8"/>
      <c r="D7" s="65" t="s">
        <v>353</v>
      </c>
      <c r="E7" s="65"/>
      <c r="F7" s="8"/>
      <c r="G7" s="233"/>
      <c r="H7" s="234"/>
      <c r="I7" s="234"/>
      <c r="J7" s="234"/>
      <c r="K7" s="234"/>
      <c r="L7" s="234"/>
      <c r="M7" s="235"/>
      <c r="N7" s="9"/>
      <c r="O7" s="9"/>
      <c r="P7" s="9"/>
      <c r="Q7" s="9"/>
      <c r="S7" s="133"/>
    </row>
    <row r="8" spans="1:19" s="7" customFormat="1" ht="33" customHeight="1" thickBot="1">
      <c r="B8" s="8" t="s">
        <v>41</v>
      </c>
      <c r="C8" s="8"/>
      <c r="D8" s="175" t="s">
        <v>394</v>
      </c>
      <c r="E8" s="111"/>
      <c r="F8" s="111"/>
      <c r="G8" s="236"/>
      <c r="H8" s="237"/>
      <c r="I8" s="237"/>
      <c r="J8" s="237"/>
      <c r="K8" s="237"/>
      <c r="L8" s="237"/>
      <c r="M8" s="238"/>
      <c r="N8" s="9"/>
      <c r="O8" s="9"/>
      <c r="P8" s="9"/>
      <c r="Q8" s="9"/>
      <c r="S8" s="133"/>
    </row>
    <row r="9" spans="1:19" s="10" customFormat="1" ht="32.5">
      <c r="B9" s="11" t="s">
        <v>1</v>
      </c>
      <c r="C9" s="11"/>
      <c r="D9" s="69" t="s">
        <v>151</v>
      </c>
      <c r="E9" s="12"/>
      <c r="F9" s="13"/>
      <c r="G9" s="14"/>
      <c r="H9" s="13"/>
      <c r="I9" s="13"/>
      <c r="J9" s="13"/>
      <c r="K9" s="13"/>
      <c r="L9" s="13"/>
      <c r="M9" s="13"/>
      <c r="N9" s="13"/>
      <c r="O9" s="13"/>
      <c r="P9" s="13"/>
      <c r="Q9" s="13"/>
      <c r="S9" s="134"/>
    </row>
    <row r="10" spans="1:19" s="10" customFormat="1" ht="32.5">
      <c r="B10" s="112" t="s">
        <v>2</v>
      </c>
      <c r="C10" s="15"/>
      <c r="D10" s="68" t="s">
        <v>93</v>
      </c>
      <c r="E10" s="16"/>
      <c r="F10" s="16"/>
      <c r="G10" s="17"/>
      <c r="H10" s="16"/>
      <c r="I10" s="18"/>
      <c r="J10" s="76" t="s">
        <v>42</v>
      </c>
      <c r="K10" s="18"/>
      <c r="L10" s="18" t="s">
        <v>147</v>
      </c>
      <c r="M10" s="18"/>
      <c r="N10" s="19"/>
      <c r="O10" s="19"/>
      <c r="P10" s="19"/>
      <c r="Q10" s="19"/>
      <c r="S10" s="134"/>
    </row>
    <row r="11" spans="1:19" s="10" customFormat="1" ht="28" customHeight="1">
      <c r="B11" s="18" t="s">
        <v>3</v>
      </c>
      <c r="C11" s="18"/>
      <c r="D11" s="240">
        <v>45574</v>
      </c>
      <c r="E11" s="241"/>
      <c r="F11" s="241"/>
      <c r="G11" s="20"/>
      <c r="H11" s="21"/>
      <c r="I11" s="18"/>
      <c r="J11" s="76" t="s">
        <v>4</v>
      </c>
      <c r="K11" s="18"/>
      <c r="L11" s="190" t="s">
        <v>396</v>
      </c>
      <c r="M11" s="18"/>
      <c r="N11" s="18"/>
      <c r="O11" s="18"/>
      <c r="P11" s="18"/>
      <c r="Q11" s="18"/>
      <c r="S11" s="134"/>
    </row>
    <row r="12" spans="1:19" s="10" customFormat="1" ht="32.5">
      <c r="B12" s="18" t="s">
        <v>5</v>
      </c>
      <c r="C12" s="18"/>
      <c r="D12" s="22"/>
      <c r="E12" s="18"/>
      <c r="F12" s="18"/>
      <c r="G12" s="23"/>
      <c r="H12" s="24"/>
      <c r="I12" s="18"/>
      <c r="J12" s="76" t="s">
        <v>37</v>
      </c>
      <c r="L12" s="18" t="s">
        <v>76</v>
      </c>
      <c r="M12" s="18"/>
      <c r="N12" s="18"/>
      <c r="O12" s="24"/>
      <c r="P12" s="24"/>
      <c r="Q12" s="19"/>
      <c r="S12" s="134"/>
    </row>
    <row r="13" spans="1:19" s="10" customFormat="1" ht="32.5">
      <c r="B13" s="242"/>
      <c r="C13" s="242"/>
      <c r="D13" s="242"/>
      <c r="E13" s="242"/>
      <c r="F13" s="242"/>
      <c r="G13" s="23"/>
      <c r="H13" s="24"/>
      <c r="I13" s="18"/>
      <c r="J13" s="76" t="s">
        <v>6</v>
      </c>
      <c r="K13" s="18"/>
      <c r="L13" s="18"/>
      <c r="M13" s="18"/>
      <c r="N13" s="24"/>
      <c r="O13" s="19"/>
      <c r="P13" s="19"/>
      <c r="Q13" s="24"/>
      <c r="S13" s="134"/>
    </row>
    <row r="14" spans="1:19" s="10" customFormat="1" ht="45">
      <c r="B14" s="18" t="s">
        <v>46</v>
      </c>
      <c r="C14" s="18"/>
      <c r="D14" s="18" t="s">
        <v>7</v>
      </c>
      <c r="E14" s="18"/>
      <c r="F14" s="18"/>
      <c r="G14" s="25"/>
      <c r="H14" s="18"/>
      <c r="I14" s="18"/>
      <c r="J14" s="76" t="s">
        <v>8</v>
      </c>
      <c r="K14" s="18"/>
      <c r="L14" s="165" t="s">
        <v>98</v>
      </c>
      <c r="M14" s="19"/>
      <c r="N14" s="19"/>
      <c r="O14" s="19"/>
      <c r="P14" s="19"/>
      <c r="Q14" s="19"/>
      <c r="S14" s="134"/>
    </row>
    <row r="15" spans="1:19" s="10" customFormat="1" ht="32.5" customHeight="1">
      <c r="B15" s="26" t="s">
        <v>59</v>
      </c>
      <c r="C15" s="26"/>
      <c r="D15" s="26"/>
      <c r="E15" s="11"/>
      <c r="F15" s="11"/>
      <c r="G15" s="27"/>
      <c r="H15" s="11"/>
      <c r="I15" s="11"/>
      <c r="J15" s="11"/>
      <c r="K15" s="11"/>
      <c r="L15" s="11"/>
      <c r="M15" s="11"/>
      <c r="N15" s="11"/>
      <c r="O15" s="11"/>
      <c r="P15" s="11"/>
      <c r="Q15" s="11"/>
      <c r="S15" s="134"/>
    </row>
    <row r="16" spans="1:19" s="28" customFormat="1" ht="18.75" customHeight="1">
      <c r="B16" s="29"/>
      <c r="C16" s="29"/>
      <c r="D16" s="29"/>
      <c r="E16" s="29"/>
      <c r="F16" s="29"/>
      <c r="G16" s="29"/>
      <c r="H16" s="29"/>
      <c r="I16" s="29"/>
      <c r="J16" s="29"/>
      <c r="K16" s="29"/>
      <c r="L16" s="29"/>
      <c r="M16" s="29"/>
      <c r="N16" s="29"/>
      <c r="O16" s="29"/>
      <c r="P16" s="29"/>
      <c r="Q16" s="29"/>
      <c r="S16" s="135"/>
    </row>
    <row r="17" spans="2:19" s="95" customFormat="1" ht="37.5" customHeight="1">
      <c r="B17" s="91"/>
      <c r="C17" s="92" t="s">
        <v>66</v>
      </c>
      <c r="D17" s="92" t="s">
        <v>9</v>
      </c>
      <c r="E17" s="93" t="s">
        <v>51</v>
      </c>
      <c r="F17" s="93" t="s">
        <v>84</v>
      </c>
      <c r="G17" s="93" t="s">
        <v>55</v>
      </c>
      <c r="H17" s="93" t="s">
        <v>10</v>
      </c>
      <c r="I17" s="93" t="s">
        <v>52</v>
      </c>
      <c r="J17" s="93" t="s">
        <v>53</v>
      </c>
      <c r="K17" s="93" t="s">
        <v>99</v>
      </c>
      <c r="L17" s="93" t="s">
        <v>96</v>
      </c>
      <c r="M17" s="93"/>
      <c r="N17" s="93"/>
      <c r="O17" s="93"/>
      <c r="P17" s="93"/>
      <c r="Q17" s="94" t="s">
        <v>11</v>
      </c>
      <c r="S17" s="136"/>
    </row>
    <row r="18" spans="2:19" s="95" customFormat="1" ht="53.5">
      <c r="B18" s="96" t="s">
        <v>12</v>
      </c>
      <c r="C18" s="166" t="s">
        <v>354</v>
      </c>
      <c r="D18" s="97" t="s">
        <v>395</v>
      </c>
      <c r="E18" s="98"/>
      <c r="F18" s="99"/>
      <c r="G18" s="99"/>
      <c r="H18" s="99">
        <v>1</v>
      </c>
      <c r="I18" s="99"/>
      <c r="J18" s="99"/>
      <c r="K18" s="99"/>
      <c r="L18" s="99"/>
      <c r="M18" s="99"/>
      <c r="N18" s="99"/>
      <c r="O18" s="99"/>
      <c r="P18" s="99"/>
      <c r="Q18" s="100">
        <f>SUM(E18:P18)</f>
        <v>1</v>
      </c>
      <c r="S18" s="136"/>
    </row>
    <row r="19" spans="2:19" s="95" customFormat="1" ht="53.5">
      <c r="B19" s="96" t="s">
        <v>58</v>
      </c>
      <c r="C19" s="166" t="str">
        <f>C18</f>
        <v>M-0125-KT-5323</v>
      </c>
      <c r="D19" s="98" t="str">
        <f>+D18</f>
        <v>BLACK</v>
      </c>
      <c r="E19" s="98"/>
      <c r="F19" s="101"/>
      <c r="G19" s="101"/>
      <c r="H19" s="101">
        <v>1</v>
      </c>
      <c r="I19" s="101"/>
      <c r="J19" s="101"/>
      <c r="K19" s="101"/>
      <c r="L19" s="101"/>
      <c r="M19" s="101"/>
      <c r="N19" s="101"/>
      <c r="O19" s="101"/>
      <c r="P19" s="101"/>
      <c r="Q19" s="100">
        <f>SUM(E19:P19)</f>
        <v>1</v>
      </c>
      <c r="S19" s="136"/>
    </row>
    <row r="20" spans="2:19" s="107" customFormat="1" ht="53.5">
      <c r="B20" s="102" t="s">
        <v>13</v>
      </c>
      <c r="C20" s="102"/>
      <c r="D20" s="103" t="str">
        <f>+D19</f>
        <v>BLACK</v>
      </c>
      <c r="E20" s="104"/>
      <c r="F20" s="106">
        <f t="shared" ref="F20:L20" si="0">SUM(F18:F19)</f>
        <v>0</v>
      </c>
      <c r="G20" s="106">
        <f t="shared" si="0"/>
        <v>0</v>
      </c>
      <c r="H20" s="106">
        <f t="shared" si="0"/>
        <v>2</v>
      </c>
      <c r="I20" s="106">
        <f t="shared" si="0"/>
        <v>0</v>
      </c>
      <c r="J20" s="106">
        <f t="shared" si="0"/>
        <v>0</v>
      </c>
      <c r="K20" s="106">
        <f t="shared" si="0"/>
        <v>0</v>
      </c>
      <c r="L20" s="106">
        <f t="shared" si="0"/>
        <v>0</v>
      </c>
      <c r="M20" s="105"/>
      <c r="N20" s="105"/>
      <c r="O20" s="105"/>
      <c r="P20" s="105"/>
      <c r="Q20" s="105">
        <f>SUM(Q18:Q19)</f>
        <v>2</v>
      </c>
      <c r="S20" s="147">
        <f>Q19/Q18</f>
        <v>1</v>
      </c>
    </row>
    <row r="21" spans="2:19" s="107" customFormat="1" ht="49" hidden="1" customHeight="1">
      <c r="B21" s="169" t="s">
        <v>142</v>
      </c>
      <c r="C21" s="170"/>
      <c r="D21" s="170"/>
      <c r="E21" s="171"/>
      <c r="F21" s="171">
        <v>0</v>
      </c>
      <c r="G21" s="172">
        <v>0</v>
      </c>
      <c r="H21" s="172">
        <v>0</v>
      </c>
      <c r="I21" s="172">
        <v>0</v>
      </c>
      <c r="J21" s="172">
        <v>0</v>
      </c>
      <c r="K21" s="172">
        <v>0</v>
      </c>
      <c r="L21" s="171">
        <v>0</v>
      </c>
      <c r="M21" s="173"/>
      <c r="N21" s="173"/>
      <c r="O21" s="173"/>
      <c r="P21" s="173"/>
      <c r="Q21" s="174">
        <f>SUM(F21:P21)</f>
        <v>0</v>
      </c>
    </row>
    <row r="22" spans="2:19" s="95" customFormat="1" ht="37.5" hidden="1" customHeight="1">
      <c r="B22" s="91"/>
      <c r="C22" s="91"/>
      <c r="D22" s="91"/>
      <c r="E22" s="91"/>
      <c r="F22" s="91"/>
      <c r="G22" s="91"/>
      <c r="H22" s="91"/>
      <c r="I22" s="91"/>
      <c r="J22" s="91"/>
      <c r="K22" s="91"/>
      <c r="L22" s="91"/>
      <c r="M22" s="91"/>
      <c r="N22" s="91"/>
      <c r="O22" s="91"/>
      <c r="P22" s="91"/>
      <c r="Q22" s="91"/>
      <c r="S22" s="136"/>
    </row>
    <row r="23" spans="2:19" s="95" customFormat="1" ht="37.5" hidden="1" customHeight="1">
      <c r="B23" s="91"/>
      <c r="C23" s="92" t="s">
        <v>66</v>
      </c>
      <c r="D23" s="92" t="s">
        <v>9</v>
      </c>
      <c r="E23" s="93" t="s">
        <v>51</v>
      </c>
      <c r="F23" s="93" t="s">
        <v>84</v>
      </c>
      <c r="G23" s="93" t="s">
        <v>55</v>
      </c>
      <c r="H23" s="93" t="s">
        <v>10</v>
      </c>
      <c r="I23" s="93" t="s">
        <v>52</v>
      </c>
      <c r="J23" s="93" t="s">
        <v>53</v>
      </c>
      <c r="K23" s="93" t="s">
        <v>54</v>
      </c>
      <c r="L23" s="93" t="s">
        <v>96</v>
      </c>
      <c r="M23" s="93"/>
      <c r="N23" s="93"/>
      <c r="O23" s="93"/>
      <c r="P23" s="93"/>
      <c r="Q23" s="94" t="s">
        <v>11</v>
      </c>
      <c r="S23" s="136"/>
    </row>
    <row r="24" spans="2:19" s="95" customFormat="1" ht="53.5" hidden="1">
      <c r="B24" s="96" t="s">
        <v>12</v>
      </c>
      <c r="C24" s="166"/>
      <c r="D24" s="97" t="s">
        <v>36</v>
      </c>
      <c r="E24" s="98"/>
      <c r="F24" s="99"/>
      <c r="G24" s="99"/>
      <c r="H24" s="99"/>
      <c r="I24" s="99"/>
      <c r="J24" s="99"/>
      <c r="K24" s="99"/>
      <c r="L24" s="99"/>
      <c r="M24" s="99"/>
      <c r="N24" s="99"/>
      <c r="O24" s="99"/>
      <c r="P24" s="99"/>
      <c r="Q24" s="100">
        <f>SUM(E24:P24)</f>
        <v>0</v>
      </c>
      <c r="S24" s="136"/>
    </row>
    <row r="25" spans="2:19" s="95" customFormat="1" ht="53.5" hidden="1">
      <c r="B25" s="96" t="s">
        <v>58</v>
      </c>
      <c r="C25" s="166">
        <f>C24</f>
        <v>0</v>
      </c>
      <c r="D25" s="98" t="str">
        <f>+D24</f>
        <v>WHITE</v>
      </c>
      <c r="E25" s="98"/>
      <c r="F25" s="101"/>
      <c r="G25" s="101"/>
      <c r="H25" s="101"/>
      <c r="I25" s="101"/>
      <c r="J25" s="101"/>
      <c r="K25" s="101"/>
      <c r="L25" s="101"/>
      <c r="M25" s="101"/>
      <c r="N25" s="101"/>
      <c r="O25" s="101"/>
      <c r="P25" s="101"/>
      <c r="Q25" s="100">
        <f>SUM(E25:P25)</f>
        <v>0</v>
      </c>
      <c r="S25" s="136"/>
    </row>
    <row r="26" spans="2:19" s="107" customFormat="1" ht="53.5" hidden="1">
      <c r="B26" s="102" t="s">
        <v>13</v>
      </c>
      <c r="C26" s="102"/>
      <c r="D26" s="103" t="str">
        <f>+D25</f>
        <v>WHITE</v>
      </c>
      <c r="E26" s="104"/>
      <c r="F26" s="106">
        <f t="shared" ref="F26:L26" si="1">SUM(F24:F25)</f>
        <v>0</v>
      </c>
      <c r="G26" s="106">
        <f t="shared" si="1"/>
        <v>0</v>
      </c>
      <c r="H26" s="106">
        <f t="shared" si="1"/>
        <v>0</v>
      </c>
      <c r="I26" s="106">
        <f t="shared" si="1"/>
        <v>0</v>
      </c>
      <c r="J26" s="106">
        <f t="shared" si="1"/>
        <v>0</v>
      </c>
      <c r="K26" s="106">
        <f t="shared" si="1"/>
        <v>0</v>
      </c>
      <c r="L26" s="106">
        <f t="shared" si="1"/>
        <v>0</v>
      </c>
      <c r="M26" s="105"/>
      <c r="N26" s="105"/>
      <c r="O26" s="105"/>
      <c r="P26" s="105"/>
      <c r="Q26" s="105">
        <f>SUM(Q24:Q25)</f>
        <v>0</v>
      </c>
      <c r="S26" s="147" t="e">
        <f>Q25/Q24</f>
        <v>#DIV/0!</v>
      </c>
    </row>
    <row r="27" spans="2:19" s="107" customFormat="1" ht="49" hidden="1" customHeight="1">
      <c r="B27" s="169" t="s">
        <v>142</v>
      </c>
      <c r="C27" s="170"/>
      <c r="D27" s="170"/>
      <c r="E27" s="171"/>
      <c r="F27" s="171">
        <v>0</v>
      </c>
      <c r="G27" s="172">
        <v>0</v>
      </c>
      <c r="H27" s="172">
        <v>0</v>
      </c>
      <c r="I27" s="172">
        <v>0</v>
      </c>
      <c r="J27" s="172">
        <v>0</v>
      </c>
      <c r="K27" s="172">
        <v>0</v>
      </c>
      <c r="L27" s="171">
        <v>0</v>
      </c>
      <c r="M27" s="173"/>
      <c r="N27" s="173"/>
      <c r="O27" s="173"/>
      <c r="P27" s="173"/>
      <c r="Q27" s="174">
        <f>SUM(F27:P27)</f>
        <v>0</v>
      </c>
    </row>
    <row r="28" spans="2:19" s="95" customFormat="1" ht="37.5" customHeight="1">
      <c r="B28" s="91"/>
      <c r="C28" s="91"/>
      <c r="D28" s="91"/>
      <c r="E28" s="91"/>
      <c r="F28" s="91"/>
      <c r="G28" s="91"/>
      <c r="H28" s="91"/>
      <c r="I28" s="91"/>
      <c r="J28" s="91"/>
      <c r="K28" s="91"/>
      <c r="L28" s="91"/>
      <c r="M28" s="91"/>
      <c r="N28" s="91"/>
      <c r="O28" s="91"/>
      <c r="P28" s="91"/>
      <c r="Q28" s="91"/>
      <c r="S28" s="136"/>
    </row>
    <row r="29" spans="2:19" s="95" customFormat="1" ht="37.5" hidden="1" customHeight="1">
      <c r="B29" s="91"/>
      <c r="C29" s="92" t="s">
        <v>66</v>
      </c>
      <c r="D29" s="92" t="s">
        <v>9</v>
      </c>
      <c r="E29" s="93" t="s">
        <v>51</v>
      </c>
      <c r="F29" s="93" t="s">
        <v>84</v>
      </c>
      <c r="G29" s="93" t="s">
        <v>55</v>
      </c>
      <c r="H29" s="93" t="s">
        <v>10</v>
      </c>
      <c r="I29" s="93" t="s">
        <v>52</v>
      </c>
      <c r="J29" s="93" t="s">
        <v>53</v>
      </c>
      <c r="K29" s="93" t="s">
        <v>54</v>
      </c>
      <c r="L29" s="93" t="s">
        <v>96</v>
      </c>
      <c r="M29" s="93"/>
      <c r="N29" s="93"/>
      <c r="O29" s="93"/>
      <c r="P29" s="93"/>
      <c r="Q29" s="94" t="s">
        <v>11</v>
      </c>
      <c r="S29" s="136"/>
    </row>
    <row r="30" spans="2:19" s="95" customFormat="1" ht="53.5" hidden="1">
      <c r="B30" s="96" t="s">
        <v>12</v>
      </c>
      <c r="C30" s="166" t="s">
        <v>139</v>
      </c>
      <c r="D30" s="97" t="s">
        <v>128</v>
      </c>
      <c r="E30" s="98"/>
      <c r="F30" s="98" t="s">
        <v>141</v>
      </c>
      <c r="G30" s="99"/>
      <c r="H30" s="99"/>
      <c r="I30" s="99"/>
      <c r="J30" s="99"/>
      <c r="K30" s="99"/>
      <c r="L30" s="99"/>
      <c r="M30" s="99"/>
      <c r="N30" s="99"/>
      <c r="O30" s="99"/>
      <c r="P30" s="99"/>
      <c r="Q30" s="100">
        <f>SUM(E30:P30)</f>
        <v>0</v>
      </c>
      <c r="S30" s="136"/>
    </row>
    <row r="31" spans="2:19" s="95" customFormat="1" ht="53.5" hidden="1">
      <c r="B31" s="96" t="s">
        <v>58</v>
      </c>
      <c r="C31" s="166" t="str">
        <f>C30</f>
        <v>M-0124-KT-4419-OA</v>
      </c>
      <c r="D31" s="98" t="str">
        <f>+D30</f>
        <v>OPEN AIR</v>
      </c>
      <c r="E31" s="98"/>
      <c r="F31" s="101"/>
      <c r="G31" s="101">
        <f t="shared" ref="G31:L31" si="2">ROUNDUP(G30*4%,0)</f>
        <v>0</v>
      </c>
      <c r="H31" s="101">
        <f t="shared" si="2"/>
        <v>0</v>
      </c>
      <c r="I31" s="101">
        <f t="shared" si="2"/>
        <v>0</v>
      </c>
      <c r="J31" s="101">
        <f t="shared" si="2"/>
        <v>0</v>
      </c>
      <c r="K31" s="101">
        <f t="shared" si="2"/>
        <v>0</v>
      </c>
      <c r="L31" s="101">
        <f t="shared" si="2"/>
        <v>0</v>
      </c>
      <c r="M31" s="101"/>
      <c r="N31" s="101"/>
      <c r="O31" s="101"/>
      <c r="P31" s="101"/>
      <c r="Q31" s="100">
        <f>SUM(E31:P31)</f>
        <v>0</v>
      </c>
      <c r="S31" s="136"/>
    </row>
    <row r="32" spans="2:19" s="107" customFormat="1" ht="53.5" hidden="1">
      <c r="B32" s="102" t="s">
        <v>13</v>
      </c>
      <c r="C32" s="102"/>
      <c r="D32" s="103" t="str">
        <f>+D31</f>
        <v>OPEN AIR</v>
      </c>
      <c r="E32" s="104"/>
      <c r="F32" s="106">
        <f t="shared" ref="F32:L32" si="3">SUM(F30:F31)</f>
        <v>0</v>
      </c>
      <c r="G32" s="106">
        <f t="shared" si="3"/>
        <v>0</v>
      </c>
      <c r="H32" s="106">
        <f t="shared" si="3"/>
        <v>0</v>
      </c>
      <c r="I32" s="106">
        <f t="shared" si="3"/>
        <v>0</v>
      </c>
      <c r="J32" s="106">
        <f t="shared" si="3"/>
        <v>0</v>
      </c>
      <c r="K32" s="106">
        <f t="shared" si="3"/>
        <v>0</v>
      </c>
      <c r="L32" s="106">
        <f t="shared" si="3"/>
        <v>0</v>
      </c>
      <c r="M32" s="105"/>
      <c r="N32" s="105"/>
      <c r="O32" s="105"/>
      <c r="P32" s="105"/>
      <c r="Q32" s="105">
        <f>SUM(Q30:Q31)</f>
        <v>0</v>
      </c>
      <c r="S32" s="147" t="e">
        <f>Q31/Q30</f>
        <v>#DIV/0!</v>
      </c>
    </row>
    <row r="33" spans="2:19" s="107" customFormat="1" ht="49" hidden="1" customHeight="1">
      <c r="B33" s="169" t="s">
        <v>142</v>
      </c>
      <c r="C33" s="170"/>
      <c r="D33" s="170"/>
      <c r="E33" s="171"/>
      <c r="F33" s="171">
        <v>0</v>
      </c>
      <c r="G33" s="172">
        <v>0</v>
      </c>
      <c r="H33" s="171">
        <v>3</v>
      </c>
      <c r="I33" s="171">
        <v>1</v>
      </c>
      <c r="J33" s="171">
        <v>1</v>
      </c>
      <c r="K33" s="171">
        <v>0</v>
      </c>
      <c r="L33" s="171">
        <v>0</v>
      </c>
      <c r="M33" s="173"/>
      <c r="N33" s="173"/>
      <c r="O33" s="173"/>
      <c r="P33" s="173"/>
      <c r="Q33" s="174">
        <f>SUM(F33:P33)</f>
        <v>5</v>
      </c>
    </row>
    <row r="34" spans="2:19" s="95" customFormat="1" ht="37.5" hidden="1" customHeight="1">
      <c r="B34" s="91"/>
      <c r="C34" s="91"/>
      <c r="D34" s="91"/>
      <c r="E34" s="91"/>
      <c r="F34" s="91"/>
      <c r="G34" s="91"/>
      <c r="H34" s="91"/>
      <c r="I34" s="91"/>
      <c r="J34" s="91"/>
      <c r="K34" s="91"/>
      <c r="L34" s="91"/>
      <c r="M34" s="91"/>
      <c r="N34" s="91"/>
      <c r="O34" s="91"/>
      <c r="P34" s="91"/>
      <c r="Q34" s="91"/>
      <c r="S34" s="136"/>
    </row>
    <row r="35" spans="2:19" s="95" customFormat="1" ht="37.5" hidden="1" customHeight="1">
      <c r="B35" s="91"/>
      <c r="C35" s="92" t="s">
        <v>66</v>
      </c>
      <c r="D35" s="92" t="s">
        <v>9</v>
      </c>
      <c r="E35" s="93" t="s">
        <v>51</v>
      </c>
      <c r="F35" s="93" t="s">
        <v>84</v>
      </c>
      <c r="G35" s="93" t="s">
        <v>55</v>
      </c>
      <c r="H35" s="93" t="s">
        <v>10</v>
      </c>
      <c r="I35" s="93" t="s">
        <v>52</v>
      </c>
      <c r="J35" s="93" t="s">
        <v>53</v>
      </c>
      <c r="K35" s="93" t="s">
        <v>54</v>
      </c>
      <c r="L35" s="93" t="s">
        <v>96</v>
      </c>
      <c r="M35" s="93"/>
      <c r="N35" s="93"/>
      <c r="O35" s="93"/>
      <c r="P35" s="93"/>
      <c r="Q35" s="94" t="s">
        <v>11</v>
      </c>
      <c r="S35" s="136"/>
    </row>
    <row r="36" spans="2:19" s="95" customFormat="1" ht="53.5" hidden="1">
      <c r="B36" s="96" t="s">
        <v>12</v>
      </c>
      <c r="C36" s="166" t="s">
        <v>140</v>
      </c>
      <c r="D36" s="97" t="s">
        <v>129</v>
      </c>
      <c r="E36" s="98"/>
      <c r="F36" s="98" t="s">
        <v>141</v>
      </c>
      <c r="G36" s="99"/>
      <c r="H36" s="99"/>
      <c r="I36" s="99"/>
      <c r="J36" s="99"/>
      <c r="K36" s="99"/>
      <c r="L36" s="99"/>
      <c r="M36" s="99"/>
      <c r="N36" s="99"/>
      <c r="O36" s="99"/>
      <c r="P36" s="99"/>
      <c r="Q36" s="100">
        <f>SUM(E36:P36)</f>
        <v>0</v>
      </c>
      <c r="S36" s="136"/>
    </row>
    <row r="37" spans="2:19" s="95" customFormat="1" ht="53.5" hidden="1">
      <c r="B37" s="96" t="s">
        <v>58</v>
      </c>
      <c r="C37" s="166" t="str">
        <f>C36</f>
        <v>M-0124-KT-4419-SD</v>
      </c>
      <c r="D37" s="98" t="str">
        <f>+D36</f>
        <v>SAND</v>
      </c>
      <c r="E37" s="98"/>
      <c r="F37" s="101"/>
      <c r="G37" s="101">
        <f t="shared" ref="G37:L37" si="4">ROUNDUP(G36*15%,0)</f>
        <v>0</v>
      </c>
      <c r="H37" s="101">
        <f t="shared" si="4"/>
        <v>0</v>
      </c>
      <c r="I37" s="101">
        <f t="shared" si="4"/>
        <v>0</v>
      </c>
      <c r="J37" s="101">
        <f t="shared" si="4"/>
        <v>0</v>
      </c>
      <c r="K37" s="101">
        <f t="shared" si="4"/>
        <v>0</v>
      </c>
      <c r="L37" s="101">
        <f t="shared" si="4"/>
        <v>0</v>
      </c>
      <c r="M37" s="101"/>
      <c r="N37" s="101"/>
      <c r="O37" s="101"/>
      <c r="P37" s="101"/>
      <c r="Q37" s="100">
        <f>SUM(E37:P37)</f>
        <v>0</v>
      </c>
      <c r="S37" s="136"/>
    </row>
    <row r="38" spans="2:19" s="107" customFormat="1" ht="53.5" hidden="1">
      <c r="B38" s="102" t="s">
        <v>13</v>
      </c>
      <c r="C38" s="102"/>
      <c r="D38" s="103" t="str">
        <f>+D37</f>
        <v>SAND</v>
      </c>
      <c r="E38" s="104"/>
      <c r="F38" s="106">
        <f t="shared" ref="F38:L38" si="5">SUM(F36:F37)</f>
        <v>0</v>
      </c>
      <c r="G38" s="106">
        <f t="shared" si="5"/>
        <v>0</v>
      </c>
      <c r="H38" s="106">
        <f t="shared" si="5"/>
        <v>0</v>
      </c>
      <c r="I38" s="106">
        <f t="shared" si="5"/>
        <v>0</v>
      </c>
      <c r="J38" s="106">
        <f t="shared" si="5"/>
        <v>0</v>
      </c>
      <c r="K38" s="106">
        <f t="shared" si="5"/>
        <v>0</v>
      </c>
      <c r="L38" s="106">
        <f t="shared" si="5"/>
        <v>0</v>
      </c>
      <c r="M38" s="105"/>
      <c r="N38" s="105"/>
      <c r="O38" s="105"/>
      <c r="P38" s="105"/>
      <c r="Q38" s="105">
        <f>SUM(Q36:Q37)</f>
        <v>0</v>
      </c>
      <c r="S38" s="147" t="e">
        <f>Q37/Q36</f>
        <v>#DIV/0!</v>
      </c>
    </row>
    <row r="39" spans="2:19" s="95" customFormat="1" ht="37.5" hidden="1" customHeight="1">
      <c r="B39" s="91"/>
      <c r="C39" s="91"/>
      <c r="D39" s="91"/>
      <c r="E39" s="91"/>
      <c r="F39" s="91"/>
      <c r="G39" s="91"/>
      <c r="H39" s="91"/>
      <c r="I39" s="91"/>
      <c r="J39" s="91"/>
      <c r="K39" s="91"/>
      <c r="L39" s="91"/>
      <c r="M39" s="91"/>
      <c r="N39" s="91"/>
      <c r="O39" s="91"/>
      <c r="P39" s="91"/>
      <c r="Q39" s="91"/>
      <c r="S39" s="136"/>
    </row>
    <row r="40" spans="2:19" s="95" customFormat="1" ht="37.5" hidden="1" customHeight="1">
      <c r="B40" s="91"/>
      <c r="C40" s="92" t="s">
        <v>66</v>
      </c>
      <c r="D40" s="92" t="s">
        <v>9</v>
      </c>
      <c r="E40" s="93" t="s">
        <v>51</v>
      </c>
      <c r="F40" s="93" t="s">
        <v>84</v>
      </c>
      <c r="G40" s="93" t="s">
        <v>55</v>
      </c>
      <c r="H40" s="93" t="s">
        <v>10</v>
      </c>
      <c r="I40" s="93" t="s">
        <v>52</v>
      </c>
      <c r="J40" s="93" t="s">
        <v>53</v>
      </c>
      <c r="K40" s="93" t="s">
        <v>54</v>
      </c>
      <c r="L40" s="93" t="s">
        <v>96</v>
      </c>
      <c r="M40" s="93"/>
      <c r="N40" s="93"/>
      <c r="O40" s="93"/>
      <c r="P40" s="93"/>
      <c r="Q40" s="94" t="s">
        <v>11</v>
      </c>
      <c r="S40" s="136"/>
    </row>
    <row r="41" spans="2:19" s="95" customFormat="1" ht="53.5" hidden="1">
      <c r="B41" s="96" t="s">
        <v>12</v>
      </c>
      <c r="C41" s="166"/>
      <c r="D41" s="97"/>
      <c r="E41" s="98"/>
      <c r="F41" s="99"/>
      <c r="G41" s="99"/>
      <c r="H41" s="99"/>
      <c r="I41" s="99"/>
      <c r="J41" s="99"/>
      <c r="K41" s="99"/>
      <c r="L41" s="99"/>
      <c r="M41" s="99"/>
      <c r="N41" s="99"/>
      <c r="O41" s="99"/>
      <c r="P41" s="99"/>
      <c r="Q41" s="100">
        <f>SUM(E41:P41)</f>
        <v>0</v>
      </c>
      <c r="S41" s="136"/>
    </row>
    <row r="42" spans="2:19" s="95" customFormat="1" ht="53.5" hidden="1">
      <c r="B42" s="96" t="s">
        <v>58</v>
      </c>
      <c r="C42" s="166"/>
      <c r="D42" s="98">
        <f>+D41</f>
        <v>0</v>
      </c>
      <c r="E42" s="98"/>
      <c r="F42" s="101">
        <v>0</v>
      </c>
      <c r="G42" s="101">
        <f>ROUNDUP(G41*5%,0)</f>
        <v>0</v>
      </c>
      <c r="H42" s="101">
        <f t="shared" ref="H42:L42" si="6">ROUNDUP(H41*5%,0)</f>
        <v>0</v>
      </c>
      <c r="I42" s="101">
        <f t="shared" si="6"/>
        <v>0</v>
      </c>
      <c r="J42" s="101">
        <f t="shared" si="6"/>
        <v>0</v>
      </c>
      <c r="K42" s="101">
        <f t="shared" si="6"/>
        <v>0</v>
      </c>
      <c r="L42" s="101">
        <f t="shared" si="6"/>
        <v>0</v>
      </c>
      <c r="M42" s="101"/>
      <c r="N42" s="101"/>
      <c r="O42" s="101"/>
      <c r="P42" s="101"/>
      <c r="Q42" s="100">
        <f>SUM(E42:P42)</f>
        <v>0</v>
      </c>
      <c r="S42" s="136"/>
    </row>
    <row r="43" spans="2:19" s="107" customFormat="1" ht="53.5" hidden="1">
      <c r="B43" s="102" t="s">
        <v>13</v>
      </c>
      <c r="C43" s="102"/>
      <c r="D43" s="103">
        <f>+D42</f>
        <v>0</v>
      </c>
      <c r="E43" s="104"/>
      <c r="F43" s="106">
        <v>0</v>
      </c>
      <c r="G43" s="106">
        <f>SUM(G41:G42)</f>
        <v>0</v>
      </c>
      <c r="H43" s="106">
        <f t="shared" ref="H43:K43" si="7">SUM(H41:H42)</f>
        <v>0</v>
      </c>
      <c r="I43" s="106">
        <f t="shared" si="7"/>
        <v>0</v>
      </c>
      <c r="J43" s="106">
        <f t="shared" si="7"/>
        <v>0</v>
      </c>
      <c r="K43" s="106">
        <f t="shared" si="7"/>
        <v>0</v>
      </c>
      <c r="L43" s="106">
        <v>0</v>
      </c>
      <c r="M43" s="105"/>
      <c r="N43" s="105"/>
      <c r="O43" s="105"/>
      <c r="P43" s="105"/>
      <c r="Q43" s="105">
        <f>SUM(Q41:Q42)</f>
        <v>0</v>
      </c>
      <c r="S43" s="147" t="e">
        <f>Q42/Q41</f>
        <v>#DIV/0!</v>
      </c>
    </row>
    <row r="44" spans="2:19" s="107" customFormat="1" ht="49" hidden="1" customHeight="1">
      <c r="B44" s="169" t="s">
        <v>142</v>
      </c>
      <c r="C44" s="170"/>
      <c r="D44" s="170"/>
      <c r="E44" s="171"/>
      <c r="F44" s="171">
        <v>0</v>
      </c>
      <c r="G44" s="172">
        <v>0</v>
      </c>
      <c r="H44" s="171">
        <v>3</v>
      </c>
      <c r="I44" s="171">
        <v>1</v>
      </c>
      <c r="J44" s="171">
        <v>1</v>
      </c>
      <c r="K44" s="171">
        <v>0</v>
      </c>
      <c r="L44" s="171">
        <v>0</v>
      </c>
      <c r="M44" s="173"/>
      <c r="N44" s="173"/>
      <c r="O44" s="173"/>
      <c r="P44" s="173"/>
      <c r="Q44" s="174">
        <f>SUM(F44:P44)</f>
        <v>5</v>
      </c>
    </row>
    <row r="45" spans="2:19" s="95" customFormat="1" ht="37.5" hidden="1" customHeight="1">
      <c r="B45" s="91"/>
      <c r="C45" s="91"/>
      <c r="D45" s="91"/>
      <c r="E45" s="91"/>
      <c r="F45" s="91"/>
      <c r="G45" s="91"/>
      <c r="H45" s="91"/>
      <c r="I45" s="91"/>
      <c r="J45" s="91"/>
      <c r="K45" s="91"/>
      <c r="L45" s="91"/>
      <c r="M45" s="91"/>
      <c r="N45" s="91"/>
      <c r="O45" s="91"/>
      <c r="P45" s="91"/>
      <c r="Q45" s="91"/>
      <c r="S45" s="136"/>
    </row>
    <row r="46" spans="2:19" s="107" customFormat="1" ht="71.5" customHeight="1">
      <c r="B46" s="108" t="s">
        <v>78</v>
      </c>
      <c r="C46" s="109"/>
      <c r="D46" s="108"/>
      <c r="E46" s="110"/>
      <c r="F46" s="129">
        <f t="shared" ref="F46:L46" si="8">F20+F26+F32+F38+F43</f>
        <v>0</v>
      </c>
      <c r="G46" s="129">
        <f t="shared" si="8"/>
        <v>0</v>
      </c>
      <c r="H46" s="129">
        <f t="shared" si="8"/>
        <v>2</v>
      </c>
      <c r="I46" s="129">
        <f t="shared" si="8"/>
        <v>0</v>
      </c>
      <c r="J46" s="129">
        <f t="shared" si="8"/>
        <v>0</v>
      </c>
      <c r="K46" s="129">
        <f t="shared" si="8"/>
        <v>0</v>
      </c>
      <c r="L46" s="129">
        <f t="shared" si="8"/>
        <v>0</v>
      </c>
      <c r="M46" s="129"/>
      <c r="N46" s="129"/>
      <c r="O46" s="129"/>
      <c r="P46" s="129"/>
      <c r="Q46" s="129">
        <f>Q20+Q26+Q32+Q38+Q43</f>
        <v>2</v>
      </c>
      <c r="S46" s="137"/>
    </row>
    <row r="47" spans="2:19" s="62" customFormat="1" ht="20.25" customHeight="1">
      <c r="B47" s="63"/>
      <c r="C47" s="64"/>
      <c r="D47" s="239"/>
      <c r="E47" s="239"/>
      <c r="F47" s="239"/>
      <c r="G47" s="239"/>
      <c r="H47" s="239"/>
      <c r="I47" s="239"/>
      <c r="J47" s="239"/>
      <c r="K47" s="239"/>
      <c r="L47" s="239"/>
      <c r="M47" s="239"/>
      <c r="N47" s="239"/>
      <c r="O47" s="239"/>
      <c r="P47" s="239"/>
      <c r="Q47" s="239"/>
      <c r="S47" s="138"/>
    </row>
    <row r="48" spans="2:19" s="1" customFormat="1" ht="59.15" customHeight="1">
      <c r="B48" s="52" t="s">
        <v>14</v>
      </c>
      <c r="C48" s="30"/>
      <c r="D48" s="239"/>
      <c r="E48" s="239"/>
      <c r="F48" s="239"/>
      <c r="G48" s="239"/>
      <c r="H48" s="239"/>
      <c r="I48" s="239"/>
      <c r="J48" s="239"/>
      <c r="K48" s="239"/>
      <c r="L48" s="239"/>
      <c r="M48" s="239"/>
      <c r="N48" s="239"/>
      <c r="O48" s="239"/>
      <c r="P48" s="239"/>
      <c r="Q48" s="239"/>
      <c r="S48" s="131"/>
    </row>
    <row r="49" spans="1:21" s="31" customFormat="1" ht="120">
      <c r="A49" s="223" t="s">
        <v>15</v>
      </c>
      <c r="B49" s="223"/>
      <c r="C49" s="223"/>
      <c r="D49" s="81" t="s">
        <v>16</v>
      </c>
      <c r="E49" s="81" t="s">
        <v>17</v>
      </c>
      <c r="F49" s="81" t="s">
        <v>18</v>
      </c>
      <c r="G49" s="80" t="s">
        <v>19</v>
      </c>
      <c r="H49" s="80" t="s">
        <v>20</v>
      </c>
      <c r="I49" s="80" t="s">
        <v>34</v>
      </c>
      <c r="J49" s="80" t="s">
        <v>83</v>
      </c>
      <c r="K49" s="80" t="s">
        <v>81</v>
      </c>
      <c r="L49" s="80" t="s">
        <v>82</v>
      </c>
      <c r="M49" s="80" t="s">
        <v>35</v>
      </c>
      <c r="N49" s="222" t="s">
        <v>47</v>
      </c>
      <c r="O49" s="222"/>
      <c r="P49" s="222"/>
      <c r="Q49" s="222"/>
      <c r="S49" s="139"/>
    </row>
    <row r="50" spans="1:21" s="38" customFormat="1" ht="41.5">
      <c r="A50" s="221" t="str">
        <f>D20</f>
        <v>BLACK</v>
      </c>
      <c r="B50" s="221"/>
      <c r="C50" s="221"/>
      <c r="D50" s="221"/>
      <c r="E50" s="221"/>
      <c r="F50" s="221"/>
      <c r="G50" s="221"/>
      <c r="H50" s="221"/>
      <c r="I50" s="221"/>
      <c r="J50" s="221"/>
      <c r="K50" s="221"/>
      <c r="L50" s="221"/>
      <c r="M50" s="221"/>
      <c r="N50" s="221"/>
      <c r="O50" s="221"/>
      <c r="P50" s="221"/>
      <c r="Q50" s="221"/>
      <c r="S50" s="140"/>
    </row>
    <row r="51" spans="1:21" s="66" customFormat="1" ht="217" customHeight="1">
      <c r="A51" s="67">
        <v>1</v>
      </c>
      <c r="B51" s="225" t="str">
        <f>$L$11</f>
        <v>HEAVY JERSEY SOLID 100% COTTON CM 20'S/2 WITH ENZYME CUT, 300-310GSM</v>
      </c>
      <c r="C51" s="225"/>
      <c r="D51" s="85" t="s">
        <v>451</v>
      </c>
      <c r="E51" s="85" t="str">
        <f>D19</f>
        <v>BLACK</v>
      </c>
      <c r="F51" s="67" t="s">
        <v>10</v>
      </c>
      <c r="G51" s="86">
        <f>$Q$20</f>
        <v>2</v>
      </c>
      <c r="H51" s="87">
        <v>0.75</v>
      </c>
      <c r="I51" s="72">
        <f>H51*G51</f>
        <v>1.5</v>
      </c>
      <c r="J51" s="78">
        <f>I51*1%+(I51/50)*0.5</f>
        <v>0.03</v>
      </c>
      <c r="K51" s="78">
        <v>3</v>
      </c>
      <c r="L51" s="78">
        <v>0</v>
      </c>
      <c r="M51" s="148">
        <f>ROUNDUP(SUM(I51:L51),0)</f>
        <v>5</v>
      </c>
      <c r="N51" s="224"/>
      <c r="O51" s="224"/>
      <c r="P51" s="224"/>
      <c r="Q51" s="224"/>
      <c r="R51" s="66">
        <f>646-104</f>
        <v>542</v>
      </c>
      <c r="S51" s="141"/>
      <c r="U51" s="66">
        <f>R51+470.4</f>
        <v>1012.4</v>
      </c>
    </row>
    <row r="52" spans="1:21" s="66" customFormat="1" ht="217" customHeight="1">
      <c r="A52" s="67">
        <v>1</v>
      </c>
      <c r="B52" s="225" t="s">
        <v>393</v>
      </c>
      <c r="C52" s="225"/>
      <c r="D52" s="85" t="s">
        <v>392</v>
      </c>
      <c r="E52" s="85" t="str">
        <f>D19</f>
        <v>BLACK</v>
      </c>
      <c r="F52" s="67" t="s">
        <v>10</v>
      </c>
      <c r="G52" s="86">
        <f>$Q$20</f>
        <v>2</v>
      </c>
      <c r="H52" s="87">
        <v>0.75</v>
      </c>
      <c r="I52" s="72">
        <f>H52*G52</f>
        <v>1.5</v>
      </c>
      <c r="J52" s="78">
        <f>I52*1%+(I52/50)*0.5</f>
        <v>0.03</v>
      </c>
      <c r="K52" s="78">
        <v>3</v>
      </c>
      <c r="L52" s="78">
        <v>0</v>
      </c>
      <c r="M52" s="148">
        <f>ROUNDUP(SUM(I52:L52),0)</f>
        <v>5</v>
      </c>
      <c r="N52" s="224"/>
      <c r="O52" s="224"/>
      <c r="P52" s="224"/>
      <c r="Q52" s="224"/>
      <c r="R52" s="66">
        <f>646-104</f>
        <v>542</v>
      </c>
      <c r="S52" s="141"/>
      <c r="U52" s="66">
        <f>R52+470.4</f>
        <v>1012.4</v>
      </c>
    </row>
    <row r="53" spans="1:21" s="38" customFormat="1" ht="41.5" hidden="1">
      <c r="A53" s="221" t="s">
        <v>36</v>
      </c>
      <c r="B53" s="221"/>
      <c r="C53" s="221"/>
      <c r="D53" s="221"/>
      <c r="E53" s="221"/>
      <c r="F53" s="221"/>
      <c r="G53" s="221"/>
      <c r="H53" s="221"/>
      <c r="I53" s="221"/>
      <c r="J53" s="221"/>
      <c r="K53" s="221"/>
      <c r="L53" s="221"/>
      <c r="M53" s="221"/>
      <c r="N53" s="221"/>
      <c r="O53" s="221"/>
      <c r="P53" s="221"/>
      <c r="Q53" s="221"/>
      <c r="S53" s="140"/>
    </row>
    <row r="54" spans="1:21" s="66" customFormat="1" ht="71.5" hidden="1" customHeight="1">
      <c r="A54" s="67">
        <v>3</v>
      </c>
      <c r="B54" s="225" t="str">
        <f>$L$11</f>
        <v>HEAVY JERSEY SOLID 100% COTTON CM 20'S/2 WITH ENZYME CUT, 300-310GSM</v>
      </c>
      <c r="C54" s="225"/>
      <c r="D54" s="85" t="s">
        <v>77</v>
      </c>
      <c r="E54" s="85" t="s">
        <v>115</v>
      </c>
      <c r="F54" s="67" t="s">
        <v>10</v>
      </c>
      <c r="G54" s="86">
        <f>$Q$26</f>
        <v>0</v>
      </c>
      <c r="H54" s="87">
        <v>0.75</v>
      </c>
      <c r="I54" s="72">
        <f>H54*G54</f>
        <v>0</v>
      </c>
      <c r="J54" s="78">
        <f>I54*2%+(I54/50)*0.5</f>
        <v>0</v>
      </c>
      <c r="K54" s="78">
        <v>3</v>
      </c>
      <c r="L54" s="78">
        <v>0</v>
      </c>
      <c r="M54" s="148">
        <f>ROUNDUP(SUM(I54:L54),0)</f>
        <v>3</v>
      </c>
      <c r="N54" s="224" t="s">
        <v>143</v>
      </c>
      <c r="O54" s="224"/>
      <c r="P54" s="224"/>
      <c r="Q54" s="224"/>
      <c r="S54" s="141">
        <f>329-171</f>
        <v>158</v>
      </c>
    </row>
    <row r="55" spans="1:21" s="66" customFormat="1" ht="71.5" hidden="1" customHeight="1">
      <c r="A55" s="67">
        <v>4</v>
      </c>
      <c r="B55" s="202" t="s">
        <v>94</v>
      </c>
      <c r="C55" s="202"/>
      <c r="D55" s="85" t="s">
        <v>95</v>
      </c>
      <c r="E55" s="85" t="str">
        <f>E54</f>
        <v>WHITE OVO STANDARD</v>
      </c>
      <c r="F55" s="67" t="s">
        <v>10</v>
      </c>
      <c r="G55" s="86">
        <f>G54</f>
        <v>0</v>
      </c>
      <c r="H55" s="87">
        <v>0.02</v>
      </c>
      <c r="I55" s="72">
        <f>H55*G55</f>
        <v>0</v>
      </c>
      <c r="J55" s="78">
        <f>I55*5%</f>
        <v>0</v>
      </c>
      <c r="K55" s="78">
        <v>0</v>
      </c>
      <c r="L55" s="78">
        <v>0</v>
      </c>
      <c r="M55" s="148">
        <f>ROUNDUP(SUM(I55:L55),0)</f>
        <v>0</v>
      </c>
      <c r="N55" s="224" t="s">
        <v>143</v>
      </c>
      <c r="O55" s="224"/>
      <c r="P55" s="224"/>
      <c r="Q55" s="224"/>
      <c r="S55" s="141">
        <f>225/0.75*0.02</f>
        <v>6</v>
      </c>
    </row>
    <row r="56" spans="1:21" s="38" customFormat="1" ht="41.5" hidden="1">
      <c r="A56" s="221" t="str">
        <f>$D$32</f>
        <v>OPEN AIR</v>
      </c>
      <c r="B56" s="221"/>
      <c r="C56" s="221"/>
      <c r="D56" s="221"/>
      <c r="E56" s="221"/>
      <c r="F56" s="221"/>
      <c r="G56" s="221"/>
      <c r="H56" s="221"/>
      <c r="I56" s="221"/>
      <c r="J56" s="221"/>
      <c r="K56" s="221"/>
      <c r="L56" s="221"/>
      <c r="M56" s="221"/>
      <c r="N56" s="221"/>
      <c r="O56" s="221"/>
      <c r="P56" s="221"/>
      <c r="Q56" s="221"/>
      <c r="S56" s="140"/>
    </row>
    <row r="57" spans="1:21" s="66" customFormat="1" ht="81.5" hidden="1" customHeight="1">
      <c r="A57" s="67">
        <v>5</v>
      </c>
      <c r="B57" s="225" t="str">
        <f>$L$11</f>
        <v>HEAVY JERSEY SOLID 100% COTTON CM 20'S/2 WITH ENZYME CUT, 300-310GSM</v>
      </c>
      <c r="C57" s="225"/>
      <c r="D57" s="85" t="s">
        <v>77</v>
      </c>
      <c r="E57" s="85" t="str">
        <f>$D$32</f>
        <v>OPEN AIR</v>
      </c>
      <c r="F57" s="67" t="s">
        <v>10</v>
      </c>
      <c r="G57" s="86">
        <f>$Q$32</f>
        <v>0</v>
      </c>
      <c r="H57" s="87">
        <v>0.78</v>
      </c>
      <c r="I57" s="72">
        <f>H57*G57</f>
        <v>0</v>
      </c>
      <c r="J57" s="78">
        <f>I57*1%+(I57/40)*0.5</f>
        <v>0</v>
      </c>
      <c r="K57" s="78">
        <v>2</v>
      </c>
      <c r="L57" s="78">
        <v>0</v>
      </c>
      <c r="M57" s="148">
        <f>ROUNDUP(SUM(I57:L57),0)</f>
        <v>2</v>
      </c>
      <c r="N57" s="201" t="s">
        <v>133</v>
      </c>
      <c r="O57" s="201"/>
      <c r="P57" s="201"/>
      <c r="Q57" s="201"/>
      <c r="S57" s="141"/>
    </row>
    <row r="58" spans="1:21" s="66" customFormat="1" ht="81.5" hidden="1" customHeight="1">
      <c r="A58" s="67">
        <v>6</v>
      </c>
      <c r="B58" s="202" t="s">
        <v>94</v>
      </c>
      <c r="C58" s="202"/>
      <c r="D58" s="85" t="s">
        <v>95</v>
      </c>
      <c r="E58" s="85" t="str">
        <f>E57</f>
        <v>OPEN AIR</v>
      </c>
      <c r="F58" s="67" t="s">
        <v>10</v>
      </c>
      <c r="G58" s="86">
        <f>G57</f>
        <v>0</v>
      </c>
      <c r="H58" s="87">
        <v>0.02</v>
      </c>
      <c r="I58" s="72">
        <f>H58*G58</f>
        <v>0</v>
      </c>
      <c r="J58" s="78">
        <f>I58*1%</f>
        <v>0</v>
      </c>
      <c r="K58" s="78">
        <v>0</v>
      </c>
      <c r="L58" s="78">
        <v>0</v>
      </c>
      <c r="M58" s="148">
        <f>ROUNDUP(SUM(I58:L58),0)</f>
        <v>0</v>
      </c>
      <c r="N58" s="201" t="s">
        <v>134</v>
      </c>
      <c r="O58" s="201"/>
      <c r="P58" s="201"/>
      <c r="Q58" s="201"/>
      <c r="S58" s="141"/>
    </row>
    <row r="59" spans="1:21" s="38" customFormat="1" ht="41.5" hidden="1">
      <c r="A59" s="221" t="str">
        <f>$D$38</f>
        <v>SAND</v>
      </c>
      <c r="B59" s="221"/>
      <c r="C59" s="221"/>
      <c r="D59" s="221"/>
      <c r="E59" s="221"/>
      <c r="F59" s="221"/>
      <c r="G59" s="221"/>
      <c r="H59" s="221"/>
      <c r="I59" s="221"/>
      <c r="J59" s="221"/>
      <c r="K59" s="221"/>
      <c r="L59" s="221"/>
      <c r="M59" s="221"/>
      <c r="N59" s="221"/>
      <c r="O59" s="221"/>
      <c r="P59" s="221"/>
      <c r="Q59" s="221"/>
      <c r="S59" s="140"/>
    </row>
    <row r="60" spans="1:21" s="66" customFormat="1" ht="103" hidden="1" customHeight="1">
      <c r="A60" s="67">
        <v>7</v>
      </c>
      <c r="B60" s="225" t="str">
        <f>$L$11</f>
        <v>HEAVY JERSEY SOLID 100% COTTON CM 20'S/2 WITH ENZYME CUT, 300-310GSM</v>
      </c>
      <c r="C60" s="225"/>
      <c r="D60" s="85" t="s">
        <v>77</v>
      </c>
      <c r="E60" s="85" t="str">
        <f>$D$38</f>
        <v>SAND</v>
      </c>
      <c r="F60" s="67" t="s">
        <v>10</v>
      </c>
      <c r="G60" s="86">
        <f>$Q$38</f>
        <v>0</v>
      </c>
      <c r="H60" s="87">
        <v>0.78</v>
      </c>
      <c r="I60" s="72">
        <f>H60*G60</f>
        <v>0</v>
      </c>
      <c r="J60" s="78">
        <f>I60*2.1%+(I60/50)*0.5</f>
        <v>0</v>
      </c>
      <c r="K60" s="78">
        <v>2</v>
      </c>
      <c r="L60" s="78">
        <v>0</v>
      </c>
      <c r="M60" s="148">
        <f>ROUNDUP(SUM(I60:L60),0)</f>
        <v>2</v>
      </c>
      <c r="N60" s="201" t="s">
        <v>130</v>
      </c>
      <c r="O60" s="201"/>
      <c r="P60" s="201"/>
      <c r="Q60" s="201"/>
      <c r="S60" s="141"/>
    </row>
    <row r="61" spans="1:21" s="66" customFormat="1" ht="103" hidden="1" customHeight="1">
      <c r="A61" s="67">
        <v>8</v>
      </c>
      <c r="B61" s="202" t="s">
        <v>94</v>
      </c>
      <c r="C61" s="202"/>
      <c r="D61" s="85" t="s">
        <v>95</v>
      </c>
      <c r="E61" s="85" t="str">
        <f>E60</f>
        <v>SAND</v>
      </c>
      <c r="F61" s="67" t="s">
        <v>10</v>
      </c>
      <c r="G61" s="86">
        <f>G60</f>
        <v>0</v>
      </c>
      <c r="H61" s="87">
        <v>0.02</v>
      </c>
      <c r="I61" s="72">
        <f>H61*G61</f>
        <v>0</v>
      </c>
      <c r="J61" s="78">
        <f>I61*29.1%</f>
        <v>0</v>
      </c>
      <c r="K61" s="78">
        <v>0</v>
      </c>
      <c r="L61" s="78">
        <v>0</v>
      </c>
      <c r="M61" s="148">
        <f>ROUNDUP(SUM(I61:L61),0)</f>
        <v>0</v>
      </c>
      <c r="N61" s="201" t="s">
        <v>131</v>
      </c>
      <c r="O61" s="201"/>
      <c r="P61" s="201"/>
      <c r="Q61" s="201"/>
      <c r="S61" s="141"/>
    </row>
    <row r="62" spans="1:21" s="38" customFormat="1" ht="41.5" hidden="1">
      <c r="A62" s="221">
        <f>$D$43</f>
        <v>0</v>
      </c>
      <c r="B62" s="221"/>
      <c r="C62" s="221"/>
      <c r="D62" s="221"/>
      <c r="E62" s="221"/>
      <c r="F62" s="221"/>
      <c r="G62" s="221"/>
      <c r="H62" s="221"/>
      <c r="I62" s="221"/>
      <c r="J62" s="221"/>
      <c r="K62" s="221"/>
      <c r="L62" s="221"/>
      <c r="M62" s="221"/>
      <c r="N62" s="221"/>
      <c r="O62" s="221"/>
      <c r="P62" s="221"/>
      <c r="Q62" s="221"/>
      <c r="S62" s="140"/>
    </row>
    <row r="63" spans="1:21" s="66" customFormat="1" ht="112" hidden="1" customHeight="1">
      <c r="A63" s="67">
        <v>9</v>
      </c>
      <c r="B63" s="225" t="str">
        <f>$L$11</f>
        <v>HEAVY JERSEY SOLID 100% COTTON CM 20'S/2 WITH ENZYME CUT, 300-310GSM</v>
      </c>
      <c r="C63" s="225"/>
      <c r="D63" s="85" t="s">
        <v>77</v>
      </c>
      <c r="E63" s="85">
        <f>$D$43</f>
        <v>0</v>
      </c>
      <c r="F63" s="67" t="s">
        <v>10</v>
      </c>
      <c r="G63" s="86">
        <f>$Q$43</f>
        <v>0</v>
      </c>
      <c r="H63" s="87">
        <v>0.66</v>
      </c>
      <c r="I63" s="72">
        <f>H63*G63</f>
        <v>0</v>
      </c>
      <c r="J63" s="78">
        <f>I63*0.7%+(I63/50)*0.5</f>
        <v>0</v>
      </c>
      <c r="K63" s="78">
        <v>2</v>
      </c>
      <c r="L63" s="78">
        <v>0</v>
      </c>
      <c r="M63" s="148">
        <f>ROUNDUP(SUM(I63:L63),0)</f>
        <v>2</v>
      </c>
      <c r="N63" s="201"/>
      <c r="O63" s="201"/>
      <c r="P63" s="201"/>
      <c r="Q63" s="201"/>
      <c r="S63" s="141"/>
    </row>
    <row r="64" spans="1:21" s="66" customFormat="1" ht="112" hidden="1" customHeight="1">
      <c r="A64" s="67">
        <v>10</v>
      </c>
      <c r="B64" s="202" t="s">
        <v>94</v>
      </c>
      <c r="C64" s="202"/>
      <c r="D64" s="85" t="s">
        <v>95</v>
      </c>
      <c r="E64" s="85">
        <f>E63</f>
        <v>0</v>
      </c>
      <c r="F64" s="67" t="s">
        <v>10</v>
      </c>
      <c r="G64" s="86">
        <f>G63</f>
        <v>0</v>
      </c>
      <c r="H64" s="87">
        <v>1.7999999999999999E-2</v>
      </c>
      <c r="I64" s="72">
        <f>H64*G64</f>
        <v>0</v>
      </c>
      <c r="J64" s="78">
        <f>I64*0%</f>
        <v>0</v>
      </c>
      <c r="K64" s="78">
        <v>0</v>
      </c>
      <c r="L64" s="78">
        <v>0</v>
      </c>
      <c r="M64" s="148">
        <f>ROUNDUP(SUM(I64:L64),0)</f>
        <v>0</v>
      </c>
      <c r="N64" s="201"/>
      <c r="O64" s="201"/>
      <c r="P64" s="201"/>
      <c r="Q64" s="201"/>
      <c r="S64" s="141"/>
    </row>
    <row r="65" spans="1:19" s="32" customFormat="1" ht="37" customHeight="1" thickBot="1">
      <c r="B65" s="52" t="s">
        <v>21</v>
      </c>
      <c r="C65" s="33"/>
      <c r="D65" s="33"/>
      <c r="E65" s="33"/>
      <c r="G65" s="34"/>
      <c r="Q65" s="35"/>
      <c r="S65" s="142"/>
    </row>
    <row r="66" spans="1:19" s="45" customFormat="1" ht="55.5" customHeight="1">
      <c r="A66" s="245" t="s">
        <v>22</v>
      </c>
      <c r="B66" s="246"/>
      <c r="C66" s="246"/>
      <c r="D66" s="246"/>
      <c r="E66" s="247"/>
      <c r="F66" s="49" t="s">
        <v>43</v>
      </c>
      <c r="G66" s="49" t="s">
        <v>23</v>
      </c>
      <c r="H66" s="243" t="s">
        <v>38</v>
      </c>
      <c r="I66" s="248"/>
      <c r="J66" s="50" t="s">
        <v>18</v>
      </c>
      <c r="K66" s="49" t="s">
        <v>44</v>
      </c>
      <c r="L66" s="49" t="s">
        <v>24</v>
      </c>
      <c r="M66" s="51" t="s">
        <v>25</v>
      </c>
      <c r="N66" s="51" t="s">
        <v>26</v>
      </c>
      <c r="O66" s="51" t="s">
        <v>27</v>
      </c>
      <c r="P66" s="243" t="s">
        <v>28</v>
      </c>
      <c r="Q66" s="244"/>
      <c r="S66" s="143"/>
    </row>
    <row r="67" spans="1:19" s="10" customFormat="1" ht="34.5" customHeight="1">
      <c r="A67" s="82">
        <f>ROW()-ROW($A$66)</f>
        <v>1</v>
      </c>
      <c r="B67" s="197" t="s">
        <v>100</v>
      </c>
      <c r="C67" s="197"/>
      <c r="D67" s="197"/>
      <c r="E67" s="197"/>
      <c r="F67" s="73" t="str">
        <f>H67</f>
        <v>BLACK</v>
      </c>
      <c r="G67" s="191" t="s">
        <v>397</v>
      </c>
      <c r="H67" s="206" t="str">
        <f>$D$20</f>
        <v>BLACK</v>
      </c>
      <c r="I67" s="206"/>
      <c r="J67" s="77" t="s">
        <v>29</v>
      </c>
      <c r="K67" s="77">
        <f>$Q$20</f>
        <v>2</v>
      </c>
      <c r="L67" s="84">
        <f>135/4500</f>
        <v>0.03</v>
      </c>
      <c r="M67" s="83">
        <f t="shared" ref="M67" si="9">K67*L67</f>
        <v>0.06</v>
      </c>
      <c r="N67" s="83"/>
      <c r="O67" s="79">
        <f t="shared" ref="O67" si="10">ROUNDUP(N67+M67,0)</f>
        <v>1</v>
      </c>
      <c r="P67" s="200"/>
      <c r="Q67" s="200"/>
      <c r="S67" s="134"/>
    </row>
    <row r="68" spans="1:19" s="10" customFormat="1" ht="34.5" hidden="1" customHeight="1">
      <c r="A68" s="82">
        <f t="shared" ref="A68:A92" si="11">ROW()-ROW($A$66)</f>
        <v>2</v>
      </c>
      <c r="B68" s="197" t="s">
        <v>100</v>
      </c>
      <c r="C68" s="197"/>
      <c r="D68" s="197"/>
      <c r="E68" s="197"/>
      <c r="F68" s="73" t="str">
        <f>H68</f>
        <v>WHITE</v>
      </c>
      <c r="G68" s="130" t="s">
        <v>123</v>
      </c>
      <c r="H68" s="206" t="str">
        <f>$D$26</f>
        <v>WHITE</v>
      </c>
      <c r="I68" s="206"/>
      <c r="J68" s="77" t="s">
        <v>29</v>
      </c>
      <c r="K68" s="77">
        <f>$Q$26</f>
        <v>0</v>
      </c>
      <c r="L68" s="84">
        <f>135/4500</f>
        <v>0.03</v>
      </c>
      <c r="M68" s="83">
        <f t="shared" ref="M68" si="12">K68*L68</f>
        <v>0</v>
      </c>
      <c r="N68" s="83"/>
      <c r="O68" s="79">
        <f t="shared" ref="O68" si="13">ROUNDUP(N68+M68,0)</f>
        <v>0</v>
      </c>
      <c r="P68" s="200"/>
      <c r="Q68" s="200"/>
      <c r="S68" s="134"/>
    </row>
    <row r="69" spans="1:19" s="10" customFormat="1" ht="34.5" hidden="1" customHeight="1">
      <c r="A69" s="82">
        <f t="shared" si="11"/>
        <v>3</v>
      </c>
      <c r="B69" s="197" t="s">
        <v>100</v>
      </c>
      <c r="C69" s="197"/>
      <c r="D69" s="197"/>
      <c r="E69" s="197"/>
      <c r="F69" s="73" t="str">
        <f t="shared" ref="F69:F70" si="14">H69</f>
        <v>OPEN AIR</v>
      </c>
      <c r="G69" s="130" t="s">
        <v>137</v>
      </c>
      <c r="H69" s="206" t="str">
        <f>$D$32</f>
        <v>OPEN AIR</v>
      </c>
      <c r="I69" s="206"/>
      <c r="J69" s="77" t="s">
        <v>29</v>
      </c>
      <c r="K69" s="77">
        <f>$Q$32</f>
        <v>0</v>
      </c>
      <c r="L69" s="84">
        <f t="shared" ref="L69:L70" si="15">135/4500</f>
        <v>0.03</v>
      </c>
      <c r="M69" s="83">
        <f t="shared" ref="M69:M70" si="16">K69*L69</f>
        <v>0</v>
      </c>
      <c r="N69" s="83"/>
      <c r="O69" s="79">
        <f t="shared" ref="O69:O70" si="17">ROUNDUP(N69+M69,0)</f>
        <v>0</v>
      </c>
      <c r="P69" s="200"/>
      <c r="Q69" s="200"/>
      <c r="S69" s="134"/>
    </row>
    <row r="70" spans="1:19" s="10" customFormat="1" ht="34.5" hidden="1" customHeight="1">
      <c r="A70" s="82">
        <f t="shared" si="11"/>
        <v>4</v>
      </c>
      <c r="B70" s="197" t="s">
        <v>100</v>
      </c>
      <c r="C70" s="197"/>
      <c r="D70" s="197"/>
      <c r="E70" s="197"/>
      <c r="F70" s="73" t="str">
        <f t="shared" si="14"/>
        <v>SAND</v>
      </c>
      <c r="G70" s="130" t="s">
        <v>138</v>
      </c>
      <c r="H70" s="206" t="str">
        <f>$D$38</f>
        <v>SAND</v>
      </c>
      <c r="I70" s="206"/>
      <c r="J70" s="77" t="s">
        <v>29</v>
      </c>
      <c r="K70" s="77">
        <f>$Q$38</f>
        <v>0</v>
      </c>
      <c r="L70" s="84">
        <f t="shared" si="15"/>
        <v>0.03</v>
      </c>
      <c r="M70" s="83">
        <f t="shared" si="16"/>
        <v>0</v>
      </c>
      <c r="N70" s="83"/>
      <c r="O70" s="79">
        <f t="shared" si="17"/>
        <v>0</v>
      </c>
      <c r="P70" s="200"/>
      <c r="Q70" s="200"/>
      <c r="S70" s="134"/>
    </row>
    <row r="71" spans="1:19" s="10" customFormat="1" ht="34.5" customHeight="1">
      <c r="A71" s="82">
        <f t="shared" si="11"/>
        <v>5</v>
      </c>
      <c r="B71" s="203" t="s">
        <v>124</v>
      </c>
      <c r="C71" s="204"/>
      <c r="D71" s="204"/>
      <c r="E71" s="205"/>
      <c r="F71" s="151" t="s">
        <v>36</v>
      </c>
      <c r="G71" s="150"/>
      <c r="H71" s="206" t="str">
        <f t="shared" ref="H71" si="18">$D$20</f>
        <v>BLACK</v>
      </c>
      <c r="I71" s="206"/>
      <c r="J71" s="77" t="s">
        <v>30</v>
      </c>
      <c r="K71" s="77">
        <f t="shared" ref="K71" si="19">$Q$20</f>
        <v>2</v>
      </c>
      <c r="L71" s="77">
        <v>1</v>
      </c>
      <c r="M71" s="77">
        <f t="shared" ref="M71" si="20">L71*K71</f>
        <v>2</v>
      </c>
      <c r="N71" s="83"/>
      <c r="O71" s="79">
        <f t="shared" ref="O71" si="21">ROUNDUP(N71+M71,0)</f>
        <v>2</v>
      </c>
      <c r="P71" s="200"/>
      <c r="Q71" s="200"/>
      <c r="S71" s="134"/>
    </row>
    <row r="72" spans="1:19" s="10" customFormat="1" ht="34.5" hidden="1" customHeight="1">
      <c r="A72" s="82">
        <f t="shared" si="11"/>
        <v>6</v>
      </c>
      <c r="B72" s="203" t="s">
        <v>124</v>
      </c>
      <c r="C72" s="204"/>
      <c r="D72" s="204"/>
      <c r="E72" s="205"/>
      <c r="F72" s="151" t="s">
        <v>36</v>
      </c>
      <c r="G72" s="150"/>
      <c r="H72" s="206" t="str">
        <f t="shared" ref="H72" si="22">$D$26</f>
        <v>WHITE</v>
      </c>
      <c r="I72" s="206"/>
      <c r="J72" s="77" t="s">
        <v>30</v>
      </c>
      <c r="K72" s="77">
        <f t="shared" ref="K72" si="23">$Q$26</f>
        <v>0</v>
      </c>
      <c r="L72" s="77">
        <v>1</v>
      </c>
      <c r="M72" s="77">
        <f t="shared" ref="M72" si="24">L72*K72</f>
        <v>0</v>
      </c>
      <c r="N72" s="83"/>
      <c r="O72" s="79">
        <f t="shared" ref="O72" si="25">ROUNDUP(N72+M72,0)</f>
        <v>0</v>
      </c>
      <c r="P72" s="200"/>
      <c r="Q72" s="200"/>
      <c r="S72" s="134"/>
    </row>
    <row r="73" spans="1:19" s="10" customFormat="1" ht="34.5" hidden="1" customHeight="1">
      <c r="A73" s="82">
        <f t="shared" si="11"/>
        <v>7</v>
      </c>
      <c r="B73" s="203" t="s">
        <v>124</v>
      </c>
      <c r="C73" s="204"/>
      <c r="D73" s="204"/>
      <c r="E73" s="205"/>
      <c r="F73" s="151" t="s">
        <v>36</v>
      </c>
      <c r="G73" s="150"/>
      <c r="H73" s="206" t="str">
        <f t="shared" ref="H73" si="26">$D$32</f>
        <v>OPEN AIR</v>
      </c>
      <c r="I73" s="206"/>
      <c r="J73" s="77" t="s">
        <v>30</v>
      </c>
      <c r="K73" s="77">
        <f t="shared" ref="K73" si="27">$Q$32</f>
        <v>0</v>
      </c>
      <c r="L73" s="77">
        <v>1</v>
      </c>
      <c r="M73" s="77">
        <f t="shared" ref="M73:M74" si="28">L73*K73</f>
        <v>0</v>
      </c>
      <c r="N73" s="83"/>
      <c r="O73" s="79">
        <f t="shared" ref="O73:O74" si="29">ROUNDUP(N73+M73,0)</f>
        <v>0</v>
      </c>
      <c r="P73" s="200"/>
      <c r="Q73" s="200"/>
      <c r="S73" s="134"/>
    </row>
    <row r="74" spans="1:19" s="10" customFormat="1" ht="34.5" hidden="1" customHeight="1">
      <c r="A74" s="82">
        <f t="shared" si="11"/>
        <v>8</v>
      </c>
      <c r="B74" s="203" t="s">
        <v>124</v>
      </c>
      <c r="C74" s="204"/>
      <c r="D74" s="204"/>
      <c r="E74" s="205"/>
      <c r="F74" s="151" t="s">
        <v>36</v>
      </c>
      <c r="G74" s="150"/>
      <c r="H74" s="206" t="str">
        <f t="shared" ref="H74" si="30">$D$38</f>
        <v>SAND</v>
      </c>
      <c r="I74" s="206"/>
      <c r="J74" s="77" t="s">
        <v>30</v>
      </c>
      <c r="K74" s="77">
        <f t="shared" ref="K74" si="31">$Q$38</f>
        <v>0</v>
      </c>
      <c r="L74" s="77">
        <v>1</v>
      </c>
      <c r="M74" s="77">
        <f t="shared" si="28"/>
        <v>0</v>
      </c>
      <c r="N74" s="83"/>
      <c r="O74" s="79">
        <f t="shared" si="29"/>
        <v>0</v>
      </c>
      <c r="P74" s="200"/>
      <c r="Q74" s="200"/>
      <c r="S74" s="134"/>
    </row>
    <row r="75" spans="1:19" s="10" customFormat="1" ht="34.5" customHeight="1">
      <c r="A75" s="82">
        <f t="shared" si="11"/>
        <v>9</v>
      </c>
      <c r="B75" s="203" t="s">
        <v>125</v>
      </c>
      <c r="C75" s="204"/>
      <c r="D75" s="204"/>
      <c r="E75" s="205"/>
      <c r="F75" s="151" t="s">
        <v>36</v>
      </c>
      <c r="G75" s="150"/>
      <c r="H75" s="206" t="str">
        <f t="shared" ref="H75" si="32">$D$20</f>
        <v>BLACK</v>
      </c>
      <c r="I75" s="206"/>
      <c r="J75" s="77" t="s">
        <v>30</v>
      </c>
      <c r="K75" s="77">
        <f t="shared" ref="K75" si="33">$Q$20</f>
        <v>2</v>
      </c>
      <c r="L75" s="77">
        <v>1</v>
      </c>
      <c r="M75" s="77">
        <f t="shared" ref="M75" si="34">L75*K75</f>
        <v>2</v>
      </c>
      <c r="N75" s="83"/>
      <c r="O75" s="79">
        <f t="shared" ref="O75" si="35">ROUNDUP(N75+M75,0)</f>
        <v>2</v>
      </c>
      <c r="P75" s="200"/>
      <c r="Q75" s="200"/>
      <c r="S75" s="134"/>
    </row>
    <row r="76" spans="1:19" s="10" customFormat="1" ht="34.5" hidden="1" customHeight="1">
      <c r="A76" s="82">
        <f t="shared" si="11"/>
        <v>10</v>
      </c>
      <c r="B76" s="203" t="s">
        <v>125</v>
      </c>
      <c r="C76" s="204"/>
      <c r="D76" s="204"/>
      <c r="E76" s="205"/>
      <c r="F76" s="151" t="s">
        <v>36</v>
      </c>
      <c r="G76" s="150"/>
      <c r="H76" s="206" t="str">
        <f t="shared" ref="H76" si="36">$D$26</f>
        <v>WHITE</v>
      </c>
      <c r="I76" s="206"/>
      <c r="J76" s="77" t="s">
        <v>30</v>
      </c>
      <c r="K76" s="77">
        <f t="shared" ref="K76" si="37">$Q$26</f>
        <v>0</v>
      </c>
      <c r="L76" s="77">
        <v>1</v>
      </c>
      <c r="M76" s="77">
        <f t="shared" ref="M76" si="38">L76*K76</f>
        <v>0</v>
      </c>
      <c r="N76" s="83"/>
      <c r="O76" s="79">
        <f t="shared" ref="O76" si="39">ROUNDUP(N76+M76,0)</f>
        <v>0</v>
      </c>
      <c r="P76" s="200"/>
      <c r="Q76" s="200"/>
      <c r="S76" s="134"/>
    </row>
    <row r="77" spans="1:19" s="10" customFormat="1" ht="34.5" hidden="1" customHeight="1">
      <c r="A77" s="82">
        <f t="shared" si="11"/>
        <v>11</v>
      </c>
      <c r="B77" s="203" t="s">
        <v>125</v>
      </c>
      <c r="C77" s="204"/>
      <c r="D77" s="204"/>
      <c r="E77" s="205"/>
      <c r="F77" s="151" t="s">
        <v>36</v>
      </c>
      <c r="G77" s="150"/>
      <c r="H77" s="206" t="str">
        <f t="shared" ref="H77" si="40">$D$32</f>
        <v>OPEN AIR</v>
      </c>
      <c r="I77" s="206"/>
      <c r="J77" s="77" t="s">
        <v>30</v>
      </c>
      <c r="K77" s="77">
        <f t="shared" ref="K77" si="41">$Q$32</f>
        <v>0</v>
      </c>
      <c r="L77" s="77">
        <v>1</v>
      </c>
      <c r="M77" s="77">
        <f t="shared" ref="M77:M78" si="42">L77*K77</f>
        <v>0</v>
      </c>
      <c r="N77" s="83"/>
      <c r="O77" s="79">
        <f t="shared" ref="O77:O78" si="43">ROUNDUP(N77+M77,0)</f>
        <v>0</v>
      </c>
      <c r="P77" s="200"/>
      <c r="Q77" s="200"/>
      <c r="S77" s="134"/>
    </row>
    <row r="78" spans="1:19" s="10" customFormat="1" ht="34.5" hidden="1" customHeight="1">
      <c r="A78" s="82">
        <f t="shared" si="11"/>
        <v>12</v>
      </c>
      <c r="B78" s="203" t="s">
        <v>125</v>
      </c>
      <c r="C78" s="204"/>
      <c r="D78" s="204"/>
      <c r="E78" s="205"/>
      <c r="F78" s="151" t="s">
        <v>36</v>
      </c>
      <c r="G78" s="150"/>
      <c r="H78" s="206" t="str">
        <f t="shared" ref="H78" si="44">$D$38</f>
        <v>SAND</v>
      </c>
      <c r="I78" s="206"/>
      <c r="J78" s="77" t="s">
        <v>30</v>
      </c>
      <c r="K78" s="77">
        <f t="shared" ref="K78" si="45">$Q$38</f>
        <v>0</v>
      </c>
      <c r="L78" s="77">
        <v>1</v>
      </c>
      <c r="M78" s="77">
        <f t="shared" si="42"/>
        <v>0</v>
      </c>
      <c r="N78" s="83"/>
      <c r="O78" s="79">
        <f t="shared" si="43"/>
        <v>0</v>
      </c>
      <c r="P78" s="200"/>
      <c r="Q78" s="200"/>
      <c r="S78" s="134"/>
    </row>
    <row r="79" spans="1:19" s="10" customFormat="1" ht="74.5" customHeight="1">
      <c r="A79" s="82">
        <f t="shared" si="11"/>
        <v>13</v>
      </c>
      <c r="B79" s="196" t="s">
        <v>101</v>
      </c>
      <c r="C79" s="197"/>
      <c r="D79" s="197"/>
      <c r="E79" s="197"/>
      <c r="F79" s="151" t="s">
        <v>36</v>
      </c>
      <c r="G79" s="150"/>
      <c r="H79" s="206" t="str">
        <f t="shared" ref="H79" si="46">$D$20</f>
        <v>BLACK</v>
      </c>
      <c r="I79" s="206"/>
      <c r="J79" s="77" t="s">
        <v>30</v>
      </c>
      <c r="K79" s="77">
        <f t="shared" ref="K79" si="47">$Q$20</f>
        <v>2</v>
      </c>
      <c r="L79" s="77">
        <v>1</v>
      </c>
      <c r="M79" s="77">
        <f t="shared" ref="M79:M83" si="48">L79*K79</f>
        <v>2</v>
      </c>
      <c r="N79" s="83"/>
      <c r="O79" s="79">
        <f t="shared" ref="O79:O83" si="49">ROUNDUP(N79+M79,0)</f>
        <v>2</v>
      </c>
      <c r="P79" s="200"/>
      <c r="Q79" s="200"/>
      <c r="S79" s="134"/>
    </row>
    <row r="80" spans="1:19" s="10" customFormat="1" ht="58.5" hidden="1" customHeight="1">
      <c r="A80" s="82">
        <f t="shared" si="11"/>
        <v>14</v>
      </c>
      <c r="B80" s="196" t="s">
        <v>101</v>
      </c>
      <c r="C80" s="197"/>
      <c r="D80" s="197"/>
      <c r="E80" s="197"/>
      <c r="F80" s="151" t="s">
        <v>36</v>
      </c>
      <c r="G80" s="150"/>
      <c r="H80" s="206" t="str">
        <f t="shared" ref="H80" si="50">$D$26</f>
        <v>WHITE</v>
      </c>
      <c r="I80" s="206"/>
      <c r="J80" s="77" t="s">
        <v>30</v>
      </c>
      <c r="K80" s="77">
        <f t="shared" ref="K80" si="51">$Q$26</f>
        <v>0</v>
      </c>
      <c r="L80" s="77">
        <v>1</v>
      </c>
      <c r="M80" s="77">
        <f t="shared" ref="M80" si="52">L80*K80</f>
        <v>0</v>
      </c>
      <c r="N80" s="83"/>
      <c r="O80" s="79">
        <f t="shared" ref="O80" si="53">ROUNDUP(N80+M80,0)</f>
        <v>0</v>
      </c>
      <c r="P80" s="200"/>
      <c r="Q80" s="200"/>
      <c r="S80" s="134"/>
    </row>
    <row r="81" spans="1:19" s="10" customFormat="1" ht="58.5" hidden="1" customHeight="1">
      <c r="A81" s="82">
        <f t="shared" si="11"/>
        <v>15</v>
      </c>
      <c r="B81" s="196" t="s">
        <v>101</v>
      </c>
      <c r="C81" s="197"/>
      <c r="D81" s="197"/>
      <c r="E81" s="197"/>
      <c r="F81" s="151" t="s">
        <v>36</v>
      </c>
      <c r="G81" s="150"/>
      <c r="H81" s="206" t="str">
        <f t="shared" ref="H81" si="54">$D$32</f>
        <v>OPEN AIR</v>
      </c>
      <c r="I81" s="206"/>
      <c r="J81" s="77" t="s">
        <v>30</v>
      </c>
      <c r="K81" s="77">
        <f t="shared" ref="K81" si="55">$Q$32</f>
        <v>0</v>
      </c>
      <c r="L81" s="77">
        <v>1</v>
      </c>
      <c r="M81" s="77">
        <f t="shared" ref="M81:M82" si="56">L81*K81</f>
        <v>0</v>
      </c>
      <c r="N81" s="83"/>
      <c r="O81" s="79">
        <f t="shared" ref="O81:O82" si="57">ROUNDUP(N81+M81,0)</f>
        <v>0</v>
      </c>
      <c r="P81" s="200"/>
      <c r="Q81" s="200"/>
      <c r="S81" s="134"/>
    </row>
    <row r="82" spans="1:19" s="10" customFormat="1" ht="58.5" hidden="1" customHeight="1">
      <c r="A82" s="82">
        <f t="shared" si="11"/>
        <v>16</v>
      </c>
      <c r="B82" s="196" t="s">
        <v>101</v>
      </c>
      <c r="C82" s="197"/>
      <c r="D82" s="197"/>
      <c r="E82" s="197"/>
      <c r="F82" s="151" t="s">
        <v>36</v>
      </c>
      <c r="G82" s="150"/>
      <c r="H82" s="206" t="str">
        <f t="shared" ref="H82" si="58">$D$38</f>
        <v>SAND</v>
      </c>
      <c r="I82" s="206"/>
      <c r="J82" s="77" t="s">
        <v>30</v>
      </c>
      <c r="K82" s="77">
        <f t="shared" ref="K82" si="59">$Q$38</f>
        <v>0</v>
      </c>
      <c r="L82" s="77">
        <v>1</v>
      </c>
      <c r="M82" s="77">
        <f t="shared" si="56"/>
        <v>0</v>
      </c>
      <c r="N82" s="83"/>
      <c r="O82" s="79">
        <f t="shared" si="57"/>
        <v>0</v>
      </c>
      <c r="P82" s="200"/>
      <c r="Q82" s="200"/>
      <c r="S82" s="134"/>
    </row>
    <row r="83" spans="1:19" s="10" customFormat="1" ht="34.5" customHeight="1">
      <c r="A83" s="82">
        <f t="shared" si="11"/>
        <v>17</v>
      </c>
      <c r="B83" s="203" t="s">
        <v>126</v>
      </c>
      <c r="C83" s="204"/>
      <c r="D83" s="204"/>
      <c r="E83" s="205"/>
      <c r="F83" s="151" t="s">
        <v>36</v>
      </c>
      <c r="G83" s="150"/>
      <c r="H83" s="206" t="str">
        <f t="shared" ref="H83" si="60">$D$20</f>
        <v>BLACK</v>
      </c>
      <c r="I83" s="206"/>
      <c r="J83" s="77" t="s">
        <v>30</v>
      </c>
      <c r="K83" s="77">
        <f t="shared" ref="K83" si="61">$Q$20</f>
        <v>2</v>
      </c>
      <c r="L83" s="77">
        <v>1</v>
      </c>
      <c r="M83" s="77">
        <f t="shared" si="48"/>
        <v>2</v>
      </c>
      <c r="N83" s="83"/>
      <c r="O83" s="79">
        <f t="shared" si="49"/>
        <v>2</v>
      </c>
      <c r="P83" s="200"/>
      <c r="Q83" s="200"/>
      <c r="S83" s="134"/>
    </row>
    <row r="84" spans="1:19" s="10" customFormat="1" ht="34.5" hidden="1" customHeight="1">
      <c r="A84" s="82">
        <f t="shared" si="11"/>
        <v>18</v>
      </c>
      <c r="B84" s="203" t="s">
        <v>126</v>
      </c>
      <c r="C84" s="204"/>
      <c r="D84" s="204"/>
      <c r="E84" s="205"/>
      <c r="F84" s="151" t="s">
        <v>36</v>
      </c>
      <c r="G84" s="150"/>
      <c r="H84" s="206" t="str">
        <f t="shared" ref="H84" si="62">$D$26</f>
        <v>WHITE</v>
      </c>
      <c r="I84" s="206"/>
      <c r="J84" s="77" t="s">
        <v>30</v>
      </c>
      <c r="K84" s="77">
        <f t="shared" ref="K84" si="63">$Q$26</f>
        <v>0</v>
      </c>
      <c r="L84" s="77">
        <v>1</v>
      </c>
      <c r="M84" s="77">
        <f t="shared" ref="M84" si="64">L84*K84</f>
        <v>0</v>
      </c>
      <c r="N84" s="83"/>
      <c r="O84" s="79">
        <f t="shared" ref="O84" si="65">ROUNDUP(N84+M84,0)</f>
        <v>0</v>
      </c>
      <c r="P84" s="200"/>
      <c r="Q84" s="200"/>
      <c r="S84" s="134"/>
    </row>
    <row r="85" spans="1:19" s="10" customFormat="1" ht="34.5" hidden="1" customHeight="1">
      <c r="A85" s="82">
        <f t="shared" si="11"/>
        <v>19</v>
      </c>
      <c r="B85" s="203" t="s">
        <v>126</v>
      </c>
      <c r="C85" s="204"/>
      <c r="D85" s="204"/>
      <c r="E85" s="205"/>
      <c r="F85" s="151" t="s">
        <v>36</v>
      </c>
      <c r="G85" s="150"/>
      <c r="H85" s="206" t="str">
        <f t="shared" ref="H85" si="66">$D$32</f>
        <v>OPEN AIR</v>
      </c>
      <c r="I85" s="206"/>
      <c r="J85" s="77" t="s">
        <v>30</v>
      </c>
      <c r="K85" s="77">
        <f t="shared" ref="K85" si="67">$Q$32</f>
        <v>0</v>
      </c>
      <c r="L85" s="77">
        <v>1</v>
      </c>
      <c r="M85" s="77">
        <f t="shared" ref="M85:M88" si="68">L85*K85</f>
        <v>0</v>
      </c>
      <c r="N85" s="83"/>
      <c r="O85" s="79">
        <f t="shared" ref="O85:O88" si="69">ROUNDUP(N85+M85,0)</f>
        <v>0</v>
      </c>
      <c r="P85" s="200"/>
      <c r="Q85" s="200"/>
      <c r="S85" s="134"/>
    </row>
    <row r="86" spans="1:19" s="10" customFormat="1" ht="34.5" hidden="1" customHeight="1">
      <c r="A86" s="82">
        <f t="shared" si="11"/>
        <v>20</v>
      </c>
      <c r="B86" s="203" t="s">
        <v>126</v>
      </c>
      <c r="C86" s="204"/>
      <c r="D86" s="204"/>
      <c r="E86" s="205"/>
      <c r="F86" s="151" t="s">
        <v>36</v>
      </c>
      <c r="G86" s="150"/>
      <c r="H86" s="206" t="str">
        <f t="shared" ref="H86" si="70">$D$38</f>
        <v>SAND</v>
      </c>
      <c r="I86" s="206"/>
      <c r="J86" s="77" t="s">
        <v>30</v>
      </c>
      <c r="K86" s="77">
        <f t="shared" ref="K86" si="71">$Q$38</f>
        <v>0</v>
      </c>
      <c r="L86" s="77">
        <v>1</v>
      </c>
      <c r="M86" s="77">
        <f t="shared" si="68"/>
        <v>0</v>
      </c>
      <c r="N86" s="83"/>
      <c r="O86" s="79">
        <f t="shared" si="69"/>
        <v>0</v>
      </c>
      <c r="P86" s="200"/>
      <c r="Q86" s="200"/>
      <c r="S86" s="134"/>
    </row>
    <row r="87" spans="1:19" s="10" customFormat="1" ht="34.5" customHeight="1">
      <c r="A87" s="82">
        <f t="shared" si="11"/>
        <v>21</v>
      </c>
      <c r="B87" s="203" t="s">
        <v>145</v>
      </c>
      <c r="C87" s="204"/>
      <c r="D87" s="204"/>
      <c r="E87" s="205"/>
      <c r="F87" s="151" t="s">
        <v>36</v>
      </c>
      <c r="G87" s="150"/>
      <c r="H87" s="206" t="str">
        <f t="shared" ref="H87:H89" si="72">$D$20</f>
        <v>BLACK</v>
      </c>
      <c r="I87" s="206"/>
      <c r="J87" s="77" t="s">
        <v>10</v>
      </c>
      <c r="K87" s="77">
        <f t="shared" ref="K87:K89" si="73">$Q$20</f>
        <v>2</v>
      </c>
      <c r="L87" s="84">
        <v>0.05</v>
      </c>
      <c r="M87" s="77">
        <f t="shared" ref="M87" si="74">L87*K87</f>
        <v>0.1</v>
      </c>
      <c r="N87" s="83"/>
      <c r="O87" s="79">
        <f t="shared" ref="O87" si="75">ROUNDUP(N87+M87,0)</f>
        <v>1</v>
      </c>
      <c r="P87" s="200"/>
      <c r="Q87" s="200"/>
      <c r="S87" s="134"/>
    </row>
    <row r="88" spans="1:19" s="10" customFormat="1" ht="34.5" customHeight="1">
      <c r="A88" s="82">
        <f t="shared" si="11"/>
        <v>22</v>
      </c>
      <c r="B88" s="203" t="s">
        <v>453</v>
      </c>
      <c r="C88" s="204"/>
      <c r="D88" s="204"/>
      <c r="E88" s="205"/>
      <c r="F88" s="151" t="s">
        <v>36</v>
      </c>
      <c r="G88" s="150"/>
      <c r="H88" s="206" t="str">
        <f t="shared" si="72"/>
        <v>BLACK</v>
      </c>
      <c r="I88" s="206"/>
      <c r="J88" s="77" t="s">
        <v>10</v>
      </c>
      <c r="K88" s="77">
        <f t="shared" si="73"/>
        <v>2</v>
      </c>
      <c r="L88" s="84">
        <v>0.05</v>
      </c>
      <c r="M88" s="77">
        <f t="shared" si="68"/>
        <v>0.1</v>
      </c>
      <c r="N88" s="83"/>
      <c r="O88" s="79">
        <f t="shared" si="69"/>
        <v>1</v>
      </c>
      <c r="P88" s="200"/>
      <c r="Q88" s="200"/>
      <c r="S88" s="134"/>
    </row>
    <row r="89" spans="1:19" s="10" customFormat="1" ht="34.5" customHeight="1">
      <c r="A89" s="82">
        <f t="shared" si="11"/>
        <v>23</v>
      </c>
      <c r="B89" s="203" t="s">
        <v>387</v>
      </c>
      <c r="C89" s="204"/>
      <c r="D89" s="204"/>
      <c r="E89" s="205"/>
      <c r="F89" s="151" t="s">
        <v>36</v>
      </c>
      <c r="G89" s="150"/>
      <c r="H89" s="206" t="str">
        <f t="shared" si="72"/>
        <v>BLACK</v>
      </c>
      <c r="I89" s="206"/>
      <c r="J89" s="77" t="s">
        <v>10</v>
      </c>
      <c r="K89" s="77">
        <f t="shared" si="73"/>
        <v>2</v>
      </c>
      <c r="L89" s="84">
        <v>3</v>
      </c>
      <c r="M89" s="77">
        <f t="shared" ref="M89:M91" si="76">L89*K89</f>
        <v>6</v>
      </c>
      <c r="N89" s="83"/>
      <c r="O89" s="79">
        <f t="shared" ref="O89:O91" si="77">ROUNDUP(N89+M89,0)</f>
        <v>6</v>
      </c>
      <c r="P89" s="200"/>
      <c r="Q89" s="200"/>
      <c r="S89" s="134"/>
    </row>
    <row r="90" spans="1:19" s="10" customFormat="1" ht="34.5" hidden="1" customHeight="1">
      <c r="A90" s="82">
        <f t="shared" si="11"/>
        <v>24</v>
      </c>
      <c r="B90" s="203" t="s">
        <v>145</v>
      </c>
      <c r="C90" s="204"/>
      <c r="D90" s="204"/>
      <c r="E90" s="205"/>
      <c r="F90" s="151" t="s">
        <v>36</v>
      </c>
      <c r="G90" s="113"/>
      <c r="H90" s="206" t="str">
        <f t="shared" ref="H90" si="78">$D$26</f>
        <v>WHITE</v>
      </c>
      <c r="I90" s="206"/>
      <c r="J90" s="77" t="s">
        <v>10</v>
      </c>
      <c r="K90" s="77">
        <f t="shared" ref="K90" si="79">$Q$26</f>
        <v>0</v>
      </c>
      <c r="L90" s="84">
        <v>0.05</v>
      </c>
      <c r="M90" s="77">
        <f t="shared" si="76"/>
        <v>0</v>
      </c>
      <c r="N90" s="83"/>
      <c r="O90" s="79">
        <f t="shared" si="77"/>
        <v>0</v>
      </c>
      <c r="P90" s="200"/>
      <c r="Q90" s="200"/>
      <c r="S90" s="134"/>
    </row>
    <row r="91" spans="1:19" s="10" customFormat="1" ht="34.5" hidden="1" customHeight="1">
      <c r="A91" s="82">
        <f t="shared" si="11"/>
        <v>25</v>
      </c>
      <c r="B91" s="203" t="s">
        <v>116</v>
      </c>
      <c r="C91" s="204"/>
      <c r="D91" s="204"/>
      <c r="E91" s="205"/>
      <c r="F91" s="151" t="s">
        <v>36</v>
      </c>
      <c r="G91" s="150"/>
      <c r="H91" s="206" t="str">
        <f t="shared" ref="H91" si="80">$D$32</f>
        <v>OPEN AIR</v>
      </c>
      <c r="I91" s="206"/>
      <c r="J91" s="77" t="s">
        <v>10</v>
      </c>
      <c r="K91" s="77">
        <f t="shared" ref="K91" si="81">$Q$32</f>
        <v>0</v>
      </c>
      <c r="L91" s="84">
        <v>0.05</v>
      </c>
      <c r="M91" s="77">
        <f t="shared" si="76"/>
        <v>0</v>
      </c>
      <c r="N91" s="83"/>
      <c r="O91" s="79">
        <f t="shared" si="77"/>
        <v>0</v>
      </c>
      <c r="P91" s="200"/>
      <c r="Q91" s="200"/>
      <c r="S91" s="134"/>
    </row>
    <row r="92" spans="1:19" s="10" customFormat="1" ht="34.5" hidden="1" customHeight="1">
      <c r="A92" s="82">
        <f t="shared" si="11"/>
        <v>26</v>
      </c>
      <c r="B92" s="203" t="s">
        <v>116</v>
      </c>
      <c r="C92" s="204"/>
      <c r="D92" s="204"/>
      <c r="E92" s="205"/>
      <c r="F92" s="151" t="s">
        <v>36</v>
      </c>
      <c r="G92" s="113"/>
      <c r="H92" s="206" t="str">
        <f t="shared" ref="H92" si="82">$D$38</f>
        <v>SAND</v>
      </c>
      <c r="I92" s="206"/>
      <c r="J92" s="77" t="s">
        <v>10</v>
      </c>
      <c r="K92" s="77">
        <f t="shared" ref="K92" si="83">$Q$38</f>
        <v>0</v>
      </c>
      <c r="L92" s="84">
        <v>0.05</v>
      </c>
      <c r="M92" s="77">
        <f t="shared" ref="M92" si="84">L92*K92</f>
        <v>0</v>
      </c>
      <c r="N92" s="83"/>
      <c r="O92" s="79">
        <f t="shared" ref="O92" si="85">ROUNDUP(N92+M92,0)</f>
        <v>0</v>
      </c>
      <c r="P92" s="200"/>
      <c r="Q92" s="200"/>
      <c r="S92" s="134"/>
    </row>
    <row r="93" spans="1:19" s="32" customFormat="1" ht="39" hidden="1" customHeight="1">
      <c r="B93" s="56" t="s">
        <v>60</v>
      </c>
      <c r="C93" s="33"/>
      <c r="D93" s="33"/>
      <c r="E93" s="33"/>
      <c r="G93" s="34"/>
      <c r="H93" s="36"/>
      <c r="I93" s="36"/>
      <c r="J93" s="36"/>
      <c r="K93" s="36"/>
      <c r="L93" s="36"/>
      <c r="M93" s="36"/>
      <c r="N93" s="36"/>
      <c r="O93" s="36"/>
      <c r="Q93" s="35"/>
      <c r="S93" s="142"/>
    </row>
    <row r="94" spans="1:19" s="45" customFormat="1" ht="72" hidden="1">
      <c r="A94" s="223" t="s">
        <v>22</v>
      </c>
      <c r="B94" s="223"/>
      <c r="C94" s="223"/>
      <c r="D94" s="223"/>
      <c r="E94" s="223"/>
      <c r="F94" s="80" t="s">
        <v>43</v>
      </c>
      <c r="G94" s="80" t="s">
        <v>23</v>
      </c>
      <c r="H94" s="222" t="s">
        <v>38</v>
      </c>
      <c r="I94" s="222"/>
      <c r="J94" s="81" t="s">
        <v>18</v>
      </c>
      <c r="K94" s="80" t="s">
        <v>44</v>
      </c>
      <c r="L94" s="80" t="s">
        <v>24</v>
      </c>
      <c r="M94" s="80" t="s">
        <v>25</v>
      </c>
      <c r="N94" s="80" t="s">
        <v>26</v>
      </c>
      <c r="O94" s="80" t="s">
        <v>27</v>
      </c>
      <c r="P94" s="222" t="s">
        <v>28</v>
      </c>
      <c r="Q94" s="222"/>
      <c r="S94" s="143"/>
    </row>
    <row r="95" spans="1:19" s="38" customFormat="1" ht="37" hidden="1" customHeight="1">
      <c r="A95" s="82">
        <f>ROW()-ROW($A$94)</f>
        <v>1</v>
      </c>
      <c r="B95" s="196" t="s">
        <v>102</v>
      </c>
      <c r="C95" s="196"/>
      <c r="D95" s="196"/>
      <c r="E95" s="196"/>
      <c r="F95" s="151" t="s">
        <v>36</v>
      </c>
      <c r="G95" s="73"/>
      <c r="H95" s="206" t="str">
        <f t="shared" ref="H95:H123" si="86">$D$20</f>
        <v>BLACK</v>
      </c>
      <c r="I95" s="206"/>
      <c r="J95" s="77" t="s">
        <v>30</v>
      </c>
      <c r="K95" s="77">
        <f t="shared" ref="K95:K123" si="87">$Q$20</f>
        <v>2</v>
      </c>
      <c r="L95" s="77">
        <v>1</v>
      </c>
      <c r="M95" s="77">
        <f t="shared" ref="M95:M124" si="88">K95*L95</f>
        <v>2</v>
      </c>
      <c r="N95" s="83"/>
      <c r="O95" s="79">
        <f t="shared" ref="O95:O124" si="89">ROUNDUP(N95+M95,0)</f>
        <v>2</v>
      </c>
      <c r="P95" s="167"/>
      <c r="Q95" s="168"/>
      <c r="S95" s="140"/>
    </row>
    <row r="96" spans="1:19" s="38" customFormat="1" ht="37" hidden="1" customHeight="1">
      <c r="A96" s="82">
        <f t="shared" ref="A96:A126" si="90">ROW()-ROW($A$94)</f>
        <v>2</v>
      </c>
      <c r="B96" s="196" t="s">
        <v>102</v>
      </c>
      <c r="C96" s="196"/>
      <c r="D96" s="196"/>
      <c r="E96" s="196"/>
      <c r="F96" s="151" t="s">
        <v>36</v>
      </c>
      <c r="G96" s="73"/>
      <c r="H96" s="206" t="str">
        <f t="shared" ref="H96:H124" si="91">$D$26</f>
        <v>WHITE</v>
      </c>
      <c r="I96" s="206"/>
      <c r="J96" s="77" t="s">
        <v>30</v>
      </c>
      <c r="K96" s="77">
        <f t="shared" ref="K96:K124" si="92">$Q$26</f>
        <v>0</v>
      </c>
      <c r="L96" s="77">
        <v>1</v>
      </c>
      <c r="M96" s="77">
        <f t="shared" si="88"/>
        <v>0</v>
      </c>
      <c r="N96" s="83"/>
      <c r="O96" s="79">
        <f t="shared" si="89"/>
        <v>0</v>
      </c>
      <c r="P96" s="200"/>
      <c r="Q96" s="200"/>
      <c r="S96" s="140"/>
    </row>
    <row r="97" spans="1:19" s="38" customFormat="1" ht="37" hidden="1" customHeight="1">
      <c r="A97" s="82">
        <f t="shared" si="90"/>
        <v>3</v>
      </c>
      <c r="B97" s="196" t="s">
        <v>102</v>
      </c>
      <c r="C97" s="196"/>
      <c r="D97" s="196"/>
      <c r="E97" s="196"/>
      <c r="F97" s="151" t="s">
        <v>36</v>
      </c>
      <c r="G97" s="73"/>
      <c r="H97" s="206" t="str">
        <f t="shared" ref="H97" si="93">$D$32</f>
        <v>OPEN AIR</v>
      </c>
      <c r="I97" s="206"/>
      <c r="J97" s="77" t="s">
        <v>30</v>
      </c>
      <c r="K97" s="77">
        <f t="shared" ref="K97" si="94">$Q$32</f>
        <v>0</v>
      </c>
      <c r="L97" s="77">
        <v>1</v>
      </c>
      <c r="M97" s="77">
        <f t="shared" ref="M97:M98" si="95">K97*L97</f>
        <v>0</v>
      </c>
      <c r="N97" s="83"/>
      <c r="O97" s="79">
        <f t="shared" ref="O97:O98" si="96">ROUNDUP(N97+M97,0)</f>
        <v>0</v>
      </c>
      <c r="P97" s="200"/>
      <c r="Q97" s="200"/>
      <c r="S97" s="140"/>
    </row>
    <row r="98" spans="1:19" s="38" customFormat="1" ht="37" hidden="1" customHeight="1">
      <c r="A98" s="82">
        <f t="shared" si="90"/>
        <v>4</v>
      </c>
      <c r="B98" s="196" t="s">
        <v>102</v>
      </c>
      <c r="C98" s="196"/>
      <c r="D98" s="196"/>
      <c r="E98" s="196"/>
      <c r="F98" s="151" t="s">
        <v>36</v>
      </c>
      <c r="G98" s="73"/>
      <c r="H98" s="206" t="str">
        <f t="shared" ref="H98" si="97">$D$38</f>
        <v>SAND</v>
      </c>
      <c r="I98" s="206"/>
      <c r="J98" s="77" t="s">
        <v>30</v>
      </c>
      <c r="K98" s="77">
        <f t="shared" ref="K98" si="98">$Q$38</f>
        <v>0</v>
      </c>
      <c r="L98" s="77">
        <v>1</v>
      </c>
      <c r="M98" s="77">
        <f t="shared" si="95"/>
        <v>0</v>
      </c>
      <c r="N98" s="83"/>
      <c r="O98" s="79">
        <f t="shared" si="96"/>
        <v>0</v>
      </c>
      <c r="P98" s="200"/>
      <c r="Q98" s="200"/>
      <c r="S98" s="140"/>
    </row>
    <row r="99" spans="1:19" s="38" customFormat="1" ht="37" hidden="1" customHeight="1">
      <c r="A99" s="82">
        <f t="shared" si="90"/>
        <v>5</v>
      </c>
      <c r="B99" s="196" t="s">
        <v>127</v>
      </c>
      <c r="C99" s="196"/>
      <c r="D99" s="196"/>
      <c r="E99" s="196"/>
      <c r="F99" s="73" t="s">
        <v>36</v>
      </c>
      <c r="G99" s="73"/>
      <c r="H99" s="206" t="str">
        <f t="shared" si="86"/>
        <v>BLACK</v>
      </c>
      <c r="I99" s="206"/>
      <c r="J99" s="77" t="s">
        <v>86</v>
      </c>
      <c r="K99" s="77">
        <f t="shared" si="87"/>
        <v>2</v>
      </c>
      <c r="L99" s="77">
        <v>1</v>
      </c>
      <c r="M99" s="77">
        <f t="shared" si="88"/>
        <v>2</v>
      </c>
      <c r="N99" s="83"/>
      <c r="O99" s="79">
        <f t="shared" si="89"/>
        <v>2</v>
      </c>
      <c r="P99" s="200"/>
      <c r="Q99" s="200"/>
      <c r="S99" s="140"/>
    </row>
    <row r="100" spans="1:19" s="38" customFormat="1" ht="37" hidden="1" customHeight="1">
      <c r="A100" s="82">
        <f t="shared" si="90"/>
        <v>6</v>
      </c>
      <c r="B100" s="196" t="s">
        <v>127</v>
      </c>
      <c r="C100" s="196"/>
      <c r="D100" s="196"/>
      <c r="E100" s="196"/>
      <c r="F100" s="73" t="s">
        <v>36</v>
      </c>
      <c r="G100" s="73"/>
      <c r="H100" s="206" t="str">
        <f t="shared" si="91"/>
        <v>WHITE</v>
      </c>
      <c r="I100" s="206"/>
      <c r="J100" s="77" t="s">
        <v>86</v>
      </c>
      <c r="K100" s="77">
        <f t="shared" si="92"/>
        <v>0</v>
      </c>
      <c r="L100" s="77">
        <v>1</v>
      </c>
      <c r="M100" s="77">
        <f t="shared" si="88"/>
        <v>0</v>
      </c>
      <c r="N100" s="83"/>
      <c r="O100" s="79">
        <f t="shared" si="89"/>
        <v>0</v>
      </c>
      <c r="P100" s="200"/>
      <c r="Q100" s="200"/>
      <c r="S100" s="140"/>
    </row>
    <row r="101" spans="1:19" s="38" customFormat="1" ht="37" hidden="1" customHeight="1">
      <c r="A101" s="82">
        <f t="shared" si="90"/>
        <v>7</v>
      </c>
      <c r="B101" s="196" t="s">
        <v>127</v>
      </c>
      <c r="C101" s="196"/>
      <c r="D101" s="196"/>
      <c r="E101" s="196"/>
      <c r="F101" s="73" t="s">
        <v>36</v>
      </c>
      <c r="G101" s="73"/>
      <c r="H101" s="206" t="str">
        <f t="shared" ref="H101:H125" si="99">$D$32</f>
        <v>OPEN AIR</v>
      </c>
      <c r="I101" s="206"/>
      <c r="J101" s="77" t="s">
        <v>86</v>
      </c>
      <c r="K101" s="77">
        <f t="shared" ref="K101:K125" si="100">$Q$32</f>
        <v>0</v>
      </c>
      <c r="L101" s="77">
        <v>1</v>
      </c>
      <c r="M101" s="77">
        <f t="shared" ref="M101:M102" si="101">K101*L101</f>
        <v>0</v>
      </c>
      <c r="N101" s="83"/>
      <c r="O101" s="79">
        <f t="shared" ref="O101:O102" si="102">ROUNDUP(N101+M101,0)</f>
        <v>0</v>
      </c>
      <c r="P101" s="200"/>
      <c r="Q101" s="200"/>
      <c r="S101" s="140"/>
    </row>
    <row r="102" spans="1:19" s="38" customFormat="1" ht="37" hidden="1" customHeight="1">
      <c r="A102" s="82">
        <f t="shared" si="90"/>
        <v>8</v>
      </c>
      <c r="B102" s="196" t="s">
        <v>127</v>
      </c>
      <c r="C102" s="196"/>
      <c r="D102" s="196"/>
      <c r="E102" s="196"/>
      <c r="F102" s="73" t="s">
        <v>36</v>
      </c>
      <c r="G102" s="73"/>
      <c r="H102" s="206" t="str">
        <f t="shared" ref="H102:H126" si="103">$D$38</f>
        <v>SAND</v>
      </c>
      <c r="I102" s="206"/>
      <c r="J102" s="77" t="s">
        <v>86</v>
      </c>
      <c r="K102" s="77">
        <f t="shared" ref="K102:K126" si="104">$Q$38</f>
        <v>0</v>
      </c>
      <c r="L102" s="77">
        <v>1</v>
      </c>
      <c r="M102" s="77">
        <f t="shared" si="101"/>
        <v>0</v>
      </c>
      <c r="N102" s="83"/>
      <c r="O102" s="79">
        <f t="shared" si="102"/>
        <v>0</v>
      </c>
      <c r="P102" s="200"/>
      <c r="Q102" s="200"/>
      <c r="S102" s="140"/>
    </row>
    <row r="103" spans="1:19" s="38" customFormat="1" ht="37" hidden="1" customHeight="1">
      <c r="A103" s="82">
        <f t="shared" si="90"/>
        <v>9</v>
      </c>
      <c r="B103" s="196" t="s">
        <v>104</v>
      </c>
      <c r="C103" s="196"/>
      <c r="D103" s="196"/>
      <c r="E103" s="196"/>
      <c r="F103" s="73" t="s">
        <v>36</v>
      </c>
      <c r="G103" s="73"/>
      <c r="H103" s="206" t="str">
        <f t="shared" si="86"/>
        <v>BLACK</v>
      </c>
      <c r="I103" s="206"/>
      <c r="J103" s="77" t="s">
        <v>30</v>
      </c>
      <c r="K103" s="77">
        <f t="shared" si="87"/>
        <v>2</v>
      </c>
      <c r="L103" s="77">
        <v>1</v>
      </c>
      <c r="M103" s="77">
        <f t="shared" si="88"/>
        <v>2</v>
      </c>
      <c r="N103" s="83"/>
      <c r="O103" s="79">
        <f t="shared" si="89"/>
        <v>2</v>
      </c>
      <c r="P103" s="200"/>
      <c r="Q103" s="200"/>
      <c r="S103" s="140"/>
    </row>
    <row r="104" spans="1:19" s="38" customFormat="1" ht="37" hidden="1" customHeight="1">
      <c r="A104" s="82">
        <f t="shared" si="90"/>
        <v>10</v>
      </c>
      <c r="B104" s="196" t="s">
        <v>104</v>
      </c>
      <c r="C104" s="196"/>
      <c r="D104" s="196"/>
      <c r="E104" s="196"/>
      <c r="F104" s="73" t="s">
        <v>36</v>
      </c>
      <c r="G104" s="73"/>
      <c r="H104" s="206" t="str">
        <f t="shared" si="91"/>
        <v>WHITE</v>
      </c>
      <c r="I104" s="206"/>
      <c r="J104" s="77" t="s">
        <v>30</v>
      </c>
      <c r="K104" s="77">
        <f t="shared" si="92"/>
        <v>0</v>
      </c>
      <c r="L104" s="77">
        <v>1</v>
      </c>
      <c r="M104" s="77">
        <f t="shared" si="88"/>
        <v>0</v>
      </c>
      <c r="N104" s="83"/>
      <c r="O104" s="79">
        <f t="shared" si="89"/>
        <v>0</v>
      </c>
      <c r="P104" s="200"/>
      <c r="Q104" s="200"/>
      <c r="S104" s="140"/>
    </row>
    <row r="105" spans="1:19" s="38" customFormat="1" ht="37" hidden="1" customHeight="1">
      <c r="A105" s="82">
        <f t="shared" si="90"/>
        <v>11</v>
      </c>
      <c r="B105" s="196" t="s">
        <v>104</v>
      </c>
      <c r="C105" s="196"/>
      <c r="D105" s="196"/>
      <c r="E105" s="196"/>
      <c r="F105" s="73" t="s">
        <v>36</v>
      </c>
      <c r="G105" s="73"/>
      <c r="H105" s="206" t="str">
        <f t="shared" si="99"/>
        <v>OPEN AIR</v>
      </c>
      <c r="I105" s="206"/>
      <c r="J105" s="77" t="s">
        <v>30</v>
      </c>
      <c r="K105" s="77">
        <f t="shared" si="100"/>
        <v>0</v>
      </c>
      <c r="L105" s="77">
        <v>1</v>
      </c>
      <c r="M105" s="77">
        <f t="shared" ref="M105:M106" si="105">K105*L105</f>
        <v>0</v>
      </c>
      <c r="N105" s="83"/>
      <c r="O105" s="79">
        <f t="shared" ref="O105:O106" si="106">ROUNDUP(N105+M105,0)</f>
        <v>0</v>
      </c>
      <c r="P105" s="200"/>
      <c r="Q105" s="200"/>
      <c r="S105" s="140"/>
    </row>
    <row r="106" spans="1:19" s="38" customFormat="1" ht="37" hidden="1" customHeight="1">
      <c r="A106" s="82">
        <f t="shared" si="90"/>
        <v>12</v>
      </c>
      <c r="B106" s="196" t="s">
        <v>104</v>
      </c>
      <c r="C106" s="196"/>
      <c r="D106" s="196"/>
      <c r="E106" s="196"/>
      <c r="F106" s="73" t="s">
        <v>36</v>
      </c>
      <c r="G106" s="73"/>
      <c r="H106" s="206" t="str">
        <f t="shared" si="103"/>
        <v>SAND</v>
      </c>
      <c r="I106" s="206"/>
      <c r="J106" s="77" t="s">
        <v>30</v>
      </c>
      <c r="K106" s="77">
        <f t="shared" si="104"/>
        <v>0</v>
      </c>
      <c r="L106" s="77">
        <v>1</v>
      </c>
      <c r="M106" s="77">
        <f t="shared" si="105"/>
        <v>0</v>
      </c>
      <c r="N106" s="83"/>
      <c r="O106" s="79">
        <f t="shared" si="106"/>
        <v>0</v>
      </c>
      <c r="P106" s="200"/>
      <c r="Q106" s="200"/>
      <c r="S106" s="140"/>
    </row>
    <row r="107" spans="1:19" s="38" customFormat="1" ht="37" hidden="1" customHeight="1">
      <c r="A107" s="82">
        <f t="shared" si="90"/>
        <v>13</v>
      </c>
      <c r="B107" s="196" t="s">
        <v>103</v>
      </c>
      <c r="C107" s="197"/>
      <c r="D107" s="197"/>
      <c r="E107" s="197"/>
      <c r="F107" s="73" t="s">
        <v>36</v>
      </c>
      <c r="G107" s="73"/>
      <c r="H107" s="206" t="str">
        <f t="shared" si="86"/>
        <v>BLACK</v>
      </c>
      <c r="I107" s="206"/>
      <c r="J107" s="77" t="s">
        <v>30</v>
      </c>
      <c r="K107" s="77">
        <f t="shared" si="87"/>
        <v>2</v>
      </c>
      <c r="L107" s="77">
        <v>1</v>
      </c>
      <c r="M107" s="77">
        <f t="shared" si="88"/>
        <v>2</v>
      </c>
      <c r="N107" s="83"/>
      <c r="O107" s="79">
        <f t="shared" si="89"/>
        <v>2</v>
      </c>
      <c r="P107" s="200"/>
      <c r="Q107" s="200"/>
      <c r="S107" s="140"/>
    </row>
    <row r="108" spans="1:19" s="38" customFormat="1" ht="37" hidden="1" customHeight="1">
      <c r="A108" s="82">
        <f t="shared" si="90"/>
        <v>14</v>
      </c>
      <c r="B108" s="196" t="s">
        <v>103</v>
      </c>
      <c r="C108" s="197"/>
      <c r="D108" s="197"/>
      <c r="E108" s="197"/>
      <c r="F108" s="73" t="s">
        <v>36</v>
      </c>
      <c r="G108" s="73"/>
      <c r="H108" s="206" t="str">
        <f t="shared" si="91"/>
        <v>WHITE</v>
      </c>
      <c r="I108" s="206"/>
      <c r="J108" s="77" t="s">
        <v>30</v>
      </c>
      <c r="K108" s="77">
        <f t="shared" si="92"/>
        <v>0</v>
      </c>
      <c r="L108" s="77">
        <v>1</v>
      </c>
      <c r="M108" s="77">
        <f t="shared" si="88"/>
        <v>0</v>
      </c>
      <c r="N108" s="83"/>
      <c r="O108" s="79">
        <f t="shared" si="89"/>
        <v>0</v>
      </c>
      <c r="P108" s="200"/>
      <c r="Q108" s="200"/>
      <c r="S108" s="140"/>
    </row>
    <row r="109" spans="1:19" s="38" customFormat="1" ht="37" hidden="1" customHeight="1">
      <c r="A109" s="82">
        <f t="shared" si="90"/>
        <v>15</v>
      </c>
      <c r="B109" s="196" t="s">
        <v>103</v>
      </c>
      <c r="C109" s="197"/>
      <c r="D109" s="197"/>
      <c r="E109" s="197"/>
      <c r="F109" s="73" t="s">
        <v>36</v>
      </c>
      <c r="G109" s="73"/>
      <c r="H109" s="206" t="str">
        <f t="shared" si="99"/>
        <v>OPEN AIR</v>
      </c>
      <c r="I109" s="206"/>
      <c r="J109" s="77" t="s">
        <v>30</v>
      </c>
      <c r="K109" s="77">
        <f t="shared" si="100"/>
        <v>0</v>
      </c>
      <c r="L109" s="77">
        <v>1</v>
      </c>
      <c r="M109" s="77">
        <f t="shared" ref="M109:M110" si="107">K109*L109</f>
        <v>0</v>
      </c>
      <c r="N109" s="83"/>
      <c r="O109" s="79">
        <f t="shared" ref="O109:O110" si="108">ROUNDUP(N109+M109,0)</f>
        <v>0</v>
      </c>
      <c r="P109" s="200"/>
      <c r="Q109" s="200"/>
      <c r="S109" s="140"/>
    </row>
    <row r="110" spans="1:19" s="38" customFormat="1" ht="37" hidden="1" customHeight="1">
      <c r="A110" s="82">
        <f t="shared" si="90"/>
        <v>16</v>
      </c>
      <c r="B110" s="196" t="s">
        <v>103</v>
      </c>
      <c r="C110" s="197"/>
      <c r="D110" s="197"/>
      <c r="E110" s="197"/>
      <c r="F110" s="73" t="s">
        <v>36</v>
      </c>
      <c r="G110" s="73"/>
      <c r="H110" s="206" t="str">
        <f t="shared" si="103"/>
        <v>SAND</v>
      </c>
      <c r="I110" s="206"/>
      <c r="J110" s="77" t="s">
        <v>30</v>
      </c>
      <c r="K110" s="77">
        <f t="shared" si="104"/>
        <v>0</v>
      </c>
      <c r="L110" s="77">
        <v>1</v>
      </c>
      <c r="M110" s="77">
        <f t="shared" si="107"/>
        <v>0</v>
      </c>
      <c r="N110" s="83"/>
      <c r="O110" s="79">
        <f t="shared" si="108"/>
        <v>0</v>
      </c>
      <c r="P110" s="200"/>
      <c r="Q110" s="200"/>
      <c r="S110" s="140"/>
    </row>
    <row r="111" spans="1:19" s="38" customFormat="1" ht="37" hidden="1" customHeight="1">
      <c r="A111" s="82">
        <f t="shared" si="90"/>
        <v>17</v>
      </c>
      <c r="B111" s="196" t="s">
        <v>105</v>
      </c>
      <c r="C111" s="196"/>
      <c r="D111" s="196"/>
      <c r="E111" s="196"/>
      <c r="F111" s="73" t="s">
        <v>74</v>
      </c>
      <c r="G111" s="73"/>
      <c r="H111" s="206" t="str">
        <f t="shared" si="86"/>
        <v>BLACK</v>
      </c>
      <c r="I111" s="206"/>
      <c r="J111" s="77" t="s">
        <v>30</v>
      </c>
      <c r="K111" s="77">
        <f t="shared" si="87"/>
        <v>2</v>
      </c>
      <c r="L111" s="77">
        <v>1</v>
      </c>
      <c r="M111" s="77">
        <f t="shared" si="88"/>
        <v>2</v>
      </c>
      <c r="N111" s="83"/>
      <c r="O111" s="79">
        <f t="shared" si="89"/>
        <v>2</v>
      </c>
      <c r="P111" s="200"/>
      <c r="Q111" s="200"/>
      <c r="S111" s="140"/>
    </row>
    <row r="112" spans="1:19" s="38" customFormat="1" ht="37" hidden="1" customHeight="1">
      <c r="A112" s="82">
        <f t="shared" si="90"/>
        <v>18</v>
      </c>
      <c r="B112" s="196" t="s">
        <v>105</v>
      </c>
      <c r="C112" s="196"/>
      <c r="D112" s="196"/>
      <c r="E112" s="196"/>
      <c r="F112" s="73" t="s">
        <v>74</v>
      </c>
      <c r="G112" s="73"/>
      <c r="H112" s="206" t="str">
        <f t="shared" si="91"/>
        <v>WHITE</v>
      </c>
      <c r="I112" s="206"/>
      <c r="J112" s="77" t="s">
        <v>30</v>
      </c>
      <c r="K112" s="77">
        <f t="shared" si="92"/>
        <v>0</v>
      </c>
      <c r="L112" s="77">
        <v>1</v>
      </c>
      <c r="M112" s="77">
        <f t="shared" si="88"/>
        <v>0</v>
      </c>
      <c r="N112" s="83"/>
      <c r="O112" s="79">
        <f t="shared" si="89"/>
        <v>0</v>
      </c>
      <c r="P112" s="200"/>
      <c r="Q112" s="200"/>
      <c r="S112" s="140"/>
    </row>
    <row r="113" spans="1:19" s="38" customFormat="1" ht="37" hidden="1" customHeight="1">
      <c r="A113" s="82">
        <f t="shared" si="90"/>
        <v>19</v>
      </c>
      <c r="B113" s="196" t="s">
        <v>105</v>
      </c>
      <c r="C113" s="196"/>
      <c r="D113" s="196"/>
      <c r="E113" s="196"/>
      <c r="F113" s="73" t="s">
        <v>74</v>
      </c>
      <c r="G113" s="73"/>
      <c r="H113" s="206" t="str">
        <f t="shared" si="99"/>
        <v>OPEN AIR</v>
      </c>
      <c r="I113" s="206"/>
      <c r="J113" s="77" t="s">
        <v>30</v>
      </c>
      <c r="K113" s="77">
        <f t="shared" si="100"/>
        <v>0</v>
      </c>
      <c r="L113" s="77">
        <v>1</v>
      </c>
      <c r="M113" s="77">
        <f t="shared" ref="M113:M114" si="109">K113*L113</f>
        <v>0</v>
      </c>
      <c r="N113" s="83"/>
      <c r="O113" s="79">
        <f t="shared" ref="O113:O114" si="110">ROUNDUP(N113+M113,0)</f>
        <v>0</v>
      </c>
      <c r="P113" s="200"/>
      <c r="Q113" s="200"/>
      <c r="S113" s="140"/>
    </row>
    <row r="114" spans="1:19" s="38" customFormat="1" ht="37" hidden="1" customHeight="1">
      <c r="A114" s="82">
        <f t="shared" si="90"/>
        <v>20</v>
      </c>
      <c r="B114" s="196" t="s">
        <v>105</v>
      </c>
      <c r="C114" s="196"/>
      <c r="D114" s="196"/>
      <c r="E114" s="196"/>
      <c r="F114" s="73" t="s">
        <v>74</v>
      </c>
      <c r="G114" s="73"/>
      <c r="H114" s="206" t="str">
        <f t="shared" si="103"/>
        <v>SAND</v>
      </c>
      <c r="I114" s="206"/>
      <c r="J114" s="77" t="s">
        <v>30</v>
      </c>
      <c r="K114" s="77">
        <f t="shared" si="104"/>
        <v>0</v>
      </c>
      <c r="L114" s="77">
        <v>1</v>
      </c>
      <c r="M114" s="77">
        <f t="shared" si="109"/>
        <v>0</v>
      </c>
      <c r="N114" s="83"/>
      <c r="O114" s="79">
        <f t="shared" si="110"/>
        <v>0</v>
      </c>
      <c r="P114" s="200"/>
      <c r="Q114" s="200"/>
      <c r="S114" s="140"/>
    </row>
    <row r="115" spans="1:19" s="38" customFormat="1" ht="37" hidden="1" customHeight="1">
      <c r="A115" s="82">
        <f t="shared" si="90"/>
        <v>21</v>
      </c>
      <c r="B115" s="196" t="s">
        <v>106</v>
      </c>
      <c r="C115" s="196"/>
      <c r="D115" s="196"/>
      <c r="E115" s="196"/>
      <c r="F115" s="73" t="s">
        <v>74</v>
      </c>
      <c r="G115" s="73"/>
      <c r="H115" s="206" t="str">
        <f t="shared" si="86"/>
        <v>BLACK</v>
      </c>
      <c r="I115" s="206"/>
      <c r="J115" s="77" t="s">
        <v>30</v>
      </c>
      <c r="K115" s="77">
        <f t="shared" si="87"/>
        <v>2</v>
      </c>
      <c r="L115" s="84">
        <f>1/50</f>
        <v>0.02</v>
      </c>
      <c r="M115" s="77">
        <f t="shared" si="88"/>
        <v>0.04</v>
      </c>
      <c r="N115" s="83"/>
      <c r="O115" s="79">
        <f t="shared" si="89"/>
        <v>1</v>
      </c>
      <c r="P115" s="200"/>
      <c r="Q115" s="200"/>
      <c r="S115" s="140"/>
    </row>
    <row r="116" spans="1:19" s="38" customFormat="1" ht="37" hidden="1" customHeight="1">
      <c r="A116" s="82">
        <f t="shared" si="90"/>
        <v>22</v>
      </c>
      <c r="B116" s="196" t="s">
        <v>106</v>
      </c>
      <c r="C116" s="196"/>
      <c r="D116" s="196"/>
      <c r="E116" s="196"/>
      <c r="F116" s="73" t="s">
        <v>74</v>
      </c>
      <c r="G116" s="73"/>
      <c r="H116" s="206" t="str">
        <f t="shared" si="91"/>
        <v>WHITE</v>
      </c>
      <c r="I116" s="206"/>
      <c r="J116" s="77" t="s">
        <v>30</v>
      </c>
      <c r="K116" s="77">
        <f t="shared" si="92"/>
        <v>0</v>
      </c>
      <c r="L116" s="84">
        <f t="shared" ref="L116:L118" si="111">1/50</f>
        <v>0.02</v>
      </c>
      <c r="M116" s="77">
        <f t="shared" si="88"/>
        <v>0</v>
      </c>
      <c r="N116" s="83"/>
      <c r="O116" s="79">
        <f t="shared" si="89"/>
        <v>0</v>
      </c>
      <c r="P116" s="200"/>
      <c r="Q116" s="200"/>
      <c r="S116" s="140"/>
    </row>
    <row r="117" spans="1:19" s="38" customFormat="1" ht="37" hidden="1" customHeight="1">
      <c r="A117" s="82">
        <f t="shared" si="90"/>
        <v>23</v>
      </c>
      <c r="B117" s="196" t="s">
        <v>106</v>
      </c>
      <c r="C117" s="196"/>
      <c r="D117" s="196"/>
      <c r="E117" s="196"/>
      <c r="F117" s="73" t="s">
        <v>74</v>
      </c>
      <c r="G117" s="73"/>
      <c r="H117" s="206" t="str">
        <f t="shared" si="99"/>
        <v>OPEN AIR</v>
      </c>
      <c r="I117" s="206"/>
      <c r="J117" s="77" t="s">
        <v>30</v>
      </c>
      <c r="K117" s="77">
        <f t="shared" si="100"/>
        <v>0</v>
      </c>
      <c r="L117" s="84">
        <f t="shared" si="111"/>
        <v>0.02</v>
      </c>
      <c r="M117" s="77">
        <f t="shared" ref="M117:M118" si="112">K117*L117</f>
        <v>0</v>
      </c>
      <c r="N117" s="83"/>
      <c r="O117" s="79">
        <f t="shared" ref="O117:O118" si="113">ROUNDUP(N117+M117,0)</f>
        <v>0</v>
      </c>
      <c r="P117" s="200"/>
      <c r="Q117" s="200"/>
      <c r="S117" s="140"/>
    </row>
    <row r="118" spans="1:19" s="38" customFormat="1" ht="37" hidden="1" customHeight="1">
      <c r="A118" s="82">
        <f t="shared" si="90"/>
        <v>24</v>
      </c>
      <c r="B118" s="196" t="s">
        <v>106</v>
      </c>
      <c r="C118" s="196"/>
      <c r="D118" s="196"/>
      <c r="E118" s="196"/>
      <c r="F118" s="73" t="s">
        <v>74</v>
      </c>
      <c r="G118" s="73"/>
      <c r="H118" s="206" t="str">
        <f t="shared" si="103"/>
        <v>SAND</v>
      </c>
      <c r="I118" s="206"/>
      <c r="J118" s="77" t="s">
        <v>30</v>
      </c>
      <c r="K118" s="77">
        <f t="shared" si="104"/>
        <v>0</v>
      </c>
      <c r="L118" s="84">
        <f t="shared" si="111"/>
        <v>0.02</v>
      </c>
      <c r="M118" s="77">
        <f t="shared" si="112"/>
        <v>0</v>
      </c>
      <c r="N118" s="83"/>
      <c r="O118" s="79">
        <f t="shared" si="113"/>
        <v>0</v>
      </c>
      <c r="P118" s="200"/>
      <c r="Q118" s="200"/>
      <c r="S118" s="140"/>
    </row>
    <row r="119" spans="1:19" s="38" customFormat="1" ht="37" hidden="1" customHeight="1">
      <c r="A119" s="82">
        <f t="shared" si="90"/>
        <v>25</v>
      </c>
      <c r="B119" s="196" t="s">
        <v>87</v>
      </c>
      <c r="C119" s="197"/>
      <c r="D119" s="197"/>
      <c r="E119" s="197"/>
      <c r="F119" s="73" t="s">
        <v>50</v>
      </c>
      <c r="G119" s="73"/>
      <c r="H119" s="206" t="str">
        <f t="shared" si="86"/>
        <v>BLACK</v>
      </c>
      <c r="I119" s="206"/>
      <c r="J119" s="77" t="s">
        <v>30</v>
      </c>
      <c r="K119" s="77">
        <f t="shared" si="87"/>
        <v>2</v>
      </c>
      <c r="L119" s="84">
        <f>1/50</f>
        <v>0.02</v>
      </c>
      <c r="M119" s="77">
        <f t="shared" si="88"/>
        <v>0.04</v>
      </c>
      <c r="N119" s="83"/>
      <c r="O119" s="79">
        <f t="shared" si="89"/>
        <v>1</v>
      </c>
      <c r="P119" s="200"/>
      <c r="Q119" s="200"/>
      <c r="S119" s="140"/>
    </row>
    <row r="120" spans="1:19" s="38" customFormat="1" ht="37" hidden="1" customHeight="1">
      <c r="A120" s="82">
        <f t="shared" si="90"/>
        <v>26</v>
      </c>
      <c r="B120" s="196" t="s">
        <v>87</v>
      </c>
      <c r="C120" s="197"/>
      <c r="D120" s="197"/>
      <c r="E120" s="197"/>
      <c r="F120" s="73" t="s">
        <v>50</v>
      </c>
      <c r="G120" s="73"/>
      <c r="H120" s="206" t="str">
        <f t="shared" si="91"/>
        <v>WHITE</v>
      </c>
      <c r="I120" s="206"/>
      <c r="J120" s="77" t="s">
        <v>30</v>
      </c>
      <c r="K120" s="77">
        <f t="shared" si="92"/>
        <v>0</v>
      </c>
      <c r="L120" s="84">
        <f t="shared" ref="L120:L122" si="114">1/50</f>
        <v>0.02</v>
      </c>
      <c r="M120" s="77">
        <f t="shared" si="88"/>
        <v>0</v>
      </c>
      <c r="N120" s="83"/>
      <c r="O120" s="79">
        <f t="shared" si="89"/>
        <v>0</v>
      </c>
      <c r="P120" s="200"/>
      <c r="Q120" s="200"/>
      <c r="S120" s="140"/>
    </row>
    <row r="121" spans="1:19" s="38" customFormat="1" ht="37" hidden="1" customHeight="1">
      <c r="A121" s="82">
        <f t="shared" si="90"/>
        <v>27</v>
      </c>
      <c r="B121" s="196" t="s">
        <v>87</v>
      </c>
      <c r="C121" s="197"/>
      <c r="D121" s="197"/>
      <c r="E121" s="197"/>
      <c r="F121" s="73" t="s">
        <v>50</v>
      </c>
      <c r="G121" s="73"/>
      <c r="H121" s="206" t="str">
        <f t="shared" si="99"/>
        <v>OPEN AIR</v>
      </c>
      <c r="I121" s="206"/>
      <c r="J121" s="77" t="s">
        <v>30</v>
      </c>
      <c r="K121" s="77">
        <f t="shared" si="100"/>
        <v>0</v>
      </c>
      <c r="L121" s="84">
        <f t="shared" si="114"/>
        <v>0.02</v>
      </c>
      <c r="M121" s="77">
        <f t="shared" ref="M121:M122" si="115">K121*L121</f>
        <v>0</v>
      </c>
      <c r="N121" s="83"/>
      <c r="O121" s="79">
        <f t="shared" ref="O121:O122" si="116">ROUNDUP(N121+M121,0)</f>
        <v>0</v>
      </c>
      <c r="P121" s="200"/>
      <c r="Q121" s="200"/>
      <c r="S121" s="140"/>
    </row>
    <row r="122" spans="1:19" s="38" customFormat="1" ht="37" hidden="1" customHeight="1">
      <c r="A122" s="82">
        <f t="shared" si="90"/>
        <v>28</v>
      </c>
      <c r="B122" s="196" t="s">
        <v>87</v>
      </c>
      <c r="C122" s="197"/>
      <c r="D122" s="197"/>
      <c r="E122" s="197"/>
      <c r="F122" s="73" t="s">
        <v>50</v>
      </c>
      <c r="G122" s="73"/>
      <c r="H122" s="206" t="str">
        <f t="shared" si="103"/>
        <v>SAND</v>
      </c>
      <c r="I122" s="206"/>
      <c r="J122" s="77" t="s">
        <v>30</v>
      </c>
      <c r="K122" s="77">
        <f t="shared" si="104"/>
        <v>0</v>
      </c>
      <c r="L122" s="84">
        <f t="shared" si="114"/>
        <v>0.02</v>
      </c>
      <c r="M122" s="77">
        <f t="shared" si="115"/>
        <v>0</v>
      </c>
      <c r="N122" s="83"/>
      <c r="O122" s="79">
        <f t="shared" si="116"/>
        <v>0</v>
      </c>
      <c r="P122" s="200"/>
      <c r="Q122" s="200"/>
      <c r="S122" s="140"/>
    </row>
    <row r="123" spans="1:19" s="38" customFormat="1" ht="37" hidden="1" customHeight="1">
      <c r="A123" s="82">
        <f t="shared" si="90"/>
        <v>29</v>
      </c>
      <c r="B123" s="196" t="s">
        <v>75</v>
      </c>
      <c r="C123" s="197"/>
      <c r="D123" s="197"/>
      <c r="E123" s="197"/>
      <c r="F123" s="73" t="s">
        <v>50</v>
      </c>
      <c r="G123" s="73"/>
      <c r="H123" s="206" t="str">
        <f t="shared" si="86"/>
        <v>BLACK</v>
      </c>
      <c r="I123" s="206"/>
      <c r="J123" s="77" t="s">
        <v>30</v>
      </c>
      <c r="K123" s="77">
        <f t="shared" si="87"/>
        <v>2</v>
      </c>
      <c r="L123" s="84">
        <f>L119*2</f>
        <v>0.04</v>
      </c>
      <c r="M123" s="77">
        <f t="shared" si="88"/>
        <v>0.08</v>
      </c>
      <c r="N123" s="83"/>
      <c r="O123" s="79">
        <f t="shared" si="89"/>
        <v>1</v>
      </c>
      <c r="P123" s="200"/>
      <c r="Q123" s="200"/>
      <c r="S123" s="140"/>
    </row>
    <row r="124" spans="1:19" s="38" customFormat="1" ht="37" hidden="1" customHeight="1">
      <c r="A124" s="82">
        <f t="shared" si="90"/>
        <v>30</v>
      </c>
      <c r="B124" s="196" t="s">
        <v>75</v>
      </c>
      <c r="C124" s="197"/>
      <c r="D124" s="197"/>
      <c r="E124" s="197"/>
      <c r="F124" s="73" t="s">
        <v>50</v>
      </c>
      <c r="G124" s="73"/>
      <c r="H124" s="206" t="str">
        <f t="shared" si="91"/>
        <v>WHITE</v>
      </c>
      <c r="I124" s="206"/>
      <c r="J124" s="77" t="s">
        <v>30</v>
      </c>
      <c r="K124" s="77">
        <f t="shared" si="92"/>
        <v>0</v>
      </c>
      <c r="L124" s="84">
        <f>L120*2</f>
        <v>0.04</v>
      </c>
      <c r="M124" s="77">
        <f t="shared" si="88"/>
        <v>0</v>
      </c>
      <c r="N124" s="83"/>
      <c r="O124" s="79">
        <f t="shared" si="89"/>
        <v>0</v>
      </c>
      <c r="P124" s="200"/>
      <c r="Q124" s="200"/>
      <c r="S124" s="140"/>
    </row>
    <row r="125" spans="1:19" s="38" customFormat="1" ht="37" hidden="1" customHeight="1">
      <c r="A125" s="82">
        <f t="shared" si="90"/>
        <v>31</v>
      </c>
      <c r="B125" s="196" t="s">
        <v>75</v>
      </c>
      <c r="C125" s="197"/>
      <c r="D125" s="197"/>
      <c r="E125" s="197"/>
      <c r="F125" s="73" t="s">
        <v>50</v>
      </c>
      <c r="G125" s="73"/>
      <c r="H125" s="206" t="str">
        <f t="shared" si="99"/>
        <v>OPEN AIR</v>
      </c>
      <c r="I125" s="206"/>
      <c r="J125" s="77" t="s">
        <v>30</v>
      </c>
      <c r="K125" s="77">
        <f t="shared" si="100"/>
        <v>0</v>
      </c>
      <c r="L125" s="84">
        <f t="shared" ref="L125:L126" si="117">L121*2</f>
        <v>0.04</v>
      </c>
      <c r="M125" s="77">
        <f t="shared" ref="M125:M126" si="118">K125*L125</f>
        <v>0</v>
      </c>
      <c r="N125" s="83"/>
      <c r="O125" s="79">
        <f t="shared" ref="O125:O126" si="119">ROUNDUP(N125+M125,0)</f>
        <v>0</v>
      </c>
      <c r="P125" s="200"/>
      <c r="Q125" s="200"/>
      <c r="S125" s="140"/>
    </row>
    <row r="126" spans="1:19" s="38" customFormat="1" ht="37" hidden="1" customHeight="1">
      <c r="A126" s="82">
        <f t="shared" si="90"/>
        <v>32</v>
      </c>
      <c r="B126" s="196" t="s">
        <v>75</v>
      </c>
      <c r="C126" s="197"/>
      <c r="D126" s="197"/>
      <c r="E126" s="197"/>
      <c r="F126" s="73" t="s">
        <v>50</v>
      </c>
      <c r="G126" s="73"/>
      <c r="H126" s="206" t="str">
        <f t="shared" si="103"/>
        <v>SAND</v>
      </c>
      <c r="I126" s="206"/>
      <c r="J126" s="77" t="s">
        <v>30</v>
      </c>
      <c r="K126" s="77">
        <f t="shared" si="104"/>
        <v>0</v>
      </c>
      <c r="L126" s="84">
        <f t="shared" si="117"/>
        <v>0.04</v>
      </c>
      <c r="M126" s="77">
        <f t="shared" si="118"/>
        <v>0</v>
      </c>
      <c r="N126" s="83"/>
      <c r="O126" s="79">
        <f t="shared" si="119"/>
        <v>0</v>
      </c>
      <c r="P126" s="200"/>
      <c r="Q126" s="200"/>
      <c r="S126" s="140"/>
    </row>
    <row r="127" spans="1:19" s="10" customFormat="1" ht="32.5">
      <c r="A127" s="57"/>
      <c r="B127" s="57"/>
      <c r="C127" s="39"/>
      <c r="D127" s="39"/>
      <c r="E127" s="39"/>
      <c r="F127" s="39"/>
      <c r="G127" s="39"/>
      <c r="H127" s="39"/>
      <c r="I127" s="39"/>
      <c r="J127" s="39"/>
      <c r="K127" s="39"/>
      <c r="L127" s="39"/>
      <c r="M127" s="39"/>
      <c r="N127" s="39"/>
      <c r="O127" s="39"/>
      <c r="P127" s="39"/>
      <c r="S127" s="134"/>
    </row>
    <row r="128" spans="1:19" s="10" customFormat="1" ht="33" customHeight="1">
      <c r="B128" s="52" t="s">
        <v>61</v>
      </c>
      <c r="C128" s="53"/>
      <c r="D128" s="54"/>
      <c r="E128" s="54"/>
      <c r="F128" s="54"/>
      <c r="G128" s="55"/>
      <c r="H128" s="54"/>
      <c r="I128" s="54"/>
      <c r="J128" s="249" t="s">
        <v>31</v>
      </c>
      <c r="K128" s="249"/>
      <c r="L128" s="249"/>
      <c r="M128" s="249"/>
      <c r="N128" s="249"/>
      <c r="O128" s="37"/>
      <c r="P128" s="37"/>
      <c r="Q128" s="38"/>
      <c r="S128" s="134"/>
    </row>
    <row r="129" spans="1:21" s="157" customFormat="1" ht="45">
      <c r="A129" s="157">
        <v>1</v>
      </c>
      <c r="B129" s="158" t="s">
        <v>108</v>
      </c>
      <c r="C129" s="159" t="s">
        <v>296</v>
      </c>
      <c r="D129" s="160"/>
      <c r="E129" s="160"/>
      <c r="F129" s="160"/>
      <c r="G129" s="161"/>
      <c r="H129" s="161"/>
      <c r="I129" s="161"/>
      <c r="J129" s="161"/>
      <c r="K129" s="162"/>
      <c r="L129" s="162"/>
      <c r="M129" s="161"/>
      <c r="N129" s="161"/>
      <c r="O129" s="161"/>
      <c r="P129" s="161"/>
      <c r="Q129" s="161"/>
      <c r="S129" s="163"/>
    </row>
    <row r="130" spans="1:21" s="10" customFormat="1" ht="32.5" hidden="1">
      <c r="A130" s="57"/>
      <c r="B130" s="250" t="s">
        <v>45</v>
      </c>
      <c r="C130" s="251"/>
      <c r="D130" s="251"/>
      <c r="E130" s="251"/>
      <c r="F130" s="251"/>
      <c r="G130" s="251"/>
      <c r="H130" s="251"/>
      <c r="I130" s="252"/>
      <c r="J130" s="39"/>
      <c r="K130" s="14"/>
      <c r="L130" s="14"/>
      <c r="M130" s="39"/>
      <c r="N130" s="39"/>
      <c r="O130" s="39"/>
      <c r="P130" s="39"/>
      <c r="Q130" s="39"/>
      <c r="S130" s="134"/>
    </row>
    <row r="131" spans="1:21" s="10" customFormat="1" ht="32.5" hidden="1">
      <c r="A131" s="57"/>
      <c r="B131" s="208" t="s">
        <v>38</v>
      </c>
      <c r="C131" s="209"/>
      <c r="D131" s="210" t="s">
        <v>97</v>
      </c>
      <c r="E131" s="211"/>
      <c r="F131" s="211"/>
      <c r="G131" s="211"/>
      <c r="H131" s="211"/>
      <c r="I131" s="212"/>
      <c r="J131" s="39"/>
      <c r="K131" s="39"/>
      <c r="L131" s="39"/>
      <c r="M131" s="39"/>
      <c r="N131" s="39"/>
      <c r="O131" s="39"/>
      <c r="P131" s="39"/>
      <c r="Q131" s="39"/>
      <c r="S131" s="134"/>
    </row>
    <row r="132" spans="1:21" s="2" customFormat="1" ht="39" hidden="1">
      <c r="A132" s="149"/>
      <c r="B132" s="216" t="str">
        <f t="shared" ref="B132" si="120">$D$20</f>
        <v>BLACK</v>
      </c>
      <c r="C132" s="216"/>
      <c r="D132" s="255" t="s">
        <v>144</v>
      </c>
      <c r="E132" s="256"/>
      <c r="F132" s="256"/>
      <c r="G132" s="256"/>
      <c r="H132" s="256"/>
      <c r="I132" s="257"/>
      <c r="J132" s="4"/>
      <c r="K132" s="4"/>
      <c r="L132" s="4"/>
      <c r="M132" s="4"/>
      <c r="N132" s="4"/>
      <c r="O132" s="4"/>
      <c r="S132" s="132"/>
    </row>
    <row r="133" spans="1:21" s="2" customFormat="1" ht="39" hidden="1">
      <c r="A133" s="149"/>
      <c r="B133" s="216" t="str">
        <f t="shared" ref="B133" si="121">$D$26</f>
        <v>WHITE</v>
      </c>
      <c r="C133" s="216"/>
      <c r="D133" s="217" t="s">
        <v>144</v>
      </c>
      <c r="E133" s="218"/>
      <c r="F133" s="218"/>
      <c r="G133" s="218"/>
      <c r="H133" s="218"/>
      <c r="I133" s="219"/>
      <c r="J133" s="4"/>
      <c r="K133" s="4"/>
      <c r="L133" s="4"/>
      <c r="M133" s="4"/>
      <c r="N133" s="4"/>
      <c r="O133" s="4"/>
      <c r="S133" s="132"/>
    </row>
    <row r="134" spans="1:21" s="2" customFormat="1" ht="39" hidden="1">
      <c r="A134" s="149"/>
      <c r="B134" s="216" t="str">
        <f t="shared" ref="B134" si="122">$D$32</f>
        <v>OPEN AIR</v>
      </c>
      <c r="C134" s="216"/>
      <c r="D134" s="217" t="s">
        <v>132</v>
      </c>
      <c r="E134" s="218"/>
      <c r="F134" s="218"/>
      <c r="G134" s="218"/>
      <c r="H134" s="218"/>
      <c r="I134" s="219"/>
      <c r="J134" s="4"/>
      <c r="K134" s="4"/>
      <c r="L134" s="4"/>
      <c r="M134" s="4"/>
      <c r="N134" s="4"/>
      <c r="O134" s="4"/>
      <c r="S134" s="132"/>
    </row>
    <row r="135" spans="1:21" s="2" customFormat="1" ht="39" hidden="1">
      <c r="A135" s="149"/>
      <c r="B135" s="216" t="str">
        <f t="shared" ref="B135" si="123">$D$38</f>
        <v>SAND</v>
      </c>
      <c r="C135" s="216"/>
      <c r="D135" s="217" t="s">
        <v>132</v>
      </c>
      <c r="E135" s="218"/>
      <c r="F135" s="218"/>
      <c r="G135" s="218"/>
      <c r="H135" s="218"/>
      <c r="I135" s="219"/>
      <c r="J135" s="4"/>
      <c r="K135" s="4"/>
      <c r="L135" s="4"/>
      <c r="M135" s="4"/>
      <c r="N135" s="4"/>
      <c r="O135" s="4"/>
      <c r="S135" s="132"/>
    </row>
    <row r="136" spans="1:21" s="10" customFormat="1" ht="32.5" hidden="1">
      <c r="S136" s="134"/>
    </row>
    <row r="137" spans="1:21" s="10" customFormat="1" ht="32.5" hidden="1">
      <c r="A137" s="57"/>
      <c r="B137" s="220" t="s">
        <v>136</v>
      </c>
      <c r="C137" s="220"/>
      <c r="D137" s="220"/>
      <c r="E137" s="220"/>
      <c r="F137" s="220"/>
      <c r="G137" s="220"/>
      <c r="H137" s="220"/>
      <c r="I137" s="220"/>
      <c r="J137" s="220"/>
      <c r="K137" s="39"/>
      <c r="L137" s="39"/>
      <c r="S137" s="134"/>
    </row>
    <row r="138" spans="1:21" s="10" customFormat="1" ht="32.5" hidden="1">
      <c r="A138" s="57"/>
      <c r="B138" s="198"/>
      <c r="C138" s="199"/>
      <c r="D138" s="58" t="s">
        <v>84</v>
      </c>
      <c r="E138" s="58" t="s">
        <v>55</v>
      </c>
      <c r="F138" s="58" t="s">
        <v>10</v>
      </c>
      <c r="G138" s="58" t="s">
        <v>52</v>
      </c>
      <c r="H138" s="58" t="s">
        <v>53</v>
      </c>
      <c r="I138" s="58" t="s">
        <v>99</v>
      </c>
      <c r="J138" s="58" t="s">
        <v>96</v>
      </c>
      <c r="K138" s="39"/>
      <c r="L138" s="39"/>
      <c r="U138" s="134"/>
    </row>
    <row r="139" spans="1:21" s="10" customFormat="1" ht="35" hidden="1">
      <c r="A139" s="57"/>
      <c r="B139" s="192" t="s">
        <v>135</v>
      </c>
      <c r="C139" s="192"/>
      <c r="D139" s="193" t="s">
        <v>148</v>
      </c>
      <c r="E139" s="194"/>
      <c r="F139" s="194"/>
      <c r="G139" s="194"/>
      <c r="H139" s="194"/>
      <c r="I139" s="194"/>
      <c r="J139" s="195"/>
      <c r="K139" s="39"/>
      <c r="T139" s="134"/>
    </row>
    <row r="140" spans="1:21" s="10" customFormat="1" ht="35" hidden="1">
      <c r="A140" s="57"/>
      <c r="B140" s="192" t="s">
        <v>107</v>
      </c>
      <c r="C140" s="192"/>
      <c r="D140" s="193" t="s">
        <v>146</v>
      </c>
      <c r="E140" s="194"/>
      <c r="F140" s="194"/>
      <c r="G140" s="194"/>
      <c r="H140" s="194"/>
      <c r="I140" s="194"/>
      <c r="J140" s="195"/>
      <c r="K140" s="39"/>
      <c r="T140" s="134"/>
    </row>
    <row r="141" spans="1:21" s="10" customFormat="1" ht="32.5">
      <c r="A141" s="57"/>
      <c r="B141" s="57"/>
      <c r="C141" s="57"/>
      <c r="D141" s="57"/>
      <c r="E141" s="57"/>
      <c r="F141" s="57"/>
      <c r="G141" s="57"/>
      <c r="H141" s="57"/>
      <c r="I141" s="57"/>
      <c r="J141" s="39"/>
      <c r="K141" s="39"/>
      <c r="L141" s="39"/>
      <c r="M141" s="39"/>
      <c r="N141" s="39"/>
      <c r="O141" s="39"/>
      <c r="P141" s="39"/>
      <c r="Q141" s="39"/>
      <c r="S141" s="134"/>
    </row>
    <row r="142" spans="1:21" s="157" customFormat="1" ht="54.5" customHeight="1">
      <c r="A142" s="164">
        <v>2</v>
      </c>
      <c r="B142" s="158" t="s">
        <v>109</v>
      </c>
      <c r="C142" s="164" t="s">
        <v>91</v>
      </c>
      <c r="D142" s="164"/>
      <c r="E142" s="164"/>
      <c r="F142" s="164"/>
      <c r="G142" s="161"/>
      <c r="H142" s="161"/>
      <c r="I142" s="161"/>
      <c r="J142" s="161"/>
      <c r="K142" s="162"/>
      <c r="L142" s="162"/>
      <c r="M142" s="161"/>
      <c r="N142" s="161"/>
      <c r="O142" s="161"/>
      <c r="P142" s="161"/>
      <c r="Q142" s="161"/>
      <c r="S142" s="163"/>
    </row>
    <row r="143" spans="1:21" s="10" customFormat="1" ht="32.5" hidden="1">
      <c r="A143" s="57"/>
      <c r="B143" s="250" t="s">
        <v>45</v>
      </c>
      <c r="C143" s="251"/>
      <c r="D143" s="251"/>
      <c r="E143" s="251"/>
      <c r="F143" s="251"/>
      <c r="G143" s="251"/>
      <c r="H143" s="251"/>
      <c r="I143" s="252"/>
      <c r="J143" s="39"/>
      <c r="K143" s="14"/>
      <c r="L143" s="14"/>
      <c r="M143" s="39"/>
      <c r="N143" s="39"/>
      <c r="O143" s="39"/>
      <c r="P143" s="39"/>
      <c r="Q143" s="39"/>
      <c r="S143" s="134"/>
    </row>
    <row r="144" spans="1:21" s="10" customFormat="1" ht="63" hidden="1" customHeight="1">
      <c r="A144" s="57"/>
      <c r="B144" s="208" t="s">
        <v>38</v>
      </c>
      <c r="C144" s="209"/>
      <c r="D144" s="210" t="s">
        <v>64</v>
      </c>
      <c r="E144" s="211"/>
      <c r="F144" s="211"/>
      <c r="G144" s="211"/>
      <c r="H144" s="211"/>
      <c r="I144" s="212"/>
      <c r="J144" s="39"/>
      <c r="K144" s="39"/>
      <c r="L144" s="39"/>
      <c r="M144" s="39"/>
      <c r="N144" s="39"/>
      <c r="O144" s="39"/>
      <c r="P144" s="39"/>
      <c r="Q144" s="39"/>
      <c r="S144" s="134"/>
    </row>
    <row r="145" spans="1:19" s="10" customFormat="1" ht="72" hidden="1" customHeight="1">
      <c r="A145" s="57"/>
      <c r="B145" s="207" t="str">
        <f>$D$20</f>
        <v>BLACK</v>
      </c>
      <c r="C145" s="207" t="e">
        <f>#REF!</f>
        <v>#REF!</v>
      </c>
      <c r="D145" s="213" t="s">
        <v>80</v>
      </c>
      <c r="E145" s="214"/>
      <c r="F145" s="214"/>
      <c r="G145" s="214"/>
      <c r="H145" s="214"/>
      <c r="I145" s="215"/>
      <c r="J145" s="39"/>
      <c r="K145" s="39"/>
      <c r="L145" s="39"/>
      <c r="M145" s="39"/>
      <c r="N145" s="39"/>
      <c r="O145" s="39"/>
      <c r="S145" s="134"/>
    </row>
    <row r="146" spans="1:19" s="10" customFormat="1" ht="54" hidden="1" customHeight="1">
      <c r="A146" s="57"/>
      <c r="B146" s="207" t="str">
        <f t="shared" ref="B146" si="124">$D$26</f>
        <v>WHITE</v>
      </c>
      <c r="C146" s="207"/>
      <c r="D146" s="213" t="s">
        <v>79</v>
      </c>
      <c r="E146" s="214"/>
      <c r="F146" s="214"/>
      <c r="G146" s="214"/>
      <c r="H146" s="214"/>
      <c r="I146" s="215"/>
      <c r="J146" s="39"/>
      <c r="K146" s="39"/>
      <c r="L146" s="39"/>
      <c r="M146" s="39"/>
      <c r="N146" s="39"/>
      <c r="O146" s="39"/>
      <c r="S146" s="134"/>
    </row>
    <row r="147" spans="1:19" s="10" customFormat="1" ht="78.75" hidden="1" customHeight="1">
      <c r="A147" s="57"/>
      <c r="B147" s="207" t="str">
        <f>$D$32</f>
        <v>OPEN AIR</v>
      </c>
      <c r="C147" s="207" t="e">
        <f>#REF!</f>
        <v>#REF!</v>
      </c>
      <c r="D147" s="213" t="s">
        <v>80</v>
      </c>
      <c r="E147" s="214"/>
      <c r="F147" s="214"/>
      <c r="G147" s="214"/>
      <c r="H147" s="214"/>
      <c r="I147" s="215"/>
      <c r="J147" s="39"/>
      <c r="K147" s="39"/>
      <c r="L147" s="39"/>
      <c r="M147" s="39"/>
      <c r="N147" s="39"/>
      <c r="O147" s="39"/>
      <c r="S147" s="134"/>
    </row>
    <row r="148" spans="1:19" s="10" customFormat="1" ht="54" hidden="1" customHeight="1">
      <c r="A148" s="57"/>
      <c r="B148" s="207" t="e">
        <f>#REF!</f>
        <v>#REF!</v>
      </c>
      <c r="C148" s="207" t="e">
        <f>#REF!</f>
        <v>#REF!</v>
      </c>
      <c r="D148" s="213" t="s">
        <v>79</v>
      </c>
      <c r="E148" s="214"/>
      <c r="F148" s="214"/>
      <c r="G148" s="214"/>
      <c r="H148" s="214"/>
      <c r="I148" s="215"/>
      <c r="J148" s="39"/>
      <c r="K148" s="39"/>
      <c r="L148" s="39"/>
      <c r="M148" s="39"/>
      <c r="N148" s="39"/>
      <c r="O148" s="39"/>
      <c r="S148" s="134"/>
    </row>
    <row r="149" spans="1:19" s="10" customFormat="1" ht="54" hidden="1" customHeight="1">
      <c r="A149" s="57"/>
      <c r="B149" s="88"/>
      <c r="C149" s="89"/>
      <c r="D149" s="90"/>
      <c r="E149" s="74"/>
      <c r="F149" s="74"/>
      <c r="G149" s="74"/>
      <c r="H149" s="74"/>
      <c r="I149" s="75"/>
      <c r="J149" s="39"/>
      <c r="K149" s="39"/>
      <c r="L149" s="39"/>
      <c r="M149" s="39"/>
      <c r="N149" s="39"/>
      <c r="O149" s="39"/>
      <c r="S149" s="134"/>
    </row>
    <row r="150" spans="1:19" s="10" customFormat="1" ht="32.5" hidden="1">
      <c r="A150" s="57"/>
      <c r="B150" s="250" t="s">
        <v>65</v>
      </c>
      <c r="C150" s="251"/>
      <c r="D150" s="253"/>
      <c r="E150" s="253"/>
      <c r="F150" s="253"/>
      <c r="G150" s="253"/>
      <c r="H150" s="253"/>
      <c r="I150" s="254"/>
      <c r="J150" s="39"/>
      <c r="K150" s="39"/>
      <c r="L150" s="39"/>
      <c r="S150" s="134"/>
    </row>
    <row r="151" spans="1:19" s="10" customFormat="1" ht="56.25" hidden="1" customHeight="1">
      <c r="A151" s="57"/>
      <c r="B151" s="198"/>
      <c r="C151" s="199"/>
      <c r="D151" s="58" t="s">
        <v>84</v>
      </c>
      <c r="E151" s="58" t="s">
        <v>55</v>
      </c>
      <c r="F151" s="58" t="s">
        <v>10</v>
      </c>
      <c r="G151" s="58" t="s">
        <v>52</v>
      </c>
      <c r="H151" s="58" t="s">
        <v>53</v>
      </c>
      <c r="I151" s="58" t="s">
        <v>54</v>
      </c>
      <c r="J151" s="39"/>
      <c r="S151" s="134"/>
    </row>
    <row r="152" spans="1:19" s="10" customFormat="1" ht="151.5" hidden="1" customHeight="1">
      <c r="A152" s="57"/>
      <c r="B152" s="258" t="s">
        <v>85</v>
      </c>
      <c r="C152" s="258"/>
      <c r="D152" s="70"/>
      <c r="E152" s="71"/>
      <c r="F152" s="71"/>
      <c r="G152" s="71"/>
      <c r="H152" s="71"/>
      <c r="I152" s="71"/>
      <c r="J152" s="39"/>
      <c r="S152" s="134"/>
    </row>
    <row r="153" spans="1:19" s="10" customFormat="1" ht="32.5">
      <c r="A153" s="57"/>
      <c r="B153" s="57"/>
      <c r="C153" s="57"/>
      <c r="D153" s="57"/>
      <c r="E153" s="57"/>
      <c r="F153" s="57"/>
      <c r="G153" s="57"/>
      <c r="H153" s="57"/>
      <c r="I153" s="57"/>
      <c r="J153" s="39"/>
      <c r="K153" s="39"/>
      <c r="L153" s="39"/>
      <c r="M153" s="39"/>
      <c r="N153" s="39"/>
      <c r="O153" s="39"/>
      <c r="P153" s="39"/>
      <c r="Q153" s="39"/>
      <c r="S153" s="134"/>
    </row>
    <row r="154" spans="1:19" s="157" customFormat="1" ht="48.5" customHeight="1">
      <c r="A154" s="164">
        <v>3</v>
      </c>
      <c r="B154" s="158" t="s">
        <v>110</v>
      </c>
      <c r="C154" s="159" t="s">
        <v>92</v>
      </c>
      <c r="D154" s="159"/>
      <c r="E154" s="159"/>
      <c r="F154" s="159"/>
      <c r="G154" s="161"/>
      <c r="H154" s="161"/>
      <c r="I154" s="161"/>
      <c r="J154" s="161"/>
      <c r="K154" s="162"/>
      <c r="L154" s="162"/>
      <c r="M154" s="161"/>
      <c r="N154" s="161"/>
      <c r="O154" s="161"/>
      <c r="P154" s="161"/>
      <c r="Q154" s="161"/>
      <c r="S154" s="163"/>
    </row>
    <row r="155" spans="1:19" s="10" customFormat="1" ht="36.5" hidden="1" customHeight="1">
      <c r="A155" s="57"/>
      <c r="B155" s="208" t="s">
        <v>38</v>
      </c>
      <c r="C155" s="209"/>
      <c r="D155" s="210" t="s">
        <v>64</v>
      </c>
      <c r="E155" s="211"/>
      <c r="F155" s="211"/>
      <c r="G155" s="211"/>
      <c r="H155" s="211"/>
      <c r="I155" s="212"/>
      <c r="J155" s="39"/>
      <c r="K155" s="39"/>
      <c r="L155" s="39"/>
      <c r="M155" s="39"/>
      <c r="N155" s="39"/>
      <c r="O155" s="39"/>
      <c r="P155" s="39"/>
      <c r="Q155" s="39"/>
      <c r="S155" s="134"/>
    </row>
    <row r="156" spans="1:19" s="10" customFormat="1" ht="77" hidden="1" customHeight="1">
      <c r="A156" s="57"/>
      <c r="B156" s="207" t="str">
        <f>$D$20</f>
        <v>BLACK</v>
      </c>
      <c r="C156" s="207" t="e">
        <f>#REF!</f>
        <v>#REF!</v>
      </c>
      <c r="D156" s="213" t="s">
        <v>80</v>
      </c>
      <c r="E156" s="214"/>
      <c r="F156" s="214"/>
      <c r="G156" s="214"/>
      <c r="H156" s="214"/>
      <c r="I156" s="215"/>
      <c r="J156" s="39"/>
      <c r="K156" s="39"/>
      <c r="L156" s="39"/>
      <c r="M156" s="39"/>
      <c r="N156" s="39"/>
      <c r="O156" s="39"/>
      <c r="S156" s="134"/>
    </row>
    <row r="157" spans="1:19" s="10" customFormat="1" ht="77" hidden="1" customHeight="1">
      <c r="A157" s="57"/>
      <c r="B157" s="207" t="str">
        <f t="shared" ref="B157" si="125">$D$26</f>
        <v>WHITE</v>
      </c>
      <c r="C157" s="207"/>
      <c r="D157" s="213" t="s">
        <v>79</v>
      </c>
      <c r="E157" s="214"/>
      <c r="F157" s="214"/>
      <c r="G157" s="214"/>
      <c r="H157" s="214"/>
      <c r="I157" s="215"/>
      <c r="J157" s="39"/>
      <c r="K157" s="39"/>
      <c r="L157" s="39"/>
      <c r="M157" s="39"/>
      <c r="N157" s="39"/>
      <c r="O157" s="39"/>
      <c r="S157" s="134"/>
    </row>
    <row r="158" spans="1:19" s="10" customFormat="1" ht="77" hidden="1" customHeight="1">
      <c r="A158" s="57"/>
      <c r="B158" s="207" t="str">
        <f>$D$32</f>
        <v>OPEN AIR</v>
      </c>
      <c r="C158" s="207" t="e">
        <f>#REF!</f>
        <v>#REF!</v>
      </c>
      <c r="D158" s="213" t="s">
        <v>80</v>
      </c>
      <c r="E158" s="214"/>
      <c r="F158" s="214"/>
      <c r="G158" s="214"/>
      <c r="H158" s="214"/>
      <c r="I158" s="215"/>
      <c r="J158" s="39"/>
      <c r="K158" s="39"/>
      <c r="L158" s="39"/>
      <c r="M158" s="39"/>
      <c r="N158" s="39"/>
      <c r="O158" s="39"/>
      <c r="S158" s="134"/>
    </row>
    <row r="159" spans="1:19" s="10" customFormat="1" ht="77" hidden="1" customHeight="1">
      <c r="A159" s="57"/>
      <c r="B159" s="207" t="e">
        <f>#REF!</f>
        <v>#REF!</v>
      </c>
      <c r="C159" s="207" t="e">
        <f>#REF!</f>
        <v>#REF!</v>
      </c>
      <c r="D159" s="213" t="s">
        <v>79</v>
      </c>
      <c r="E159" s="214"/>
      <c r="F159" s="214"/>
      <c r="G159" s="214"/>
      <c r="H159" s="214"/>
      <c r="I159" s="215"/>
      <c r="J159" s="39"/>
      <c r="K159" s="39"/>
      <c r="L159" s="39"/>
      <c r="M159" s="39"/>
      <c r="N159" s="39"/>
      <c r="O159" s="39"/>
      <c r="S159" s="134"/>
    </row>
    <row r="160" spans="1:19" s="10" customFormat="1" ht="32.5">
      <c r="A160" s="57"/>
      <c r="B160" s="57"/>
      <c r="C160" s="39"/>
      <c r="D160" s="39"/>
      <c r="E160" s="39"/>
      <c r="F160" s="39"/>
      <c r="G160" s="39"/>
      <c r="H160" s="39"/>
      <c r="I160" s="39"/>
      <c r="J160" s="39"/>
      <c r="K160" s="39"/>
      <c r="L160" s="39"/>
      <c r="M160" s="39"/>
      <c r="N160" s="39"/>
      <c r="O160" s="39"/>
      <c r="P160" s="39"/>
      <c r="Q160" s="39"/>
      <c r="S160" s="134"/>
    </row>
    <row r="161" spans="1:19" s="10" customFormat="1" ht="29.25" customHeight="1">
      <c r="B161" s="249" t="s">
        <v>72</v>
      </c>
      <c r="C161" s="249"/>
      <c r="D161" s="249"/>
      <c r="E161" s="249"/>
      <c r="G161" s="39"/>
      <c r="N161" s="38"/>
      <c r="O161" s="37"/>
      <c r="P161" s="37"/>
      <c r="Q161" s="38"/>
      <c r="S161" s="134"/>
    </row>
    <row r="162" spans="1:19" s="10" customFormat="1" ht="47" customHeight="1">
      <c r="A162" s="57">
        <v>1</v>
      </c>
      <c r="B162" s="59" t="s">
        <v>49</v>
      </c>
      <c r="C162" s="57"/>
      <c r="D162" s="57"/>
      <c r="G162" s="39"/>
      <c r="N162" s="38"/>
      <c r="O162" s="37"/>
      <c r="P162" s="37"/>
      <c r="Q162" s="38"/>
      <c r="S162" s="134"/>
    </row>
    <row r="163" spans="1:19" s="10" customFormat="1" ht="47" customHeight="1">
      <c r="A163" s="57">
        <v>2</v>
      </c>
      <c r="B163" s="59" t="s">
        <v>62</v>
      </c>
      <c r="C163" s="57"/>
      <c r="D163" s="57"/>
      <c r="G163" s="39"/>
      <c r="N163" s="38"/>
      <c r="O163" s="37"/>
      <c r="P163" s="37"/>
      <c r="Q163" s="38"/>
      <c r="S163" s="134"/>
    </row>
    <row r="164" spans="1:19" s="10" customFormat="1" ht="47" customHeight="1">
      <c r="A164" s="57">
        <v>3</v>
      </c>
      <c r="B164" s="59" t="s">
        <v>63</v>
      </c>
      <c r="C164" s="57"/>
      <c r="D164" s="57"/>
      <c r="G164" s="39"/>
      <c r="N164" s="38"/>
      <c r="O164" s="37"/>
      <c r="P164" s="37"/>
      <c r="Q164" s="38"/>
      <c r="S164" s="134"/>
    </row>
    <row r="165" spans="1:19" s="13" customFormat="1" ht="55.5" customHeight="1">
      <c r="A165" s="11"/>
      <c r="B165" s="40" t="s">
        <v>56</v>
      </c>
      <c r="C165" s="154" t="s">
        <v>84</v>
      </c>
      <c r="D165" s="154" t="s">
        <v>55</v>
      </c>
      <c r="E165" s="154" t="s">
        <v>10</v>
      </c>
      <c r="F165" s="154" t="s">
        <v>52</v>
      </c>
      <c r="G165" s="154" t="s">
        <v>53</v>
      </c>
      <c r="H165" s="154" t="s">
        <v>99</v>
      </c>
      <c r="I165" s="155" t="s">
        <v>96</v>
      </c>
      <c r="J165" s="155" t="s">
        <v>11</v>
      </c>
      <c r="M165" s="41"/>
      <c r="N165" s="42"/>
      <c r="O165" s="42"/>
      <c r="P165" s="41"/>
      <c r="S165" s="144"/>
    </row>
    <row r="166" spans="1:19" s="13" customFormat="1" ht="55.5" customHeight="1">
      <c r="A166" s="11"/>
      <c r="B166" s="40" t="s">
        <v>57</v>
      </c>
      <c r="C166" s="156">
        <f t="shared" ref="C166:I166" si="126">F46</f>
        <v>0</v>
      </c>
      <c r="D166" s="156">
        <f t="shared" si="126"/>
        <v>0</v>
      </c>
      <c r="E166" s="156">
        <f t="shared" si="126"/>
        <v>2</v>
      </c>
      <c r="F166" s="156">
        <f t="shared" si="126"/>
        <v>0</v>
      </c>
      <c r="G166" s="156">
        <f t="shared" si="126"/>
        <v>0</v>
      </c>
      <c r="H166" s="156">
        <f t="shared" si="126"/>
        <v>0</v>
      </c>
      <c r="I166" s="156">
        <f t="shared" si="126"/>
        <v>0</v>
      </c>
      <c r="J166" s="156">
        <f>SUM(C166:I166)</f>
        <v>2</v>
      </c>
      <c r="M166" s="41"/>
      <c r="N166" s="42"/>
      <c r="O166" s="42"/>
      <c r="P166" s="41"/>
      <c r="S166" s="144"/>
    </row>
    <row r="167" spans="1:19" s="60" customFormat="1" ht="32.5">
      <c r="G167" s="61"/>
      <c r="S167" s="145"/>
    </row>
    <row r="168" spans="1:19" s="441" customFormat="1" ht="151" customHeight="1">
      <c r="B168" s="441" t="s">
        <v>530</v>
      </c>
      <c r="G168" s="442"/>
      <c r="S168" s="443"/>
    </row>
    <row r="169" spans="1:19" s="441" customFormat="1" ht="151" customHeight="1">
      <c r="B169" s="441" t="s">
        <v>531</v>
      </c>
      <c r="G169" s="442"/>
      <c r="S169" s="443"/>
    </row>
    <row r="170" spans="1:19" s="60" customFormat="1" ht="32.5">
      <c r="G170" s="61"/>
      <c r="S170" s="145"/>
    </row>
    <row r="171" spans="1:19" s="60" customFormat="1" ht="32.5">
      <c r="G171" s="61"/>
      <c r="S171" s="145"/>
    </row>
    <row r="172" spans="1:19" s="60" customFormat="1" ht="32.5">
      <c r="G172" s="61"/>
      <c r="S172" s="145"/>
    </row>
    <row r="173" spans="1:19" s="60" customFormat="1" ht="32.5">
      <c r="G173" s="61"/>
      <c r="S173" s="145"/>
    </row>
    <row r="174" spans="1:19" s="60" customFormat="1" ht="32.5">
      <c r="G174" s="61"/>
      <c r="S174" s="145"/>
    </row>
    <row r="175" spans="1:19" s="60" customFormat="1" ht="32.5">
      <c r="G175" s="61"/>
      <c r="S175" s="145"/>
    </row>
    <row r="176" spans="1:19" s="60" customFormat="1" ht="32.5">
      <c r="G176" s="61"/>
      <c r="S176" s="145"/>
    </row>
    <row r="177" spans="7:19" s="60" customFormat="1" ht="32.5">
      <c r="G177" s="61"/>
      <c r="S177" s="145"/>
    </row>
    <row r="178" spans="7:19" s="60" customFormat="1" ht="32.5">
      <c r="G178" s="61"/>
      <c r="S178" s="145"/>
    </row>
    <row r="179" spans="7:19" s="60" customFormat="1" ht="32.5">
      <c r="G179" s="61"/>
      <c r="S179" s="145"/>
    </row>
    <row r="180" spans="7:19" s="60" customFormat="1" ht="32.5">
      <c r="G180" s="61"/>
      <c r="S180" s="145"/>
    </row>
    <row r="181" spans="7:19" s="60" customFormat="1" ht="32.5">
      <c r="G181" s="61"/>
      <c r="S181" s="145"/>
    </row>
    <row r="182" spans="7:19" s="60" customFormat="1" ht="32.5">
      <c r="G182" s="61"/>
      <c r="S182" s="145"/>
    </row>
    <row r="183" spans="7:19" s="60" customFormat="1" ht="32.5">
      <c r="G183" s="61"/>
      <c r="S183" s="145"/>
    </row>
    <row r="184" spans="7:19" s="60" customFormat="1" ht="32.5">
      <c r="G184" s="61"/>
      <c r="S184" s="145"/>
    </row>
    <row r="185" spans="7:19" s="60" customFormat="1" ht="32.5">
      <c r="G185" s="61"/>
      <c r="H185" s="43"/>
      <c r="I185" s="43"/>
      <c r="S185" s="145"/>
    </row>
    <row r="186" spans="7:19" s="60" customFormat="1" ht="32.5">
      <c r="G186" s="61"/>
      <c r="H186" s="43"/>
      <c r="I186" s="43"/>
      <c r="S186" s="145"/>
    </row>
  </sheetData>
  <autoFilter ref="A66:U126" xr:uid="{00000000-0001-0000-0000-000000000000}">
    <filterColumn colId="0" showButton="0"/>
    <filterColumn colId="1" showButton="0"/>
    <filterColumn colId="2" showButton="0"/>
    <filterColumn colId="3" showButton="0"/>
    <filterColumn colId="7" showButton="0"/>
    <filterColumn colId="10">
      <filters blank="1">
        <filter val="2"/>
        <filter val="SỐ LƯỢNG ĐH"/>
      </filters>
    </filterColumn>
    <filterColumn colId="15" showButton="0"/>
  </autoFilter>
  <mergeCells count="259">
    <mergeCell ref="B134:C134"/>
    <mergeCell ref="D134:I134"/>
    <mergeCell ref="B133:C133"/>
    <mergeCell ref="D133:I133"/>
    <mergeCell ref="P121:Q121"/>
    <mergeCell ref="B119:E119"/>
    <mergeCell ref="H119:I119"/>
    <mergeCell ref="P119:Q119"/>
    <mergeCell ref="B120:E120"/>
    <mergeCell ref="H120:I120"/>
    <mergeCell ref="P120:Q120"/>
    <mergeCell ref="B125:E125"/>
    <mergeCell ref="H125:I125"/>
    <mergeCell ref="P125:Q125"/>
    <mergeCell ref="B124:E124"/>
    <mergeCell ref="H124:I124"/>
    <mergeCell ref="P124:Q124"/>
    <mergeCell ref="J128:N128"/>
    <mergeCell ref="B123:E123"/>
    <mergeCell ref="H123:I123"/>
    <mergeCell ref="P123:Q123"/>
    <mergeCell ref="B121:E121"/>
    <mergeCell ref="H121:I121"/>
    <mergeCell ref="P126:Q126"/>
    <mergeCell ref="B110:E110"/>
    <mergeCell ref="H110:I110"/>
    <mergeCell ref="P110:Q110"/>
    <mergeCell ref="B113:E113"/>
    <mergeCell ref="H113:I113"/>
    <mergeCell ref="P113:Q113"/>
    <mergeCell ref="H111:I111"/>
    <mergeCell ref="P111:Q111"/>
    <mergeCell ref="B122:E122"/>
    <mergeCell ref="H122:I122"/>
    <mergeCell ref="P122:Q122"/>
    <mergeCell ref="B111:E111"/>
    <mergeCell ref="B112:E112"/>
    <mergeCell ref="H112:I112"/>
    <mergeCell ref="P112:Q112"/>
    <mergeCell ref="B115:E115"/>
    <mergeCell ref="H115:I115"/>
    <mergeCell ref="P115:Q115"/>
    <mergeCell ref="B116:E116"/>
    <mergeCell ref="H116:I116"/>
    <mergeCell ref="P116:Q116"/>
    <mergeCell ref="B117:E117"/>
    <mergeCell ref="H117:I117"/>
    <mergeCell ref="P117:Q117"/>
    <mergeCell ref="H109:I109"/>
    <mergeCell ref="P109:Q109"/>
    <mergeCell ref="P108:Q108"/>
    <mergeCell ref="H108:I108"/>
    <mergeCell ref="H107:I107"/>
    <mergeCell ref="P107:Q107"/>
    <mergeCell ref="B69:E69"/>
    <mergeCell ref="H69:I69"/>
    <mergeCell ref="P69:Q69"/>
    <mergeCell ref="B70:E70"/>
    <mergeCell ref="H70:I70"/>
    <mergeCell ref="P70:Q70"/>
    <mergeCell ref="B73:E73"/>
    <mergeCell ref="H73:I73"/>
    <mergeCell ref="P73:Q73"/>
    <mergeCell ref="B72:E72"/>
    <mergeCell ref="H72:I72"/>
    <mergeCell ref="P72:Q72"/>
    <mergeCell ref="P71:Q71"/>
    <mergeCell ref="B71:E71"/>
    <mergeCell ref="H71:I71"/>
    <mergeCell ref="B87:E87"/>
    <mergeCell ref="H87:I87"/>
    <mergeCell ref="P87:Q87"/>
    <mergeCell ref="B118:E118"/>
    <mergeCell ref="H118:I118"/>
    <mergeCell ref="B114:E114"/>
    <mergeCell ref="H114:I114"/>
    <mergeCell ref="P114:Q114"/>
    <mergeCell ref="P118:Q118"/>
    <mergeCell ref="H100:I100"/>
    <mergeCell ref="H96:I96"/>
    <mergeCell ref="P96:Q96"/>
    <mergeCell ref="H102:I102"/>
    <mergeCell ref="P102:Q102"/>
    <mergeCell ref="P99:Q99"/>
    <mergeCell ref="P101:Q101"/>
    <mergeCell ref="H98:I98"/>
    <mergeCell ref="P98:Q98"/>
    <mergeCell ref="B105:E105"/>
    <mergeCell ref="H105:I105"/>
    <mergeCell ref="P105:Q105"/>
    <mergeCell ref="B106:E106"/>
    <mergeCell ref="H106:I106"/>
    <mergeCell ref="P106:Q106"/>
    <mergeCell ref="H104:I104"/>
    <mergeCell ref="P104:Q104"/>
    <mergeCell ref="B109:E109"/>
    <mergeCell ref="P94:Q94"/>
    <mergeCell ref="P103:Q103"/>
    <mergeCell ref="H95:I95"/>
    <mergeCell ref="P100:Q100"/>
    <mergeCell ref="B97:E97"/>
    <mergeCell ref="B98:E98"/>
    <mergeCell ref="B88:E88"/>
    <mergeCell ref="H88:I88"/>
    <mergeCell ref="P88:Q88"/>
    <mergeCell ref="H90:I90"/>
    <mergeCell ref="P90:Q90"/>
    <mergeCell ref="H91:I91"/>
    <mergeCell ref="P89:Q89"/>
    <mergeCell ref="B89:E89"/>
    <mergeCell ref="H89:I89"/>
    <mergeCell ref="B96:E96"/>
    <mergeCell ref="A94:E94"/>
    <mergeCell ref="H94:I94"/>
    <mergeCell ref="B90:E90"/>
    <mergeCell ref="B91:E91"/>
    <mergeCell ref="P97:Q97"/>
    <mergeCell ref="H78:I78"/>
    <mergeCell ref="B76:E76"/>
    <mergeCell ref="H76:I76"/>
    <mergeCell ref="H79:I79"/>
    <mergeCell ref="P80:Q80"/>
    <mergeCell ref="B84:E84"/>
    <mergeCell ref="P92:Q92"/>
    <mergeCell ref="B82:E82"/>
    <mergeCell ref="B85:E85"/>
    <mergeCell ref="B86:E86"/>
    <mergeCell ref="H85:I85"/>
    <mergeCell ref="P85:Q85"/>
    <mergeCell ref="H82:I82"/>
    <mergeCell ref="P82:Q82"/>
    <mergeCell ref="B81:E81"/>
    <mergeCell ref="H81:I81"/>
    <mergeCell ref="P81:Q81"/>
    <mergeCell ref="P83:Q83"/>
    <mergeCell ref="P91:Q91"/>
    <mergeCell ref="H84:I84"/>
    <mergeCell ref="P84:Q84"/>
    <mergeCell ref="H86:I86"/>
    <mergeCell ref="P86:Q86"/>
    <mergeCell ref="B161:E161"/>
    <mergeCell ref="B130:I130"/>
    <mergeCell ref="B150:I150"/>
    <mergeCell ref="B143:I143"/>
    <mergeCell ref="B145:C145"/>
    <mergeCell ref="B146:C146"/>
    <mergeCell ref="B147:C147"/>
    <mergeCell ref="B148:C148"/>
    <mergeCell ref="B144:C144"/>
    <mergeCell ref="D144:I144"/>
    <mergeCell ref="D145:I145"/>
    <mergeCell ref="B132:C132"/>
    <mergeCell ref="D132:I132"/>
    <mergeCell ref="D158:I158"/>
    <mergeCell ref="B159:C159"/>
    <mergeCell ref="D159:I159"/>
    <mergeCell ref="D146:I146"/>
    <mergeCell ref="D147:I147"/>
    <mergeCell ref="D148:I148"/>
    <mergeCell ref="B152:C152"/>
    <mergeCell ref="B155:C155"/>
    <mergeCell ref="D131:I131"/>
    <mergeCell ref="B157:C157"/>
    <mergeCell ref="D157:I157"/>
    <mergeCell ref="A59:Q59"/>
    <mergeCell ref="N57:Q57"/>
    <mergeCell ref="B54:C54"/>
    <mergeCell ref="B55:C55"/>
    <mergeCell ref="N55:Q55"/>
    <mergeCell ref="P79:Q79"/>
    <mergeCell ref="P75:Q75"/>
    <mergeCell ref="B60:C60"/>
    <mergeCell ref="N60:Q60"/>
    <mergeCell ref="B61:C61"/>
    <mergeCell ref="N61:Q61"/>
    <mergeCell ref="A62:Q62"/>
    <mergeCell ref="B63:C63"/>
    <mergeCell ref="N63:Q63"/>
    <mergeCell ref="P66:Q66"/>
    <mergeCell ref="P67:Q67"/>
    <mergeCell ref="A66:E66"/>
    <mergeCell ref="B67:E67"/>
    <mergeCell ref="P78:Q78"/>
    <mergeCell ref="P76:Q76"/>
    <mergeCell ref="H66:I66"/>
    <mergeCell ref="H67:I67"/>
    <mergeCell ref="B68:E68"/>
    <mergeCell ref="H68:I68"/>
    <mergeCell ref="N1:O1"/>
    <mergeCell ref="P1:Q1"/>
    <mergeCell ref="N2:O2"/>
    <mergeCell ref="P2:Q2"/>
    <mergeCell ref="N3:O3"/>
    <mergeCell ref="P3:Q3"/>
    <mergeCell ref="G5:M8"/>
    <mergeCell ref="D47:Q48"/>
    <mergeCell ref="D11:F11"/>
    <mergeCell ref="B13:F13"/>
    <mergeCell ref="A53:Q53"/>
    <mergeCell ref="N49:Q49"/>
    <mergeCell ref="A49:C49"/>
    <mergeCell ref="A50:Q50"/>
    <mergeCell ref="B58:C58"/>
    <mergeCell ref="N58:Q58"/>
    <mergeCell ref="A56:Q56"/>
    <mergeCell ref="N54:Q54"/>
    <mergeCell ref="B57:C57"/>
    <mergeCell ref="B51:C51"/>
    <mergeCell ref="N51:Q51"/>
    <mergeCell ref="B52:C52"/>
    <mergeCell ref="N52:Q52"/>
    <mergeCell ref="B158:C158"/>
    <mergeCell ref="B131:C131"/>
    <mergeCell ref="D155:I155"/>
    <mergeCell ref="B156:C156"/>
    <mergeCell ref="D156:I156"/>
    <mergeCell ref="B151:C151"/>
    <mergeCell ref="B135:C135"/>
    <mergeCell ref="D135:I135"/>
    <mergeCell ref="B92:E92"/>
    <mergeCell ref="H92:I92"/>
    <mergeCell ref="B95:E95"/>
    <mergeCell ref="B99:E99"/>
    <mergeCell ref="H99:I99"/>
    <mergeCell ref="B100:E100"/>
    <mergeCell ref="B107:E107"/>
    <mergeCell ref="B137:J137"/>
    <mergeCell ref="B140:C140"/>
    <mergeCell ref="B101:E101"/>
    <mergeCell ref="H101:I101"/>
    <mergeCell ref="B102:E102"/>
    <mergeCell ref="H103:I103"/>
    <mergeCell ref="H97:I97"/>
    <mergeCell ref="B126:E126"/>
    <mergeCell ref="H126:I126"/>
    <mergeCell ref="B139:C139"/>
    <mergeCell ref="D140:J140"/>
    <mergeCell ref="B108:E108"/>
    <mergeCell ref="B138:C138"/>
    <mergeCell ref="D139:J139"/>
    <mergeCell ref="B103:E103"/>
    <mergeCell ref="B104:E104"/>
    <mergeCell ref="P68:Q68"/>
    <mergeCell ref="N64:Q64"/>
    <mergeCell ref="B64:C64"/>
    <mergeCell ref="P74:Q74"/>
    <mergeCell ref="P77:Q77"/>
    <mergeCell ref="B74:E74"/>
    <mergeCell ref="H74:I74"/>
    <mergeCell ref="B75:E75"/>
    <mergeCell ref="H75:I75"/>
    <mergeCell ref="B83:E83"/>
    <mergeCell ref="H83:I83"/>
    <mergeCell ref="B77:E77"/>
    <mergeCell ref="H77:I77"/>
    <mergeCell ref="B79:E79"/>
    <mergeCell ref="B80:E80"/>
    <mergeCell ref="H80:I80"/>
    <mergeCell ref="B78:E78"/>
  </mergeCells>
  <phoneticPr fontId="70" type="noConversion"/>
  <conditionalFormatting sqref="F67:F70">
    <cfRule type="duplicateValues" dxfId="0" priority="4"/>
  </conditionalFormatting>
  <printOptions horizontalCentered="1"/>
  <pageMargins left="0.25" right="0" top="0.61388888888888904" bottom="0.75" header="0" footer="0"/>
  <pageSetup paperSize="9" scale="27" fitToHeight="0" orientation="portrait" r:id="rId1"/>
  <headerFooter>
    <oddHeader>&amp;L&amp;G&amp;R&amp;"Muli,Bold"&amp;42[CUTTING DOCKET]</oddHeader>
    <oddFooter>&amp;L&amp;"Euclid Circular A,Bold"&amp;18[UA]&amp;"-,Regular"&amp;11
&amp;G&amp;R&amp;G</oddFooter>
  </headerFooter>
  <rowBreaks count="1" manualBreakCount="1">
    <brk id="126" max="16"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39"/>
  <sheetViews>
    <sheetView view="pageBreakPreview" zoomScale="36" zoomScaleNormal="40" zoomScaleSheetLayoutView="36" zoomScalePageLayoutView="25" workbookViewId="0">
      <pane ySplit="5" topLeftCell="A23" activePane="bottomLeft" state="frozen"/>
      <selection activeCell="C18" sqref="C18"/>
      <selection pane="bottomLeft" activeCell="B27" sqref="B27"/>
    </sheetView>
  </sheetViews>
  <sheetFormatPr defaultColWidth="9.1796875" defaultRowHeight="32.5"/>
  <cols>
    <col min="1" max="1" width="43.90625" style="128" customWidth="1"/>
    <col min="2" max="2" width="243" style="115" customWidth="1"/>
    <col min="3" max="3" width="150.81640625" style="115" hidden="1" customWidth="1"/>
    <col min="4" max="5" width="46.08984375" style="115" hidden="1" customWidth="1"/>
    <col min="6" max="7" width="9.1796875" style="115"/>
    <col min="8" max="8" width="12.7265625" style="115" bestFit="1" customWidth="1"/>
    <col min="9" max="16384" width="9.1796875" style="115"/>
  </cols>
  <sheetData>
    <row r="1" spans="1:11">
      <c r="A1" s="116"/>
      <c r="B1" s="114"/>
      <c r="C1" s="114"/>
      <c r="D1" s="114"/>
      <c r="E1" s="114"/>
    </row>
    <row r="2" spans="1:11">
      <c r="A2" s="116" t="str">
        <f>'1. CUTTING DOCKET'!B6</f>
        <v xml:space="preserve">JOB NUMBER:  </v>
      </c>
      <c r="B2" s="114" t="str">
        <f>'1. CUTTING DOCKET'!D6</f>
        <v>O08  SS25   G2723</v>
      </c>
      <c r="C2" s="114"/>
      <c r="D2" s="114"/>
      <c r="E2" s="114"/>
    </row>
    <row r="3" spans="1:11">
      <c r="A3" s="116" t="str">
        <f>'1. CUTTING DOCKET'!B7</f>
        <v xml:space="preserve">STYLE NUMBER: </v>
      </c>
      <c r="B3" s="116" t="str">
        <f>'1. CUTTING DOCKET'!D7</f>
        <v>OVLTS189</v>
      </c>
      <c r="C3" s="116"/>
      <c r="D3" s="116"/>
      <c r="E3" s="116"/>
    </row>
    <row r="4" spans="1:11">
      <c r="A4" s="116" t="str">
        <f>'1. CUTTING DOCKET'!B8</f>
        <v xml:space="preserve">STYLE NAME : </v>
      </c>
      <c r="B4" s="116" t="str">
        <f>'1. CUTTING DOCKET'!D8</f>
        <v>EAVY JERSEY HENLEY</v>
      </c>
      <c r="C4" s="116"/>
      <c r="D4" s="116"/>
      <c r="E4" s="116"/>
    </row>
    <row r="5" spans="1:11" ht="36.5" customHeight="1">
      <c r="A5" s="124"/>
      <c r="B5" s="117" t="str">
        <f>'1. CUTTING DOCKET'!D20</f>
        <v>BLACK</v>
      </c>
      <c r="C5" s="117" t="str">
        <f>'1. CUTTING DOCKET'!$D$26</f>
        <v>WHITE</v>
      </c>
      <c r="D5" s="117" t="str">
        <f>'1. CUTTING DOCKET'!$D$32</f>
        <v>OPEN AIR</v>
      </c>
      <c r="E5" s="117" t="str">
        <f>'1. CUTTING DOCKET'!$D$38</f>
        <v>SAND</v>
      </c>
    </row>
    <row r="6" spans="1:11">
      <c r="A6" s="125" t="s">
        <v>32</v>
      </c>
      <c r="B6" s="118" t="str">
        <f>B5</f>
        <v>BLACK</v>
      </c>
      <c r="C6" s="118" t="str">
        <f t="shared" ref="C6:D6" si="0">C5</f>
        <v>WHITE</v>
      </c>
      <c r="D6" s="118" t="str">
        <f t="shared" si="0"/>
        <v>OPEN AIR</v>
      </c>
      <c r="E6" s="118" t="str">
        <f>E5</f>
        <v>SAND</v>
      </c>
    </row>
    <row r="7" spans="1:11">
      <c r="A7" s="126" t="s">
        <v>33</v>
      </c>
      <c r="B7" s="262" t="str">
        <f>'1. CUTTING DOCKET'!L11</f>
        <v>HEAVY JERSEY SOLID 100% COTTON CM 20'S/2 WITH ENZYME CUT, 300-310GSM</v>
      </c>
      <c r="C7" s="263"/>
      <c r="D7" s="263"/>
      <c r="E7" s="264"/>
    </row>
    <row r="8" spans="1:11" ht="241.5" customHeight="1">
      <c r="A8" s="123" t="str">
        <f>'1. CUTTING DOCKET'!$D$51</f>
        <v>VẢI CHÍNH+ VIỀN CỔ SAU</v>
      </c>
      <c r="B8" s="119"/>
      <c r="C8" s="119"/>
      <c r="D8" s="119"/>
      <c r="E8" s="119"/>
      <c r="K8" s="114"/>
    </row>
    <row r="9" spans="1:11" ht="130">
      <c r="A9" s="125" t="str">
        <f>'1. CUTTING DOCKET'!$B$52</f>
        <v>RIB 1X1 95% COTTON 5%SP, CM 20'S/1 + 140'D, 400GSM</v>
      </c>
      <c r="B9" s="118" t="str">
        <f>B5</f>
        <v>BLACK</v>
      </c>
      <c r="C9" s="118">
        <f t="shared" ref="C9:D9" si="1">C8</f>
        <v>0</v>
      </c>
      <c r="D9" s="118">
        <f t="shared" si="1"/>
        <v>0</v>
      </c>
      <c r="E9" s="118">
        <f>E8</f>
        <v>0</v>
      </c>
    </row>
    <row r="10" spans="1:11">
      <c r="A10" s="126" t="s">
        <v>33</v>
      </c>
      <c r="B10" s="259" t="str">
        <f>'1. CUTTING DOCKET'!$B$52</f>
        <v>RIB 1X1 95% COTTON 5%SP, CM 20'S/1 + 140'D, 400GSM</v>
      </c>
      <c r="C10" s="260"/>
      <c r="D10" s="260"/>
      <c r="E10" s="261"/>
    </row>
    <row r="11" spans="1:11" ht="244" customHeight="1">
      <c r="A11" s="123" t="str">
        <f>'1. CUTTING DOCKET'!$D$52</f>
        <v>BO CỔ + BO TAY</v>
      </c>
      <c r="B11" s="119"/>
      <c r="C11" s="119"/>
      <c r="D11" s="119"/>
      <c r="E11" s="119"/>
      <c r="K11" s="114"/>
    </row>
    <row r="12" spans="1:11">
      <c r="A12" s="125" t="s">
        <v>48</v>
      </c>
      <c r="B12" s="120" t="str">
        <f>B5</f>
        <v>BLACK</v>
      </c>
      <c r="C12" s="120" t="str">
        <f t="shared" ref="C12:D12" si="2">C5</f>
        <v>WHITE</v>
      </c>
      <c r="D12" s="120" t="str">
        <f t="shared" si="2"/>
        <v>OPEN AIR</v>
      </c>
      <c r="E12" s="120" t="str">
        <f>E5</f>
        <v>SAND</v>
      </c>
    </row>
    <row r="13" spans="1:11" ht="105.5" customHeight="1">
      <c r="A13" s="123" t="str">
        <f>'1. CUTTING DOCKET'!$B$67</f>
        <v>CHỈ TEX 40 MAY CHÍNH + VẮT SỔ</v>
      </c>
      <c r="B13" s="121" t="str">
        <f>'1. CUTTING DOCKET'!G67</f>
        <v>TIỆP MÀU CHỈ</v>
      </c>
      <c r="C13" s="121" t="str">
        <f>'1. CUTTING DOCKET'!G68</f>
        <v>WHITE KCH</v>
      </c>
      <c r="D13" s="121" t="str">
        <f>'1. CUTTING DOCKET'!G69</f>
        <v>BL4689</v>
      </c>
      <c r="E13" s="121" t="str">
        <f>'1. CUTTING DOCKET'!G70</f>
        <v>K3950</v>
      </c>
    </row>
    <row r="14" spans="1:11" ht="105.5" customHeight="1">
      <c r="A14" s="127" t="str">
        <f>'[1]1. CUTTING DOCKET'!$B$71</f>
        <v>NHÃN CHÍNH LT251 KHÔNG SIZE (LBOVO151)</v>
      </c>
      <c r="B14" s="265" t="str">
        <f>'[1]1. CUTTING DOCKET'!F71</f>
        <v>WHITE</v>
      </c>
      <c r="C14" s="266"/>
      <c r="D14" s="266"/>
      <c r="E14" s="267"/>
    </row>
    <row r="15" spans="1:11" ht="203" customHeight="1">
      <c r="A15" s="122" t="s">
        <v>388</v>
      </c>
      <c r="B15" s="152" t="e" vm="1">
        <v>#VALUE!</v>
      </c>
      <c r="C15" s="152"/>
      <c r="D15" s="152"/>
      <c r="E15" s="152"/>
    </row>
    <row r="16" spans="1:11" ht="105.5" customHeight="1">
      <c r="A16" s="127" t="str">
        <f>'[1]1. CUTTING DOCKET'!$B$75</f>
        <v>NHÃN SIZE LT246 (OVOW23_181_T)</v>
      </c>
      <c r="B16" s="265" t="str">
        <f>'[1]1. CUTTING DOCKET'!F71</f>
        <v>WHITE</v>
      </c>
      <c r="C16" s="266"/>
      <c r="D16" s="266"/>
      <c r="E16" s="267"/>
    </row>
    <row r="17" spans="1:5" ht="203" customHeight="1">
      <c r="A17" s="122" t="s">
        <v>389</v>
      </c>
      <c r="B17" s="152" t="e" vm="1">
        <v>#VALUE!</v>
      </c>
      <c r="C17" s="152"/>
      <c r="D17" s="152"/>
      <c r="E17" s="152"/>
    </row>
    <row r="18" spans="1:5" ht="105.5" customHeight="1">
      <c r="A18" s="127" t="str">
        <f>'[1]1. CUTTING DOCKET'!B79</f>
        <v>NHÃN XUẤT XỨ (MADE IN VIET NAM)
LT138_TEAR-AWAY COO TAB_OVOF21_217_T</v>
      </c>
      <c r="B18" s="265" t="str">
        <f>'[1]1. CUTTING DOCKET'!F79</f>
        <v>WHITE</v>
      </c>
      <c r="C18" s="266"/>
      <c r="D18" s="266"/>
      <c r="E18" s="267"/>
    </row>
    <row r="19" spans="1:5" ht="203" customHeight="1">
      <c r="A19" s="122" t="s">
        <v>390</v>
      </c>
      <c r="B19" s="152" t="e" vm="1">
        <v>#VALUE!</v>
      </c>
      <c r="C19" s="152"/>
      <c r="D19" s="152"/>
      <c r="E19" s="152"/>
    </row>
    <row r="20" spans="1:5" ht="105.5" customHeight="1">
      <c r="A20" s="127" t="str">
        <f>'[1]1. CUTTING DOCKET'!$B$83</f>
        <v>NHÃN THÀNH PHẦN 100% COTTON LT110_CC LABEL</v>
      </c>
      <c r="B20" s="265" t="str">
        <f>'[1]1. CUTTING DOCKET'!F89</f>
        <v>WHITE</v>
      </c>
      <c r="C20" s="266"/>
      <c r="D20" s="266"/>
      <c r="E20" s="267"/>
    </row>
    <row r="21" spans="1:5" ht="216" customHeight="1">
      <c r="A21" s="122" t="s">
        <v>111</v>
      </c>
      <c r="B21" s="153"/>
      <c r="C21" s="153"/>
      <c r="D21" s="153"/>
      <c r="E21" s="153"/>
    </row>
    <row r="22" spans="1:5" ht="105.5" customHeight="1">
      <c r="A22" s="125" t="str">
        <f>'[1]1. CUTTING DOCKET'!B87</f>
        <v>TAPE DỆT 5MM</v>
      </c>
      <c r="B22" s="265" t="str">
        <f>'[1]1. CUTTING DOCKET'!$F$89</f>
        <v>WHITE</v>
      </c>
      <c r="C22" s="266"/>
      <c r="D22" s="266"/>
      <c r="E22" s="267"/>
    </row>
    <row r="23" spans="1:5" ht="240" customHeight="1">
      <c r="A23" s="122" t="s">
        <v>452</v>
      </c>
      <c r="B23" s="153"/>
      <c r="C23" s="153"/>
      <c r="D23" s="153"/>
      <c r="E23" s="153"/>
    </row>
    <row r="24" spans="1:5" ht="105.5" customHeight="1">
      <c r="A24" s="125" t="str">
        <f>'[1]1. CUTTING DOCKET'!B88</f>
        <v>DÂY TAPE</v>
      </c>
      <c r="B24" s="184" t="str">
        <f>B5</f>
        <v>BLACK</v>
      </c>
      <c r="C24" s="185"/>
      <c r="D24" s="185"/>
      <c r="E24" s="186"/>
    </row>
    <row r="25" spans="1:5" ht="105.5" customHeight="1">
      <c r="A25" s="122" t="s">
        <v>398</v>
      </c>
      <c r="B25" s="153"/>
      <c r="C25" s="153"/>
      <c r="D25" s="153"/>
      <c r="E25" s="153"/>
    </row>
    <row r="26" spans="1:5" ht="105.5" customHeight="1">
      <c r="A26" s="125" t="str">
        <f>'[1]1. CUTTING DOCKET'!B89</f>
        <v>NÚT</v>
      </c>
      <c r="B26" s="265" t="str">
        <f>B5</f>
        <v>BLACK</v>
      </c>
      <c r="C26" s="266"/>
      <c r="D26" s="266"/>
      <c r="E26" s="267"/>
    </row>
    <row r="27" spans="1:5" ht="105.5" customHeight="1">
      <c r="A27" s="122" t="s">
        <v>391</v>
      </c>
      <c r="B27" s="153"/>
      <c r="C27" s="153"/>
      <c r="D27" s="153"/>
      <c r="E27" s="153"/>
    </row>
    <row r="28" spans="1:5" ht="57" customHeight="1">
      <c r="A28" s="127" t="str">
        <f>'[2]1. CUTTING DOCKET'!B74</f>
        <v>STICKER OVO (ST101_UPC BARCODE STICKER)</v>
      </c>
      <c r="B28" s="268" t="str">
        <f>'[2]1. CUTTING DOCKET'!F74</f>
        <v>WHITE</v>
      </c>
      <c r="C28" s="269"/>
      <c r="D28" s="269"/>
      <c r="E28" s="270"/>
    </row>
    <row r="29" spans="1:5" ht="409.6" customHeight="1">
      <c r="A29" s="122" t="s">
        <v>121</v>
      </c>
      <c r="B29" s="271" t="s">
        <v>88</v>
      </c>
      <c r="C29" s="272"/>
      <c r="D29" s="272"/>
      <c r="E29" s="273"/>
    </row>
    <row r="30" spans="1:5" ht="57" customHeight="1">
      <c r="A30" s="127" t="str">
        <f>'[2]1. CUTTING DOCKET'!B76</f>
        <v>THẺ BÀI Booklet OVO MÀU ĐEN (HTOVO141A)</v>
      </c>
      <c r="B30" s="268" t="str">
        <f>'[2]1. CUTTING DOCKET'!F76</f>
        <v>WHITE</v>
      </c>
      <c r="C30" s="269"/>
      <c r="D30" s="269"/>
      <c r="E30" s="270"/>
    </row>
    <row r="31" spans="1:5" ht="265" customHeight="1">
      <c r="A31" s="122" t="s">
        <v>122</v>
      </c>
      <c r="B31" s="271"/>
      <c r="C31" s="272"/>
      <c r="D31" s="272"/>
      <c r="E31" s="273"/>
    </row>
    <row r="32" spans="1:5" ht="65">
      <c r="A32" s="125" t="str">
        <f>'[2]1. CUTTING DOCKET'!B78</f>
        <v>GIẤY CHỐNG ẨM A4 (TISSUE PAPER)</v>
      </c>
      <c r="B32" s="268" t="str">
        <f>'[2]1. CUTTING DOCKET'!F78</f>
        <v>WHITE</v>
      </c>
      <c r="C32" s="269"/>
      <c r="D32" s="269"/>
      <c r="E32" s="270"/>
    </row>
    <row r="33" spans="1:5" ht="168" customHeight="1">
      <c r="A33" s="122" t="s">
        <v>89</v>
      </c>
      <c r="B33" s="271"/>
      <c r="C33" s="272"/>
      <c r="D33" s="272"/>
      <c r="E33" s="273"/>
    </row>
    <row r="34" spans="1:5" ht="65">
      <c r="A34" s="125" t="str">
        <f>'[2]1. CUTTING DOCKET'!B80</f>
        <v>GÓI CHỐNG ẨM (SILICAGEL)</v>
      </c>
      <c r="B34" s="268" t="str">
        <f>'[2]1. CUTTING DOCKET'!B80</f>
        <v>GÓI CHỐNG ẨM (SILICAGEL)</v>
      </c>
      <c r="C34" s="269"/>
      <c r="D34" s="269"/>
      <c r="E34" s="270"/>
    </row>
    <row r="35" spans="1:5" ht="106.5" customHeight="1">
      <c r="A35" s="122" t="s">
        <v>112</v>
      </c>
      <c r="B35" s="271"/>
      <c r="C35" s="272"/>
      <c r="D35" s="272"/>
      <c r="E35" s="273"/>
    </row>
    <row r="36" spans="1:5" ht="97.5">
      <c r="A36" s="125" t="str">
        <f>'[2]1. CUTTING DOCKET'!B82</f>
        <v>BAO NYLON 40X51CM (PK101 POLY BAG)</v>
      </c>
      <c r="B36" s="268" t="str">
        <f>'[2]1. CUTTING DOCKET'!F82</f>
        <v>CLEAR</v>
      </c>
      <c r="C36" s="269"/>
      <c r="D36" s="269"/>
      <c r="E36" s="270"/>
    </row>
    <row r="37" spans="1:5" ht="195">
      <c r="A37" s="122" t="s">
        <v>90</v>
      </c>
      <c r="B37" s="271"/>
      <c r="C37" s="272"/>
      <c r="D37" s="272"/>
      <c r="E37" s="273"/>
    </row>
    <row r="38" spans="1:5" ht="130">
      <c r="A38" s="125" t="s">
        <v>113</v>
      </c>
      <c r="B38" s="268" t="str">
        <f>'[2]1. CUTTING DOCKET'!F86</f>
        <v>NATURAL</v>
      </c>
      <c r="C38" s="269"/>
      <c r="D38" s="269"/>
      <c r="E38" s="270"/>
    </row>
    <row r="39" spans="1:5" ht="140" customHeight="1">
      <c r="A39" s="122" t="s">
        <v>114</v>
      </c>
      <c r="B39" s="271"/>
      <c r="C39" s="272"/>
      <c r="D39" s="272"/>
      <c r="E39" s="273"/>
    </row>
  </sheetData>
  <mergeCells count="20">
    <mergeCell ref="B28:E28"/>
    <mergeCell ref="B29:E29"/>
    <mergeCell ref="B30:E30"/>
    <mergeCell ref="B31:E31"/>
    <mergeCell ref="B32:E32"/>
    <mergeCell ref="B38:E38"/>
    <mergeCell ref="B39:E39"/>
    <mergeCell ref="B33:E33"/>
    <mergeCell ref="B34:E34"/>
    <mergeCell ref="B35:E35"/>
    <mergeCell ref="B36:E36"/>
    <mergeCell ref="B37:E37"/>
    <mergeCell ref="B10:E10"/>
    <mergeCell ref="B7:E7"/>
    <mergeCell ref="B26:E26"/>
    <mergeCell ref="B22:E22"/>
    <mergeCell ref="B14:E14"/>
    <mergeCell ref="B16:E16"/>
    <mergeCell ref="B18:E18"/>
    <mergeCell ref="B20:E20"/>
  </mergeCells>
  <printOptions horizontalCentered="1"/>
  <pageMargins left="0.25" right="0" top="0.60416666666666696" bottom="0.75" header="0" footer="0"/>
  <pageSetup paperSize="9" scale="34" fitToHeight="0" orientation="portrait" r:id="rId1"/>
  <headerFooter>
    <oddHeader>&amp;L&amp;G&amp;R&amp;"Muli,Bold"&amp;42[TRIMS CARD]</oddHeader>
    <oddFooter>&amp;L&amp;"Euclid Circular A SemiBold,Bold"&amp;28[UA]
&amp;G&amp;R&amp;G</oddFooter>
  </headerFooter>
  <rowBreaks count="2" manualBreakCount="2">
    <brk id="19" max="1" man="1"/>
    <brk id="29" max="2"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3A59-6846-4E3D-819F-2F2ADD046ABF}">
  <dimension ref="A1:AU31"/>
  <sheetViews>
    <sheetView topLeftCell="A6" workbookViewId="0">
      <selection activeCell="M7" sqref="M7:M30"/>
    </sheetView>
  </sheetViews>
  <sheetFormatPr defaultRowHeight="13"/>
  <cols>
    <col min="1" max="1" width="7.26953125" style="176" customWidth="1"/>
    <col min="2" max="2" width="2" style="176" customWidth="1"/>
    <col min="3" max="3" width="1" style="176" customWidth="1"/>
    <col min="4" max="4" width="2" style="176" customWidth="1"/>
    <col min="5" max="5" width="3" style="176" customWidth="1"/>
    <col min="6" max="6" width="4.26953125" style="176" customWidth="1"/>
    <col min="7" max="7" width="2" style="176" customWidth="1"/>
    <col min="8" max="9" width="1" style="176" customWidth="1"/>
    <col min="10" max="10" width="2" style="176" customWidth="1"/>
    <col min="11" max="11" width="6" style="176" customWidth="1"/>
    <col min="12" max="12" width="4.36328125" style="176" customWidth="1"/>
    <col min="13" max="13" width="24.6328125" style="176" customWidth="1"/>
    <col min="14" max="14" width="2" style="176" customWidth="1"/>
    <col min="15" max="20" width="1" style="176" customWidth="1"/>
    <col min="21" max="21" width="6.26953125" style="176" customWidth="1"/>
    <col min="22" max="22" width="2" style="176" customWidth="1"/>
    <col min="23" max="23" width="5.26953125" style="176" customWidth="1"/>
    <col min="24" max="24" width="2" style="176" customWidth="1"/>
    <col min="25" max="25" width="4.26953125" style="176" customWidth="1"/>
    <col min="26" max="26" width="1" style="176" customWidth="1"/>
    <col min="27" max="27" width="2" style="176" customWidth="1"/>
    <col min="28" max="28" width="1" style="176" customWidth="1"/>
    <col min="29" max="29" width="4.26953125" style="176" customWidth="1"/>
    <col min="30" max="30" width="3" style="176" customWidth="1"/>
    <col min="31" max="31" width="4.26953125" style="176" customWidth="1"/>
    <col min="32" max="32" width="5.26953125" style="176" customWidth="1"/>
    <col min="33" max="33" width="3" style="176" customWidth="1"/>
    <col min="34" max="34" width="6.26953125" style="176" customWidth="1"/>
    <col min="35" max="37" width="1" style="176" customWidth="1"/>
    <col min="38" max="38" width="2" style="176" customWidth="1"/>
    <col min="39" max="39" width="1" style="176" customWidth="1"/>
    <col min="40" max="40" width="2" style="176" customWidth="1"/>
    <col min="41" max="41" width="3" style="176" customWidth="1"/>
    <col min="42" max="42" width="4.26953125" style="176" customWidth="1"/>
    <col min="43" max="44" width="1" style="176" customWidth="1"/>
    <col min="45" max="45" width="2" style="176" customWidth="1"/>
    <col min="46" max="46" width="1" style="176" customWidth="1"/>
    <col min="47" max="47" width="2" style="176" customWidth="1"/>
    <col min="48" max="16384" width="8.7265625" style="176"/>
  </cols>
  <sheetData>
    <row r="1" spans="1:47" ht="12" customHeight="1">
      <c r="A1" s="293"/>
      <c r="B1" s="295"/>
      <c r="C1" s="325"/>
      <c r="D1" s="326" t="s">
        <v>355</v>
      </c>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27"/>
      <c r="AJ1" s="328" t="s">
        <v>152</v>
      </c>
      <c r="AK1" s="329"/>
      <c r="AL1" s="329"/>
      <c r="AM1" s="329"/>
      <c r="AN1" s="329"/>
      <c r="AO1" s="329"/>
      <c r="AP1" s="329"/>
      <c r="AQ1" s="329"/>
      <c r="AR1" s="329"/>
      <c r="AS1" s="329"/>
      <c r="AT1" s="329"/>
      <c r="AU1" s="329"/>
    </row>
    <row r="2" spans="1:47" ht="12" customHeight="1">
      <c r="A2" s="317"/>
      <c r="B2" s="318"/>
      <c r="C2" s="319"/>
      <c r="D2" s="302" t="s">
        <v>153</v>
      </c>
      <c r="E2" s="303"/>
      <c r="F2" s="304"/>
      <c r="G2" s="305" t="s">
        <v>356</v>
      </c>
      <c r="H2" s="306"/>
      <c r="I2" s="306"/>
      <c r="J2" s="306"/>
      <c r="K2" s="306"/>
      <c r="L2" s="306"/>
      <c r="M2" s="306"/>
      <c r="N2" s="306"/>
      <c r="O2" s="307"/>
      <c r="P2" s="317"/>
      <c r="Q2" s="318"/>
      <c r="R2" s="318"/>
      <c r="S2" s="318"/>
      <c r="T2" s="318"/>
      <c r="U2" s="319"/>
      <c r="V2" s="317"/>
      <c r="W2" s="318"/>
      <c r="X2" s="318"/>
      <c r="Y2" s="318"/>
      <c r="Z2" s="318"/>
      <c r="AA2" s="318"/>
      <c r="AB2" s="318"/>
      <c r="AC2" s="318"/>
      <c r="AD2" s="318"/>
      <c r="AE2" s="318"/>
      <c r="AF2" s="318"/>
      <c r="AG2" s="318"/>
      <c r="AH2" s="318"/>
      <c r="AI2" s="319"/>
      <c r="AJ2" s="302" t="s">
        <v>154</v>
      </c>
      <c r="AK2" s="303"/>
      <c r="AL2" s="303"/>
      <c r="AM2" s="303"/>
      <c r="AN2" s="303"/>
      <c r="AO2" s="303"/>
      <c r="AP2" s="304"/>
      <c r="AQ2" s="305" t="s">
        <v>155</v>
      </c>
      <c r="AR2" s="306"/>
      <c r="AS2" s="306"/>
      <c r="AT2" s="306"/>
      <c r="AU2" s="306"/>
    </row>
    <row r="3" spans="1:47" ht="12" customHeight="1">
      <c r="A3" s="330"/>
      <c r="B3" s="331"/>
      <c r="C3" s="332"/>
      <c r="D3" s="302" t="s">
        <v>156</v>
      </c>
      <c r="E3" s="303"/>
      <c r="F3" s="304"/>
      <c r="G3" s="305" t="s">
        <v>399</v>
      </c>
      <c r="H3" s="306"/>
      <c r="I3" s="306"/>
      <c r="J3" s="306"/>
      <c r="K3" s="306"/>
      <c r="L3" s="306"/>
      <c r="M3" s="306"/>
      <c r="N3" s="306"/>
      <c r="O3" s="307"/>
      <c r="P3" s="320"/>
      <c r="Q3" s="321"/>
      <c r="R3" s="321"/>
      <c r="S3" s="321"/>
      <c r="T3" s="321"/>
      <c r="U3" s="322"/>
      <c r="V3" s="320"/>
      <c r="W3" s="321"/>
      <c r="X3" s="321"/>
      <c r="Y3" s="321"/>
      <c r="Z3" s="321"/>
      <c r="AA3" s="321"/>
      <c r="AB3" s="321"/>
      <c r="AC3" s="321"/>
      <c r="AD3" s="321"/>
      <c r="AE3" s="321"/>
      <c r="AF3" s="321"/>
      <c r="AG3" s="321"/>
      <c r="AH3" s="321"/>
      <c r="AI3" s="322"/>
      <c r="AJ3" s="302" t="s">
        <v>400</v>
      </c>
      <c r="AK3" s="303"/>
      <c r="AL3" s="303"/>
      <c r="AM3" s="303"/>
      <c r="AN3" s="303"/>
      <c r="AO3" s="303"/>
      <c r="AP3" s="304"/>
      <c r="AQ3" s="305" t="s">
        <v>158</v>
      </c>
      <c r="AR3" s="306"/>
      <c r="AS3" s="306"/>
      <c r="AT3" s="306"/>
      <c r="AU3" s="306"/>
    </row>
    <row r="4" spans="1:47" ht="12" customHeight="1">
      <c r="A4" s="330"/>
      <c r="B4" s="331"/>
      <c r="C4" s="332"/>
      <c r="D4" s="302" t="s">
        <v>159</v>
      </c>
      <c r="E4" s="303"/>
      <c r="F4" s="304"/>
      <c r="G4" s="305" t="s">
        <v>357</v>
      </c>
      <c r="H4" s="306"/>
      <c r="I4" s="306"/>
      <c r="J4" s="306"/>
      <c r="K4" s="306"/>
      <c r="L4" s="306"/>
      <c r="M4" s="306"/>
      <c r="N4" s="306"/>
      <c r="O4" s="307"/>
      <c r="P4" s="311" t="s">
        <v>160</v>
      </c>
      <c r="Q4" s="312"/>
      <c r="R4" s="312"/>
      <c r="S4" s="312"/>
      <c r="T4" s="312"/>
      <c r="U4" s="313"/>
      <c r="V4" s="317" t="s">
        <v>401</v>
      </c>
      <c r="W4" s="318"/>
      <c r="X4" s="318"/>
      <c r="Y4" s="318"/>
      <c r="Z4" s="318"/>
      <c r="AA4" s="318"/>
      <c r="AB4" s="318"/>
      <c r="AC4" s="318"/>
      <c r="AD4" s="318"/>
      <c r="AE4" s="318"/>
      <c r="AF4" s="318"/>
      <c r="AG4" s="318"/>
      <c r="AH4" s="318"/>
      <c r="AI4" s="319"/>
      <c r="AJ4" s="302" t="s">
        <v>161</v>
      </c>
      <c r="AK4" s="303"/>
      <c r="AL4" s="303"/>
      <c r="AM4" s="303"/>
      <c r="AN4" s="303"/>
      <c r="AO4" s="303"/>
      <c r="AP4" s="304"/>
      <c r="AQ4" s="323" t="s">
        <v>162</v>
      </c>
      <c r="AR4" s="324"/>
      <c r="AS4" s="324"/>
      <c r="AT4" s="324"/>
      <c r="AU4" s="324"/>
    </row>
    <row r="5" spans="1:47" ht="18" customHeight="1">
      <c r="A5" s="320"/>
      <c r="B5" s="321"/>
      <c r="C5" s="322"/>
      <c r="D5" s="302" t="s">
        <v>163</v>
      </c>
      <c r="E5" s="303"/>
      <c r="F5" s="304"/>
      <c r="G5" s="305" t="s">
        <v>454</v>
      </c>
      <c r="H5" s="306"/>
      <c r="I5" s="306"/>
      <c r="J5" s="306"/>
      <c r="K5" s="306"/>
      <c r="L5" s="306"/>
      <c r="M5" s="306"/>
      <c r="N5" s="306"/>
      <c r="O5" s="307"/>
      <c r="P5" s="314"/>
      <c r="Q5" s="315"/>
      <c r="R5" s="315"/>
      <c r="S5" s="315"/>
      <c r="T5" s="315"/>
      <c r="U5" s="316"/>
      <c r="V5" s="320"/>
      <c r="W5" s="321"/>
      <c r="X5" s="321"/>
      <c r="Y5" s="321"/>
      <c r="Z5" s="321"/>
      <c r="AA5" s="321"/>
      <c r="AB5" s="321"/>
      <c r="AC5" s="321"/>
      <c r="AD5" s="321"/>
      <c r="AE5" s="321"/>
      <c r="AF5" s="321"/>
      <c r="AG5" s="321"/>
      <c r="AH5" s="321"/>
      <c r="AI5" s="322"/>
      <c r="AJ5" s="302" t="s">
        <v>164</v>
      </c>
      <c r="AK5" s="303"/>
      <c r="AL5" s="303"/>
      <c r="AM5" s="303"/>
      <c r="AN5" s="303"/>
      <c r="AO5" s="303"/>
      <c r="AP5" s="304"/>
      <c r="AQ5" s="305" t="s">
        <v>402</v>
      </c>
      <c r="AR5" s="306"/>
      <c r="AS5" s="306"/>
      <c r="AT5" s="306"/>
      <c r="AU5" s="306"/>
    </row>
    <row r="6" spans="1:47" ht="15" customHeight="1">
      <c r="A6" s="177" t="s">
        <v>165</v>
      </c>
      <c r="B6" s="308" t="s">
        <v>166</v>
      </c>
      <c r="C6" s="309"/>
      <c r="D6" s="309"/>
      <c r="E6" s="309"/>
      <c r="F6" s="309"/>
      <c r="G6" s="309"/>
      <c r="H6" s="309"/>
      <c r="I6" s="309"/>
      <c r="J6" s="309"/>
      <c r="K6" s="309"/>
      <c r="L6" s="309"/>
      <c r="M6" s="310"/>
      <c r="N6" s="299" t="s">
        <v>167</v>
      </c>
      <c r="O6" s="301"/>
      <c r="P6" s="301"/>
      <c r="Q6" s="301"/>
      <c r="R6" s="301"/>
      <c r="S6" s="300"/>
      <c r="T6" s="299" t="s">
        <v>168</v>
      </c>
      <c r="U6" s="300"/>
      <c r="V6" s="299" t="s">
        <v>169</v>
      </c>
      <c r="W6" s="300"/>
      <c r="X6" s="362" t="s">
        <v>170</v>
      </c>
      <c r="Y6" s="363"/>
      <c r="Z6" s="364"/>
      <c r="AA6" s="362" t="s">
        <v>171</v>
      </c>
      <c r="AB6" s="363"/>
      <c r="AC6" s="364"/>
      <c r="AD6" s="362" t="s">
        <v>172</v>
      </c>
      <c r="AE6" s="364"/>
      <c r="AF6" s="365" t="s">
        <v>173</v>
      </c>
      <c r="AG6" s="366"/>
      <c r="AH6" s="362" t="s">
        <v>174</v>
      </c>
      <c r="AI6" s="364"/>
      <c r="AJ6" s="362" t="s">
        <v>175</v>
      </c>
      <c r="AK6" s="363"/>
      <c r="AL6" s="363"/>
      <c r="AM6" s="363"/>
      <c r="AN6" s="364"/>
      <c r="AO6" s="362" t="s">
        <v>176</v>
      </c>
      <c r="AP6" s="364"/>
      <c r="AQ6" s="362" t="s">
        <v>177</v>
      </c>
      <c r="AR6" s="363"/>
      <c r="AS6" s="363"/>
      <c r="AT6" s="363"/>
      <c r="AU6" s="364"/>
    </row>
    <row r="7" spans="1:47" ht="21.5" customHeight="1">
      <c r="A7" s="367" t="s">
        <v>178</v>
      </c>
      <c r="B7" s="368" t="s">
        <v>358</v>
      </c>
      <c r="C7" s="369"/>
      <c r="D7" s="369"/>
      <c r="E7" s="369"/>
      <c r="F7" s="369"/>
      <c r="G7" s="369"/>
      <c r="H7" s="369"/>
      <c r="I7" s="369"/>
      <c r="J7" s="369"/>
      <c r="K7" s="369"/>
      <c r="L7" s="370"/>
      <c r="M7" s="434" t="s">
        <v>117</v>
      </c>
      <c r="N7" s="284" t="s">
        <v>180</v>
      </c>
      <c r="O7" s="284"/>
      <c r="P7" s="284"/>
      <c r="Q7" s="284"/>
      <c r="R7" s="284"/>
      <c r="S7" s="285"/>
      <c r="T7" s="283" t="s">
        <v>180</v>
      </c>
      <c r="U7" s="285"/>
      <c r="V7" s="283" t="s">
        <v>181</v>
      </c>
      <c r="W7" s="285"/>
      <c r="X7" s="288" t="s">
        <v>182</v>
      </c>
      <c r="Y7" s="292"/>
      <c r="Z7" s="289"/>
      <c r="AA7" s="288" t="s">
        <v>183</v>
      </c>
      <c r="AB7" s="292"/>
      <c r="AC7" s="289"/>
      <c r="AD7" s="288" t="s">
        <v>184</v>
      </c>
      <c r="AE7" s="289"/>
      <c r="AF7" s="290" t="s">
        <v>185</v>
      </c>
      <c r="AG7" s="291"/>
      <c r="AH7" s="288" t="s">
        <v>186</v>
      </c>
      <c r="AI7" s="289"/>
      <c r="AJ7" s="288" t="s">
        <v>187</v>
      </c>
      <c r="AK7" s="292"/>
      <c r="AL7" s="292"/>
      <c r="AM7" s="292"/>
      <c r="AN7" s="289"/>
      <c r="AO7" s="288" t="s">
        <v>188</v>
      </c>
      <c r="AP7" s="289"/>
      <c r="AQ7" s="288" t="s">
        <v>189</v>
      </c>
      <c r="AR7" s="292"/>
      <c r="AS7" s="292"/>
      <c r="AT7" s="292"/>
      <c r="AU7" s="289"/>
    </row>
    <row r="8" spans="1:47" ht="21.5" customHeight="1">
      <c r="A8" s="371" t="s">
        <v>190</v>
      </c>
      <c r="B8" s="368" t="s">
        <v>191</v>
      </c>
      <c r="C8" s="369"/>
      <c r="D8" s="369"/>
      <c r="E8" s="369"/>
      <c r="F8" s="369"/>
      <c r="G8" s="369"/>
      <c r="H8" s="369"/>
      <c r="I8" s="369"/>
      <c r="J8" s="369"/>
      <c r="K8" s="369"/>
      <c r="L8" s="370"/>
      <c r="M8" s="434" t="s">
        <v>336</v>
      </c>
      <c r="N8" s="283" t="s">
        <v>192</v>
      </c>
      <c r="O8" s="284"/>
      <c r="P8" s="284"/>
      <c r="Q8" s="284"/>
      <c r="R8" s="284"/>
      <c r="S8" s="285"/>
      <c r="T8" s="283" t="s">
        <v>192</v>
      </c>
      <c r="U8" s="285"/>
      <c r="V8" s="283" t="s">
        <v>181</v>
      </c>
      <c r="W8" s="285"/>
      <c r="X8" s="288" t="s">
        <v>197</v>
      </c>
      <c r="Y8" s="292"/>
      <c r="Z8" s="289"/>
      <c r="AA8" s="288" t="s">
        <v>197</v>
      </c>
      <c r="AB8" s="292"/>
      <c r="AC8" s="289"/>
      <c r="AD8" s="276">
        <v>8</v>
      </c>
      <c r="AE8" s="277"/>
      <c r="AF8" s="290" t="s">
        <v>334</v>
      </c>
      <c r="AG8" s="291"/>
      <c r="AH8" s="288" t="s">
        <v>278</v>
      </c>
      <c r="AI8" s="289"/>
      <c r="AJ8" s="288" t="s">
        <v>403</v>
      </c>
      <c r="AK8" s="292"/>
      <c r="AL8" s="292"/>
      <c r="AM8" s="292"/>
      <c r="AN8" s="289"/>
      <c r="AO8" s="276">
        <v>9</v>
      </c>
      <c r="AP8" s="277"/>
      <c r="AQ8" s="288" t="s">
        <v>280</v>
      </c>
      <c r="AR8" s="292"/>
      <c r="AS8" s="292"/>
      <c r="AT8" s="292"/>
      <c r="AU8" s="289"/>
    </row>
    <row r="9" spans="1:47" ht="21.5" customHeight="1">
      <c r="A9" s="371" t="s">
        <v>198</v>
      </c>
      <c r="B9" s="368" t="s">
        <v>199</v>
      </c>
      <c r="C9" s="369"/>
      <c r="D9" s="369"/>
      <c r="E9" s="369"/>
      <c r="F9" s="369"/>
      <c r="G9" s="369"/>
      <c r="H9" s="369"/>
      <c r="I9" s="369"/>
      <c r="J9" s="369"/>
      <c r="K9" s="369"/>
      <c r="L9" s="370"/>
      <c r="M9" s="434" t="s">
        <v>118</v>
      </c>
      <c r="N9" s="283" t="s">
        <v>200</v>
      </c>
      <c r="O9" s="284"/>
      <c r="P9" s="284"/>
      <c r="Q9" s="284"/>
      <c r="R9" s="284"/>
      <c r="S9" s="285"/>
      <c r="T9" s="283" t="s">
        <v>200</v>
      </c>
      <c r="U9" s="285"/>
      <c r="V9" s="283" t="s">
        <v>181</v>
      </c>
      <c r="W9" s="285"/>
      <c r="X9" s="288" t="s">
        <v>455</v>
      </c>
      <c r="Y9" s="292"/>
      <c r="Z9" s="289"/>
      <c r="AA9" s="288" t="s">
        <v>455</v>
      </c>
      <c r="AB9" s="292"/>
      <c r="AC9" s="289"/>
      <c r="AD9" s="288" t="s">
        <v>329</v>
      </c>
      <c r="AE9" s="289"/>
      <c r="AF9" s="278">
        <v>4</v>
      </c>
      <c r="AG9" s="279"/>
      <c r="AH9" s="288" t="s">
        <v>359</v>
      </c>
      <c r="AI9" s="289"/>
      <c r="AJ9" s="288" t="s">
        <v>202</v>
      </c>
      <c r="AK9" s="292"/>
      <c r="AL9" s="292"/>
      <c r="AM9" s="292"/>
      <c r="AN9" s="289"/>
      <c r="AO9" s="288" t="s">
        <v>204</v>
      </c>
      <c r="AP9" s="289"/>
      <c r="AQ9" s="288" t="s">
        <v>205</v>
      </c>
      <c r="AR9" s="292"/>
      <c r="AS9" s="292"/>
      <c r="AT9" s="292"/>
      <c r="AU9" s="289"/>
    </row>
    <row r="10" spans="1:47" ht="21.5" customHeight="1">
      <c r="A10" s="372" t="s">
        <v>208</v>
      </c>
      <c r="B10" s="368" t="s">
        <v>209</v>
      </c>
      <c r="C10" s="369"/>
      <c r="D10" s="369"/>
      <c r="E10" s="369"/>
      <c r="F10" s="369"/>
      <c r="G10" s="369"/>
      <c r="H10" s="369"/>
      <c r="I10" s="369"/>
      <c r="J10" s="369"/>
      <c r="K10" s="369"/>
      <c r="L10" s="370"/>
      <c r="M10" s="434" t="s">
        <v>337</v>
      </c>
      <c r="N10" s="283" t="s">
        <v>200</v>
      </c>
      <c r="O10" s="284"/>
      <c r="P10" s="284"/>
      <c r="Q10" s="284"/>
      <c r="R10" s="284"/>
      <c r="S10" s="285"/>
      <c r="T10" s="283" t="s">
        <v>200</v>
      </c>
      <c r="U10" s="285"/>
      <c r="V10" s="283" t="s">
        <v>181</v>
      </c>
      <c r="W10" s="285"/>
      <c r="X10" s="288" t="s">
        <v>360</v>
      </c>
      <c r="Y10" s="292"/>
      <c r="Z10" s="289"/>
      <c r="AA10" s="288" t="s">
        <v>360</v>
      </c>
      <c r="AB10" s="292"/>
      <c r="AC10" s="289"/>
      <c r="AD10" s="288" t="s">
        <v>213</v>
      </c>
      <c r="AE10" s="289"/>
      <c r="AF10" s="290" t="s">
        <v>361</v>
      </c>
      <c r="AG10" s="291"/>
      <c r="AH10" s="288" t="s">
        <v>214</v>
      </c>
      <c r="AI10" s="289"/>
      <c r="AJ10" s="288" t="s">
        <v>215</v>
      </c>
      <c r="AK10" s="292"/>
      <c r="AL10" s="292"/>
      <c r="AM10" s="292"/>
      <c r="AN10" s="289"/>
      <c r="AO10" s="288" t="s">
        <v>362</v>
      </c>
      <c r="AP10" s="289"/>
      <c r="AQ10" s="288" t="s">
        <v>363</v>
      </c>
      <c r="AR10" s="292"/>
      <c r="AS10" s="292"/>
      <c r="AT10" s="292"/>
      <c r="AU10" s="289"/>
    </row>
    <row r="11" spans="1:47" ht="21.5" customHeight="1">
      <c r="A11" s="371" t="s">
        <v>216</v>
      </c>
      <c r="B11" s="368" t="s">
        <v>217</v>
      </c>
      <c r="C11" s="369"/>
      <c r="D11" s="369"/>
      <c r="E11" s="369"/>
      <c r="F11" s="369"/>
      <c r="G11" s="369"/>
      <c r="H11" s="369"/>
      <c r="I11" s="369"/>
      <c r="J11" s="369"/>
      <c r="K11" s="369"/>
      <c r="L11" s="370"/>
      <c r="M11" s="434" t="s">
        <v>379</v>
      </c>
      <c r="N11" s="283" t="s">
        <v>200</v>
      </c>
      <c r="O11" s="284"/>
      <c r="P11" s="284"/>
      <c r="Q11" s="284"/>
      <c r="R11" s="284"/>
      <c r="S11" s="285"/>
      <c r="T11" s="283" t="s">
        <v>200</v>
      </c>
      <c r="U11" s="285"/>
      <c r="V11" s="283" t="s">
        <v>181</v>
      </c>
      <c r="W11" s="285"/>
      <c r="X11" s="276">
        <v>1</v>
      </c>
      <c r="Y11" s="280"/>
      <c r="Z11" s="277"/>
      <c r="AA11" s="276">
        <v>1</v>
      </c>
      <c r="AB11" s="280"/>
      <c r="AC11" s="277"/>
      <c r="AD11" s="276">
        <v>1</v>
      </c>
      <c r="AE11" s="277"/>
      <c r="AF11" s="278">
        <v>1</v>
      </c>
      <c r="AG11" s="279"/>
      <c r="AH11" s="276">
        <v>1</v>
      </c>
      <c r="AI11" s="277"/>
      <c r="AJ11" s="276">
        <v>1</v>
      </c>
      <c r="AK11" s="280"/>
      <c r="AL11" s="280"/>
      <c r="AM11" s="280"/>
      <c r="AN11" s="277"/>
      <c r="AO11" s="276">
        <v>1</v>
      </c>
      <c r="AP11" s="277"/>
      <c r="AQ11" s="276">
        <v>1</v>
      </c>
      <c r="AR11" s="280"/>
      <c r="AS11" s="280"/>
      <c r="AT11" s="280"/>
      <c r="AU11" s="277"/>
    </row>
    <row r="12" spans="1:47" ht="21.5" customHeight="1">
      <c r="A12" s="371" t="s">
        <v>220</v>
      </c>
      <c r="B12" s="368" t="s">
        <v>364</v>
      </c>
      <c r="C12" s="369"/>
      <c r="D12" s="369"/>
      <c r="E12" s="369"/>
      <c r="F12" s="369"/>
      <c r="G12" s="369"/>
      <c r="H12" s="369"/>
      <c r="I12" s="369"/>
      <c r="J12" s="369"/>
      <c r="K12" s="369"/>
      <c r="L12" s="370"/>
      <c r="M12" s="434" t="s">
        <v>339</v>
      </c>
      <c r="N12" s="283" t="s">
        <v>200</v>
      </c>
      <c r="O12" s="284"/>
      <c r="P12" s="284"/>
      <c r="Q12" s="284"/>
      <c r="R12" s="284"/>
      <c r="S12" s="285"/>
      <c r="T12" s="283" t="s">
        <v>200</v>
      </c>
      <c r="U12" s="285"/>
      <c r="V12" s="283" t="s">
        <v>181</v>
      </c>
      <c r="W12" s="285"/>
      <c r="X12" s="288" t="s">
        <v>222</v>
      </c>
      <c r="Y12" s="292"/>
      <c r="Z12" s="289"/>
      <c r="AA12" s="288" t="s">
        <v>223</v>
      </c>
      <c r="AB12" s="292"/>
      <c r="AC12" s="289"/>
      <c r="AD12" s="276">
        <v>2</v>
      </c>
      <c r="AE12" s="277"/>
      <c r="AF12" s="278">
        <v>2</v>
      </c>
      <c r="AG12" s="279"/>
      <c r="AH12" s="276">
        <v>2</v>
      </c>
      <c r="AI12" s="277"/>
      <c r="AJ12" s="288" t="s">
        <v>224</v>
      </c>
      <c r="AK12" s="292"/>
      <c r="AL12" s="292"/>
      <c r="AM12" s="292"/>
      <c r="AN12" s="289"/>
      <c r="AO12" s="288" t="s">
        <v>225</v>
      </c>
      <c r="AP12" s="289"/>
      <c r="AQ12" s="288" t="s">
        <v>226</v>
      </c>
      <c r="AR12" s="292"/>
      <c r="AS12" s="292"/>
      <c r="AT12" s="292"/>
      <c r="AU12" s="289"/>
    </row>
    <row r="13" spans="1:47" ht="21.5" customHeight="1">
      <c r="A13" s="371" t="s">
        <v>230</v>
      </c>
      <c r="B13" s="368" t="s">
        <v>365</v>
      </c>
      <c r="C13" s="369"/>
      <c r="D13" s="369"/>
      <c r="E13" s="369"/>
      <c r="F13" s="369"/>
      <c r="G13" s="369"/>
      <c r="H13" s="369"/>
      <c r="I13" s="369"/>
      <c r="J13" s="369"/>
      <c r="K13" s="369"/>
      <c r="L13" s="370"/>
      <c r="M13" s="434" t="s">
        <v>341</v>
      </c>
      <c r="N13" s="283" t="s">
        <v>232</v>
      </c>
      <c r="O13" s="284"/>
      <c r="P13" s="284"/>
      <c r="Q13" s="284"/>
      <c r="R13" s="284"/>
      <c r="S13" s="285"/>
      <c r="T13" s="283" t="s">
        <v>232</v>
      </c>
      <c r="U13" s="285"/>
      <c r="V13" s="283" t="s">
        <v>181</v>
      </c>
      <c r="W13" s="285"/>
      <c r="X13" s="288" t="s">
        <v>233</v>
      </c>
      <c r="Y13" s="292"/>
      <c r="Z13" s="289"/>
      <c r="AA13" s="288" t="s">
        <v>234</v>
      </c>
      <c r="AB13" s="292"/>
      <c r="AC13" s="289"/>
      <c r="AD13" s="288" t="s">
        <v>235</v>
      </c>
      <c r="AE13" s="289"/>
      <c r="AF13" s="290" t="s">
        <v>236</v>
      </c>
      <c r="AG13" s="291"/>
      <c r="AH13" s="288" t="s">
        <v>237</v>
      </c>
      <c r="AI13" s="289"/>
      <c r="AJ13" s="288" t="s">
        <v>238</v>
      </c>
      <c r="AK13" s="292"/>
      <c r="AL13" s="292"/>
      <c r="AM13" s="292"/>
      <c r="AN13" s="289"/>
      <c r="AO13" s="288" t="s">
        <v>239</v>
      </c>
      <c r="AP13" s="289"/>
      <c r="AQ13" s="288" t="s">
        <v>240</v>
      </c>
      <c r="AR13" s="292"/>
      <c r="AS13" s="292"/>
      <c r="AT13" s="292"/>
      <c r="AU13" s="289"/>
    </row>
    <row r="14" spans="1:47" ht="21.5" customHeight="1">
      <c r="A14" s="372" t="s">
        <v>366</v>
      </c>
      <c r="B14" s="368" t="s">
        <v>367</v>
      </c>
      <c r="C14" s="369"/>
      <c r="D14" s="369"/>
      <c r="E14" s="369"/>
      <c r="F14" s="369"/>
      <c r="G14" s="369"/>
      <c r="H14" s="369"/>
      <c r="I14" s="369"/>
      <c r="J14" s="369"/>
      <c r="K14" s="369"/>
      <c r="L14" s="370"/>
      <c r="M14" s="434" t="s">
        <v>380</v>
      </c>
      <c r="N14" s="283" t="s">
        <v>200</v>
      </c>
      <c r="O14" s="284"/>
      <c r="P14" s="284"/>
      <c r="Q14" s="284"/>
      <c r="R14" s="284"/>
      <c r="S14" s="285"/>
      <c r="T14" s="283" t="s">
        <v>200</v>
      </c>
      <c r="U14" s="285"/>
      <c r="V14" s="283" t="s">
        <v>181</v>
      </c>
      <c r="W14" s="285"/>
      <c r="X14" s="288" t="s">
        <v>404</v>
      </c>
      <c r="Y14" s="292"/>
      <c r="Z14" s="289"/>
      <c r="AA14" s="288" t="s">
        <v>404</v>
      </c>
      <c r="AB14" s="292"/>
      <c r="AC14" s="289"/>
      <c r="AD14" s="288" t="s">
        <v>405</v>
      </c>
      <c r="AE14" s="289"/>
      <c r="AF14" s="290" t="s">
        <v>406</v>
      </c>
      <c r="AG14" s="291"/>
      <c r="AH14" s="288" t="s">
        <v>405</v>
      </c>
      <c r="AI14" s="289"/>
      <c r="AJ14" s="288" t="s">
        <v>405</v>
      </c>
      <c r="AK14" s="292"/>
      <c r="AL14" s="292"/>
      <c r="AM14" s="292"/>
      <c r="AN14" s="289"/>
      <c r="AO14" s="288" t="s">
        <v>407</v>
      </c>
      <c r="AP14" s="289"/>
      <c r="AQ14" s="288" t="s">
        <v>407</v>
      </c>
      <c r="AR14" s="292"/>
      <c r="AS14" s="292"/>
      <c r="AT14" s="292"/>
      <c r="AU14" s="289"/>
    </row>
    <row r="15" spans="1:47" ht="21.5" customHeight="1">
      <c r="A15" s="372" t="s">
        <v>368</v>
      </c>
      <c r="B15" s="368" t="s">
        <v>369</v>
      </c>
      <c r="C15" s="369"/>
      <c r="D15" s="369"/>
      <c r="E15" s="369"/>
      <c r="F15" s="369"/>
      <c r="G15" s="369"/>
      <c r="H15" s="369"/>
      <c r="I15" s="369"/>
      <c r="J15" s="369"/>
      <c r="K15" s="369"/>
      <c r="L15" s="370"/>
      <c r="M15" s="434" t="s">
        <v>381</v>
      </c>
      <c r="N15" s="283" t="s">
        <v>200</v>
      </c>
      <c r="O15" s="284"/>
      <c r="P15" s="284"/>
      <c r="Q15" s="284"/>
      <c r="R15" s="284"/>
      <c r="S15" s="285"/>
      <c r="T15" s="283" t="s">
        <v>200</v>
      </c>
      <c r="U15" s="285"/>
      <c r="V15" s="283" t="s">
        <v>181</v>
      </c>
      <c r="W15" s="285"/>
      <c r="X15" s="288" t="s">
        <v>319</v>
      </c>
      <c r="Y15" s="292"/>
      <c r="Z15" s="289"/>
      <c r="AA15" s="288" t="s">
        <v>319</v>
      </c>
      <c r="AB15" s="292"/>
      <c r="AC15" s="289"/>
      <c r="AD15" s="288" t="s">
        <v>456</v>
      </c>
      <c r="AE15" s="289"/>
      <c r="AF15" s="290" t="s">
        <v>457</v>
      </c>
      <c r="AG15" s="291"/>
      <c r="AH15" s="288" t="s">
        <v>456</v>
      </c>
      <c r="AI15" s="289"/>
      <c r="AJ15" s="288" t="s">
        <v>456</v>
      </c>
      <c r="AK15" s="292"/>
      <c r="AL15" s="292"/>
      <c r="AM15" s="292"/>
      <c r="AN15" s="289"/>
      <c r="AO15" s="288" t="s">
        <v>408</v>
      </c>
      <c r="AP15" s="289"/>
      <c r="AQ15" s="288" t="s">
        <v>408</v>
      </c>
      <c r="AR15" s="292"/>
      <c r="AS15" s="292"/>
      <c r="AT15" s="292"/>
      <c r="AU15" s="289"/>
    </row>
    <row r="16" spans="1:47" ht="21.5" customHeight="1">
      <c r="A16" s="371" t="s">
        <v>241</v>
      </c>
      <c r="B16" s="368" t="s">
        <v>370</v>
      </c>
      <c r="C16" s="369"/>
      <c r="D16" s="369"/>
      <c r="E16" s="369"/>
      <c r="F16" s="369"/>
      <c r="G16" s="369"/>
      <c r="H16" s="369"/>
      <c r="I16" s="369"/>
      <c r="J16" s="369"/>
      <c r="K16" s="369"/>
      <c r="L16" s="370"/>
      <c r="M16" s="434" t="s">
        <v>119</v>
      </c>
      <c r="N16" s="283" t="s">
        <v>192</v>
      </c>
      <c r="O16" s="284"/>
      <c r="P16" s="284"/>
      <c r="Q16" s="284"/>
      <c r="R16" s="284"/>
      <c r="S16" s="285"/>
      <c r="T16" s="283" t="s">
        <v>192</v>
      </c>
      <c r="U16" s="285"/>
      <c r="V16" s="283" t="s">
        <v>181</v>
      </c>
      <c r="W16" s="285"/>
      <c r="X16" s="288" t="s">
        <v>242</v>
      </c>
      <c r="Y16" s="292"/>
      <c r="Z16" s="289"/>
      <c r="AA16" s="288" t="s">
        <v>243</v>
      </c>
      <c r="AB16" s="292"/>
      <c r="AC16" s="289"/>
      <c r="AD16" s="288" t="s">
        <v>244</v>
      </c>
      <c r="AE16" s="289"/>
      <c r="AF16" s="290" t="s">
        <v>245</v>
      </c>
      <c r="AG16" s="291"/>
      <c r="AH16" s="288" t="s">
        <v>246</v>
      </c>
      <c r="AI16" s="289"/>
      <c r="AJ16" s="288" t="s">
        <v>247</v>
      </c>
      <c r="AK16" s="292"/>
      <c r="AL16" s="292"/>
      <c r="AM16" s="292"/>
      <c r="AN16" s="289"/>
      <c r="AO16" s="288" t="s">
        <v>248</v>
      </c>
      <c r="AP16" s="289"/>
      <c r="AQ16" s="288" t="s">
        <v>249</v>
      </c>
      <c r="AR16" s="292"/>
      <c r="AS16" s="292"/>
      <c r="AT16" s="292"/>
      <c r="AU16" s="289"/>
    </row>
    <row r="17" spans="1:47" ht="21.5" customHeight="1">
      <c r="A17" s="371" t="s">
        <v>250</v>
      </c>
      <c r="B17" s="368" t="s">
        <v>251</v>
      </c>
      <c r="C17" s="369"/>
      <c r="D17" s="369"/>
      <c r="E17" s="369"/>
      <c r="F17" s="369"/>
      <c r="G17" s="369"/>
      <c r="H17" s="369"/>
      <c r="I17" s="369"/>
      <c r="J17" s="369"/>
      <c r="K17" s="369"/>
      <c r="L17" s="370"/>
      <c r="M17" s="434" t="s">
        <v>342</v>
      </c>
      <c r="N17" s="283" t="s">
        <v>192</v>
      </c>
      <c r="O17" s="284"/>
      <c r="P17" s="284"/>
      <c r="Q17" s="284"/>
      <c r="R17" s="284"/>
      <c r="S17" s="285"/>
      <c r="T17" s="283" t="s">
        <v>192</v>
      </c>
      <c r="U17" s="285"/>
      <c r="V17" s="283" t="s">
        <v>181</v>
      </c>
      <c r="W17" s="285"/>
      <c r="X17" s="288" t="s">
        <v>252</v>
      </c>
      <c r="Y17" s="292"/>
      <c r="Z17" s="289"/>
      <c r="AA17" s="288" t="s">
        <v>253</v>
      </c>
      <c r="AB17" s="292"/>
      <c r="AC17" s="289"/>
      <c r="AD17" s="288" t="s">
        <v>254</v>
      </c>
      <c r="AE17" s="289"/>
      <c r="AF17" s="290" t="s">
        <v>255</v>
      </c>
      <c r="AG17" s="291"/>
      <c r="AH17" s="288" t="s">
        <v>256</v>
      </c>
      <c r="AI17" s="289"/>
      <c r="AJ17" s="288" t="s">
        <v>257</v>
      </c>
      <c r="AK17" s="292"/>
      <c r="AL17" s="292"/>
      <c r="AM17" s="292"/>
      <c r="AN17" s="289"/>
      <c r="AO17" s="288" t="s">
        <v>258</v>
      </c>
      <c r="AP17" s="289"/>
      <c r="AQ17" s="288" t="s">
        <v>259</v>
      </c>
      <c r="AR17" s="292"/>
      <c r="AS17" s="292"/>
      <c r="AT17" s="292"/>
      <c r="AU17" s="289"/>
    </row>
    <row r="18" spans="1:47" ht="21.5" customHeight="1">
      <c r="A18" s="371" t="s">
        <v>260</v>
      </c>
      <c r="B18" s="368" t="s">
        <v>261</v>
      </c>
      <c r="C18" s="369"/>
      <c r="D18" s="369"/>
      <c r="E18" s="369"/>
      <c r="F18" s="369"/>
      <c r="G18" s="369"/>
      <c r="H18" s="369"/>
      <c r="I18" s="369"/>
      <c r="J18" s="369"/>
      <c r="K18" s="369"/>
      <c r="L18" s="370"/>
      <c r="M18" s="434" t="s">
        <v>343</v>
      </c>
      <c r="N18" s="283" t="s">
        <v>180</v>
      </c>
      <c r="O18" s="284"/>
      <c r="P18" s="284"/>
      <c r="Q18" s="284"/>
      <c r="R18" s="284"/>
      <c r="S18" s="285"/>
      <c r="T18" s="283" t="s">
        <v>180</v>
      </c>
      <c r="U18" s="285"/>
      <c r="V18" s="283" t="s">
        <v>181</v>
      </c>
      <c r="W18" s="285"/>
      <c r="X18" s="288" t="s">
        <v>262</v>
      </c>
      <c r="Y18" s="292"/>
      <c r="Z18" s="289"/>
      <c r="AA18" s="288" t="s">
        <v>263</v>
      </c>
      <c r="AB18" s="292"/>
      <c r="AC18" s="289"/>
      <c r="AD18" s="288" t="s">
        <v>264</v>
      </c>
      <c r="AE18" s="289"/>
      <c r="AF18" s="290" t="s">
        <v>265</v>
      </c>
      <c r="AG18" s="291"/>
      <c r="AH18" s="288" t="s">
        <v>266</v>
      </c>
      <c r="AI18" s="289"/>
      <c r="AJ18" s="288" t="s">
        <v>267</v>
      </c>
      <c r="AK18" s="292"/>
      <c r="AL18" s="292"/>
      <c r="AM18" s="292"/>
      <c r="AN18" s="289"/>
      <c r="AO18" s="288" t="s">
        <v>268</v>
      </c>
      <c r="AP18" s="289"/>
      <c r="AQ18" s="288" t="s">
        <v>183</v>
      </c>
      <c r="AR18" s="292"/>
      <c r="AS18" s="292"/>
      <c r="AT18" s="292"/>
      <c r="AU18" s="289"/>
    </row>
    <row r="19" spans="1:47" ht="21.5" customHeight="1">
      <c r="A19" s="371" t="s">
        <v>269</v>
      </c>
      <c r="B19" s="368" t="s">
        <v>371</v>
      </c>
      <c r="C19" s="369"/>
      <c r="D19" s="369"/>
      <c r="E19" s="369"/>
      <c r="F19" s="369"/>
      <c r="G19" s="369"/>
      <c r="H19" s="369"/>
      <c r="I19" s="369"/>
      <c r="J19" s="369"/>
      <c r="K19" s="369"/>
      <c r="L19" s="370"/>
      <c r="M19" s="434" t="s">
        <v>344</v>
      </c>
      <c r="N19" s="283" t="s">
        <v>180</v>
      </c>
      <c r="O19" s="284"/>
      <c r="P19" s="284"/>
      <c r="Q19" s="284"/>
      <c r="R19" s="284"/>
      <c r="S19" s="285"/>
      <c r="T19" s="283" t="s">
        <v>180</v>
      </c>
      <c r="U19" s="285"/>
      <c r="V19" s="283" t="s">
        <v>181</v>
      </c>
      <c r="W19" s="285"/>
      <c r="X19" s="288" t="s">
        <v>256</v>
      </c>
      <c r="Y19" s="292"/>
      <c r="Z19" s="289"/>
      <c r="AA19" s="288" t="s">
        <v>257</v>
      </c>
      <c r="AB19" s="292"/>
      <c r="AC19" s="289"/>
      <c r="AD19" s="288" t="s">
        <v>258</v>
      </c>
      <c r="AE19" s="289"/>
      <c r="AF19" s="290" t="s">
        <v>271</v>
      </c>
      <c r="AG19" s="291"/>
      <c r="AH19" s="288" t="s">
        <v>272</v>
      </c>
      <c r="AI19" s="289"/>
      <c r="AJ19" s="288" t="s">
        <v>273</v>
      </c>
      <c r="AK19" s="292"/>
      <c r="AL19" s="292"/>
      <c r="AM19" s="292"/>
      <c r="AN19" s="289"/>
      <c r="AO19" s="288" t="s">
        <v>274</v>
      </c>
      <c r="AP19" s="289"/>
      <c r="AQ19" s="288" t="s">
        <v>275</v>
      </c>
      <c r="AR19" s="292"/>
      <c r="AS19" s="292"/>
      <c r="AT19" s="292"/>
      <c r="AU19" s="289"/>
    </row>
    <row r="20" spans="1:47" ht="21.5" customHeight="1">
      <c r="A20" s="371" t="s">
        <v>276</v>
      </c>
      <c r="B20" s="368" t="s">
        <v>277</v>
      </c>
      <c r="C20" s="369"/>
      <c r="D20" s="369"/>
      <c r="E20" s="369"/>
      <c r="F20" s="369"/>
      <c r="G20" s="369"/>
      <c r="H20" s="369"/>
      <c r="I20" s="369"/>
      <c r="J20" s="369"/>
      <c r="K20" s="369"/>
      <c r="L20" s="370"/>
      <c r="M20" s="434" t="s">
        <v>120</v>
      </c>
      <c r="N20" s="283" t="s">
        <v>192</v>
      </c>
      <c r="O20" s="284"/>
      <c r="P20" s="284"/>
      <c r="Q20" s="284"/>
      <c r="R20" s="284"/>
      <c r="S20" s="285"/>
      <c r="T20" s="283" t="s">
        <v>192</v>
      </c>
      <c r="U20" s="285"/>
      <c r="V20" s="283" t="s">
        <v>181</v>
      </c>
      <c r="W20" s="285"/>
      <c r="X20" s="288" t="s">
        <v>278</v>
      </c>
      <c r="Y20" s="292"/>
      <c r="Z20" s="289"/>
      <c r="AA20" s="288" t="s">
        <v>279</v>
      </c>
      <c r="AB20" s="292"/>
      <c r="AC20" s="289"/>
      <c r="AD20" s="288" t="s">
        <v>280</v>
      </c>
      <c r="AE20" s="289"/>
      <c r="AF20" s="290" t="s">
        <v>281</v>
      </c>
      <c r="AG20" s="291"/>
      <c r="AH20" s="288" t="s">
        <v>282</v>
      </c>
      <c r="AI20" s="289"/>
      <c r="AJ20" s="288" t="s">
        <v>283</v>
      </c>
      <c r="AK20" s="292"/>
      <c r="AL20" s="292"/>
      <c r="AM20" s="292"/>
      <c r="AN20" s="289"/>
      <c r="AO20" s="276">
        <v>11</v>
      </c>
      <c r="AP20" s="277"/>
      <c r="AQ20" s="288" t="s">
        <v>284</v>
      </c>
      <c r="AR20" s="292"/>
      <c r="AS20" s="292"/>
      <c r="AT20" s="292"/>
      <c r="AU20" s="289"/>
    </row>
    <row r="21" spans="1:47" ht="21.5" customHeight="1">
      <c r="A21" s="371" t="s">
        <v>305</v>
      </c>
      <c r="B21" s="368" t="s">
        <v>306</v>
      </c>
      <c r="C21" s="369"/>
      <c r="D21" s="369"/>
      <c r="E21" s="369"/>
      <c r="F21" s="369"/>
      <c r="G21" s="369"/>
      <c r="H21" s="369"/>
      <c r="I21" s="369"/>
      <c r="J21" s="369"/>
      <c r="K21" s="369"/>
      <c r="L21" s="370"/>
      <c r="M21" s="434" t="s">
        <v>345</v>
      </c>
      <c r="N21" s="283" t="s">
        <v>192</v>
      </c>
      <c r="O21" s="284"/>
      <c r="P21" s="284"/>
      <c r="Q21" s="284"/>
      <c r="R21" s="284"/>
      <c r="S21" s="285"/>
      <c r="T21" s="283" t="s">
        <v>192</v>
      </c>
      <c r="U21" s="285"/>
      <c r="V21" s="283" t="s">
        <v>181</v>
      </c>
      <c r="W21" s="285"/>
      <c r="X21" s="288" t="s">
        <v>196</v>
      </c>
      <c r="Y21" s="292"/>
      <c r="Z21" s="289"/>
      <c r="AA21" s="288" t="s">
        <v>197</v>
      </c>
      <c r="AB21" s="292"/>
      <c r="AC21" s="289"/>
      <c r="AD21" s="276">
        <v>8</v>
      </c>
      <c r="AE21" s="277"/>
      <c r="AF21" s="290" t="s">
        <v>334</v>
      </c>
      <c r="AG21" s="291"/>
      <c r="AH21" s="288" t="s">
        <v>278</v>
      </c>
      <c r="AI21" s="289"/>
      <c r="AJ21" s="288" t="s">
        <v>285</v>
      </c>
      <c r="AK21" s="292"/>
      <c r="AL21" s="292"/>
      <c r="AM21" s="292"/>
      <c r="AN21" s="289"/>
      <c r="AO21" s="288" t="s">
        <v>304</v>
      </c>
      <c r="AP21" s="289"/>
      <c r="AQ21" s="288" t="s">
        <v>335</v>
      </c>
      <c r="AR21" s="292"/>
      <c r="AS21" s="292"/>
      <c r="AT21" s="292"/>
      <c r="AU21" s="289"/>
    </row>
    <row r="22" spans="1:47" ht="21.5" customHeight="1">
      <c r="A22" s="371" t="s">
        <v>307</v>
      </c>
      <c r="B22" s="368" t="s">
        <v>308</v>
      </c>
      <c r="C22" s="369"/>
      <c r="D22" s="369"/>
      <c r="E22" s="369"/>
      <c r="F22" s="369"/>
      <c r="G22" s="369"/>
      <c r="H22" s="369"/>
      <c r="I22" s="369"/>
      <c r="J22" s="369"/>
      <c r="K22" s="369"/>
      <c r="L22" s="370"/>
      <c r="M22" s="434" t="s">
        <v>346</v>
      </c>
      <c r="N22" s="283" t="s">
        <v>180</v>
      </c>
      <c r="O22" s="284"/>
      <c r="P22" s="284"/>
      <c r="Q22" s="284"/>
      <c r="R22" s="284"/>
      <c r="S22" s="285"/>
      <c r="T22" s="283" t="s">
        <v>180</v>
      </c>
      <c r="U22" s="285"/>
      <c r="V22" s="283" t="s">
        <v>181</v>
      </c>
      <c r="W22" s="285"/>
      <c r="X22" s="288" t="s">
        <v>309</v>
      </c>
      <c r="Y22" s="292"/>
      <c r="Z22" s="289"/>
      <c r="AA22" s="288" t="s">
        <v>310</v>
      </c>
      <c r="AB22" s="292"/>
      <c r="AC22" s="289"/>
      <c r="AD22" s="288" t="s">
        <v>311</v>
      </c>
      <c r="AE22" s="289"/>
      <c r="AF22" s="290" t="s">
        <v>312</v>
      </c>
      <c r="AG22" s="291"/>
      <c r="AH22" s="288" t="s">
        <v>313</v>
      </c>
      <c r="AI22" s="289"/>
      <c r="AJ22" s="288" t="s">
        <v>314</v>
      </c>
      <c r="AK22" s="292"/>
      <c r="AL22" s="292"/>
      <c r="AM22" s="292"/>
      <c r="AN22" s="289"/>
      <c r="AO22" s="288" t="s">
        <v>315</v>
      </c>
      <c r="AP22" s="289"/>
      <c r="AQ22" s="288" t="s">
        <v>316</v>
      </c>
      <c r="AR22" s="292"/>
      <c r="AS22" s="292"/>
      <c r="AT22" s="292"/>
      <c r="AU22" s="289"/>
    </row>
    <row r="23" spans="1:47" ht="21.5" customHeight="1">
      <c r="A23" s="371" t="s">
        <v>317</v>
      </c>
      <c r="B23" s="368" t="s">
        <v>318</v>
      </c>
      <c r="C23" s="369"/>
      <c r="D23" s="369"/>
      <c r="E23" s="369"/>
      <c r="F23" s="369"/>
      <c r="G23" s="369"/>
      <c r="H23" s="369"/>
      <c r="I23" s="369"/>
      <c r="J23" s="369"/>
      <c r="K23" s="369"/>
      <c r="L23" s="370"/>
      <c r="M23" s="434" t="s">
        <v>347</v>
      </c>
      <c r="N23" s="283" t="s">
        <v>192</v>
      </c>
      <c r="O23" s="284"/>
      <c r="P23" s="284"/>
      <c r="Q23" s="284"/>
      <c r="R23" s="284"/>
      <c r="S23" s="285"/>
      <c r="T23" s="283" t="s">
        <v>192</v>
      </c>
      <c r="U23" s="285"/>
      <c r="V23" s="283" t="s">
        <v>181</v>
      </c>
      <c r="W23" s="285"/>
      <c r="X23" s="288" t="s">
        <v>205</v>
      </c>
      <c r="Y23" s="292"/>
      <c r="Z23" s="289"/>
      <c r="AA23" s="288" t="s">
        <v>408</v>
      </c>
      <c r="AB23" s="292"/>
      <c r="AC23" s="289"/>
      <c r="AD23" s="288" t="s">
        <v>409</v>
      </c>
      <c r="AE23" s="289"/>
      <c r="AF23" s="278">
        <v>5</v>
      </c>
      <c r="AG23" s="279"/>
      <c r="AH23" s="288" t="s">
        <v>322</v>
      </c>
      <c r="AI23" s="289"/>
      <c r="AJ23" s="288" t="s">
        <v>323</v>
      </c>
      <c r="AK23" s="292"/>
      <c r="AL23" s="292"/>
      <c r="AM23" s="292"/>
      <c r="AN23" s="289"/>
      <c r="AO23" s="288" t="s">
        <v>324</v>
      </c>
      <c r="AP23" s="289"/>
      <c r="AQ23" s="288" t="s">
        <v>410</v>
      </c>
      <c r="AR23" s="292"/>
      <c r="AS23" s="292"/>
      <c r="AT23" s="292"/>
      <c r="AU23" s="289"/>
    </row>
    <row r="24" spans="1:47" ht="21.5" customHeight="1">
      <c r="A24" s="371" t="s">
        <v>325</v>
      </c>
      <c r="B24" s="368" t="s">
        <v>326</v>
      </c>
      <c r="C24" s="369"/>
      <c r="D24" s="369"/>
      <c r="E24" s="369"/>
      <c r="F24" s="369"/>
      <c r="G24" s="369"/>
      <c r="H24" s="369"/>
      <c r="I24" s="369"/>
      <c r="J24" s="369"/>
      <c r="K24" s="369"/>
      <c r="L24" s="370"/>
      <c r="M24" s="434" t="s">
        <v>411</v>
      </c>
      <c r="N24" s="283" t="s">
        <v>200</v>
      </c>
      <c r="O24" s="284"/>
      <c r="P24" s="284"/>
      <c r="Q24" s="284"/>
      <c r="R24" s="284"/>
      <c r="S24" s="285"/>
      <c r="T24" s="283" t="s">
        <v>200</v>
      </c>
      <c r="U24" s="285"/>
      <c r="V24" s="283" t="s">
        <v>181</v>
      </c>
      <c r="W24" s="285"/>
      <c r="X24" s="288" t="s">
        <v>302</v>
      </c>
      <c r="Y24" s="292"/>
      <c r="Z24" s="289"/>
      <c r="AA24" s="288" t="s">
        <v>327</v>
      </c>
      <c r="AB24" s="292"/>
      <c r="AC24" s="289"/>
      <c r="AD24" s="288" t="s">
        <v>303</v>
      </c>
      <c r="AE24" s="289"/>
      <c r="AF24" s="290" t="s">
        <v>328</v>
      </c>
      <c r="AG24" s="291"/>
      <c r="AH24" s="288" t="s">
        <v>329</v>
      </c>
      <c r="AI24" s="289"/>
      <c r="AJ24" s="288" t="s">
        <v>202</v>
      </c>
      <c r="AK24" s="292"/>
      <c r="AL24" s="292"/>
      <c r="AM24" s="292"/>
      <c r="AN24" s="289"/>
      <c r="AO24" s="288" t="s">
        <v>205</v>
      </c>
      <c r="AP24" s="289"/>
      <c r="AQ24" s="288" t="s">
        <v>207</v>
      </c>
      <c r="AR24" s="292"/>
      <c r="AS24" s="292"/>
      <c r="AT24" s="292"/>
      <c r="AU24" s="289"/>
    </row>
    <row r="25" spans="1:47" ht="21.5" customHeight="1">
      <c r="A25" s="372" t="s">
        <v>330</v>
      </c>
      <c r="B25" s="368" t="s">
        <v>331</v>
      </c>
      <c r="C25" s="369"/>
      <c r="D25" s="369"/>
      <c r="E25" s="369"/>
      <c r="F25" s="369"/>
      <c r="G25" s="369"/>
      <c r="H25" s="369"/>
      <c r="I25" s="369"/>
      <c r="J25" s="369"/>
      <c r="K25" s="369"/>
      <c r="L25" s="370"/>
      <c r="M25" s="434" t="s">
        <v>382</v>
      </c>
      <c r="N25" s="283" t="s">
        <v>200</v>
      </c>
      <c r="O25" s="284"/>
      <c r="P25" s="284"/>
      <c r="Q25" s="284"/>
      <c r="R25" s="284"/>
      <c r="S25" s="285"/>
      <c r="T25" s="283" t="s">
        <v>200</v>
      </c>
      <c r="U25" s="285"/>
      <c r="V25" s="286">
        <v>0</v>
      </c>
      <c r="W25" s="287"/>
      <c r="X25" s="276">
        <v>2</v>
      </c>
      <c r="Y25" s="280"/>
      <c r="Z25" s="277"/>
      <c r="AA25" s="276">
        <v>2</v>
      </c>
      <c r="AB25" s="280"/>
      <c r="AC25" s="277"/>
      <c r="AD25" s="276">
        <v>2</v>
      </c>
      <c r="AE25" s="277"/>
      <c r="AF25" s="278">
        <v>2</v>
      </c>
      <c r="AG25" s="279"/>
      <c r="AH25" s="276">
        <v>2</v>
      </c>
      <c r="AI25" s="277"/>
      <c r="AJ25" s="276">
        <v>2</v>
      </c>
      <c r="AK25" s="280"/>
      <c r="AL25" s="280"/>
      <c r="AM25" s="280"/>
      <c r="AN25" s="277"/>
      <c r="AO25" s="276">
        <v>2</v>
      </c>
      <c r="AP25" s="277"/>
      <c r="AQ25" s="276">
        <v>2</v>
      </c>
      <c r="AR25" s="280"/>
      <c r="AS25" s="280"/>
      <c r="AT25" s="280"/>
      <c r="AU25" s="277"/>
    </row>
    <row r="26" spans="1:47" ht="21.5" customHeight="1">
      <c r="A26" s="371" t="s">
        <v>372</v>
      </c>
      <c r="B26" s="368" t="s">
        <v>373</v>
      </c>
      <c r="C26" s="369"/>
      <c r="D26" s="369"/>
      <c r="E26" s="369"/>
      <c r="F26" s="369"/>
      <c r="G26" s="369"/>
      <c r="H26" s="369"/>
      <c r="I26" s="369"/>
      <c r="J26" s="369"/>
      <c r="K26" s="369"/>
      <c r="L26" s="370"/>
      <c r="M26" s="434" t="s">
        <v>383</v>
      </c>
      <c r="N26" s="283" t="s">
        <v>200</v>
      </c>
      <c r="O26" s="284"/>
      <c r="P26" s="284"/>
      <c r="Q26" s="284"/>
      <c r="R26" s="284"/>
      <c r="S26" s="285"/>
      <c r="T26" s="283" t="s">
        <v>200</v>
      </c>
      <c r="U26" s="285"/>
      <c r="V26" s="286">
        <v>0</v>
      </c>
      <c r="W26" s="287"/>
      <c r="X26" s="288" t="s">
        <v>374</v>
      </c>
      <c r="Y26" s="292"/>
      <c r="Z26" s="289"/>
      <c r="AA26" s="288" t="s">
        <v>374</v>
      </c>
      <c r="AB26" s="292"/>
      <c r="AC26" s="289"/>
      <c r="AD26" s="288" t="s">
        <v>374</v>
      </c>
      <c r="AE26" s="289"/>
      <c r="AF26" s="290" t="s">
        <v>375</v>
      </c>
      <c r="AG26" s="291"/>
      <c r="AH26" s="288" t="s">
        <v>374</v>
      </c>
      <c r="AI26" s="289"/>
      <c r="AJ26" s="288" t="s">
        <v>374</v>
      </c>
      <c r="AK26" s="292"/>
      <c r="AL26" s="292"/>
      <c r="AM26" s="292"/>
      <c r="AN26" s="289"/>
      <c r="AO26" s="288" t="s">
        <v>374</v>
      </c>
      <c r="AP26" s="289"/>
      <c r="AQ26" s="288" t="s">
        <v>374</v>
      </c>
      <c r="AR26" s="292"/>
      <c r="AS26" s="292"/>
      <c r="AT26" s="292"/>
      <c r="AU26" s="289"/>
    </row>
    <row r="27" spans="1:47" ht="21.5" customHeight="1">
      <c r="A27" s="372" t="s">
        <v>376</v>
      </c>
      <c r="B27" s="368" t="s">
        <v>458</v>
      </c>
      <c r="C27" s="369"/>
      <c r="D27" s="369"/>
      <c r="E27" s="369"/>
      <c r="F27" s="369"/>
      <c r="G27" s="369"/>
      <c r="H27" s="369"/>
      <c r="I27" s="369"/>
      <c r="J27" s="369"/>
      <c r="K27" s="369"/>
      <c r="L27" s="370"/>
      <c r="M27" s="434" t="s">
        <v>384</v>
      </c>
      <c r="N27" s="283" t="s">
        <v>200</v>
      </c>
      <c r="O27" s="284"/>
      <c r="P27" s="284"/>
      <c r="Q27" s="284"/>
      <c r="R27" s="284"/>
      <c r="S27" s="285"/>
      <c r="T27" s="283" t="s">
        <v>200</v>
      </c>
      <c r="U27" s="285"/>
      <c r="V27" s="283" t="s">
        <v>181</v>
      </c>
      <c r="W27" s="285"/>
      <c r="X27" s="276">
        <v>5</v>
      </c>
      <c r="Y27" s="280"/>
      <c r="Z27" s="277"/>
      <c r="AA27" s="276">
        <v>5</v>
      </c>
      <c r="AB27" s="280"/>
      <c r="AC27" s="277"/>
      <c r="AD27" s="288" t="s">
        <v>377</v>
      </c>
      <c r="AE27" s="289"/>
      <c r="AF27" s="290" t="s">
        <v>459</v>
      </c>
      <c r="AG27" s="291"/>
      <c r="AH27" s="288" t="s">
        <v>377</v>
      </c>
      <c r="AI27" s="289"/>
      <c r="AJ27" s="276">
        <v>6</v>
      </c>
      <c r="AK27" s="280"/>
      <c r="AL27" s="280"/>
      <c r="AM27" s="280"/>
      <c r="AN27" s="277"/>
      <c r="AO27" s="276">
        <v>6</v>
      </c>
      <c r="AP27" s="277"/>
      <c r="AQ27" s="276">
        <v>6</v>
      </c>
      <c r="AR27" s="280"/>
      <c r="AS27" s="280"/>
      <c r="AT27" s="280"/>
      <c r="AU27" s="277"/>
    </row>
    <row r="28" spans="1:47" ht="21.5" customHeight="1">
      <c r="A28" s="372" t="s">
        <v>286</v>
      </c>
      <c r="B28" s="368" t="s">
        <v>378</v>
      </c>
      <c r="C28" s="369"/>
      <c r="D28" s="369"/>
      <c r="E28" s="369"/>
      <c r="F28" s="369"/>
      <c r="G28" s="369"/>
      <c r="H28" s="369"/>
      <c r="I28" s="369"/>
      <c r="J28" s="369"/>
      <c r="K28" s="369"/>
      <c r="L28" s="370"/>
      <c r="M28" s="434" t="s">
        <v>385</v>
      </c>
      <c r="N28" s="283" t="s">
        <v>200</v>
      </c>
      <c r="O28" s="284"/>
      <c r="P28" s="284"/>
      <c r="Q28" s="284"/>
      <c r="R28" s="284"/>
      <c r="S28" s="285"/>
      <c r="T28" s="283" t="s">
        <v>200</v>
      </c>
      <c r="U28" s="285"/>
      <c r="V28" s="283" t="s">
        <v>181</v>
      </c>
      <c r="W28" s="285"/>
      <c r="X28" s="288" t="s">
        <v>232</v>
      </c>
      <c r="Y28" s="292"/>
      <c r="Z28" s="289"/>
      <c r="AA28" s="288" t="s">
        <v>232</v>
      </c>
      <c r="AB28" s="292"/>
      <c r="AC28" s="289"/>
      <c r="AD28" s="288" t="s">
        <v>232</v>
      </c>
      <c r="AE28" s="289"/>
      <c r="AF28" s="290" t="s">
        <v>288</v>
      </c>
      <c r="AG28" s="291"/>
      <c r="AH28" s="288" t="s">
        <v>232</v>
      </c>
      <c r="AI28" s="289"/>
      <c r="AJ28" s="288" t="s">
        <v>232</v>
      </c>
      <c r="AK28" s="292"/>
      <c r="AL28" s="292"/>
      <c r="AM28" s="292"/>
      <c r="AN28" s="289"/>
      <c r="AO28" s="288" t="s">
        <v>232</v>
      </c>
      <c r="AP28" s="289"/>
      <c r="AQ28" s="288" t="s">
        <v>232</v>
      </c>
      <c r="AR28" s="292"/>
      <c r="AS28" s="292"/>
      <c r="AT28" s="292"/>
      <c r="AU28" s="289"/>
    </row>
    <row r="29" spans="1:47" ht="21.5" customHeight="1">
      <c r="A29" s="371" t="s">
        <v>291</v>
      </c>
      <c r="B29" s="368" t="s">
        <v>292</v>
      </c>
      <c r="C29" s="369"/>
      <c r="D29" s="369"/>
      <c r="E29" s="369"/>
      <c r="F29" s="369"/>
      <c r="G29" s="369"/>
      <c r="H29" s="369"/>
      <c r="I29" s="369"/>
      <c r="J29" s="369"/>
      <c r="K29" s="369"/>
      <c r="L29" s="370"/>
      <c r="M29" s="434" t="s">
        <v>351</v>
      </c>
      <c r="N29" s="283" t="s">
        <v>180</v>
      </c>
      <c r="O29" s="284"/>
      <c r="P29" s="284"/>
      <c r="Q29" s="284"/>
      <c r="R29" s="284"/>
      <c r="S29" s="285"/>
      <c r="T29" s="286">
        <v>0</v>
      </c>
      <c r="U29" s="287"/>
      <c r="V29" s="283" t="s">
        <v>181</v>
      </c>
      <c r="W29" s="285"/>
      <c r="X29" s="288" t="s">
        <v>293</v>
      </c>
      <c r="Y29" s="292"/>
      <c r="Z29" s="289"/>
      <c r="AA29" s="288" t="s">
        <v>293</v>
      </c>
      <c r="AB29" s="292"/>
      <c r="AC29" s="289"/>
      <c r="AD29" s="288" t="s">
        <v>293</v>
      </c>
      <c r="AE29" s="289"/>
      <c r="AF29" s="290" t="s">
        <v>294</v>
      </c>
      <c r="AG29" s="291"/>
      <c r="AH29" s="288" t="s">
        <v>293</v>
      </c>
      <c r="AI29" s="289"/>
      <c r="AJ29" s="288" t="s">
        <v>293</v>
      </c>
      <c r="AK29" s="292"/>
      <c r="AL29" s="292"/>
      <c r="AM29" s="292"/>
      <c r="AN29" s="289"/>
      <c r="AO29" s="288" t="s">
        <v>293</v>
      </c>
      <c r="AP29" s="289"/>
      <c r="AQ29" s="288" t="s">
        <v>293</v>
      </c>
      <c r="AR29" s="292"/>
      <c r="AS29" s="292"/>
      <c r="AT29" s="292"/>
      <c r="AU29" s="289"/>
    </row>
    <row r="30" spans="1:47" ht="21.5" customHeight="1">
      <c r="A30" s="372" t="s">
        <v>289</v>
      </c>
      <c r="B30" s="368" t="s">
        <v>290</v>
      </c>
      <c r="C30" s="369"/>
      <c r="D30" s="369"/>
      <c r="E30" s="369"/>
      <c r="F30" s="369"/>
      <c r="G30" s="369"/>
      <c r="H30" s="369"/>
      <c r="I30" s="369"/>
      <c r="J30" s="369"/>
      <c r="K30" s="369"/>
      <c r="L30" s="370"/>
      <c r="M30" s="434" t="s">
        <v>386</v>
      </c>
      <c r="N30" s="283" t="s">
        <v>200</v>
      </c>
      <c r="O30" s="284"/>
      <c r="P30" s="284"/>
      <c r="Q30" s="284"/>
      <c r="R30" s="284"/>
      <c r="S30" s="285"/>
      <c r="T30" s="283" t="s">
        <v>200</v>
      </c>
      <c r="U30" s="285"/>
      <c r="V30" s="286">
        <v>0</v>
      </c>
      <c r="W30" s="287"/>
      <c r="X30" s="276">
        <v>1</v>
      </c>
      <c r="Y30" s="280"/>
      <c r="Z30" s="277"/>
      <c r="AA30" s="276">
        <v>1</v>
      </c>
      <c r="AB30" s="280"/>
      <c r="AC30" s="277"/>
      <c r="AD30" s="276">
        <v>1</v>
      </c>
      <c r="AE30" s="277"/>
      <c r="AF30" s="278">
        <v>1</v>
      </c>
      <c r="AG30" s="279"/>
      <c r="AH30" s="276">
        <v>1</v>
      </c>
      <c r="AI30" s="277"/>
      <c r="AJ30" s="276">
        <v>1</v>
      </c>
      <c r="AK30" s="280"/>
      <c r="AL30" s="280"/>
      <c r="AM30" s="280"/>
      <c r="AN30" s="277"/>
      <c r="AO30" s="276">
        <v>1</v>
      </c>
      <c r="AP30" s="277"/>
      <c r="AQ30" s="276">
        <v>1</v>
      </c>
      <c r="AR30" s="280"/>
      <c r="AS30" s="280"/>
      <c r="AT30" s="280"/>
      <c r="AU30" s="277"/>
    </row>
    <row r="31" spans="1:47" ht="12" customHeight="1">
      <c r="A31" s="274" t="s">
        <v>295</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row>
  </sheetData>
  <mergeCells count="325">
    <mergeCell ref="A31:AU31"/>
    <mergeCell ref="AD30:AE30"/>
    <mergeCell ref="AF30:AG30"/>
    <mergeCell ref="AH30:AI30"/>
    <mergeCell ref="AJ30:AN30"/>
    <mergeCell ref="AO30:AP30"/>
    <mergeCell ref="AQ30:AU30"/>
    <mergeCell ref="B30:L30"/>
    <mergeCell ref="N30:S30"/>
    <mergeCell ref="T30:U30"/>
    <mergeCell ref="V30:W30"/>
    <mergeCell ref="X30:Z30"/>
    <mergeCell ref="AA30:AC30"/>
    <mergeCell ref="AD29:AE29"/>
    <mergeCell ref="AF29:AG29"/>
    <mergeCell ref="AH29:AI29"/>
    <mergeCell ref="AJ29:AN29"/>
    <mergeCell ref="AO29:AP29"/>
    <mergeCell ref="AQ29:AU29"/>
    <mergeCell ref="B29:L29"/>
    <mergeCell ref="N29:S29"/>
    <mergeCell ref="T29:U29"/>
    <mergeCell ref="V29:W29"/>
    <mergeCell ref="X29:Z29"/>
    <mergeCell ref="AA29:AC29"/>
    <mergeCell ref="AD28:AE28"/>
    <mergeCell ref="AF28:AG28"/>
    <mergeCell ref="AH28:AI28"/>
    <mergeCell ref="AJ28:AN28"/>
    <mergeCell ref="AO28:AP28"/>
    <mergeCell ref="AQ28:AU28"/>
    <mergeCell ref="B28:L28"/>
    <mergeCell ref="N28:S28"/>
    <mergeCell ref="T28:U28"/>
    <mergeCell ref="V28:W28"/>
    <mergeCell ref="X28:Z28"/>
    <mergeCell ref="AA28:AC28"/>
    <mergeCell ref="AD27:AE27"/>
    <mergeCell ref="AF27:AG27"/>
    <mergeCell ref="AH27:AI27"/>
    <mergeCell ref="AJ27:AN27"/>
    <mergeCell ref="AO27:AP27"/>
    <mergeCell ref="AQ27:AU27"/>
    <mergeCell ref="B27:L27"/>
    <mergeCell ref="N27:S27"/>
    <mergeCell ref="T27:U27"/>
    <mergeCell ref="V27:W27"/>
    <mergeCell ref="X27:Z27"/>
    <mergeCell ref="AA27:AC27"/>
    <mergeCell ref="AD26:AE26"/>
    <mergeCell ref="AF26:AG26"/>
    <mergeCell ref="AH26:AI26"/>
    <mergeCell ref="AJ26:AN26"/>
    <mergeCell ref="AO26:AP26"/>
    <mergeCell ref="AQ26:AU26"/>
    <mergeCell ref="B26:L26"/>
    <mergeCell ref="N26:S26"/>
    <mergeCell ref="T26:U26"/>
    <mergeCell ref="V26:W26"/>
    <mergeCell ref="X26:Z26"/>
    <mergeCell ref="AA26:AC26"/>
    <mergeCell ref="AD25:AE25"/>
    <mergeCell ref="AF25:AG25"/>
    <mergeCell ref="AH25:AI25"/>
    <mergeCell ref="AJ25:AN25"/>
    <mergeCell ref="AO25:AP25"/>
    <mergeCell ref="AQ25:AU25"/>
    <mergeCell ref="B25:L25"/>
    <mergeCell ref="N25:S25"/>
    <mergeCell ref="T25:U25"/>
    <mergeCell ref="V25:W25"/>
    <mergeCell ref="X25:Z25"/>
    <mergeCell ref="AA25:AC25"/>
    <mergeCell ref="AD24:AE24"/>
    <mergeCell ref="AF24:AG24"/>
    <mergeCell ref="AH24:AI24"/>
    <mergeCell ref="AJ24:AN24"/>
    <mergeCell ref="AO24:AP24"/>
    <mergeCell ref="AQ24:AU24"/>
    <mergeCell ref="B24:L24"/>
    <mergeCell ref="N24:S24"/>
    <mergeCell ref="T24:U24"/>
    <mergeCell ref="V24:W24"/>
    <mergeCell ref="X24:Z24"/>
    <mergeCell ref="AA24:AC24"/>
    <mergeCell ref="AD23:AE23"/>
    <mergeCell ref="AF23:AG23"/>
    <mergeCell ref="AH23:AI23"/>
    <mergeCell ref="AJ23:AN23"/>
    <mergeCell ref="AO23:AP23"/>
    <mergeCell ref="AQ23:AU23"/>
    <mergeCell ref="B23:L23"/>
    <mergeCell ref="N23:S23"/>
    <mergeCell ref="T23:U23"/>
    <mergeCell ref="V23:W23"/>
    <mergeCell ref="X23:Z23"/>
    <mergeCell ref="AA23:AC23"/>
    <mergeCell ref="AD22:AE22"/>
    <mergeCell ref="AF22:AG22"/>
    <mergeCell ref="AH22:AI22"/>
    <mergeCell ref="AJ22:AN22"/>
    <mergeCell ref="AO22:AP22"/>
    <mergeCell ref="AQ22:AU22"/>
    <mergeCell ref="B22:L22"/>
    <mergeCell ref="N22:S22"/>
    <mergeCell ref="T22:U22"/>
    <mergeCell ref="V22:W22"/>
    <mergeCell ref="X22:Z22"/>
    <mergeCell ref="AA22:AC22"/>
    <mergeCell ref="AD21:AE21"/>
    <mergeCell ref="AF21:AG21"/>
    <mergeCell ref="AH21:AI21"/>
    <mergeCell ref="AJ21:AN21"/>
    <mergeCell ref="AO21:AP21"/>
    <mergeCell ref="AQ21:AU21"/>
    <mergeCell ref="B21:L21"/>
    <mergeCell ref="N21:S21"/>
    <mergeCell ref="T21:U21"/>
    <mergeCell ref="V21:W21"/>
    <mergeCell ref="X21:Z21"/>
    <mergeCell ref="AA21:AC21"/>
    <mergeCell ref="AD20:AE20"/>
    <mergeCell ref="AF20:AG20"/>
    <mergeCell ref="AH20:AI20"/>
    <mergeCell ref="AJ20:AN20"/>
    <mergeCell ref="AO20:AP20"/>
    <mergeCell ref="AQ20:AU20"/>
    <mergeCell ref="B20:L20"/>
    <mergeCell ref="N20:S20"/>
    <mergeCell ref="T20:U20"/>
    <mergeCell ref="V20:W20"/>
    <mergeCell ref="X20:Z20"/>
    <mergeCell ref="AA20:AC20"/>
    <mergeCell ref="AD19:AE19"/>
    <mergeCell ref="AF19:AG19"/>
    <mergeCell ref="AH19:AI19"/>
    <mergeCell ref="AJ19:AN19"/>
    <mergeCell ref="AO19:AP19"/>
    <mergeCell ref="AQ19:AU19"/>
    <mergeCell ref="B19:L19"/>
    <mergeCell ref="N19:S19"/>
    <mergeCell ref="T19:U19"/>
    <mergeCell ref="V19:W19"/>
    <mergeCell ref="X19:Z19"/>
    <mergeCell ref="AA19:AC19"/>
    <mergeCell ref="AD18:AE18"/>
    <mergeCell ref="AF18:AG18"/>
    <mergeCell ref="AH18:AI18"/>
    <mergeCell ref="AJ18:AN18"/>
    <mergeCell ref="AO18:AP18"/>
    <mergeCell ref="AQ18:AU18"/>
    <mergeCell ref="B18:L18"/>
    <mergeCell ref="N18:S18"/>
    <mergeCell ref="T18:U18"/>
    <mergeCell ref="V18:W18"/>
    <mergeCell ref="X18:Z18"/>
    <mergeCell ref="AA18:AC18"/>
    <mergeCell ref="AD17:AE17"/>
    <mergeCell ref="AF17:AG17"/>
    <mergeCell ref="AH17:AI17"/>
    <mergeCell ref="AJ17:AN17"/>
    <mergeCell ref="AO17:AP17"/>
    <mergeCell ref="AQ17:AU17"/>
    <mergeCell ref="B17:L17"/>
    <mergeCell ref="N17:S17"/>
    <mergeCell ref="T17:U17"/>
    <mergeCell ref="V17:W17"/>
    <mergeCell ref="X17:Z17"/>
    <mergeCell ref="AA17:AC17"/>
    <mergeCell ref="AD16:AE16"/>
    <mergeCell ref="AF16:AG16"/>
    <mergeCell ref="AH16:AI16"/>
    <mergeCell ref="AJ16:AN16"/>
    <mergeCell ref="AO16:AP16"/>
    <mergeCell ref="AQ16:AU16"/>
    <mergeCell ref="B16:L16"/>
    <mergeCell ref="N16:S16"/>
    <mergeCell ref="T16:U16"/>
    <mergeCell ref="V16:W16"/>
    <mergeCell ref="X16:Z16"/>
    <mergeCell ref="AA16:AC16"/>
    <mergeCell ref="AD15:AE15"/>
    <mergeCell ref="AF15:AG15"/>
    <mergeCell ref="AH15:AI15"/>
    <mergeCell ref="AJ15:AN15"/>
    <mergeCell ref="AO15:AP15"/>
    <mergeCell ref="AQ15:AU15"/>
    <mergeCell ref="B15:L15"/>
    <mergeCell ref="N15:S15"/>
    <mergeCell ref="T15:U15"/>
    <mergeCell ref="V15:W15"/>
    <mergeCell ref="X15:Z15"/>
    <mergeCell ref="AA15:AC15"/>
    <mergeCell ref="AD14:AE14"/>
    <mergeCell ref="AF14:AG14"/>
    <mergeCell ref="AH14:AI14"/>
    <mergeCell ref="AJ14:AN14"/>
    <mergeCell ref="AO14:AP14"/>
    <mergeCell ref="AQ14:AU14"/>
    <mergeCell ref="B14:L14"/>
    <mergeCell ref="N14:S14"/>
    <mergeCell ref="T14:U14"/>
    <mergeCell ref="V14:W14"/>
    <mergeCell ref="X14:Z14"/>
    <mergeCell ref="AA14:AC14"/>
    <mergeCell ref="AD13:AE13"/>
    <mergeCell ref="AF13:AG13"/>
    <mergeCell ref="AH13:AI13"/>
    <mergeCell ref="AJ13:AN13"/>
    <mergeCell ref="AO13:AP13"/>
    <mergeCell ref="AQ13:AU13"/>
    <mergeCell ref="B13:L13"/>
    <mergeCell ref="N13:S13"/>
    <mergeCell ref="T13:U13"/>
    <mergeCell ref="V13:W13"/>
    <mergeCell ref="X13:Z13"/>
    <mergeCell ref="AA13:AC13"/>
    <mergeCell ref="AD12:AE12"/>
    <mergeCell ref="AF12:AG12"/>
    <mergeCell ref="AH12:AI12"/>
    <mergeCell ref="AJ12:AN12"/>
    <mergeCell ref="AO12:AP12"/>
    <mergeCell ref="AQ12:AU12"/>
    <mergeCell ref="B12:L12"/>
    <mergeCell ref="N12:S12"/>
    <mergeCell ref="T12:U12"/>
    <mergeCell ref="V12:W12"/>
    <mergeCell ref="X12:Z12"/>
    <mergeCell ref="AA12:AC12"/>
    <mergeCell ref="AD11:AE11"/>
    <mergeCell ref="AF11:AG11"/>
    <mergeCell ref="AH11:AI11"/>
    <mergeCell ref="AJ11:AN11"/>
    <mergeCell ref="AO11:AP11"/>
    <mergeCell ref="AQ11:AU11"/>
    <mergeCell ref="B11:L11"/>
    <mergeCell ref="N11:S11"/>
    <mergeCell ref="T11:U11"/>
    <mergeCell ref="V11:W11"/>
    <mergeCell ref="X11:Z11"/>
    <mergeCell ref="AA11:AC11"/>
    <mergeCell ref="AD10:AE10"/>
    <mergeCell ref="AF10:AG10"/>
    <mergeCell ref="AH10:AI10"/>
    <mergeCell ref="AJ10:AN10"/>
    <mergeCell ref="AO10:AP10"/>
    <mergeCell ref="AQ10:AU10"/>
    <mergeCell ref="B10:L10"/>
    <mergeCell ref="N10:S10"/>
    <mergeCell ref="T10:U10"/>
    <mergeCell ref="V10:W10"/>
    <mergeCell ref="X10:Z10"/>
    <mergeCell ref="AA10:AC10"/>
    <mergeCell ref="AD9:AE9"/>
    <mergeCell ref="AF9:AG9"/>
    <mergeCell ref="AH9:AI9"/>
    <mergeCell ref="AJ9:AN9"/>
    <mergeCell ref="AO9:AP9"/>
    <mergeCell ref="AQ9:AU9"/>
    <mergeCell ref="B9:L9"/>
    <mergeCell ref="N9:S9"/>
    <mergeCell ref="T9:U9"/>
    <mergeCell ref="V9:W9"/>
    <mergeCell ref="X9:Z9"/>
    <mergeCell ref="AA9:AC9"/>
    <mergeCell ref="AD8:AE8"/>
    <mergeCell ref="AF8:AG8"/>
    <mergeCell ref="AH8:AI8"/>
    <mergeCell ref="AJ8:AN8"/>
    <mergeCell ref="AO8:AP8"/>
    <mergeCell ref="AQ8:AU8"/>
    <mergeCell ref="B8:L8"/>
    <mergeCell ref="N8:S8"/>
    <mergeCell ref="T8:U8"/>
    <mergeCell ref="V8:W8"/>
    <mergeCell ref="X8:Z8"/>
    <mergeCell ref="AA8:AC8"/>
    <mergeCell ref="AD7:AE7"/>
    <mergeCell ref="AF7:AG7"/>
    <mergeCell ref="AH7:AI7"/>
    <mergeCell ref="AJ7:AN7"/>
    <mergeCell ref="AO7:AP7"/>
    <mergeCell ref="AQ7:AU7"/>
    <mergeCell ref="B7:L7"/>
    <mergeCell ref="N7:S7"/>
    <mergeCell ref="T7:U7"/>
    <mergeCell ref="V7:W7"/>
    <mergeCell ref="X7:Z7"/>
    <mergeCell ref="AA7:AC7"/>
    <mergeCell ref="AD6:AE6"/>
    <mergeCell ref="AF6:AG6"/>
    <mergeCell ref="AH6:AI6"/>
    <mergeCell ref="AJ6:AN6"/>
    <mergeCell ref="AO6:AP6"/>
    <mergeCell ref="AQ6:AU6"/>
    <mergeCell ref="D5:F5"/>
    <mergeCell ref="G5:O5"/>
    <mergeCell ref="AJ5:AP5"/>
    <mergeCell ref="AQ5:AU5"/>
    <mergeCell ref="B6:M6"/>
    <mergeCell ref="N6:S6"/>
    <mergeCell ref="T6:U6"/>
    <mergeCell ref="V6:W6"/>
    <mergeCell ref="X6:Z6"/>
    <mergeCell ref="AA6:AC6"/>
    <mergeCell ref="D3:F3"/>
    <mergeCell ref="G3:O3"/>
    <mergeCell ref="AJ3:AP3"/>
    <mergeCell ref="AQ3:AU3"/>
    <mergeCell ref="D4:F4"/>
    <mergeCell ref="G4:O4"/>
    <mergeCell ref="P4:U5"/>
    <mergeCell ref="V4:AI5"/>
    <mergeCell ref="AJ4:AP4"/>
    <mergeCell ref="AQ4:AU4"/>
    <mergeCell ref="A1:C1"/>
    <mergeCell ref="D1:AI1"/>
    <mergeCell ref="AJ1:AU1"/>
    <mergeCell ref="A2:C5"/>
    <mergeCell ref="D2:F2"/>
    <mergeCell ref="G2:O2"/>
    <mergeCell ref="P2:U3"/>
    <mergeCell ref="V2:AI3"/>
    <mergeCell ref="AJ2:AP2"/>
    <mergeCell ref="AQ2:AU2"/>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485F7-7C23-4B03-906F-D9D214366D22}">
  <dimension ref="A1:S30"/>
  <sheetViews>
    <sheetView view="pageBreakPreview" zoomScale="76" zoomScaleNormal="100" zoomScaleSheetLayoutView="76" workbookViewId="0">
      <selection activeCell="O6" sqref="O6:P6"/>
    </sheetView>
  </sheetViews>
  <sheetFormatPr defaultRowHeight="13"/>
  <cols>
    <col min="1" max="1" width="7.26953125" style="176" customWidth="1"/>
    <col min="2" max="2" width="4.26953125" style="176" customWidth="1"/>
    <col min="3" max="3" width="7.26953125" style="176" customWidth="1"/>
    <col min="4" max="5" width="1" style="176" customWidth="1"/>
    <col min="6" max="6" width="12.81640625" style="176" customWidth="1"/>
    <col min="7" max="7" width="22.453125" style="176" customWidth="1"/>
    <col min="8" max="9" width="9.81640625" style="176" customWidth="1"/>
    <col min="10" max="10" width="1" style="176" customWidth="1"/>
    <col min="11" max="11" width="2" style="176" customWidth="1"/>
    <col min="12" max="12" width="8.7265625" style="176" customWidth="1"/>
    <col min="13" max="14" width="1" style="176" customWidth="1"/>
    <col min="15" max="15" width="2" style="176" customWidth="1"/>
    <col min="16" max="16" width="11.26953125" style="176" customWidth="1"/>
    <col min="17" max="17" width="11" style="176" customWidth="1"/>
    <col min="18" max="18" width="7.26953125" style="176" customWidth="1"/>
    <col min="19" max="19" width="1" style="176" customWidth="1"/>
    <col min="20" max="20" width="2" style="176" customWidth="1"/>
    <col min="21" max="21" width="1" style="176" customWidth="1"/>
    <col min="22" max="22" width="2" style="176" customWidth="1"/>
    <col min="23" max="16384" width="8.7265625" style="176"/>
  </cols>
  <sheetData>
    <row r="1" spans="1:19" ht="20" customHeight="1">
      <c r="A1" s="373" t="s">
        <v>153</v>
      </c>
      <c r="B1" s="373"/>
      <c r="C1" s="373"/>
      <c r="D1" s="374" t="s">
        <v>356</v>
      </c>
      <c r="E1" s="374"/>
      <c r="F1" s="374"/>
      <c r="G1" s="374"/>
      <c r="H1" s="374"/>
      <c r="I1" s="374"/>
      <c r="J1" s="374"/>
      <c r="K1" s="374"/>
      <c r="L1" s="374"/>
      <c r="M1" s="375" t="s">
        <v>460</v>
      </c>
      <c r="N1" s="376"/>
      <c r="O1" s="376"/>
      <c r="P1" s="376"/>
      <c r="Q1" s="376"/>
      <c r="R1" s="376"/>
      <c r="S1" s="377"/>
    </row>
    <row r="2" spans="1:19" ht="20" customHeight="1">
      <c r="A2" s="373" t="s">
        <v>156</v>
      </c>
      <c r="B2" s="373"/>
      <c r="C2" s="373"/>
      <c r="D2" s="374" t="s">
        <v>399</v>
      </c>
      <c r="E2" s="374"/>
      <c r="F2" s="374"/>
      <c r="G2" s="374"/>
      <c r="H2" s="374"/>
      <c r="I2" s="374"/>
      <c r="J2" s="374"/>
      <c r="K2" s="374"/>
      <c r="L2" s="374"/>
      <c r="M2" s="378"/>
      <c r="N2" s="379"/>
      <c r="O2" s="379"/>
      <c r="P2" s="379"/>
      <c r="Q2" s="379"/>
      <c r="R2" s="379"/>
      <c r="S2" s="380"/>
    </row>
    <row r="3" spans="1:19" ht="20" customHeight="1">
      <c r="A3" s="373" t="s">
        <v>159</v>
      </c>
      <c r="B3" s="373"/>
      <c r="C3" s="373"/>
      <c r="D3" s="374" t="s">
        <v>357</v>
      </c>
      <c r="E3" s="374"/>
      <c r="F3" s="374"/>
      <c r="G3" s="374"/>
      <c r="H3" s="374"/>
      <c r="I3" s="374"/>
      <c r="J3" s="374"/>
      <c r="K3" s="374"/>
      <c r="L3" s="374"/>
      <c r="M3" s="378"/>
      <c r="N3" s="379"/>
      <c r="O3" s="379"/>
      <c r="P3" s="379"/>
      <c r="Q3" s="379"/>
      <c r="R3" s="379"/>
      <c r="S3" s="380"/>
    </row>
    <row r="4" spans="1:19" ht="20" customHeight="1">
      <c r="A4" s="373" t="s">
        <v>163</v>
      </c>
      <c r="B4" s="373"/>
      <c r="C4" s="373"/>
      <c r="D4" s="374" t="s">
        <v>454</v>
      </c>
      <c r="E4" s="374"/>
      <c r="F4" s="374"/>
      <c r="G4" s="374"/>
      <c r="H4" s="374"/>
      <c r="I4" s="374"/>
      <c r="J4" s="374"/>
      <c r="K4" s="374"/>
      <c r="L4" s="374"/>
      <c r="M4" s="381"/>
      <c r="N4" s="382"/>
      <c r="O4" s="382"/>
      <c r="P4" s="382"/>
      <c r="Q4" s="382"/>
      <c r="R4" s="382"/>
      <c r="S4" s="383"/>
    </row>
    <row r="5" spans="1:19" ht="20" customHeight="1">
      <c r="A5" s="433" t="s">
        <v>525</v>
      </c>
      <c r="B5" s="437" t="s">
        <v>461</v>
      </c>
      <c r="C5" s="437"/>
      <c r="D5" s="437"/>
      <c r="E5" s="437"/>
      <c r="F5" s="437"/>
      <c r="G5" s="437"/>
      <c r="H5" s="434" t="s">
        <v>526</v>
      </c>
      <c r="I5" s="438" t="s">
        <v>462</v>
      </c>
      <c r="J5" s="435" t="s">
        <v>10</v>
      </c>
      <c r="K5" s="435"/>
      <c r="L5" s="435"/>
      <c r="M5" s="435"/>
      <c r="N5" s="435"/>
      <c r="O5" s="436" t="s">
        <v>529</v>
      </c>
      <c r="P5" s="436"/>
      <c r="Q5" s="434" t="s">
        <v>527</v>
      </c>
      <c r="R5" s="436" t="s">
        <v>528</v>
      </c>
      <c r="S5" s="436"/>
    </row>
    <row r="6" spans="1:19" ht="33.5" customHeight="1">
      <c r="A6" s="384" t="s">
        <v>463</v>
      </c>
      <c r="B6" s="403" t="s">
        <v>412</v>
      </c>
      <c r="C6" s="404"/>
      <c r="D6" s="404"/>
      <c r="E6" s="404"/>
      <c r="F6" s="405"/>
      <c r="G6" s="439" t="s">
        <v>117</v>
      </c>
      <c r="H6" s="409" t="s">
        <v>413</v>
      </c>
      <c r="I6" s="410" t="s">
        <v>413</v>
      </c>
      <c r="J6" s="411">
        <v>29</v>
      </c>
      <c r="K6" s="412"/>
      <c r="L6" s="412"/>
      <c r="M6" s="412"/>
      <c r="N6" s="413"/>
      <c r="O6" s="411">
        <v>29</v>
      </c>
      <c r="P6" s="413"/>
      <c r="Q6" s="414">
        <v>0</v>
      </c>
      <c r="R6" s="415"/>
      <c r="S6" s="416"/>
    </row>
    <row r="7" spans="1:19" ht="33.5" customHeight="1">
      <c r="A7" s="385" t="s">
        <v>464</v>
      </c>
      <c r="B7" s="406" t="s">
        <v>414</v>
      </c>
      <c r="C7" s="407"/>
      <c r="D7" s="407"/>
      <c r="E7" s="407"/>
      <c r="F7" s="408"/>
      <c r="G7" s="440" t="s">
        <v>336</v>
      </c>
      <c r="H7" s="417" t="s">
        <v>415</v>
      </c>
      <c r="I7" s="418" t="s">
        <v>415</v>
      </c>
      <c r="J7" s="419" t="s">
        <v>416</v>
      </c>
      <c r="K7" s="420"/>
      <c r="L7" s="420"/>
      <c r="M7" s="420"/>
      <c r="N7" s="421"/>
      <c r="O7" s="422">
        <v>8</v>
      </c>
      <c r="P7" s="423"/>
      <c r="Q7" s="424" t="s">
        <v>507</v>
      </c>
      <c r="R7" s="425"/>
      <c r="S7" s="426"/>
    </row>
    <row r="8" spans="1:19" ht="33.5" customHeight="1">
      <c r="A8" s="385" t="s">
        <v>465</v>
      </c>
      <c r="B8" s="406" t="s">
        <v>417</v>
      </c>
      <c r="C8" s="407"/>
      <c r="D8" s="407"/>
      <c r="E8" s="407"/>
      <c r="F8" s="408"/>
      <c r="G8" s="440" t="s">
        <v>118</v>
      </c>
      <c r="H8" s="417" t="s">
        <v>418</v>
      </c>
      <c r="I8" s="418" t="s">
        <v>418</v>
      </c>
      <c r="J8" s="419" t="s">
        <v>419</v>
      </c>
      <c r="K8" s="420"/>
      <c r="L8" s="420"/>
      <c r="M8" s="420"/>
      <c r="N8" s="421"/>
      <c r="O8" s="422">
        <v>4</v>
      </c>
      <c r="P8" s="423"/>
      <c r="Q8" s="424" t="s">
        <v>508</v>
      </c>
      <c r="R8" s="427">
        <v>4</v>
      </c>
      <c r="S8" s="428"/>
    </row>
    <row r="9" spans="1:19" ht="33.5" customHeight="1">
      <c r="A9" s="385" t="s">
        <v>466</v>
      </c>
      <c r="B9" s="406" t="s">
        <v>420</v>
      </c>
      <c r="C9" s="407"/>
      <c r="D9" s="407"/>
      <c r="E9" s="407"/>
      <c r="F9" s="408"/>
      <c r="G9" s="440" t="s">
        <v>337</v>
      </c>
      <c r="H9" s="417" t="s">
        <v>418</v>
      </c>
      <c r="I9" s="418" t="s">
        <v>418</v>
      </c>
      <c r="J9" s="419" t="s">
        <v>421</v>
      </c>
      <c r="K9" s="420"/>
      <c r="L9" s="420"/>
      <c r="M9" s="420"/>
      <c r="N9" s="421"/>
      <c r="O9" s="419" t="s">
        <v>509</v>
      </c>
      <c r="P9" s="421"/>
      <c r="Q9" s="424" t="s">
        <v>510</v>
      </c>
      <c r="R9" s="425"/>
      <c r="S9" s="426"/>
    </row>
    <row r="10" spans="1:19" ht="33.5" customHeight="1">
      <c r="A10" s="385" t="s">
        <v>467</v>
      </c>
      <c r="B10" s="406" t="s">
        <v>422</v>
      </c>
      <c r="C10" s="407"/>
      <c r="D10" s="407"/>
      <c r="E10" s="407"/>
      <c r="F10" s="408"/>
      <c r="G10" s="440" t="s">
        <v>379</v>
      </c>
      <c r="H10" s="417" t="s">
        <v>418</v>
      </c>
      <c r="I10" s="418" t="s">
        <v>418</v>
      </c>
      <c r="J10" s="422">
        <v>1</v>
      </c>
      <c r="K10" s="429"/>
      <c r="L10" s="429"/>
      <c r="M10" s="429"/>
      <c r="N10" s="423"/>
      <c r="O10" s="422">
        <v>1</v>
      </c>
      <c r="P10" s="423"/>
      <c r="Q10" s="424">
        <v>0</v>
      </c>
      <c r="R10" s="425"/>
      <c r="S10" s="426"/>
    </row>
    <row r="11" spans="1:19" ht="33.5" customHeight="1">
      <c r="A11" s="385" t="s">
        <v>468</v>
      </c>
      <c r="B11" s="406" t="s">
        <v>423</v>
      </c>
      <c r="C11" s="407"/>
      <c r="D11" s="407"/>
      <c r="E11" s="407"/>
      <c r="F11" s="408"/>
      <c r="G11" s="440" t="s">
        <v>339</v>
      </c>
      <c r="H11" s="417" t="s">
        <v>418</v>
      </c>
      <c r="I11" s="418" t="s">
        <v>418</v>
      </c>
      <c r="J11" s="422">
        <v>2</v>
      </c>
      <c r="K11" s="429"/>
      <c r="L11" s="429"/>
      <c r="M11" s="429"/>
      <c r="N11" s="423"/>
      <c r="O11" s="419" t="s">
        <v>511</v>
      </c>
      <c r="P11" s="421"/>
      <c r="Q11" s="424" t="s">
        <v>510</v>
      </c>
      <c r="R11" s="425"/>
      <c r="S11" s="426"/>
    </row>
    <row r="12" spans="1:19" ht="33.5" customHeight="1">
      <c r="A12" s="385" t="s">
        <v>469</v>
      </c>
      <c r="B12" s="406" t="s">
        <v>425</v>
      </c>
      <c r="C12" s="407"/>
      <c r="D12" s="407"/>
      <c r="E12" s="407"/>
      <c r="F12" s="408"/>
      <c r="G12" s="440" t="s">
        <v>341</v>
      </c>
      <c r="H12" s="417" t="s">
        <v>426</v>
      </c>
      <c r="I12" s="418" t="s">
        <v>426</v>
      </c>
      <c r="J12" s="419" t="s">
        <v>427</v>
      </c>
      <c r="K12" s="420"/>
      <c r="L12" s="420"/>
      <c r="M12" s="420"/>
      <c r="N12" s="421"/>
      <c r="O12" s="422">
        <v>19</v>
      </c>
      <c r="P12" s="423"/>
      <c r="Q12" s="424" t="s">
        <v>507</v>
      </c>
      <c r="R12" s="425"/>
      <c r="S12" s="426"/>
    </row>
    <row r="13" spans="1:19" ht="33.5" customHeight="1">
      <c r="A13" s="385" t="s">
        <v>470</v>
      </c>
      <c r="B13" s="406" t="s">
        <v>428</v>
      </c>
      <c r="C13" s="407"/>
      <c r="D13" s="407"/>
      <c r="E13" s="407"/>
      <c r="F13" s="408"/>
      <c r="G13" s="440" t="s">
        <v>380</v>
      </c>
      <c r="H13" s="417" t="s">
        <v>418</v>
      </c>
      <c r="I13" s="418" t="s">
        <v>418</v>
      </c>
      <c r="J13" s="419" t="s">
        <v>429</v>
      </c>
      <c r="K13" s="420"/>
      <c r="L13" s="420"/>
      <c r="M13" s="420"/>
      <c r="N13" s="421"/>
      <c r="O13" s="419" t="s">
        <v>429</v>
      </c>
      <c r="P13" s="421"/>
      <c r="Q13" s="424">
        <v>0</v>
      </c>
      <c r="R13" s="425"/>
      <c r="S13" s="426"/>
    </row>
    <row r="14" spans="1:19" ht="33.5" customHeight="1">
      <c r="A14" s="385" t="s">
        <v>471</v>
      </c>
      <c r="B14" s="406" t="s">
        <v>430</v>
      </c>
      <c r="C14" s="407"/>
      <c r="D14" s="407"/>
      <c r="E14" s="407"/>
      <c r="F14" s="408"/>
      <c r="G14" s="440" t="s">
        <v>381</v>
      </c>
      <c r="H14" s="417" t="s">
        <v>418</v>
      </c>
      <c r="I14" s="418" t="s">
        <v>418</v>
      </c>
      <c r="J14" s="422">
        <v>5</v>
      </c>
      <c r="K14" s="429"/>
      <c r="L14" s="429"/>
      <c r="M14" s="429"/>
      <c r="N14" s="423"/>
      <c r="O14" s="419" t="s">
        <v>512</v>
      </c>
      <c r="P14" s="421"/>
      <c r="Q14" s="424" t="s">
        <v>513</v>
      </c>
      <c r="R14" s="430" t="s">
        <v>512</v>
      </c>
      <c r="S14" s="431"/>
    </row>
    <row r="15" spans="1:19" ht="33.5" customHeight="1">
      <c r="A15" s="385" t="s">
        <v>472</v>
      </c>
      <c r="B15" s="406" t="s">
        <v>431</v>
      </c>
      <c r="C15" s="407"/>
      <c r="D15" s="407"/>
      <c r="E15" s="407"/>
      <c r="F15" s="408"/>
      <c r="G15" s="440" t="s">
        <v>119</v>
      </c>
      <c r="H15" s="417" t="s">
        <v>415</v>
      </c>
      <c r="I15" s="418" t="s">
        <v>415</v>
      </c>
      <c r="J15" s="419" t="s">
        <v>432</v>
      </c>
      <c r="K15" s="420"/>
      <c r="L15" s="420"/>
      <c r="M15" s="420"/>
      <c r="N15" s="421"/>
      <c r="O15" s="419" t="s">
        <v>514</v>
      </c>
      <c r="P15" s="421"/>
      <c r="Q15" s="424" t="s">
        <v>507</v>
      </c>
      <c r="R15" s="425"/>
      <c r="S15" s="426"/>
    </row>
    <row r="16" spans="1:19" ht="33.5" customHeight="1">
      <c r="A16" s="385" t="s">
        <v>473</v>
      </c>
      <c r="B16" s="406" t="s">
        <v>433</v>
      </c>
      <c r="C16" s="407"/>
      <c r="D16" s="407"/>
      <c r="E16" s="407"/>
      <c r="F16" s="408"/>
      <c r="G16" s="440" t="s">
        <v>342</v>
      </c>
      <c r="H16" s="417" t="s">
        <v>415</v>
      </c>
      <c r="I16" s="418" t="s">
        <v>415</v>
      </c>
      <c r="J16" s="422">
        <v>18</v>
      </c>
      <c r="K16" s="429"/>
      <c r="L16" s="429"/>
      <c r="M16" s="429"/>
      <c r="N16" s="423"/>
      <c r="O16" s="419" t="s">
        <v>515</v>
      </c>
      <c r="P16" s="421"/>
      <c r="Q16" s="424" t="s">
        <v>507</v>
      </c>
      <c r="R16" s="425"/>
      <c r="S16" s="426"/>
    </row>
    <row r="17" spans="1:19" ht="33.5" customHeight="1">
      <c r="A17" s="385" t="s">
        <v>474</v>
      </c>
      <c r="B17" s="406" t="s">
        <v>434</v>
      </c>
      <c r="C17" s="407"/>
      <c r="D17" s="407"/>
      <c r="E17" s="407"/>
      <c r="F17" s="408"/>
      <c r="G17" s="440" t="s">
        <v>343</v>
      </c>
      <c r="H17" s="417" t="s">
        <v>413</v>
      </c>
      <c r="I17" s="418" t="s">
        <v>413</v>
      </c>
      <c r="J17" s="419" t="s">
        <v>435</v>
      </c>
      <c r="K17" s="420"/>
      <c r="L17" s="420"/>
      <c r="M17" s="420"/>
      <c r="N17" s="421"/>
      <c r="O17" s="422">
        <v>22</v>
      </c>
      <c r="P17" s="423"/>
      <c r="Q17" s="424" t="s">
        <v>516</v>
      </c>
      <c r="R17" s="425"/>
      <c r="S17" s="426"/>
    </row>
    <row r="18" spans="1:19" ht="33.5" customHeight="1">
      <c r="A18" s="385" t="s">
        <v>475</v>
      </c>
      <c r="B18" s="406" t="s">
        <v>436</v>
      </c>
      <c r="C18" s="407"/>
      <c r="D18" s="407"/>
      <c r="E18" s="407"/>
      <c r="F18" s="408"/>
      <c r="G18" s="440" t="s">
        <v>344</v>
      </c>
      <c r="H18" s="417" t="s">
        <v>413</v>
      </c>
      <c r="I18" s="418" t="s">
        <v>413</v>
      </c>
      <c r="J18" s="419" t="s">
        <v>437</v>
      </c>
      <c r="K18" s="420"/>
      <c r="L18" s="420"/>
      <c r="M18" s="420"/>
      <c r="N18" s="421"/>
      <c r="O18" s="419" t="s">
        <v>517</v>
      </c>
      <c r="P18" s="421"/>
      <c r="Q18" s="424" t="s">
        <v>507</v>
      </c>
      <c r="R18" s="425"/>
      <c r="S18" s="426"/>
    </row>
    <row r="19" spans="1:19" ht="33.5" customHeight="1">
      <c r="A19" s="385" t="s">
        <v>476</v>
      </c>
      <c r="B19" s="406" t="s">
        <v>438</v>
      </c>
      <c r="C19" s="407"/>
      <c r="D19" s="407"/>
      <c r="E19" s="407"/>
      <c r="F19" s="408"/>
      <c r="G19" s="440" t="s">
        <v>120</v>
      </c>
      <c r="H19" s="417" t="s">
        <v>415</v>
      </c>
      <c r="I19" s="418" t="s">
        <v>415</v>
      </c>
      <c r="J19" s="419" t="s">
        <v>439</v>
      </c>
      <c r="K19" s="420"/>
      <c r="L19" s="420"/>
      <c r="M19" s="420"/>
      <c r="N19" s="421"/>
      <c r="O19" s="419" t="s">
        <v>439</v>
      </c>
      <c r="P19" s="421"/>
      <c r="Q19" s="424">
        <v>0</v>
      </c>
      <c r="R19" s="425"/>
      <c r="S19" s="426"/>
    </row>
    <row r="20" spans="1:19" ht="33.5" customHeight="1">
      <c r="A20" s="385" t="s">
        <v>477</v>
      </c>
      <c r="B20" s="406" t="s">
        <v>440</v>
      </c>
      <c r="C20" s="407"/>
      <c r="D20" s="407"/>
      <c r="E20" s="407"/>
      <c r="F20" s="408"/>
      <c r="G20" s="440" t="s">
        <v>345</v>
      </c>
      <c r="H20" s="417" t="s">
        <v>415</v>
      </c>
      <c r="I20" s="418" t="s">
        <v>415</v>
      </c>
      <c r="J20" s="419" t="s">
        <v>416</v>
      </c>
      <c r="K20" s="420"/>
      <c r="L20" s="420"/>
      <c r="M20" s="420"/>
      <c r="N20" s="421"/>
      <c r="O20" s="422">
        <v>8</v>
      </c>
      <c r="P20" s="423"/>
      <c r="Q20" s="424" t="s">
        <v>507</v>
      </c>
      <c r="R20" s="425"/>
      <c r="S20" s="426"/>
    </row>
    <row r="21" spans="1:19" ht="33.5" customHeight="1">
      <c r="A21" s="385" t="s">
        <v>478</v>
      </c>
      <c r="B21" s="406" t="s">
        <v>441</v>
      </c>
      <c r="C21" s="407"/>
      <c r="D21" s="407"/>
      <c r="E21" s="407"/>
      <c r="F21" s="408"/>
      <c r="G21" s="440" t="s">
        <v>346</v>
      </c>
      <c r="H21" s="417" t="s">
        <v>413</v>
      </c>
      <c r="I21" s="418" t="s">
        <v>413</v>
      </c>
      <c r="J21" s="422">
        <v>35</v>
      </c>
      <c r="K21" s="429"/>
      <c r="L21" s="429"/>
      <c r="M21" s="429"/>
      <c r="N21" s="423"/>
      <c r="O21" s="419" t="s">
        <v>518</v>
      </c>
      <c r="P21" s="421"/>
      <c r="Q21" s="424" t="s">
        <v>519</v>
      </c>
      <c r="R21" s="425"/>
      <c r="S21" s="426"/>
    </row>
    <row r="22" spans="1:19" ht="33.5" customHeight="1">
      <c r="A22" s="385" t="s">
        <v>479</v>
      </c>
      <c r="B22" s="406" t="s">
        <v>442</v>
      </c>
      <c r="C22" s="407"/>
      <c r="D22" s="407"/>
      <c r="E22" s="407"/>
      <c r="F22" s="408"/>
      <c r="G22" s="440" t="s">
        <v>347</v>
      </c>
      <c r="H22" s="417" t="s">
        <v>415</v>
      </c>
      <c r="I22" s="418" t="s">
        <v>415</v>
      </c>
      <c r="J22" s="422">
        <v>5</v>
      </c>
      <c r="K22" s="429"/>
      <c r="L22" s="429"/>
      <c r="M22" s="429"/>
      <c r="N22" s="423"/>
      <c r="O22" s="422">
        <v>5</v>
      </c>
      <c r="P22" s="423"/>
      <c r="Q22" s="424">
        <v>0</v>
      </c>
      <c r="R22" s="425"/>
      <c r="S22" s="426"/>
    </row>
    <row r="23" spans="1:19" ht="33.5" customHeight="1">
      <c r="A23" s="385" t="s">
        <v>480</v>
      </c>
      <c r="B23" s="406" t="s">
        <v>443</v>
      </c>
      <c r="C23" s="407"/>
      <c r="D23" s="407"/>
      <c r="E23" s="407"/>
      <c r="F23" s="408"/>
      <c r="G23" s="440" t="s">
        <v>411</v>
      </c>
      <c r="H23" s="417" t="s">
        <v>418</v>
      </c>
      <c r="I23" s="418" t="s">
        <v>418</v>
      </c>
      <c r="J23" s="419" t="s">
        <v>419</v>
      </c>
      <c r="K23" s="420"/>
      <c r="L23" s="420"/>
      <c r="M23" s="420"/>
      <c r="N23" s="421"/>
      <c r="O23" s="419" t="s">
        <v>419</v>
      </c>
      <c r="P23" s="421"/>
      <c r="Q23" s="424">
        <v>0</v>
      </c>
      <c r="R23" s="425"/>
      <c r="S23" s="426"/>
    </row>
    <row r="24" spans="1:19" ht="33.5" customHeight="1">
      <c r="A24" s="385" t="s">
        <v>481</v>
      </c>
      <c r="B24" s="406" t="s">
        <v>444</v>
      </c>
      <c r="C24" s="407"/>
      <c r="D24" s="407"/>
      <c r="E24" s="407"/>
      <c r="F24" s="408"/>
      <c r="G24" s="440" t="s">
        <v>382</v>
      </c>
      <c r="H24" s="417" t="s">
        <v>418</v>
      </c>
      <c r="I24" s="418" t="s">
        <v>418</v>
      </c>
      <c r="J24" s="422">
        <v>2</v>
      </c>
      <c r="K24" s="429"/>
      <c r="L24" s="429"/>
      <c r="M24" s="429"/>
      <c r="N24" s="423"/>
      <c r="O24" s="419" t="s">
        <v>424</v>
      </c>
      <c r="P24" s="421"/>
      <c r="Q24" s="424" t="s">
        <v>520</v>
      </c>
      <c r="R24" s="425"/>
      <c r="S24" s="426"/>
    </row>
    <row r="25" spans="1:19" ht="33.5" customHeight="1">
      <c r="A25" s="385" t="s">
        <v>482</v>
      </c>
      <c r="B25" s="406" t="s">
        <v>445</v>
      </c>
      <c r="C25" s="407"/>
      <c r="D25" s="407"/>
      <c r="E25" s="407"/>
      <c r="F25" s="408"/>
      <c r="G25" s="440" t="s">
        <v>383</v>
      </c>
      <c r="H25" s="417" t="s">
        <v>418</v>
      </c>
      <c r="I25" s="418" t="s">
        <v>418</v>
      </c>
      <c r="J25" s="419" t="s">
        <v>446</v>
      </c>
      <c r="K25" s="420"/>
      <c r="L25" s="420"/>
      <c r="M25" s="420"/>
      <c r="N25" s="421"/>
      <c r="O25" s="419" t="s">
        <v>521</v>
      </c>
      <c r="P25" s="421"/>
      <c r="Q25" s="424" t="s">
        <v>520</v>
      </c>
      <c r="R25" s="425"/>
      <c r="S25" s="426"/>
    </row>
    <row r="26" spans="1:19" ht="33.5" customHeight="1">
      <c r="A26" s="385" t="s">
        <v>483</v>
      </c>
      <c r="B26" s="406" t="s">
        <v>506</v>
      </c>
      <c r="C26" s="407"/>
      <c r="D26" s="407"/>
      <c r="E26" s="407"/>
      <c r="F26" s="408"/>
      <c r="G26" s="440" t="s">
        <v>384</v>
      </c>
      <c r="H26" s="417" t="s">
        <v>418</v>
      </c>
      <c r="I26" s="418" t="s">
        <v>418</v>
      </c>
      <c r="J26" s="419" t="s">
        <v>522</v>
      </c>
      <c r="K26" s="420"/>
      <c r="L26" s="420"/>
      <c r="M26" s="420"/>
      <c r="N26" s="421"/>
      <c r="O26" s="419" t="s">
        <v>523</v>
      </c>
      <c r="P26" s="421"/>
      <c r="Q26" s="424" t="s">
        <v>524</v>
      </c>
      <c r="R26" s="425"/>
      <c r="S26" s="426"/>
    </row>
    <row r="27" spans="1:19" ht="33.5" customHeight="1">
      <c r="A27" s="385" t="s">
        <v>484</v>
      </c>
      <c r="B27" s="406" t="s">
        <v>447</v>
      </c>
      <c r="C27" s="407"/>
      <c r="D27" s="407"/>
      <c r="E27" s="407"/>
      <c r="F27" s="408"/>
      <c r="G27" s="440" t="s">
        <v>385</v>
      </c>
      <c r="H27" s="417" t="s">
        <v>418</v>
      </c>
      <c r="I27" s="418" t="s">
        <v>418</v>
      </c>
      <c r="J27" s="419" t="s">
        <v>426</v>
      </c>
      <c r="K27" s="420"/>
      <c r="L27" s="420"/>
      <c r="M27" s="420"/>
      <c r="N27" s="421"/>
      <c r="O27" s="419" t="s">
        <v>426</v>
      </c>
      <c r="P27" s="421"/>
      <c r="Q27" s="424">
        <v>0</v>
      </c>
      <c r="R27" s="425"/>
      <c r="S27" s="426"/>
    </row>
    <row r="28" spans="1:19" ht="33.5" customHeight="1">
      <c r="A28" s="385" t="s">
        <v>485</v>
      </c>
      <c r="B28" s="406" t="s">
        <v>448</v>
      </c>
      <c r="C28" s="407"/>
      <c r="D28" s="407"/>
      <c r="E28" s="407"/>
      <c r="F28" s="408"/>
      <c r="G28" s="440" t="s">
        <v>351</v>
      </c>
      <c r="H28" s="417" t="s">
        <v>413</v>
      </c>
      <c r="I28" s="432">
        <v>0</v>
      </c>
      <c r="J28" s="422">
        <v>24</v>
      </c>
      <c r="K28" s="429"/>
      <c r="L28" s="429"/>
      <c r="M28" s="429"/>
      <c r="N28" s="423"/>
      <c r="O28" s="422">
        <v>24</v>
      </c>
      <c r="P28" s="423"/>
      <c r="Q28" s="424">
        <v>0</v>
      </c>
      <c r="R28" s="425"/>
      <c r="S28" s="426"/>
    </row>
    <row r="29" spans="1:19" ht="33.5" customHeight="1">
      <c r="A29" s="385" t="s">
        <v>486</v>
      </c>
      <c r="B29" s="406" t="s">
        <v>449</v>
      </c>
      <c r="C29" s="407"/>
      <c r="D29" s="407"/>
      <c r="E29" s="407"/>
      <c r="F29" s="408"/>
      <c r="G29" s="440" t="s">
        <v>386</v>
      </c>
      <c r="H29" s="417" t="s">
        <v>418</v>
      </c>
      <c r="I29" s="418" t="s">
        <v>418</v>
      </c>
      <c r="J29" s="422">
        <v>1</v>
      </c>
      <c r="K29" s="429"/>
      <c r="L29" s="429"/>
      <c r="M29" s="429"/>
      <c r="N29" s="423"/>
      <c r="O29" s="422">
        <v>1</v>
      </c>
      <c r="P29" s="423"/>
      <c r="Q29" s="424">
        <v>0</v>
      </c>
      <c r="R29" s="425"/>
      <c r="S29" s="426"/>
    </row>
    <row r="30" spans="1:19" ht="12" customHeight="1">
      <c r="A30" s="187"/>
      <c r="B30" s="295"/>
      <c r="C30" s="295"/>
      <c r="D30" s="295"/>
      <c r="E30" s="295"/>
      <c r="F30" s="295"/>
      <c r="G30" s="295"/>
      <c r="H30" s="188"/>
      <c r="I30" s="188"/>
      <c r="J30" s="295"/>
      <c r="K30" s="295"/>
      <c r="L30" s="295"/>
      <c r="M30" s="295"/>
      <c r="N30" s="295"/>
      <c r="O30" s="295"/>
      <c r="P30" s="295"/>
      <c r="Q30" s="188"/>
      <c r="R30" s="295"/>
      <c r="S30" s="294"/>
    </row>
  </sheetData>
  <mergeCells count="113">
    <mergeCell ref="B29:F29"/>
    <mergeCell ref="J29:N29"/>
    <mergeCell ref="O29:P29"/>
    <mergeCell ref="R29:S29"/>
    <mergeCell ref="B30:G30"/>
    <mergeCell ref="J30:N30"/>
    <mergeCell ref="O30:P30"/>
    <mergeCell ref="R30:S30"/>
    <mergeCell ref="B27:F27"/>
    <mergeCell ref="J27:N27"/>
    <mergeCell ref="O27:P27"/>
    <mergeCell ref="R27:S27"/>
    <mergeCell ref="B28:F28"/>
    <mergeCell ref="J28:N28"/>
    <mergeCell ref="O28:P28"/>
    <mergeCell ref="R28:S28"/>
    <mergeCell ref="B25:F25"/>
    <mergeCell ref="J25:N25"/>
    <mergeCell ref="O25:P25"/>
    <mergeCell ref="R25:S25"/>
    <mergeCell ref="B26:F26"/>
    <mergeCell ref="J26:N26"/>
    <mergeCell ref="O26:P26"/>
    <mergeCell ref="R26:S26"/>
    <mergeCell ref="B23:F23"/>
    <mergeCell ref="J23:N23"/>
    <mergeCell ref="O23:P23"/>
    <mergeCell ref="R23:S23"/>
    <mergeCell ref="B24:F24"/>
    <mergeCell ref="J24:N24"/>
    <mergeCell ref="O24:P24"/>
    <mergeCell ref="R24:S24"/>
    <mergeCell ref="B21:F21"/>
    <mergeCell ref="J21:N21"/>
    <mergeCell ref="O21:P21"/>
    <mergeCell ref="R21:S21"/>
    <mergeCell ref="B22:F22"/>
    <mergeCell ref="J22:N22"/>
    <mergeCell ref="O22:P22"/>
    <mergeCell ref="R22:S22"/>
    <mergeCell ref="B19:F19"/>
    <mergeCell ref="J19:N19"/>
    <mergeCell ref="O19:P19"/>
    <mergeCell ref="R19:S19"/>
    <mergeCell ref="B20:F20"/>
    <mergeCell ref="J20:N20"/>
    <mergeCell ref="O20:P20"/>
    <mergeCell ref="R20:S20"/>
    <mergeCell ref="B17:F17"/>
    <mergeCell ref="J17:N17"/>
    <mergeCell ref="O17:P17"/>
    <mergeCell ref="R17:S17"/>
    <mergeCell ref="B18:F18"/>
    <mergeCell ref="J18:N18"/>
    <mergeCell ref="O18:P18"/>
    <mergeCell ref="R18:S18"/>
    <mergeCell ref="B15:F15"/>
    <mergeCell ref="J15:N15"/>
    <mergeCell ref="O15:P15"/>
    <mergeCell ref="R15:S15"/>
    <mergeCell ref="B16:F16"/>
    <mergeCell ref="J16:N16"/>
    <mergeCell ref="O16:P16"/>
    <mergeCell ref="R16:S16"/>
    <mergeCell ref="B13:F13"/>
    <mergeCell ref="J13:N13"/>
    <mergeCell ref="O13:P13"/>
    <mergeCell ref="R13:S13"/>
    <mergeCell ref="B14:F14"/>
    <mergeCell ref="J14:N14"/>
    <mergeCell ref="O14:P14"/>
    <mergeCell ref="R14:S14"/>
    <mergeCell ref="B11:F11"/>
    <mergeCell ref="J11:N11"/>
    <mergeCell ref="O11:P11"/>
    <mergeCell ref="R11:S11"/>
    <mergeCell ref="B12:F12"/>
    <mergeCell ref="J12:N12"/>
    <mergeCell ref="O12:P12"/>
    <mergeCell ref="R12:S12"/>
    <mergeCell ref="B9:F9"/>
    <mergeCell ref="J9:N9"/>
    <mergeCell ref="O9:P9"/>
    <mergeCell ref="R9:S9"/>
    <mergeCell ref="B10:F10"/>
    <mergeCell ref="J10:N10"/>
    <mergeCell ref="O10:P10"/>
    <mergeCell ref="R10:S10"/>
    <mergeCell ref="B7:F7"/>
    <mergeCell ref="J7:N7"/>
    <mergeCell ref="O7:P7"/>
    <mergeCell ref="R7:S7"/>
    <mergeCell ref="B8:F8"/>
    <mergeCell ref="J8:N8"/>
    <mergeCell ref="O8:P8"/>
    <mergeCell ref="R8:S8"/>
    <mergeCell ref="B5:G5"/>
    <mergeCell ref="J5:N5"/>
    <mergeCell ref="O5:P5"/>
    <mergeCell ref="R5:S5"/>
    <mergeCell ref="B6:F6"/>
    <mergeCell ref="J6:N6"/>
    <mergeCell ref="O6:P6"/>
    <mergeCell ref="R6:S6"/>
    <mergeCell ref="A1:C1"/>
    <mergeCell ref="D1:L1"/>
    <mergeCell ref="M1:S4"/>
    <mergeCell ref="A2:C2"/>
    <mergeCell ref="D2:L2"/>
    <mergeCell ref="A3:C3"/>
    <mergeCell ref="D3:L3"/>
    <mergeCell ref="A4:C4"/>
    <mergeCell ref="D4:L4"/>
  </mergeCells>
  <pageMargins left="0.25" right="0.25" top="0.75" bottom="0.75" header="0.3" footer="0.3"/>
  <pageSetup paperSize="9" scale="81"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68944-B02D-4620-9E71-8519D9C77782}">
  <dimension ref="A1:BG20"/>
  <sheetViews>
    <sheetView tabSelected="1" topLeftCell="A6" workbookViewId="0">
      <selection activeCell="U7" sqref="U7"/>
    </sheetView>
  </sheetViews>
  <sheetFormatPr defaultRowHeight="13"/>
  <cols>
    <col min="1" max="1" width="7.26953125" style="176" customWidth="1"/>
    <col min="2" max="2" width="2" style="176" customWidth="1"/>
    <col min="3" max="3" width="1" style="176" customWidth="1"/>
    <col min="4" max="4" width="2" style="176" customWidth="1"/>
    <col min="5" max="5" width="3" style="176" customWidth="1"/>
    <col min="6" max="6" width="4.26953125" style="176" customWidth="1"/>
    <col min="7" max="7" width="2" style="176" customWidth="1"/>
    <col min="8" max="9" width="1" style="176" customWidth="1"/>
    <col min="10" max="10" width="2" style="176" customWidth="1"/>
    <col min="11" max="11" width="11.54296875" style="176" customWidth="1"/>
    <col min="12" max="12" width="1" style="176" customWidth="1"/>
    <col min="13" max="13" width="7.26953125" style="176" customWidth="1"/>
    <col min="14" max="14" width="2" style="176" customWidth="1"/>
    <col min="15" max="20" width="1" style="176" customWidth="1"/>
    <col min="21" max="21" width="6.26953125" style="176" customWidth="1"/>
    <col min="22" max="22" width="2" style="176" customWidth="1"/>
    <col min="23" max="23" width="5.26953125" style="176" customWidth="1"/>
    <col min="24" max="24" width="2" style="176" customWidth="1"/>
    <col min="25" max="25" width="4.26953125" style="176" customWidth="1"/>
    <col min="26" max="26" width="1" style="176" customWidth="1"/>
    <col min="27" max="27" width="2" style="176" customWidth="1"/>
    <col min="28" max="28" width="1" style="176" customWidth="1"/>
    <col min="29" max="29" width="4.26953125" style="176" customWidth="1"/>
    <col min="30" max="30" width="3" style="176" customWidth="1"/>
    <col min="31" max="31" width="4.26953125" style="176" customWidth="1"/>
    <col min="32" max="32" width="5.26953125" style="176" customWidth="1"/>
    <col min="33" max="33" width="3" style="176" customWidth="1"/>
    <col min="34" max="34" width="6.26953125" style="176" customWidth="1"/>
    <col min="35" max="37" width="1" style="176" customWidth="1"/>
    <col min="38" max="38" width="2" style="176" customWidth="1"/>
    <col min="39" max="39" width="1" style="176" customWidth="1"/>
    <col min="40" max="40" width="2" style="176" customWidth="1"/>
    <col min="41" max="41" width="3" style="176" customWidth="1"/>
    <col min="42" max="42" width="4.26953125" style="176" customWidth="1"/>
    <col min="43" max="44" width="1" style="176" customWidth="1"/>
    <col min="45" max="45" width="2" style="176" customWidth="1"/>
    <col min="46" max="46" width="1" style="176" customWidth="1"/>
    <col min="47" max="47" width="2" style="176" customWidth="1"/>
    <col min="48" max="48" width="3" style="176" customWidth="1"/>
    <col min="49" max="50" width="1" style="176" customWidth="1"/>
    <col min="51" max="51" width="2" style="176" customWidth="1"/>
    <col min="52" max="52" width="6.26953125" style="176" customWidth="1"/>
    <col min="53" max="53" width="1" style="176" customWidth="1"/>
    <col min="54" max="55" width="2" style="176" customWidth="1"/>
    <col min="56" max="56" width="1" style="176" customWidth="1"/>
    <col min="57" max="57" width="2" style="176" customWidth="1"/>
    <col min="58" max="58" width="7.26953125" style="176" customWidth="1"/>
    <col min="59" max="59" width="1" style="176" customWidth="1"/>
    <col min="60" max="60" width="2" style="176" customWidth="1"/>
    <col min="61" max="61" width="1" style="176" customWidth="1"/>
    <col min="62" max="62" width="2" style="176" customWidth="1"/>
    <col min="63" max="16384" width="8.7265625" style="176"/>
  </cols>
  <sheetData>
    <row r="1" spans="1:59" ht="18" customHeight="1">
      <c r="A1" s="386">
        <v>40202</v>
      </c>
      <c r="B1" s="387"/>
      <c r="C1" s="387"/>
      <c r="D1" s="387"/>
      <c r="E1" s="387"/>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189"/>
      <c r="AP1" s="318"/>
      <c r="AQ1" s="318"/>
      <c r="AR1" s="318"/>
      <c r="AS1" s="318"/>
      <c r="AT1" s="318"/>
      <c r="AU1" s="318"/>
      <c r="AV1" s="318"/>
      <c r="AW1" s="318"/>
      <c r="AX1" s="318"/>
      <c r="AY1" s="318"/>
      <c r="AZ1" s="318"/>
      <c r="BA1" s="318"/>
      <c r="BB1" s="318"/>
      <c r="BC1" s="318"/>
      <c r="BD1" s="318"/>
      <c r="BE1" s="318"/>
      <c r="BF1" s="318"/>
      <c r="BG1" s="319"/>
    </row>
    <row r="2" spans="1:59" s="389" customFormat="1" ht="28.5" customHeight="1">
      <c r="A2" s="388" t="s">
        <v>487</v>
      </c>
    </row>
    <row r="3" spans="1:59" s="389" customFormat="1" ht="28.5" customHeight="1">
      <c r="A3" s="390" t="s">
        <v>488</v>
      </c>
    </row>
    <row r="4" spans="1:59" s="392" customFormat="1" ht="28.5" customHeight="1">
      <c r="A4" s="391" t="s">
        <v>489</v>
      </c>
    </row>
    <row r="5" spans="1:59" s="389" customFormat="1" ht="28.5" customHeight="1">
      <c r="A5" s="390" t="s">
        <v>490</v>
      </c>
    </row>
    <row r="6" spans="1:59" s="392" customFormat="1" ht="28.5" customHeight="1">
      <c r="A6" s="391" t="s">
        <v>491</v>
      </c>
    </row>
    <row r="7" spans="1:59" s="389" customFormat="1" ht="28.5" customHeight="1">
      <c r="A7" s="390" t="s">
        <v>492</v>
      </c>
    </row>
    <row r="8" spans="1:59" s="392" customFormat="1" ht="28.5" customHeight="1">
      <c r="A8" s="391" t="s">
        <v>493</v>
      </c>
    </row>
    <row r="9" spans="1:59" s="389" customFormat="1" ht="28.5" customHeight="1">
      <c r="A9" s="390" t="s">
        <v>494</v>
      </c>
    </row>
    <row r="10" spans="1:59" s="392" customFormat="1" ht="28.5" customHeight="1">
      <c r="A10" s="391" t="s">
        <v>495</v>
      </c>
    </row>
    <row r="11" spans="1:59" s="389" customFormat="1" ht="28.5" customHeight="1">
      <c r="A11" s="388" t="s">
        <v>496</v>
      </c>
    </row>
    <row r="12" spans="1:59" s="389" customFormat="1" ht="28.5" customHeight="1">
      <c r="A12" s="390" t="s">
        <v>497</v>
      </c>
    </row>
    <row r="13" spans="1:59" s="392" customFormat="1" ht="28.5" customHeight="1">
      <c r="A13" s="391" t="s">
        <v>498</v>
      </c>
    </row>
    <row r="14" spans="1:59" s="389" customFormat="1" ht="28.5" customHeight="1">
      <c r="A14" s="390" t="s">
        <v>499</v>
      </c>
    </row>
    <row r="15" spans="1:59" s="392" customFormat="1" ht="28.5" customHeight="1">
      <c r="A15" s="391" t="s">
        <v>500</v>
      </c>
    </row>
    <row r="16" spans="1:59" s="389" customFormat="1" ht="28.5" customHeight="1">
      <c r="A16" s="390" t="s">
        <v>501</v>
      </c>
    </row>
    <row r="17" spans="1:59" s="392" customFormat="1" ht="28.5" customHeight="1">
      <c r="A17" s="391" t="s">
        <v>502</v>
      </c>
    </row>
    <row r="18" spans="1:59" s="389" customFormat="1" ht="48.5" customHeight="1">
      <c r="A18" s="393" t="s">
        <v>503</v>
      </c>
      <c r="B18" s="394"/>
      <c r="C18" s="394"/>
      <c r="D18" s="394"/>
      <c r="E18" s="394"/>
      <c r="F18" s="394"/>
      <c r="G18" s="394"/>
      <c r="H18" s="394"/>
      <c r="I18" s="394"/>
      <c r="J18" s="394"/>
      <c r="K18" s="394"/>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394"/>
      <c r="AZ18" s="394"/>
      <c r="BA18" s="394"/>
      <c r="BB18" s="394"/>
      <c r="BC18" s="394"/>
      <c r="BD18" s="394"/>
      <c r="BE18" s="394"/>
      <c r="BF18" s="394"/>
      <c r="BG18" s="395"/>
    </row>
    <row r="19" spans="1:59" s="392" customFormat="1" ht="40" customHeight="1">
      <c r="A19" s="396" t="s">
        <v>504</v>
      </c>
      <c r="B19" s="397"/>
      <c r="C19" s="397"/>
      <c r="D19" s="397"/>
      <c r="E19" s="397"/>
      <c r="F19" s="397"/>
      <c r="G19" s="397"/>
      <c r="H19" s="397"/>
      <c r="I19" s="397"/>
      <c r="J19" s="397"/>
      <c r="K19" s="397"/>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397"/>
      <c r="AN19" s="397"/>
      <c r="AO19" s="397"/>
      <c r="AP19" s="397"/>
      <c r="AQ19" s="397"/>
      <c r="AR19" s="397"/>
      <c r="AS19" s="397"/>
      <c r="AT19" s="397"/>
      <c r="AU19" s="397"/>
      <c r="AV19" s="397"/>
      <c r="AW19" s="397"/>
      <c r="AX19" s="397"/>
      <c r="AY19" s="397"/>
      <c r="AZ19" s="397"/>
      <c r="BA19" s="397"/>
      <c r="BB19" s="397"/>
      <c r="BC19" s="397"/>
      <c r="BD19" s="397"/>
      <c r="BE19" s="397"/>
      <c r="BF19" s="397"/>
      <c r="BG19" s="398"/>
    </row>
    <row r="20" spans="1:59" s="402" customFormat="1" ht="48.5" customHeight="1">
      <c r="A20" s="399" t="s">
        <v>505</v>
      </c>
      <c r="B20" s="400"/>
      <c r="C20" s="400"/>
      <c r="D20" s="400"/>
      <c r="E20" s="400"/>
      <c r="F20" s="400"/>
      <c r="G20" s="400"/>
      <c r="H20" s="400"/>
      <c r="I20" s="400"/>
      <c r="J20" s="400"/>
      <c r="K20" s="400"/>
      <c r="L20" s="400"/>
      <c r="M20" s="400"/>
      <c r="N20" s="400"/>
      <c r="O20" s="400"/>
      <c r="P20" s="400"/>
      <c r="Q20" s="400"/>
      <c r="R20" s="400"/>
      <c r="S20" s="400"/>
      <c r="T20" s="400"/>
      <c r="U20" s="400"/>
      <c r="V20" s="400"/>
      <c r="W20" s="400"/>
      <c r="X20" s="400"/>
      <c r="Y20" s="400"/>
      <c r="Z20" s="400"/>
      <c r="AA20" s="400"/>
      <c r="AB20" s="400"/>
      <c r="AC20" s="400"/>
      <c r="AD20" s="400"/>
      <c r="AE20" s="400"/>
      <c r="AF20" s="400"/>
      <c r="AG20" s="400"/>
      <c r="AH20" s="400"/>
      <c r="AI20" s="400"/>
      <c r="AJ20" s="400"/>
      <c r="AK20" s="400"/>
      <c r="AL20" s="400"/>
      <c r="AM20" s="400"/>
      <c r="AN20" s="400"/>
      <c r="AO20" s="400"/>
      <c r="AP20" s="400"/>
      <c r="AQ20" s="400"/>
      <c r="AR20" s="400"/>
      <c r="AS20" s="400"/>
      <c r="AT20" s="400"/>
      <c r="AU20" s="400"/>
      <c r="AV20" s="400"/>
      <c r="AW20" s="400"/>
      <c r="AX20" s="400"/>
      <c r="AY20" s="400"/>
      <c r="AZ20" s="400"/>
      <c r="BA20" s="400"/>
      <c r="BB20" s="400"/>
      <c r="BC20" s="400"/>
      <c r="BD20" s="400"/>
      <c r="BE20" s="400"/>
      <c r="BF20" s="400"/>
      <c r="BG20" s="401"/>
    </row>
  </sheetData>
  <mergeCells count="15">
    <mergeCell ref="A18:BG18"/>
    <mergeCell ref="A19:BG19"/>
    <mergeCell ref="A20:BG20"/>
    <mergeCell ref="AR1:AS1"/>
    <mergeCell ref="AT1:AX1"/>
    <mergeCell ref="AY1:AZ1"/>
    <mergeCell ref="BA1:BC1"/>
    <mergeCell ref="BD1:BE1"/>
    <mergeCell ref="BF1:BG1"/>
    <mergeCell ref="A1:E1"/>
    <mergeCell ref="F1:T1"/>
    <mergeCell ref="U1:X1"/>
    <mergeCell ref="Y1:AK1"/>
    <mergeCell ref="AL1:AN1"/>
    <mergeCell ref="AP1:AQ1"/>
  </mergeCells>
  <pageMargins left="0.25" right="0.25"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7C778-A199-424D-B8E7-89FA04D84093}">
  <dimension ref="A1:AE28"/>
  <sheetViews>
    <sheetView workbookViewId="0">
      <selection activeCell="H11" sqref="H11"/>
    </sheetView>
  </sheetViews>
  <sheetFormatPr defaultRowHeight="13"/>
  <cols>
    <col min="1" max="1" width="5.26953125" style="176" customWidth="1"/>
    <col min="2" max="4" width="2" style="176" customWidth="1"/>
    <col min="5" max="5" width="10.54296875" style="176" customWidth="1"/>
    <col min="6" max="6" width="1" style="176" customWidth="1"/>
    <col min="7" max="7" width="11.54296875" style="176" customWidth="1"/>
    <col min="8" max="8" width="27.7265625" style="176" customWidth="1"/>
    <col min="9" max="9" width="5.26953125" style="176" customWidth="1"/>
    <col min="10" max="11" width="1" style="176" customWidth="1"/>
    <col min="12" max="12" width="7.26953125" style="176" customWidth="1"/>
    <col min="13" max="13" width="4.26953125" style="176" customWidth="1"/>
    <col min="14" max="14" width="2" style="176" customWidth="1"/>
    <col min="15" max="15" width="1" style="176" customWidth="1"/>
    <col min="16" max="16" width="7.26953125" style="176" customWidth="1"/>
    <col min="17" max="18" width="1" style="176" customWidth="1"/>
    <col min="19" max="19" width="5.26953125" style="176" customWidth="1"/>
    <col min="20" max="20" width="6.26953125" style="176" customWidth="1"/>
    <col min="21" max="21" width="1" style="176" customWidth="1"/>
    <col min="22" max="22" width="3" style="176" customWidth="1"/>
    <col min="23" max="23" width="4.26953125" style="176" customWidth="1"/>
    <col min="24" max="24" width="7.26953125" style="176" customWidth="1"/>
    <col min="25" max="25" width="3" style="176" customWidth="1"/>
    <col min="26" max="26" width="5.26953125" style="176" customWidth="1"/>
    <col min="27" max="27" width="6.26953125" style="176" customWidth="1"/>
    <col min="28" max="29" width="1" style="176" customWidth="1"/>
    <col min="30" max="31" width="3" style="176" customWidth="1"/>
    <col min="32" max="16384" width="8.7265625" style="176"/>
  </cols>
  <sheetData>
    <row r="1" spans="1:31" ht="12" customHeight="1">
      <c r="A1" s="293"/>
      <c r="B1" s="295"/>
      <c r="C1" s="295"/>
      <c r="D1" s="325"/>
      <c r="E1" s="326" t="s">
        <v>332</v>
      </c>
      <c r="F1" s="301"/>
      <c r="G1" s="301"/>
      <c r="H1" s="301"/>
      <c r="I1" s="301"/>
      <c r="J1" s="301"/>
      <c r="K1" s="301"/>
      <c r="L1" s="301"/>
      <c r="M1" s="301"/>
      <c r="N1" s="301"/>
      <c r="O1" s="301"/>
      <c r="P1" s="301"/>
      <c r="Q1" s="301"/>
      <c r="R1" s="301"/>
      <c r="S1" s="301"/>
      <c r="T1" s="301"/>
      <c r="U1" s="301"/>
      <c r="V1" s="301"/>
      <c r="W1" s="301"/>
      <c r="X1" s="301"/>
      <c r="Y1" s="301"/>
      <c r="Z1" s="301"/>
      <c r="AA1" s="301"/>
      <c r="AB1" s="301"/>
      <c r="AC1" s="327"/>
      <c r="AD1" s="328" t="s">
        <v>152</v>
      </c>
      <c r="AE1" s="329"/>
    </row>
    <row r="2" spans="1:31" ht="12" customHeight="1">
      <c r="A2" s="353"/>
      <c r="B2" s="354"/>
      <c r="C2" s="354"/>
      <c r="D2" s="355"/>
      <c r="E2" s="182" t="s">
        <v>153</v>
      </c>
      <c r="F2" s="305" t="s">
        <v>297</v>
      </c>
      <c r="G2" s="306"/>
      <c r="H2" s="306"/>
      <c r="I2" s="306"/>
      <c r="J2" s="306"/>
      <c r="K2" s="306"/>
      <c r="L2" s="306"/>
      <c r="M2" s="307"/>
      <c r="N2" s="317"/>
      <c r="O2" s="318"/>
      <c r="P2" s="318"/>
      <c r="Q2" s="318"/>
      <c r="R2" s="319"/>
      <c r="S2" s="317"/>
      <c r="T2" s="318"/>
      <c r="U2" s="318"/>
      <c r="V2" s="318"/>
      <c r="W2" s="318"/>
      <c r="X2" s="318"/>
      <c r="Y2" s="318"/>
      <c r="Z2" s="318"/>
      <c r="AA2" s="318"/>
      <c r="AB2" s="318"/>
      <c r="AC2" s="319"/>
      <c r="AD2" s="302" t="s">
        <v>154</v>
      </c>
      <c r="AE2" s="303"/>
    </row>
    <row r="3" spans="1:31" ht="12" customHeight="1">
      <c r="A3" s="356"/>
      <c r="B3" s="357"/>
      <c r="C3" s="357"/>
      <c r="D3" s="358"/>
      <c r="E3" s="182" t="s">
        <v>156</v>
      </c>
      <c r="F3" s="305" t="s">
        <v>298</v>
      </c>
      <c r="G3" s="306"/>
      <c r="H3" s="306"/>
      <c r="I3" s="306"/>
      <c r="J3" s="306"/>
      <c r="K3" s="306"/>
      <c r="L3" s="306"/>
      <c r="M3" s="307"/>
      <c r="N3" s="320"/>
      <c r="O3" s="321"/>
      <c r="P3" s="321"/>
      <c r="Q3" s="321"/>
      <c r="R3" s="322"/>
      <c r="S3" s="320"/>
      <c r="T3" s="321"/>
      <c r="U3" s="321"/>
      <c r="V3" s="321"/>
      <c r="W3" s="321"/>
      <c r="X3" s="321"/>
      <c r="Y3" s="321"/>
      <c r="Z3" s="321"/>
      <c r="AA3" s="321"/>
      <c r="AB3" s="321"/>
      <c r="AC3" s="322"/>
      <c r="AD3" s="302" t="s">
        <v>157</v>
      </c>
      <c r="AE3" s="303"/>
    </row>
    <row r="4" spans="1:31" ht="12" customHeight="1">
      <c r="A4" s="356"/>
      <c r="B4" s="357"/>
      <c r="C4" s="357"/>
      <c r="D4" s="358"/>
      <c r="E4" s="182" t="s">
        <v>159</v>
      </c>
      <c r="F4" s="305" t="s">
        <v>299</v>
      </c>
      <c r="G4" s="306"/>
      <c r="H4" s="306"/>
      <c r="I4" s="306"/>
      <c r="J4" s="306"/>
      <c r="K4" s="306"/>
      <c r="L4" s="306"/>
      <c r="M4" s="307"/>
      <c r="N4" s="311" t="s">
        <v>160</v>
      </c>
      <c r="O4" s="312"/>
      <c r="P4" s="312"/>
      <c r="Q4" s="312"/>
      <c r="R4" s="313"/>
      <c r="S4" s="347" t="s">
        <v>300</v>
      </c>
      <c r="T4" s="348"/>
      <c r="U4" s="348"/>
      <c r="V4" s="348"/>
      <c r="W4" s="348"/>
      <c r="X4" s="348"/>
      <c r="Y4" s="348"/>
      <c r="Z4" s="348"/>
      <c r="AA4" s="348"/>
      <c r="AB4" s="348"/>
      <c r="AC4" s="349"/>
      <c r="AD4" s="302" t="s">
        <v>161</v>
      </c>
      <c r="AE4" s="303"/>
    </row>
    <row r="5" spans="1:31" ht="18" customHeight="1">
      <c r="A5" s="359"/>
      <c r="B5" s="360"/>
      <c r="C5" s="360"/>
      <c r="D5" s="361"/>
      <c r="E5" s="182" t="s">
        <v>163</v>
      </c>
      <c r="F5" s="305" t="s">
        <v>301</v>
      </c>
      <c r="G5" s="306"/>
      <c r="H5" s="306"/>
      <c r="I5" s="306"/>
      <c r="J5" s="306"/>
      <c r="K5" s="306"/>
      <c r="L5" s="306"/>
      <c r="M5" s="307"/>
      <c r="N5" s="314"/>
      <c r="O5" s="315"/>
      <c r="P5" s="315"/>
      <c r="Q5" s="315"/>
      <c r="R5" s="316"/>
      <c r="S5" s="350"/>
      <c r="T5" s="351"/>
      <c r="U5" s="351"/>
      <c r="V5" s="351"/>
      <c r="W5" s="351"/>
      <c r="X5" s="351"/>
      <c r="Y5" s="351"/>
      <c r="Z5" s="351"/>
      <c r="AA5" s="351"/>
      <c r="AB5" s="351"/>
      <c r="AC5" s="352"/>
      <c r="AD5" s="302" t="s">
        <v>164</v>
      </c>
      <c r="AE5" s="303"/>
    </row>
    <row r="6" spans="1:31" ht="15" customHeight="1">
      <c r="A6" s="299" t="s">
        <v>165</v>
      </c>
      <c r="B6" s="300"/>
      <c r="C6" s="344" t="s">
        <v>166</v>
      </c>
      <c r="D6" s="345"/>
      <c r="E6" s="345"/>
      <c r="F6" s="345"/>
      <c r="G6" s="345"/>
      <c r="H6" s="346"/>
      <c r="I6" s="299" t="s">
        <v>167</v>
      </c>
      <c r="J6" s="301"/>
      <c r="K6" s="300"/>
      <c r="L6" s="177" t="s">
        <v>168</v>
      </c>
      <c r="M6" s="299" t="s">
        <v>169</v>
      </c>
      <c r="N6" s="301"/>
      <c r="O6" s="300"/>
      <c r="P6" s="177" t="s">
        <v>170</v>
      </c>
      <c r="Q6" s="274" t="s">
        <v>171</v>
      </c>
      <c r="R6" s="275"/>
      <c r="S6" s="296"/>
      <c r="T6" s="274" t="s">
        <v>172</v>
      </c>
      <c r="U6" s="296"/>
      <c r="V6" s="297" t="s">
        <v>173</v>
      </c>
      <c r="W6" s="298"/>
      <c r="X6" s="178" t="s">
        <v>174</v>
      </c>
      <c r="Y6" s="274" t="s">
        <v>175</v>
      </c>
      <c r="Z6" s="296"/>
      <c r="AA6" s="299" t="s">
        <v>176</v>
      </c>
      <c r="AB6" s="300"/>
      <c r="AC6" s="299" t="s">
        <v>177</v>
      </c>
      <c r="AD6" s="301"/>
      <c r="AE6" s="300"/>
    </row>
    <row r="7" spans="1:31" ht="13" customHeight="1">
      <c r="A7" s="293" t="s">
        <v>178</v>
      </c>
      <c r="B7" s="295"/>
      <c r="C7" s="333" t="s">
        <v>179</v>
      </c>
      <c r="D7" s="334"/>
      <c r="E7" s="334"/>
      <c r="F7" s="334"/>
      <c r="G7" s="335"/>
      <c r="H7" s="183" t="s">
        <v>117</v>
      </c>
      <c r="I7" s="284" t="s">
        <v>180</v>
      </c>
      <c r="J7" s="284"/>
      <c r="K7" s="285"/>
      <c r="L7" s="179" t="s">
        <v>180</v>
      </c>
      <c r="M7" s="283" t="s">
        <v>181</v>
      </c>
      <c r="N7" s="284"/>
      <c r="O7" s="285"/>
      <c r="P7" s="180" t="s">
        <v>182</v>
      </c>
      <c r="Q7" s="283" t="s">
        <v>183</v>
      </c>
      <c r="R7" s="284"/>
      <c r="S7" s="285"/>
      <c r="T7" s="281" t="s">
        <v>184</v>
      </c>
      <c r="U7" s="282"/>
      <c r="V7" s="336" t="s">
        <v>185</v>
      </c>
      <c r="W7" s="337"/>
      <c r="X7" s="180" t="s">
        <v>186</v>
      </c>
      <c r="Y7" s="281" t="s">
        <v>187</v>
      </c>
      <c r="Z7" s="282"/>
      <c r="AA7" s="281" t="s">
        <v>188</v>
      </c>
      <c r="AB7" s="282"/>
      <c r="AC7" s="281" t="s">
        <v>189</v>
      </c>
      <c r="AD7" s="343"/>
      <c r="AE7" s="282"/>
    </row>
    <row r="8" spans="1:31" ht="13" customHeight="1">
      <c r="A8" s="293" t="s">
        <v>190</v>
      </c>
      <c r="B8" s="294"/>
      <c r="C8" s="333" t="s">
        <v>191</v>
      </c>
      <c r="D8" s="334"/>
      <c r="E8" s="334"/>
      <c r="F8" s="334"/>
      <c r="G8" s="335"/>
      <c r="H8" s="183" t="s">
        <v>336</v>
      </c>
      <c r="I8" s="283" t="s">
        <v>192</v>
      </c>
      <c r="J8" s="284"/>
      <c r="K8" s="285"/>
      <c r="L8" s="179" t="s">
        <v>192</v>
      </c>
      <c r="M8" s="283" t="s">
        <v>181</v>
      </c>
      <c r="N8" s="284"/>
      <c r="O8" s="285"/>
      <c r="P8" s="180" t="s">
        <v>193</v>
      </c>
      <c r="Q8" s="281" t="s">
        <v>193</v>
      </c>
      <c r="R8" s="343"/>
      <c r="S8" s="282"/>
      <c r="T8" s="281" t="s">
        <v>194</v>
      </c>
      <c r="U8" s="282"/>
      <c r="V8" s="339">
        <v>7</v>
      </c>
      <c r="W8" s="340"/>
      <c r="X8" s="180" t="s">
        <v>195</v>
      </c>
      <c r="Y8" s="281" t="s">
        <v>196</v>
      </c>
      <c r="Z8" s="282"/>
      <c r="AA8" s="281" t="s">
        <v>197</v>
      </c>
      <c r="AB8" s="282"/>
      <c r="AC8" s="286">
        <v>8</v>
      </c>
      <c r="AD8" s="338"/>
      <c r="AE8" s="287"/>
    </row>
    <row r="9" spans="1:31" ht="13" customHeight="1">
      <c r="A9" s="293" t="s">
        <v>198</v>
      </c>
      <c r="B9" s="294"/>
      <c r="C9" s="333" t="s">
        <v>199</v>
      </c>
      <c r="D9" s="334"/>
      <c r="E9" s="334"/>
      <c r="F9" s="334"/>
      <c r="G9" s="335"/>
      <c r="H9" s="183" t="s">
        <v>118</v>
      </c>
      <c r="I9" s="283" t="s">
        <v>200</v>
      </c>
      <c r="J9" s="284"/>
      <c r="K9" s="285"/>
      <c r="L9" s="179" t="s">
        <v>200</v>
      </c>
      <c r="M9" s="283" t="s">
        <v>181</v>
      </c>
      <c r="N9" s="284"/>
      <c r="O9" s="285"/>
      <c r="P9" s="180" t="s">
        <v>201</v>
      </c>
      <c r="Q9" s="281" t="s">
        <v>201</v>
      </c>
      <c r="R9" s="343"/>
      <c r="S9" s="282"/>
      <c r="T9" s="281" t="s">
        <v>202</v>
      </c>
      <c r="U9" s="282"/>
      <c r="V9" s="341" t="s">
        <v>203</v>
      </c>
      <c r="W9" s="342"/>
      <c r="X9" s="180" t="s">
        <v>204</v>
      </c>
      <c r="Y9" s="281" t="s">
        <v>205</v>
      </c>
      <c r="Z9" s="282"/>
      <c r="AA9" s="281" t="s">
        <v>206</v>
      </c>
      <c r="AB9" s="282"/>
      <c r="AC9" s="281" t="s">
        <v>207</v>
      </c>
      <c r="AD9" s="343"/>
      <c r="AE9" s="282"/>
    </row>
    <row r="10" spans="1:31" ht="13" customHeight="1">
      <c r="A10" s="281" t="s">
        <v>208</v>
      </c>
      <c r="B10" s="282"/>
      <c r="C10" s="333" t="s">
        <v>209</v>
      </c>
      <c r="D10" s="334"/>
      <c r="E10" s="334"/>
      <c r="F10" s="334"/>
      <c r="G10" s="335"/>
      <c r="H10" s="183" t="s">
        <v>337</v>
      </c>
      <c r="I10" s="283" t="s">
        <v>200</v>
      </c>
      <c r="J10" s="284"/>
      <c r="K10" s="285"/>
      <c r="L10" s="179" t="s">
        <v>200</v>
      </c>
      <c r="M10" s="283" t="s">
        <v>181</v>
      </c>
      <c r="N10" s="284"/>
      <c r="O10" s="285"/>
      <c r="P10" s="179" t="s">
        <v>210</v>
      </c>
      <c r="Q10" s="283" t="s">
        <v>210</v>
      </c>
      <c r="R10" s="284"/>
      <c r="S10" s="285"/>
      <c r="T10" s="281" t="s">
        <v>211</v>
      </c>
      <c r="U10" s="282"/>
      <c r="V10" s="339">
        <v>1</v>
      </c>
      <c r="W10" s="340"/>
      <c r="X10" s="180" t="s">
        <v>212</v>
      </c>
      <c r="Y10" s="281" t="s">
        <v>213</v>
      </c>
      <c r="Z10" s="282"/>
      <c r="AA10" s="281" t="s">
        <v>214</v>
      </c>
      <c r="AB10" s="282"/>
      <c r="AC10" s="281" t="s">
        <v>215</v>
      </c>
      <c r="AD10" s="343"/>
      <c r="AE10" s="282"/>
    </row>
    <row r="11" spans="1:31" ht="13" customHeight="1">
      <c r="A11" s="293" t="s">
        <v>216</v>
      </c>
      <c r="B11" s="294"/>
      <c r="C11" s="333" t="s">
        <v>217</v>
      </c>
      <c r="D11" s="334"/>
      <c r="E11" s="334"/>
      <c r="F11" s="334"/>
      <c r="G11" s="335"/>
      <c r="H11" s="183" t="s">
        <v>338</v>
      </c>
      <c r="I11" s="283" t="s">
        <v>200</v>
      </c>
      <c r="J11" s="284"/>
      <c r="K11" s="285"/>
      <c r="L11" s="179" t="s">
        <v>200</v>
      </c>
      <c r="M11" s="283" t="s">
        <v>181</v>
      </c>
      <c r="N11" s="284"/>
      <c r="O11" s="285"/>
      <c r="P11" s="179" t="s">
        <v>218</v>
      </c>
      <c r="Q11" s="283" t="s">
        <v>218</v>
      </c>
      <c r="R11" s="284"/>
      <c r="S11" s="285"/>
      <c r="T11" s="283" t="s">
        <v>218</v>
      </c>
      <c r="U11" s="285"/>
      <c r="V11" s="336" t="s">
        <v>219</v>
      </c>
      <c r="W11" s="337"/>
      <c r="X11" s="179" t="s">
        <v>218</v>
      </c>
      <c r="Y11" s="283" t="s">
        <v>218</v>
      </c>
      <c r="Z11" s="285"/>
      <c r="AA11" s="283" t="s">
        <v>218</v>
      </c>
      <c r="AB11" s="285"/>
      <c r="AC11" s="283" t="s">
        <v>218</v>
      </c>
      <c r="AD11" s="284"/>
      <c r="AE11" s="285"/>
    </row>
    <row r="12" spans="1:31" ht="13" customHeight="1">
      <c r="A12" s="293" t="s">
        <v>220</v>
      </c>
      <c r="B12" s="294"/>
      <c r="C12" s="333" t="s">
        <v>221</v>
      </c>
      <c r="D12" s="334"/>
      <c r="E12" s="334"/>
      <c r="F12" s="334"/>
      <c r="G12" s="335"/>
      <c r="H12" s="183" t="s">
        <v>339</v>
      </c>
      <c r="I12" s="283" t="s">
        <v>192</v>
      </c>
      <c r="J12" s="284"/>
      <c r="K12" s="285"/>
      <c r="L12" s="179" t="s">
        <v>192</v>
      </c>
      <c r="M12" s="283" t="s">
        <v>181</v>
      </c>
      <c r="N12" s="284"/>
      <c r="O12" s="285"/>
      <c r="P12" s="180" t="s">
        <v>222</v>
      </c>
      <c r="Q12" s="281" t="s">
        <v>223</v>
      </c>
      <c r="R12" s="343"/>
      <c r="S12" s="282"/>
      <c r="T12" s="286">
        <v>2</v>
      </c>
      <c r="U12" s="287"/>
      <c r="V12" s="339">
        <v>2</v>
      </c>
      <c r="W12" s="340"/>
      <c r="X12" s="181">
        <v>2</v>
      </c>
      <c r="Y12" s="281" t="s">
        <v>224</v>
      </c>
      <c r="Z12" s="282"/>
      <c r="AA12" s="281" t="s">
        <v>225</v>
      </c>
      <c r="AB12" s="282"/>
      <c r="AC12" s="281" t="s">
        <v>226</v>
      </c>
      <c r="AD12" s="343"/>
      <c r="AE12" s="282"/>
    </row>
    <row r="13" spans="1:31" ht="13" customHeight="1">
      <c r="A13" s="281" t="s">
        <v>227</v>
      </c>
      <c r="B13" s="282"/>
      <c r="C13" s="333" t="s">
        <v>228</v>
      </c>
      <c r="D13" s="334"/>
      <c r="E13" s="334"/>
      <c r="F13" s="334"/>
      <c r="G13" s="335"/>
      <c r="H13" s="183" t="s">
        <v>340</v>
      </c>
      <c r="I13" s="283" t="s">
        <v>200</v>
      </c>
      <c r="J13" s="284"/>
      <c r="K13" s="285"/>
      <c r="L13" s="179" t="s">
        <v>200</v>
      </c>
      <c r="M13" s="283" t="s">
        <v>181</v>
      </c>
      <c r="N13" s="284"/>
      <c r="O13" s="285"/>
      <c r="P13" s="179" t="s">
        <v>180</v>
      </c>
      <c r="Q13" s="283" t="s">
        <v>180</v>
      </c>
      <c r="R13" s="284"/>
      <c r="S13" s="285"/>
      <c r="T13" s="283" t="s">
        <v>180</v>
      </c>
      <c r="U13" s="285"/>
      <c r="V13" s="336" t="s">
        <v>229</v>
      </c>
      <c r="W13" s="337"/>
      <c r="X13" s="179" t="s">
        <v>180</v>
      </c>
      <c r="Y13" s="283" t="s">
        <v>180</v>
      </c>
      <c r="Z13" s="285"/>
      <c r="AA13" s="283" t="s">
        <v>180</v>
      </c>
      <c r="AB13" s="285"/>
      <c r="AC13" s="283" t="s">
        <v>180</v>
      </c>
      <c r="AD13" s="284"/>
      <c r="AE13" s="285"/>
    </row>
    <row r="14" spans="1:31" ht="13" customHeight="1">
      <c r="A14" s="293" t="s">
        <v>230</v>
      </c>
      <c r="B14" s="294"/>
      <c r="C14" s="333" t="s">
        <v>231</v>
      </c>
      <c r="D14" s="334"/>
      <c r="E14" s="334"/>
      <c r="F14" s="334"/>
      <c r="G14" s="335"/>
      <c r="H14" s="183" t="s">
        <v>341</v>
      </c>
      <c r="I14" s="283" t="s">
        <v>232</v>
      </c>
      <c r="J14" s="284"/>
      <c r="K14" s="285"/>
      <c r="L14" s="179" t="s">
        <v>232</v>
      </c>
      <c r="M14" s="283" t="s">
        <v>181</v>
      </c>
      <c r="N14" s="284"/>
      <c r="O14" s="285"/>
      <c r="P14" s="179" t="s">
        <v>233</v>
      </c>
      <c r="Q14" s="281" t="s">
        <v>234</v>
      </c>
      <c r="R14" s="343"/>
      <c r="S14" s="282"/>
      <c r="T14" s="281" t="s">
        <v>235</v>
      </c>
      <c r="U14" s="282"/>
      <c r="V14" s="341" t="s">
        <v>236</v>
      </c>
      <c r="W14" s="342"/>
      <c r="X14" s="179" t="s">
        <v>237</v>
      </c>
      <c r="Y14" s="283" t="s">
        <v>238</v>
      </c>
      <c r="Z14" s="285"/>
      <c r="AA14" s="283" t="s">
        <v>239</v>
      </c>
      <c r="AB14" s="285"/>
      <c r="AC14" s="283" t="s">
        <v>240</v>
      </c>
      <c r="AD14" s="284"/>
      <c r="AE14" s="285"/>
    </row>
    <row r="15" spans="1:31" ht="13" customHeight="1">
      <c r="A15" s="293" t="s">
        <v>241</v>
      </c>
      <c r="B15" s="294"/>
      <c r="C15" s="333" t="s">
        <v>333</v>
      </c>
      <c r="D15" s="334"/>
      <c r="E15" s="334"/>
      <c r="F15" s="334"/>
      <c r="G15" s="335"/>
      <c r="H15" s="183" t="s">
        <v>119</v>
      </c>
      <c r="I15" s="283" t="s">
        <v>192</v>
      </c>
      <c r="J15" s="284"/>
      <c r="K15" s="285"/>
      <c r="L15" s="179" t="s">
        <v>192</v>
      </c>
      <c r="M15" s="283" t="s">
        <v>181</v>
      </c>
      <c r="N15" s="284"/>
      <c r="O15" s="285"/>
      <c r="P15" s="180" t="s">
        <v>242</v>
      </c>
      <c r="Q15" s="283" t="s">
        <v>243</v>
      </c>
      <c r="R15" s="284"/>
      <c r="S15" s="285"/>
      <c r="T15" s="281" t="s">
        <v>244</v>
      </c>
      <c r="U15" s="282"/>
      <c r="V15" s="341" t="s">
        <v>245</v>
      </c>
      <c r="W15" s="342"/>
      <c r="X15" s="180" t="s">
        <v>246</v>
      </c>
      <c r="Y15" s="281" t="s">
        <v>247</v>
      </c>
      <c r="Z15" s="282"/>
      <c r="AA15" s="281" t="s">
        <v>248</v>
      </c>
      <c r="AB15" s="282"/>
      <c r="AC15" s="281" t="s">
        <v>249</v>
      </c>
      <c r="AD15" s="343"/>
      <c r="AE15" s="282"/>
    </row>
    <row r="16" spans="1:31" ht="13" customHeight="1">
      <c r="A16" s="293" t="s">
        <v>250</v>
      </c>
      <c r="B16" s="294"/>
      <c r="C16" s="333" t="s">
        <v>251</v>
      </c>
      <c r="D16" s="334"/>
      <c r="E16" s="334"/>
      <c r="F16" s="334"/>
      <c r="G16" s="335"/>
      <c r="H16" s="183" t="s">
        <v>342</v>
      </c>
      <c r="I16" s="283" t="s">
        <v>192</v>
      </c>
      <c r="J16" s="284"/>
      <c r="K16" s="285"/>
      <c r="L16" s="179" t="s">
        <v>192</v>
      </c>
      <c r="M16" s="283" t="s">
        <v>181</v>
      </c>
      <c r="N16" s="284"/>
      <c r="O16" s="285"/>
      <c r="P16" s="180" t="s">
        <v>252</v>
      </c>
      <c r="Q16" s="281" t="s">
        <v>253</v>
      </c>
      <c r="R16" s="343"/>
      <c r="S16" s="282"/>
      <c r="T16" s="281" t="s">
        <v>254</v>
      </c>
      <c r="U16" s="282"/>
      <c r="V16" s="336" t="s">
        <v>255</v>
      </c>
      <c r="W16" s="337"/>
      <c r="X16" s="180" t="s">
        <v>256</v>
      </c>
      <c r="Y16" s="281" t="s">
        <v>257</v>
      </c>
      <c r="Z16" s="282"/>
      <c r="AA16" s="281" t="s">
        <v>258</v>
      </c>
      <c r="AB16" s="282"/>
      <c r="AC16" s="281" t="s">
        <v>259</v>
      </c>
      <c r="AD16" s="343"/>
      <c r="AE16" s="282"/>
    </row>
    <row r="17" spans="1:31" ht="13" customHeight="1">
      <c r="A17" s="293" t="s">
        <v>260</v>
      </c>
      <c r="B17" s="294"/>
      <c r="C17" s="333" t="s">
        <v>261</v>
      </c>
      <c r="D17" s="334"/>
      <c r="E17" s="334"/>
      <c r="F17" s="334"/>
      <c r="G17" s="335"/>
      <c r="H17" s="183" t="s">
        <v>343</v>
      </c>
      <c r="I17" s="283" t="s">
        <v>180</v>
      </c>
      <c r="J17" s="284"/>
      <c r="K17" s="285"/>
      <c r="L17" s="179" t="s">
        <v>180</v>
      </c>
      <c r="M17" s="283" t="s">
        <v>181</v>
      </c>
      <c r="N17" s="284"/>
      <c r="O17" s="285"/>
      <c r="P17" s="180" t="s">
        <v>262</v>
      </c>
      <c r="Q17" s="281" t="s">
        <v>263</v>
      </c>
      <c r="R17" s="343"/>
      <c r="S17" s="282"/>
      <c r="T17" s="281" t="s">
        <v>264</v>
      </c>
      <c r="U17" s="282"/>
      <c r="V17" s="341" t="s">
        <v>265</v>
      </c>
      <c r="W17" s="342"/>
      <c r="X17" s="180" t="s">
        <v>266</v>
      </c>
      <c r="Y17" s="283" t="s">
        <v>267</v>
      </c>
      <c r="Z17" s="285"/>
      <c r="AA17" s="281" t="s">
        <v>268</v>
      </c>
      <c r="AB17" s="282"/>
      <c r="AC17" s="283" t="s">
        <v>183</v>
      </c>
      <c r="AD17" s="284"/>
      <c r="AE17" s="285"/>
    </row>
    <row r="18" spans="1:31" ht="18" customHeight="1">
      <c r="A18" s="293" t="s">
        <v>269</v>
      </c>
      <c r="B18" s="294"/>
      <c r="C18" s="333" t="s">
        <v>270</v>
      </c>
      <c r="D18" s="334"/>
      <c r="E18" s="334"/>
      <c r="F18" s="334"/>
      <c r="G18" s="335"/>
      <c r="H18" s="183" t="s">
        <v>344</v>
      </c>
      <c r="I18" s="283" t="s">
        <v>180</v>
      </c>
      <c r="J18" s="284"/>
      <c r="K18" s="285"/>
      <c r="L18" s="179" t="s">
        <v>180</v>
      </c>
      <c r="M18" s="283" t="s">
        <v>181</v>
      </c>
      <c r="N18" s="284"/>
      <c r="O18" s="285"/>
      <c r="P18" s="180" t="s">
        <v>256</v>
      </c>
      <c r="Q18" s="281" t="s">
        <v>257</v>
      </c>
      <c r="R18" s="343"/>
      <c r="S18" s="282"/>
      <c r="T18" s="281" t="s">
        <v>258</v>
      </c>
      <c r="U18" s="282"/>
      <c r="V18" s="341" t="s">
        <v>271</v>
      </c>
      <c r="W18" s="342"/>
      <c r="X18" s="180" t="s">
        <v>272</v>
      </c>
      <c r="Y18" s="281" t="s">
        <v>273</v>
      </c>
      <c r="Z18" s="282"/>
      <c r="AA18" s="281" t="s">
        <v>274</v>
      </c>
      <c r="AB18" s="282"/>
      <c r="AC18" s="281" t="s">
        <v>275</v>
      </c>
      <c r="AD18" s="343"/>
      <c r="AE18" s="282"/>
    </row>
    <row r="19" spans="1:31" ht="13" customHeight="1">
      <c r="A19" s="293" t="s">
        <v>276</v>
      </c>
      <c r="B19" s="294"/>
      <c r="C19" s="333" t="s">
        <v>277</v>
      </c>
      <c r="D19" s="334"/>
      <c r="E19" s="334"/>
      <c r="F19" s="334"/>
      <c r="G19" s="335"/>
      <c r="H19" s="183" t="s">
        <v>120</v>
      </c>
      <c r="I19" s="283" t="s">
        <v>192</v>
      </c>
      <c r="J19" s="284"/>
      <c r="K19" s="285"/>
      <c r="L19" s="179" t="s">
        <v>192</v>
      </c>
      <c r="M19" s="283" t="s">
        <v>181</v>
      </c>
      <c r="N19" s="284"/>
      <c r="O19" s="285"/>
      <c r="P19" s="180" t="s">
        <v>278</v>
      </c>
      <c r="Q19" s="281" t="s">
        <v>279</v>
      </c>
      <c r="R19" s="343"/>
      <c r="S19" s="282"/>
      <c r="T19" s="281" t="s">
        <v>280</v>
      </c>
      <c r="U19" s="282"/>
      <c r="V19" s="341" t="s">
        <v>281</v>
      </c>
      <c r="W19" s="342"/>
      <c r="X19" s="179" t="s">
        <v>282</v>
      </c>
      <c r="Y19" s="281" t="s">
        <v>283</v>
      </c>
      <c r="Z19" s="282"/>
      <c r="AA19" s="286">
        <v>11</v>
      </c>
      <c r="AB19" s="287"/>
      <c r="AC19" s="281" t="s">
        <v>284</v>
      </c>
      <c r="AD19" s="343"/>
      <c r="AE19" s="282"/>
    </row>
    <row r="20" spans="1:31" ht="13" customHeight="1">
      <c r="A20" s="293" t="s">
        <v>305</v>
      </c>
      <c r="B20" s="294"/>
      <c r="C20" s="333" t="s">
        <v>306</v>
      </c>
      <c r="D20" s="334"/>
      <c r="E20" s="334"/>
      <c r="F20" s="334"/>
      <c r="G20" s="335"/>
      <c r="H20" s="183" t="s">
        <v>345</v>
      </c>
      <c r="I20" s="283" t="s">
        <v>200</v>
      </c>
      <c r="J20" s="284"/>
      <c r="K20" s="285"/>
      <c r="L20" s="179" t="s">
        <v>200</v>
      </c>
      <c r="M20" s="283" t="s">
        <v>181</v>
      </c>
      <c r="N20" s="284"/>
      <c r="O20" s="285"/>
      <c r="P20" s="180" t="s">
        <v>196</v>
      </c>
      <c r="Q20" s="281" t="s">
        <v>197</v>
      </c>
      <c r="R20" s="343"/>
      <c r="S20" s="282"/>
      <c r="T20" s="286">
        <v>8</v>
      </c>
      <c r="U20" s="287"/>
      <c r="V20" s="341" t="s">
        <v>334</v>
      </c>
      <c r="W20" s="342"/>
      <c r="X20" s="180" t="s">
        <v>278</v>
      </c>
      <c r="Y20" s="281" t="s">
        <v>285</v>
      </c>
      <c r="Z20" s="282"/>
      <c r="AA20" s="281" t="s">
        <v>304</v>
      </c>
      <c r="AB20" s="282"/>
      <c r="AC20" s="281" t="s">
        <v>335</v>
      </c>
      <c r="AD20" s="343"/>
      <c r="AE20" s="282"/>
    </row>
    <row r="21" spans="1:31" ht="18" customHeight="1">
      <c r="A21" s="293" t="s">
        <v>307</v>
      </c>
      <c r="B21" s="294"/>
      <c r="C21" s="333" t="s">
        <v>308</v>
      </c>
      <c r="D21" s="334"/>
      <c r="E21" s="334"/>
      <c r="F21" s="334"/>
      <c r="G21" s="335"/>
      <c r="H21" s="183" t="s">
        <v>346</v>
      </c>
      <c r="I21" s="283" t="s">
        <v>180</v>
      </c>
      <c r="J21" s="284"/>
      <c r="K21" s="285"/>
      <c r="L21" s="179" t="s">
        <v>180</v>
      </c>
      <c r="M21" s="283" t="s">
        <v>181</v>
      </c>
      <c r="N21" s="284"/>
      <c r="O21" s="285"/>
      <c r="P21" s="180" t="s">
        <v>309</v>
      </c>
      <c r="Q21" s="281" t="s">
        <v>310</v>
      </c>
      <c r="R21" s="343"/>
      <c r="S21" s="282"/>
      <c r="T21" s="281" t="s">
        <v>311</v>
      </c>
      <c r="U21" s="282"/>
      <c r="V21" s="336" t="s">
        <v>312</v>
      </c>
      <c r="W21" s="337"/>
      <c r="X21" s="180" t="s">
        <v>313</v>
      </c>
      <c r="Y21" s="281" t="s">
        <v>314</v>
      </c>
      <c r="Z21" s="282"/>
      <c r="AA21" s="281" t="s">
        <v>315</v>
      </c>
      <c r="AB21" s="282"/>
      <c r="AC21" s="281" t="s">
        <v>316</v>
      </c>
      <c r="AD21" s="343"/>
      <c r="AE21" s="282"/>
    </row>
    <row r="22" spans="1:31" ht="13" customHeight="1">
      <c r="A22" s="293" t="s">
        <v>317</v>
      </c>
      <c r="B22" s="294"/>
      <c r="C22" s="333" t="s">
        <v>318</v>
      </c>
      <c r="D22" s="334"/>
      <c r="E22" s="334"/>
      <c r="F22" s="334"/>
      <c r="G22" s="335"/>
      <c r="H22" s="183" t="s">
        <v>347</v>
      </c>
      <c r="I22" s="283" t="s">
        <v>200</v>
      </c>
      <c r="J22" s="284"/>
      <c r="K22" s="285"/>
      <c r="L22" s="179" t="s">
        <v>200</v>
      </c>
      <c r="M22" s="283" t="s">
        <v>181</v>
      </c>
      <c r="N22" s="284"/>
      <c r="O22" s="285"/>
      <c r="P22" s="180" t="s">
        <v>202</v>
      </c>
      <c r="Q22" s="281" t="s">
        <v>319</v>
      </c>
      <c r="R22" s="343"/>
      <c r="S22" s="282"/>
      <c r="T22" s="281" t="s">
        <v>206</v>
      </c>
      <c r="U22" s="282"/>
      <c r="V22" s="341" t="s">
        <v>320</v>
      </c>
      <c r="W22" s="342"/>
      <c r="X22" s="180" t="s">
        <v>321</v>
      </c>
      <c r="Y22" s="281" t="s">
        <v>322</v>
      </c>
      <c r="Z22" s="282"/>
      <c r="AA22" s="281" t="s">
        <v>323</v>
      </c>
      <c r="AB22" s="282"/>
      <c r="AC22" s="281" t="s">
        <v>324</v>
      </c>
      <c r="AD22" s="343"/>
      <c r="AE22" s="282"/>
    </row>
    <row r="23" spans="1:31" ht="18" customHeight="1">
      <c r="A23" s="293" t="s">
        <v>325</v>
      </c>
      <c r="B23" s="294"/>
      <c r="C23" s="333" t="s">
        <v>326</v>
      </c>
      <c r="D23" s="334"/>
      <c r="E23" s="334"/>
      <c r="F23" s="334"/>
      <c r="G23" s="335"/>
      <c r="H23" s="183" t="s">
        <v>348</v>
      </c>
      <c r="I23" s="283" t="s">
        <v>200</v>
      </c>
      <c r="J23" s="284"/>
      <c r="K23" s="285"/>
      <c r="L23" s="179" t="s">
        <v>200</v>
      </c>
      <c r="M23" s="283" t="s">
        <v>181</v>
      </c>
      <c r="N23" s="284"/>
      <c r="O23" s="285"/>
      <c r="P23" s="180" t="s">
        <v>302</v>
      </c>
      <c r="Q23" s="281" t="s">
        <v>327</v>
      </c>
      <c r="R23" s="343"/>
      <c r="S23" s="282"/>
      <c r="T23" s="281" t="s">
        <v>303</v>
      </c>
      <c r="U23" s="282"/>
      <c r="V23" s="341" t="s">
        <v>328</v>
      </c>
      <c r="W23" s="342"/>
      <c r="X23" s="180" t="s">
        <v>329</v>
      </c>
      <c r="Y23" s="281" t="s">
        <v>202</v>
      </c>
      <c r="Z23" s="282"/>
      <c r="AA23" s="281" t="s">
        <v>205</v>
      </c>
      <c r="AB23" s="282"/>
      <c r="AC23" s="281" t="s">
        <v>207</v>
      </c>
      <c r="AD23" s="343"/>
      <c r="AE23" s="282"/>
    </row>
    <row r="24" spans="1:31" ht="13" customHeight="1">
      <c r="A24" s="281" t="s">
        <v>286</v>
      </c>
      <c r="B24" s="282"/>
      <c r="C24" s="333" t="s">
        <v>287</v>
      </c>
      <c r="D24" s="334"/>
      <c r="E24" s="334"/>
      <c r="F24" s="334"/>
      <c r="G24" s="335"/>
      <c r="H24" s="183" t="s">
        <v>352</v>
      </c>
      <c r="I24" s="283" t="s">
        <v>200</v>
      </c>
      <c r="J24" s="284"/>
      <c r="K24" s="285"/>
      <c r="L24" s="179" t="s">
        <v>200</v>
      </c>
      <c r="M24" s="283" t="s">
        <v>181</v>
      </c>
      <c r="N24" s="284"/>
      <c r="O24" s="285"/>
      <c r="P24" s="179" t="s">
        <v>232</v>
      </c>
      <c r="Q24" s="283" t="s">
        <v>232</v>
      </c>
      <c r="R24" s="284"/>
      <c r="S24" s="285"/>
      <c r="T24" s="283" t="s">
        <v>232</v>
      </c>
      <c r="U24" s="285"/>
      <c r="V24" s="336" t="s">
        <v>288</v>
      </c>
      <c r="W24" s="337"/>
      <c r="X24" s="179" t="s">
        <v>232</v>
      </c>
      <c r="Y24" s="283" t="s">
        <v>232</v>
      </c>
      <c r="Z24" s="285"/>
      <c r="AA24" s="283" t="s">
        <v>232</v>
      </c>
      <c r="AB24" s="285"/>
      <c r="AC24" s="283" t="s">
        <v>232</v>
      </c>
      <c r="AD24" s="284"/>
      <c r="AE24" s="285"/>
    </row>
    <row r="25" spans="1:31" ht="13" customHeight="1">
      <c r="A25" s="281" t="s">
        <v>289</v>
      </c>
      <c r="B25" s="282"/>
      <c r="C25" s="333" t="s">
        <v>290</v>
      </c>
      <c r="D25" s="334"/>
      <c r="E25" s="334"/>
      <c r="F25" s="334"/>
      <c r="G25" s="335"/>
      <c r="H25" s="183" t="s">
        <v>349</v>
      </c>
      <c r="I25" s="283" t="s">
        <v>200</v>
      </c>
      <c r="J25" s="284"/>
      <c r="K25" s="285"/>
      <c r="L25" s="179" t="s">
        <v>200</v>
      </c>
      <c r="M25" s="283" t="s">
        <v>181</v>
      </c>
      <c r="N25" s="284"/>
      <c r="O25" s="285"/>
      <c r="P25" s="181">
        <v>1</v>
      </c>
      <c r="Q25" s="286">
        <v>1</v>
      </c>
      <c r="R25" s="338"/>
      <c r="S25" s="287"/>
      <c r="T25" s="286">
        <v>1</v>
      </c>
      <c r="U25" s="287"/>
      <c r="V25" s="339">
        <v>1</v>
      </c>
      <c r="W25" s="340"/>
      <c r="X25" s="181">
        <v>1</v>
      </c>
      <c r="Y25" s="286">
        <v>1</v>
      </c>
      <c r="Z25" s="287"/>
      <c r="AA25" s="286">
        <v>1</v>
      </c>
      <c r="AB25" s="287"/>
      <c r="AC25" s="286">
        <v>1</v>
      </c>
      <c r="AD25" s="338"/>
      <c r="AE25" s="287"/>
    </row>
    <row r="26" spans="1:31" ht="13" customHeight="1">
      <c r="A26" s="281" t="s">
        <v>330</v>
      </c>
      <c r="B26" s="282"/>
      <c r="C26" s="333" t="s">
        <v>331</v>
      </c>
      <c r="D26" s="334"/>
      <c r="E26" s="334"/>
      <c r="F26" s="334"/>
      <c r="G26" s="335"/>
      <c r="H26" s="183" t="s">
        <v>350</v>
      </c>
      <c r="I26" s="283" t="s">
        <v>200</v>
      </c>
      <c r="J26" s="284"/>
      <c r="K26" s="285"/>
      <c r="L26" s="179" t="s">
        <v>200</v>
      </c>
      <c r="M26" s="283" t="s">
        <v>181</v>
      </c>
      <c r="N26" s="284"/>
      <c r="O26" s="285"/>
      <c r="P26" s="181">
        <v>2</v>
      </c>
      <c r="Q26" s="286">
        <v>2</v>
      </c>
      <c r="R26" s="338"/>
      <c r="S26" s="287"/>
      <c r="T26" s="286">
        <v>2</v>
      </c>
      <c r="U26" s="287"/>
      <c r="V26" s="339">
        <v>2</v>
      </c>
      <c r="W26" s="340"/>
      <c r="X26" s="181">
        <v>2</v>
      </c>
      <c r="Y26" s="286">
        <v>2</v>
      </c>
      <c r="Z26" s="287"/>
      <c r="AA26" s="286">
        <v>2</v>
      </c>
      <c r="AB26" s="287"/>
      <c r="AC26" s="286">
        <v>2</v>
      </c>
      <c r="AD26" s="338"/>
      <c r="AE26" s="287"/>
    </row>
    <row r="27" spans="1:31" ht="13" customHeight="1">
      <c r="A27" s="293" t="s">
        <v>291</v>
      </c>
      <c r="B27" s="294"/>
      <c r="C27" s="333" t="s">
        <v>292</v>
      </c>
      <c r="D27" s="334"/>
      <c r="E27" s="334"/>
      <c r="F27" s="334"/>
      <c r="G27" s="335"/>
      <c r="H27" s="183" t="s">
        <v>351</v>
      </c>
      <c r="I27" s="283" t="s">
        <v>180</v>
      </c>
      <c r="J27" s="284"/>
      <c r="K27" s="285"/>
      <c r="L27" s="181">
        <v>0</v>
      </c>
      <c r="M27" s="283" t="s">
        <v>181</v>
      </c>
      <c r="N27" s="284"/>
      <c r="O27" s="285"/>
      <c r="P27" s="179" t="s">
        <v>293</v>
      </c>
      <c r="Q27" s="283" t="s">
        <v>293</v>
      </c>
      <c r="R27" s="284"/>
      <c r="S27" s="285"/>
      <c r="T27" s="283" t="s">
        <v>293</v>
      </c>
      <c r="U27" s="285"/>
      <c r="V27" s="336" t="s">
        <v>294</v>
      </c>
      <c r="W27" s="337"/>
      <c r="X27" s="179" t="s">
        <v>293</v>
      </c>
      <c r="Y27" s="283" t="s">
        <v>293</v>
      </c>
      <c r="Z27" s="285"/>
      <c r="AA27" s="283" t="s">
        <v>293</v>
      </c>
      <c r="AB27" s="285"/>
      <c r="AC27" s="283" t="s">
        <v>293</v>
      </c>
      <c r="AD27" s="284"/>
      <c r="AE27" s="285"/>
    </row>
    <row r="28" spans="1:31" ht="12" customHeight="1">
      <c r="A28" s="274" t="s">
        <v>295</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row>
  </sheetData>
  <mergeCells count="237">
    <mergeCell ref="F3:M3"/>
    <mergeCell ref="AD3:AE3"/>
    <mergeCell ref="F4:M4"/>
    <mergeCell ref="N4:R5"/>
    <mergeCell ref="S4:AC5"/>
    <mergeCell ref="AD4:AE4"/>
    <mergeCell ref="A1:D1"/>
    <mergeCell ref="E1:AC1"/>
    <mergeCell ref="AD1:AE1"/>
    <mergeCell ref="A2:D5"/>
    <mergeCell ref="F2:M2"/>
    <mergeCell ref="N2:R3"/>
    <mergeCell ref="S2:AC3"/>
    <mergeCell ref="AD2:AE2"/>
    <mergeCell ref="Y6:Z6"/>
    <mergeCell ref="AA6:AB6"/>
    <mergeCell ref="AC6:AE6"/>
    <mergeCell ref="F5:M5"/>
    <mergeCell ref="AD5:AE5"/>
    <mergeCell ref="A6:B6"/>
    <mergeCell ref="C6:H6"/>
    <mergeCell ref="I6:K6"/>
    <mergeCell ref="M6:O6"/>
    <mergeCell ref="Q6:S6"/>
    <mergeCell ref="T6:U6"/>
    <mergeCell ref="V6:W6"/>
    <mergeCell ref="V7:W7"/>
    <mergeCell ref="Y7:Z7"/>
    <mergeCell ref="AA7:AB7"/>
    <mergeCell ref="AC7:AE7"/>
    <mergeCell ref="A7:B7"/>
    <mergeCell ref="I7:K7"/>
    <mergeCell ref="M7:O7"/>
    <mergeCell ref="Q7:S7"/>
    <mergeCell ref="T7:U7"/>
    <mergeCell ref="C7:G7"/>
    <mergeCell ref="V9:W9"/>
    <mergeCell ref="Y9:Z9"/>
    <mergeCell ref="AA9:AB9"/>
    <mergeCell ref="AC9:AE9"/>
    <mergeCell ref="AC8:AE8"/>
    <mergeCell ref="A9:B9"/>
    <mergeCell ref="I9:K9"/>
    <mergeCell ref="M9:O9"/>
    <mergeCell ref="Q9:S9"/>
    <mergeCell ref="T9:U9"/>
    <mergeCell ref="A8:B8"/>
    <mergeCell ref="I8:K8"/>
    <mergeCell ref="M8:O8"/>
    <mergeCell ref="Q8:S8"/>
    <mergeCell ref="T8:U8"/>
    <mergeCell ref="V8:W8"/>
    <mergeCell ref="Y8:Z8"/>
    <mergeCell ref="AA8:AB8"/>
    <mergeCell ref="C8:G8"/>
    <mergeCell ref="C9:G9"/>
    <mergeCell ref="V11:W11"/>
    <mergeCell ref="Y11:Z11"/>
    <mergeCell ref="AA11:AB11"/>
    <mergeCell ref="AC11:AE11"/>
    <mergeCell ref="AC10:AE10"/>
    <mergeCell ref="A11:B11"/>
    <mergeCell ref="I11:K11"/>
    <mergeCell ref="M11:O11"/>
    <mergeCell ref="Q11:S11"/>
    <mergeCell ref="T11:U11"/>
    <mergeCell ref="A10:B10"/>
    <mergeCell ref="I10:K10"/>
    <mergeCell ref="M10:O10"/>
    <mergeCell ref="Q10:S10"/>
    <mergeCell ref="T10:U10"/>
    <mergeCell ref="V10:W10"/>
    <mergeCell ref="Y10:Z10"/>
    <mergeCell ref="AA10:AB10"/>
    <mergeCell ref="C10:G10"/>
    <mergeCell ref="C11:G11"/>
    <mergeCell ref="V13:W13"/>
    <mergeCell ref="Y13:Z13"/>
    <mergeCell ref="AA13:AB13"/>
    <mergeCell ref="AC13:AE13"/>
    <mergeCell ref="AC12:AE12"/>
    <mergeCell ref="A13:B13"/>
    <mergeCell ref="I13:K13"/>
    <mergeCell ref="M13:O13"/>
    <mergeCell ref="Q13:S13"/>
    <mergeCell ref="T13:U13"/>
    <mergeCell ref="A12:B12"/>
    <mergeCell ref="I12:K12"/>
    <mergeCell ref="M12:O12"/>
    <mergeCell ref="Q12:S12"/>
    <mergeCell ref="T12:U12"/>
    <mergeCell ref="V12:W12"/>
    <mergeCell ref="Y12:Z12"/>
    <mergeCell ref="AA12:AB12"/>
    <mergeCell ref="C12:G12"/>
    <mergeCell ref="C13:G13"/>
    <mergeCell ref="V15:W15"/>
    <mergeCell ref="Y15:Z15"/>
    <mergeCell ref="AA15:AB15"/>
    <mergeCell ref="AC15:AE15"/>
    <mergeCell ref="AC14:AE14"/>
    <mergeCell ref="A15:B15"/>
    <mergeCell ref="I15:K15"/>
    <mergeCell ref="M15:O15"/>
    <mergeCell ref="Q15:S15"/>
    <mergeCell ref="T15:U15"/>
    <mergeCell ref="A14:B14"/>
    <mergeCell ref="I14:K14"/>
    <mergeCell ref="M14:O14"/>
    <mergeCell ref="Q14:S14"/>
    <mergeCell ref="T14:U14"/>
    <mergeCell ref="V14:W14"/>
    <mergeCell ref="Y14:Z14"/>
    <mergeCell ref="AA14:AB14"/>
    <mergeCell ref="C14:G14"/>
    <mergeCell ref="C15:G15"/>
    <mergeCell ref="V17:W17"/>
    <mergeCell ref="Y17:Z17"/>
    <mergeCell ref="AA17:AB17"/>
    <mergeCell ref="AC17:AE17"/>
    <mergeCell ref="AC16:AE16"/>
    <mergeCell ref="A17:B17"/>
    <mergeCell ref="I17:K17"/>
    <mergeCell ref="M17:O17"/>
    <mergeCell ref="Q17:S17"/>
    <mergeCell ref="T17:U17"/>
    <mergeCell ref="A16:B16"/>
    <mergeCell ref="I16:K16"/>
    <mergeCell ref="M16:O16"/>
    <mergeCell ref="Q16:S16"/>
    <mergeCell ref="T16:U16"/>
    <mergeCell ref="V16:W16"/>
    <mergeCell ref="Y16:Z16"/>
    <mergeCell ref="AA16:AB16"/>
    <mergeCell ref="C16:G16"/>
    <mergeCell ref="C17:G17"/>
    <mergeCell ref="V19:W19"/>
    <mergeCell ref="Y19:Z19"/>
    <mergeCell ref="AA19:AB19"/>
    <mergeCell ref="AC19:AE19"/>
    <mergeCell ref="AC18:AE18"/>
    <mergeCell ref="A19:B19"/>
    <mergeCell ref="I19:K19"/>
    <mergeCell ref="M19:O19"/>
    <mergeCell ref="Q19:S19"/>
    <mergeCell ref="T19:U19"/>
    <mergeCell ref="A18:B18"/>
    <mergeCell ref="I18:K18"/>
    <mergeCell ref="M18:O18"/>
    <mergeCell ref="Q18:S18"/>
    <mergeCell ref="T18:U18"/>
    <mergeCell ref="V18:W18"/>
    <mergeCell ref="Y18:Z18"/>
    <mergeCell ref="AA18:AB18"/>
    <mergeCell ref="C18:G18"/>
    <mergeCell ref="C19:G19"/>
    <mergeCell ref="V21:W21"/>
    <mergeCell ref="Y21:Z21"/>
    <mergeCell ref="AA21:AB21"/>
    <mergeCell ref="AC21:AE21"/>
    <mergeCell ref="AC20:AE20"/>
    <mergeCell ref="A21:B21"/>
    <mergeCell ref="I21:K21"/>
    <mergeCell ref="M21:O21"/>
    <mergeCell ref="Q21:S21"/>
    <mergeCell ref="T21:U21"/>
    <mergeCell ref="A20:B20"/>
    <mergeCell ref="I20:K20"/>
    <mergeCell ref="M20:O20"/>
    <mergeCell ref="Q20:S20"/>
    <mergeCell ref="T20:U20"/>
    <mergeCell ref="V20:W20"/>
    <mergeCell ref="Y20:Z20"/>
    <mergeCell ref="AA20:AB20"/>
    <mergeCell ref="C21:G21"/>
    <mergeCell ref="C20:G20"/>
    <mergeCell ref="V23:W23"/>
    <mergeCell ref="Y23:Z23"/>
    <mergeCell ref="AA23:AB23"/>
    <mergeCell ref="AC23:AE23"/>
    <mergeCell ref="AC22:AE22"/>
    <mergeCell ref="A23:B23"/>
    <mergeCell ref="I23:K23"/>
    <mergeCell ref="M23:O23"/>
    <mergeCell ref="Q23:S23"/>
    <mergeCell ref="T23:U23"/>
    <mergeCell ref="A22:B22"/>
    <mergeCell ref="I22:K22"/>
    <mergeCell ref="M22:O22"/>
    <mergeCell ref="Q22:S22"/>
    <mergeCell ref="T22:U22"/>
    <mergeCell ref="V22:W22"/>
    <mergeCell ref="Y22:Z22"/>
    <mergeCell ref="AA22:AB22"/>
    <mergeCell ref="C23:G23"/>
    <mergeCell ref="C22:G22"/>
    <mergeCell ref="V25:W25"/>
    <mergeCell ref="Y25:Z25"/>
    <mergeCell ref="AA25:AB25"/>
    <mergeCell ref="AC25:AE25"/>
    <mergeCell ref="AC24:AE24"/>
    <mergeCell ref="A25:B25"/>
    <mergeCell ref="I25:K25"/>
    <mergeCell ref="M25:O25"/>
    <mergeCell ref="Q25:S25"/>
    <mergeCell ref="T25:U25"/>
    <mergeCell ref="A24:B24"/>
    <mergeCell ref="I24:K24"/>
    <mergeCell ref="M24:O24"/>
    <mergeCell ref="Q24:S24"/>
    <mergeCell ref="T24:U24"/>
    <mergeCell ref="V24:W24"/>
    <mergeCell ref="Y24:Z24"/>
    <mergeCell ref="AA24:AB24"/>
    <mergeCell ref="C25:G25"/>
    <mergeCell ref="C24:G24"/>
    <mergeCell ref="A28:AE28"/>
    <mergeCell ref="C27:G27"/>
    <mergeCell ref="V27:W27"/>
    <mergeCell ref="Y27:Z27"/>
    <mergeCell ref="AA27:AB27"/>
    <mergeCell ref="AC27:AE27"/>
    <mergeCell ref="AC26:AE26"/>
    <mergeCell ref="A27:B27"/>
    <mergeCell ref="I27:K27"/>
    <mergeCell ref="M27:O27"/>
    <mergeCell ref="Q27:S27"/>
    <mergeCell ref="T27:U27"/>
    <mergeCell ref="A26:B26"/>
    <mergeCell ref="I26:K26"/>
    <mergeCell ref="M26:O26"/>
    <mergeCell ref="Q26:S26"/>
    <mergeCell ref="T26:U26"/>
    <mergeCell ref="V26:W26"/>
    <mergeCell ref="Y26:Z26"/>
    <mergeCell ref="AA26:AB26"/>
    <mergeCell ref="C26:G2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1AEE1C-BAC4-4E94-AC3B-F0CD1D0AED15}">
  <ds:schemaRefs>
    <ds:schemaRef ds:uri="http://schemas.microsoft.com/sharepoint/v3/contenttype/forms"/>
  </ds:schemaRefs>
</ds:datastoreItem>
</file>

<file path=customXml/itemProps2.xml><?xml version="1.0" encoding="utf-8"?>
<ds:datastoreItem xmlns:ds="http://schemas.openxmlformats.org/officeDocument/2006/customXml" ds:itemID="{63DE7FF1-240B-42EA-95CD-7921A90FB49F}">
  <ds:schemaRefs>
    <ds:schemaRef ds:uri="http://schemas.microsoft.com/office/2006/documentManagement/types"/>
    <ds:schemaRef ds:uri="http://purl.org/dc/dcmitype/"/>
    <ds:schemaRef ds:uri="http://purl.org/dc/elements/1.1/"/>
    <ds:schemaRef ds:uri="cc099e4b-e381-4360-bcff-5e1f51ab48dc"/>
    <ds:schemaRef ds:uri="4bf10b48-52f7-4ad4-b1e1-de514cec68e0"/>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4D3666BD-44C3-4A46-85DE-0F49F3B8C2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1. CUTTING DOCKET</vt:lpstr>
      <vt:lpstr>2. TRIM CARD</vt:lpstr>
      <vt:lpstr>ORIGIANL SPEC</vt:lpstr>
      <vt:lpstr>2ND FIT SPEC</vt:lpstr>
      <vt:lpstr>2ND PROTO COMMENT</vt:lpstr>
      <vt:lpstr>4. THÔNG SỐ</vt:lpstr>
      <vt:lpstr>'1. CUTTING DOCKET'!Print_Area</vt:lpstr>
      <vt:lpstr>'2. TRIM CARD'!Print_Area</vt:lpstr>
      <vt:lpstr>'2ND FIT SPEC'!Print_Area</vt:lpstr>
      <vt:lpstr>'1. CUTTING DOCKET'!Print_Titles</vt:lpstr>
      <vt:lpstr>'2. TRIM CARD'!Print_Titles</vt:lpstr>
      <vt:lpstr>'ORIGIANL SPEC'!Print_Titles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Thi Le Thi Thanh</cp:lastModifiedBy>
  <cp:lastPrinted>2024-10-09T08:47:17Z</cp:lastPrinted>
  <dcterms:created xsi:type="dcterms:W3CDTF">2016-05-06T01:47:29Z</dcterms:created>
  <dcterms:modified xsi:type="dcterms:W3CDTF">2024-10-09T08:47:25Z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