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7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unavailablevn.sharepoint.com/sites/COMMERCIAL/Shared Documents/General/2-CUSTOMER-FOLDER/OCTOBERS VERY OWN/3-FW24/2-PRODUCTION/2-STYLE-FILE/3. CUTTING DOCKET/5. GRAPHIC 3/2. BULK/"/>
    </mc:Choice>
  </mc:AlternateContent>
  <xr:revisionPtr revIDLastSave="817" documentId="14_{EE234DAD-79CA-42A4-860C-31AFB87522BD}" xr6:coauthVersionLast="47" xr6:coauthVersionMax="47" xr10:uidLastSave="{7590C1B3-F647-4742-B05D-4909B217F236}"/>
  <bookViews>
    <workbookView xWindow="-110" yWindow="-110" windowWidth="19420" windowHeight="10300" tabRatio="924" xr2:uid="{00000000-000D-0000-FFFF-FFFF00000000}"/>
  </bookViews>
  <sheets>
    <sheet name="1. CUTTING DOCKET" sheetId="1" r:id="rId1"/>
    <sheet name="2. TRIM CARD" sheetId="5" r:id="rId2"/>
    <sheet name="3. SPEC" sheetId="45" r:id="rId3"/>
    <sheet name="4. STICKER" sheetId="44" r:id="rId4"/>
    <sheet name="5. HÌNH IN" sheetId="43" r:id="rId5"/>
    <sheet name="6. PP MEETING" sheetId="32" r:id="rId6"/>
    <sheet name="7. GÓP Ý PROTO" sheetId="35" state="hidden" r:id="rId7"/>
  </sheets>
  <externalReferences>
    <externalReference r:id="rId8"/>
  </externalReferences>
  <definedNames>
    <definedName name="\5">#REF!</definedName>
    <definedName name="\C">#REF!</definedName>
    <definedName name="\d">#REF!</definedName>
    <definedName name="\E">#REF!</definedName>
    <definedName name="\J">#REF!</definedName>
    <definedName name="\K">#REF!</definedName>
    <definedName name="\L">#REF!</definedName>
    <definedName name="\m">#REF!</definedName>
    <definedName name="\n">#REF!</definedName>
    <definedName name="\O">#REF!</definedName>
    <definedName name="\p">#REF!</definedName>
    <definedName name="\q">#REF!</definedName>
    <definedName name="\S">#REF!</definedName>
    <definedName name="\T">#REF!</definedName>
    <definedName name="_Fill" localSheetId="1" hidden="1">#REF!</definedName>
    <definedName name="_Fill" localSheetId="3" hidden="1">#REF!</definedName>
    <definedName name="_Fill" localSheetId="5" hidden="1">#REF!</definedName>
    <definedName name="_Fill" hidden="1">#REF!</definedName>
    <definedName name="_xlnm._FilterDatabase" localSheetId="0" hidden="1">'1. CUTTING DOCKET'!$A$58:$U$74</definedName>
    <definedName name="Amount">#REF!</definedName>
    <definedName name="Buttons">#REF!</definedName>
    <definedName name="By">#REF!</definedName>
    <definedName name="CareInstructions">#REF!</definedName>
    <definedName name="choi">#REF!</definedName>
    <definedName name="Cloth">#REF!</definedName>
    <definedName name="Detatchable">#REF!</definedName>
    <definedName name="fitcomments">#REF!</definedName>
    <definedName name="FITSAMPLE">#REF!</definedName>
    <definedName name="INTERNAL_INVOICE" localSheetId="3">[1]UN!#REF!</definedName>
    <definedName name="INTERNAL_INVOICE">[1]UN!#REF!</definedName>
    <definedName name="Issued">#REF!</definedName>
    <definedName name="jian">#REF!</definedName>
    <definedName name="kind">#REF!</definedName>
    <definedName name="KKKKK" localSheetId="3">[1]UN!#REF!</definedName>
    <definedName name="KKKKK">[1]UN!#REF!</definedName>
    <definedName name="Label">#REF!</definedName>
    <definedName name="Lininig">#REF!</definedName>
    <definedName name="Lot">#REF!</definedName>
    <definedName name="MadeIn">#REF!</definedName>
    <definedName name="Pads">#REF!</definedName>
    <definedName name="_xlnm.Print_Area" localSheetId="0">'1. CUTTING DOCKET'!$A$1:$Q$104</definedName>
    <definedName name="_xlnm.Print_Area" localSheetId="1">'2. TRIM CARD'!$A$1:$B$34</definedName>
    <definedName name="_xlnm.Print_Area" localSheetId="4">'5. HÌNH IN'!$A$1:$S$37</definedName>
    <definedName name="_xlnm.Print_Area" localSheetId="5">'6. PP MEETING'!$A$1:$H$19</definedName>
    <definedName name="_xlnm.Print_Area" localSheetId="6">'7. GÓP Ý PROTO'!$A$1:$P$75</definedName>
    <definedName name="_xlnm.Print_Titles" localSheetId="0">'1. CUTTING DOCKET'!$1:$15</definedName>
    <definedName name="_xlnm.Print_Titles" localSheetId="1">'2. TRIM CARD'!$1:$5</definedName>
    <definedName name="Remarks">#REF!</definedName>
    <definedName name="Required">#REF!</definedName>
    <definedName name="Season">#REF!</definedName>
    <definedName name="Shell">#REF!</definedName>
    <definedName name="Size">#REF!</definedName>
    <definedName name="SL">#REF!</definedName>
    <definedName name="Stitching">#REF!</definedName>
    <definedName name="Style">#REF!</definedName>
    <definedName name="XS">#REF!</definedName>
    <definedName name="Zippers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10" i="44" l="1"/>
  <c r="I9" i="44"/>
  <c r="I8" i="44"/>
  <c r="I7" i="44"/>
  <c r="I6" i="44"/>
  <c r="I5" i="44"/>
  <c r="I4" i="44"/>
  <c r="I3" i="44"/>
  <c r="I10" i="44" s="1"/>
  <c r="F19" i="1" l="1"/>
  <c r="G19" i="1"/>
  <c r="H19" i="1"/>
  <c r="I19" i="1"/>
  <c r="J19" i="1"/>
  <c r="K19" i="1"/>
  <c r="L19" i="1"/>
  <c r="F21" i="1" l="1"/>
  <c r="F41" i="1" s="1"/>
  <c r="G21" i="1"/>
  <c r="G41" i="1" s="1"/>
  <c r="H21" i="1"/>
  <c r="H41" i="1" s="1"/>
  <c r="I21" i="1"/>
  <c r="I41" i="1" s="1"/>
  <c r="J21" i="1"/>
  <c r="J41" i="1" s="1"/>
  <c r="K21" i="1"/>
  <c r="K41" i="1" s="1"/>
  <c r="L21" i="1"/>
  <c r="L41" i="1" s="1"/>
  <c r="Q20" i="1" l="1"/>
  <c r="D4" i="32"/>
  <c r="A21" i="5" l="1"/>
  <c r="A19" i="5"/>
  <c r="A17" i="5"/>
  <c r="A15" i="5"/>
  <c r="A13" i="5"/>
  <c r="L72" i="1" l="1"/>
  <c r="A74" i="1"/>
  <c r="L73" i="1"/>
  <c r="L74" i="1" s="1"/>
  <c r="A73" i="1"/>
  <c r="A72" i="1"/>
  <c r="A71" i="1"/>
  <c r="A70" i="1"/>
  <c r="A69" i="1"/>
  <c r="A68" i="1"/>
  <c r="A64" i="1"/>
  <c r="A63" i="1"/>
  <c r="A62" i="1"/>
  <c r="A61" i="1"/>
  <c r="A60" i="1"/>
  <c r="D19" i="1"/>
  <c r="Q19" i="1" l="1"/>
  <c r="G6" i="32" l="1"/>
  <c r="C19" i="1" l="1"/>
  <c r="D8" i="32" l="1"/>
  <c r="G8" i="32"/>
  <c r="C15" i="32"/>
  <c r="C13" i="32"/>
  <c r="Q39" i="1" l="1"/>
  <c r="Q28" i="1"/>
  <c r="B12" i="5" l="1"/>
  <c r="A59" i="1"/>
  <c r="A67" i="1" l="1"/>
  <c r="G26" i="1"/>
  <c r="G27" i="1" s="1"/>
  <c r="H26" i="1"/>
  <c r="H27" i="1" s="1"/>
  <c r="I26" i="1"/>
  <c r="I27" i="1" s="1"/>
  <c r="J26" i="1"/>
  <c r="J27" i="1" s="1"/>
  <c r="K26" i="1"/>
  <c r="K27" i="1" s="1"/>
  <c r="L26" i="1"/>
  <c r="L27" i="1" s="1"/>
  <c r="F27" i="1"/>
  <c r="G32" i="1" l="1"/>
  <c r="H32" i="1"/>
  <c r="I32" i="1"/>
  <c r="J32" i="1"/>
  <c r="K32" i="1"/>
  <c r="L32" i="1"/>
  <c r="I33" i="1" l="1"/>
  <c r="H33" i="1"/>
  <c r="G33" i="1"/>
  <c r="F33" i="1"/>
  <c r="L33" i="1"/>
  <c r="I104" i="1" s="1"/>
  <c r="K33" i="1"/>
  <c r="J33" i="1"/>
  <c r="C32" i="1"/>
  <c r="C26" i="1"/>
  <c r="L59" i="1" l="1"/>
  <c r="A12" i="5" l="1"/>
  <c r="A9" i="5"/>
  <c r="H37" i="1" l="1"/>
  <c r="I37" i="1"/>
  <c r="J37" i="1"/>
  <c r="K37" i="1"/>
  <c r="L37" i="1"/>
  <c r="C104" i="1" l="1"/>
  <c r="Q18" i="1" l="1"/>
  <c r="Q21" i="1" s="1"/>
  <c r="S21" i="1" s="1"/>
  <c r="K59" i="1" l="1"/>
  <c r="G37" i="1"/>
  <c r="B55" i="1" l="1"/>
  <c r="B52" i="1"/>
  <c r="B49" i="1"/>
  <c r="K38" i="1" l="1"/>
  <c r="H104" i="1" s="1"/>
  <c r="J38" i="1"/>
  <c r="G104" i="1" s="1"/>
  <c r="I38" i="1"/>
  <c r="F104" i="1" s="1"/>
  <c r="H38" i="1"/>
  <c r="E104" i="1" s="1"/>
  <c r="D37" i="1"/>
  <c r="D38" i="1" s="1"/>
  <c r="Q36" i="1"/>
  <c r="D32" i="1"/>
  <c r="D33" i="1" s="1"/>
  <c r="Q31" i="1"/>
  <c r="D26" i="1"/>
  <c r="D27" i="1" s="1"/>
  <c r="A48" i="1" l="1"/>
  <c r="E55" i="1"/>
  <c r="E56" i="1" s="1"/>
  <c r="A54" i="1"/>
  <c r="E52" i="1"/>
  <c r="E53" i="1" s="1"/>
  <c r="A51" i="1"/>
  <c r="E49" i="1"/>
  <c r="Q37" i="1"/>
  <c r="G38" i="1"/>
  <c r="Q32" i="1"/>
  <c r="Q41" i="1" l="1"/>
  <c r="G46" i="1" s="1"/>
  <c r="Q38" i="1"/>
  <c r="S38" i="1"/>
  <c r="Q33" i="1"/>
  <c r="S33" i="1"/>
  <c r="I46" i="1" l="1"/>
  <c r="J46" i="1" s="1"/>
  <c r="K69" i="1"/>
  <c r="M69" i="1" s="1"/>
  <c r="O69" i="1" s="1"/>
  <c r="K62" i="1"/>
  <c r="M62" i="1" s="1"/>
  <c r="O62" i="1" s="1"/>
  <c r="K71" i="1"/>
  <c r="M71" i="1" s="1"/>
  <c r="O71" i="1" s="1"/>
  <c r="K64" i="1"/>
  <c r="M64" i="1" s="1"/>
  <c r="O64" i="1" s="1"/>
  <c r="K73" i="1"/>
  <c r="M73" i="1" s="1"/>
  <c r="O73" i="1" s="1"/>
  <c r="K61" i="1"/>
  <c r="M61" i="1" s="1"/>
  <c r="O61" i="1" s="1"/>
  <c r="K68" i="1"/>
  <c r="M68" i="1" s="1"/>
  <c r="O68" i="1" s="1"/>
  <c r="K63" i="1"/>
  <c r="M63" i="1" s="1"/>
  <c r="O63" i="1" s="1"/>
  <c r="K70" i="1"/>
  <c r="M70" i="1" s="1"/>
  <c r="O70" i="1" s="1"/>
  <c r="K60" i="1"/>
  <c r="M60" i="1" s="1"/>
  <c r="O60" i="1" s="1"/>
  <c r="K72" i="1"/>
  <c r="M72" i="1" s="1"/>
  <c r="O72" i="1" s="1"/>
  <c r="K74" i="1"/>
  <c r="M74" i="1" s="1"/>
  <c r="O74" i="1" s="1"/>
  <c r="G55" i="1"/>
  <c r="G56" i="1" s="1"/>
  <c r="I56" i="1" s="1"/>
  <c r="G52" i="1"/>
  <c r="I55" i="1" l="1"/>
  <c r="J55" i="1" s="1"/>
  <c r="M55" i="1" s="1"/>
  <c r="J56" i="1"/>
  <c r="M56" i="1" s="1"/>
  <c r="A8" i="5" l="1"/>
  <c r="B7" i="5"/>
  <c r="B46" i="1" l="1"/>
  <c r="E50" i="1" l="1"/>
  <c r="B95" i="1"/>
  <c r="D104" i="1" l="1"/>
  <c r="B97" i="1" l="1"/>
  <c r="Q26" i="1"/>
  <c r="Q25" i="1"/>
  <c r="S27" i="1" l="1"/>
  <c r="B96" i="1"/>
  <c r="Q27" i="1"/>
  <c r="G49" i="1" l="1"/>
  <c r="G50" i="1" l="1"/>
  <c r="I50" i="1" s="1"/>
  <c r="J50" i="1" s="1"/>
  <c r="I49" i="1"/>
  <c r="J49" i="1" s="1"/>
  <c r="G53" i="1"/>
  <c r="I53" i="1" s="1"/>
  <c r="J53" i="1" s="1"/>
  <c r="I52" i="1"/>
  <c r="A10" i="5"/>
  <c r="J52" i="1" l="1"/>
  <c r="M52" i="1" s="1"/>
  <c r="M50" i="1"/>
  <c r="M49" i="1"/>
  <c r="M53" i="1"/>
  <c r="B2" i="5" l="1"/>
  <c r="B3" i="5"/>
  <c r="A4" i="5"/>
  <c r="A3" i="5"/>
  <c r="A2" i="5"/>
  <c r="B4" i="5"/>
  <c r="J104" i="1" l="1"/>
  <c r="B5" i="5"/>
  <c r="B11" i="5" s="1"/>
  <c r="H73" i="1" l="1"/>
  <c r="H74" i="1"/>
  <c r="H71" i="1"/>
  <c r="H72" i="1"/>
  <c r="H69" i="1"/>
  <c r="H70" i="1"/>
  <c r="H64" i="1"/>
  <c r="H68" i="1"/>
  <c r="H62" i="1"/>
  <c r="H63" i="1"/>
  <c r="H60" i="1"/>
  <c r="H61" i="1"/>
  <c r="K67" i="1"/>
  <c r="M67" i="1" s="1"/>
  <c r="O67" i="1" s="1"/>
  <c r="H67" i="1"/>
  <c r="B94" i="1"/>
  <c r="H59" i="1"/>
  <c r="F59" i="1" s="1"/>
  <c r="M59" i="1"/>
  <c r="O59" i="1" s="1"/>
  <c r="B6" i="5"/>
  <c r="B9" i="5" s="1"/>
  <c r="E47" i="1"/>
  <c r="C97" i="1"/>
  <c r="C96" i="1"/>
  <c r="C94" i="1"/>
  <c r="G47" i="1" l="1"/>
  <c r="I47" i="1" s="1"/>
  <c r="J47" i="1" s="1"/>
  <c r="M46" i="1" l="1"/>
  <c r="M47" i="1"/>
</calcChain>
</file>

<file path=xl/sharedStrings.xml><?xml version="1.0" encoding="utf-8"?>
<sst xmlns="http://schemas.openxmlformats.org/spreadsheetml/2006/main" count="663" uniqueCount="404">
  <si>
    <t>CUTTING DOCKET</t>
  </si>
  <si>
    <t>SEASON:</t>
  </si>
  <si>
    <t>TÊN HÀNG:</t>
  </si>
  <si>
    <t>NGÀY CẤP:</t>
  </si>
  <si>
    <t>VẢI CHÍNH:</t>
  </si>
  <si>
    <t>NGÀY GIAO HÀNG:</t>
  </si>
  <si>
    <t>KHỔ VẢI:</t>
  </si>
  <si>
    <t>UN-AVAILABLE</t>
  </si>
  <si>
    <t>KHÁCH HÀNG:</t>
  </si>
  <si>
    <t>COLOR</t>
  </si>
  <si>
    <t>M</t>
  </si>
  <si>
    <t>TOTAL</t>
  </si>
  <si>
    <t xml:space="preserve">ORDER CUT </t>
  </si>
  <si>
    <t>TOTAL :</t>
  </si>
  <si>
    <t xml:space="preserve">PHẦN A : VẢI </t>
  </si>
  <si>
    <t xml:space="preserve">VẢI </t>
  </si>
  <si>
    <t xml:space="preserve">VỊ TRÍ </t>
  </si>
  <si>
    <t xml:space="preserve">MÀU </t>
  </si>
  <si>
    <t>ĐVT</t>
  </si>
  <si>
    <t xml:space="preserve">SỐ LƯỢNG ĐƠN HÀNG </t>
  </si>
  <si>
    <t>ĐỊNH MỨC</t>
  </si>
  <si>
    <t xml:space="preserve">PHẦN B : PHỤ LIỆU </t>
  </si>
  <si>
    <t>PHỤ LIỆU</t>
  </si>
  <si>
    <t>CODE MÀU</t>
  </si>
  <si>
    <t xml:space="preserve">ĐỊNH MỨC </t>
  </si>
  <si>
    <t>SỐ LƯỢNG THEO ĐM</t>
  </si>
  <si>
    <t>HAO HỤT</t>
  </si>
  <si>
    <t xml:space="preserve">SỐ LƯỢNG CẤP </t>
  </si>
  <si>
    <t>GHI CHÚ</t>
  </si>
  <si>
    <t>CUỘN</t>
  </si>
  <si>
    <t xml:space="preserve">PCS </t>
  </si>
  <si>
    <t>PHẦN E : HÌNH</t>
  </si>
  <si>
    <t xml:space="preserve">VẢI CHÍNH </t>
  </si>
  <si>
    <t>THÀNH PHẦN</t>
  </si>
  <si>
    <t>SỐ LƯỢNG THEO ĐỊNH MỨC  (NET)</t>
  </si>
  <si>
    <t>SỐ LƯỢNG CẦN CẤP CHO TỔ CẮT (GROSS)</t>
  </si>
  <si>
    <t>WHITE</t>
  </si>
  <si>
    <t>BLACK</t>
  </si>
  <si>
    <t xml:space="preserve">THÀNH PHẦN VẢI: </t>
  </si>
  <si>
    <t>MÀU VẢI</t>
  </si>
  <si>
    <t xml:space="preserve">JOB NUMBER:  </t>
  </si>
  <si>
    <t xml:space="preserve">STYLE NUMBER: </t>
  </si>
  <si>
    <t xml:space="preserve">STYLE NAME : </t>
  </si>
  <si>
    <t>DROP:</t>
  </si>
  <si>
    <t>MÀU PHỤ LIỆU</t>
  </si>
  <si>
    <t>SỐ LƯỢNG ĐH</t>
  </si>
  <si>
    <t xml:space="preserve">Xí nghiệp: </t>
  </si>
  <si>
    <t xml:space="preserve">GHI CHÚ / CODE VẢI </t>
  </si>
  <si>
    <t>CHỈ</t>
  </si>
  <si>
    <t>-CÁCH MAY THEO NHƯ TÀI LIỆU ĐÍNH KÈM</t>
  </si>
  <si>
    <t>NATURAL</t>
  </si>
  <si>
    <t>SIZE:</t>
  </si>
  <si>
    <t>L</t>
  </si>
  <si>
    <t>XL</t>
  </si>
  <si>
    <t>XXL</t>
  </si>
  <si>
    <t>S</t>
  </si>
  <si>
    <t>SIZE</t>
  </si>
  <si>
    <t>SỐ LƯỢNG</t>
  </si>
  <si>
    <t>EXTRA (+/-)</t>
  </si>
  <si>
    <t xml:space="preserve">XUẤT NGÀY </t>
  </si>
  <si>
    <t>PHẦN C : PHỤ LIỆU ĐÓNG GÓI</t>
  </si>
  <si>
    <t>PHẦN D : IN / THÊU / WASH</t>
  </si>
  <si>
    <t xml:space="preserve">-CÁCH GẮN NHÃN PHẢI NHƯ TÀI LIỆU YÊU CẦU </t>
  </si>
  <si>
    <t>-SỐ LƯỢNG NHÃN SIZE NHƯ SAU :</t>
  </si>
  <si>
    <t>DUYỆT HÌNH THÊU THEO</t>
  </si>
  <si>
    <t>SKU</t>
  </si>
  <si>
    <t>Mã số:</t>
  </si>
  <si>
    <t>MER.QT-1.BM.4</t>
  </si>
  <si>
    <t>Lần ban hành:</t>
  </si>
  <si>
    <t>01</t>
  </si>
  <si>
    <t>Số trang</t>
  </si>
  <si>
    <t xml:space="preserve">PHẦN F: LƯU Ý </t>
  </si>
  <si>
    <t>03/03</t>
  </si>
  <si>
    <t>CLEAR</t>
  </si>
  <si>
    <t xml:space="preserve">TẤM LÓT 58X38CM </t>
  </si>
  <si>
    <t>100% COTTON</t>
  </si>
  <si>
    <t>VẢI CHÍNH</t>
  </si>
  <si>
    <t>GRAND TOTAL:</t>
  </si>
  <si>
    <t>DUYỆT THEO MẪU PHOTOSHOOT TRƯỚC WASH</t>
  </si>
  <si>
    <t>DUYỆT THEO MẪU PHOTOSHOOT TRƯỚC WASH MÀU GREY HEATHER ĐÃ CHUYỂN 7/2/23</t>
  </si>
  <si>
    <t>SỐ LƯỢNG CẦN CẤP CHO TEST INHOUSE</t>
  </si>
  <si>
    <t>SỐ LƯỢNG CẦN CẤP CHO TEST OUTSOURCE</t>
  </si>
  <si>
    <t>LỖI VẢI (DEFECT)
+ ĐẦU KHÚC</t>
  </si>
  <si>
    <t>XS</t>
  </si>
  <si>
    <t>SET</t>
  </si>
  <si>
    <t>THÙNG CARTON BOX 60X40X30CM</t>
  </si>
  <si>
    <t>HÌNH ẢNH MINH HỌA</t>
  </si>
  <si>
    <t>- BỎ VÀO ÁO KHI GẤP XẾP</t>
  </si>
  <si>
    <t>- KÍCH THƯỚC 40X51CM+5CM, KHÔNG LOGO
- THAM KHẢO TRONG QUY CÁCH ĐÓNG GÓI HÀNG</t>
  </si>
  <si>
    <t>KHÔNG WASH</t>
  </si>
  <si>
    <t>SS TEE</t>
  </si>
  <si>
    <t xml:space="preserve">CM20 1X1RIB  100% COTTON 260GSM </t>
  </si>
  <si>
    <t>BO CỔ</t>
  </si>
  <si>
    <t>3XL</t>
  </si>
  <si>
    <t>MER.QT-4.BM4</t>
  </si>
  <si>
    <t>02</t>
  </si>
  <si>
    <t>01/01</t>
  </si>
  <si>
    <t>PP MEETING DATE</t>
  </si>
  <si>
    <t>SEASON</t>
  </si>
  <si>
    <t xml:space="preserve">STYLE(s)# </t>
  </si>
  <si>
    <t>ITEM</t>
  </si>
  <si>
    <t>NO.</t>
  </si>
  <si>
    <t>CONTENT</t>
  </si>
  <si>
    <t>ISSUE</t>
  </si>
  <si>
    <t>PIC &amp;
SIGNATURE</t>
  </si>
  <si>
    <r>
      <t xml:space="preserve">METHOD &amp; DATE
</t>
    </r>
    <r>
      <rPr>
        <b/>
        <sz val="8"/>
        <rFont val="Muli"/>
      </rPr>
      <t>FOR HANDLING ISSUE</t>
    </r>
  </si>
  <si>
    <t>Technical Garment Construction</t>
  </si>
  <si>
    <t>Printting</t>
  </si>
  <si>
    <t>Washing</t>
  </si>
  <si>
    <r>
      <t xml:space="preserve">THE MEETING HOST (Merchandiser)
</t>
    </r>
    <r>
      <rPr>
        <i/>
        <sz val="12"/>
        <rFont val="Muli"/>
      </rPr>
      <t>Full name &amp; signature</t>
    </r>
  </si>
  <si>
    <r>
      <t xml:space="preserve">OTHER COMMENTS 
</t>
    </r>
    <r>
      <rPr>
        <i/>
        <sz val="12"/>
        <rFont val="Muli"/>
      </rPr>
      <t>Note &amp; signature</t>
    </r>
  </si>
  <si>
    <t>DUYỆT HÌNH IN THEO</t>
  </si>
  <si>
    <t>OVO</t>
  </si>
  <si>
    <t>2XL</t>
  </si>
  <si>
    <t>CM20 1x1Rib 100% Cotton 260gsm</t>
  </si>
  <si>
    <t>CHỈ TEX 40 MAY CHÍNH + VẮT SỔ</t>
  </si>
  <si>
    <t>NHÃN XUẤT XỨ (MADE IN VIET NAM)
LT138_TEAR-AWAY COO TAB_OVOF21_217_T</t>
  </si>
  <si>
    <t>STICKER OVO (ST101_UPC BARCODE STICKER)</t>
  </si>
  <si>
    <t>GÓI CHỐNG ẨM (SILICAGEL)</t>
  </si>
  <si>
    <t>GIẤY CHỐNG ẨM A4 (TISSUE PAPER)</t>
  </si>
  <si>
    <t>BAO NYLON 40X51CM (PK101 POLY BAG)</t>
  </si>
  <si>
    <t>BAO NYLON 100X120CM</t>
  </si>
  <si>
    <r>
      <t>IN :</t>
    </r>
    <r>
      <rPr>
        <b/>
        <sz val="30"/>
        <rFont val="Muli"/>
      </rPr>
      <t xml:space="preserve"> </t>
    </r>
  </si>
  <si>
    <r>
      <t>WASH:</t>
    </r>
    <r>
      <rPr>
        <sz val="30"/>
        <rFont val="Muli"/>
      </rPr>
      <t xml:space="preserve"> </t>
    </r>
  </si>
  <si>
    <t>- MAY TẠI SƯỜN TRÁI NGƯỜI MẶC
- TỪ ĐƯỜNG MAY LAI TRONG LÊN MÉP DƯỚI NHÃN 2"</t>
  </si>
  <si>
    <t>BỎ VÀO ÁO KHI GẤP XẾP</t>
  </si>
  <si>
    <t>THÙNG CARTON BOX 60X40X30CM + TẤM LÓT + BAO 100X120CM</t>
  </si>
  <si>
    <t>DÙNG THÙNG CỦA UA</t>
  </si>
  <si>
    <t>LƯU Ý: KHÔNG ỦI LÊN HÌNH IN / VỆ SINH CÔNG NGHIỆP SẠCH SẼ</t>
  </si>
  <si>
    <t>BLACK OVO STANDARD</t>
  </si>
  <si>
    <t>- GẬP ĐÔI VÀ  GẮN TẠI BÊN TRONG CHÍNH GIỮA CỔ SAU</t>
  </si>
  <si>
    <t>- GẮN TẠI VIỀN CỔ TRONG, BÊN TRÁI NGƯỜI MẶC
-CÁCH NHÃN SIZE 1/4"</t>
  </si>
  <si>
    <t>- GẮN TẠI VIỀN CỔ TRONG, BÊN TRÁI NGƯỜI MẶC
-CÁCH NHÃN CHÍNH 1/4"</t>
  </si>
  <si>
    <t>- GẬP ĐÔI GẮN Ở ĐƯỜNG MAY VAI NHƯ HÌNH
- CÁCH ĐỈNH VAI 2 INCHES, BÊN TRÁI NGƯỜI MẶC</t>
  </si>
  <si>
    <t>THÔNG SỐ THÀNH PHẨM (INCHES)</t>
  </si>
  <si>
    <t>DÀI THÂN SAU TỪ ĐỈNH VAI</t>
  </si>
  <si>
    <t>RỘNG CỔ (ĐƯỜNG MAY ĐẾN ĐƯỜNG MAY)</t>
  </si>
  <si>
    <t>HẠ CỔ TRƯỚC TỪ ĐỈNH VAI</t>
  </si>
  <si>
    <t>HẠ CỔ SAU TỪ ĐỈNH VAI</t>
  </si>
  <si>
    <t>TO BẢN RIB CỔ</t>
  </si>
  <si>
    <t xml:space="preserve">XUÔI VAI </t>
  </si>
  <si>
    <t>CHỜM VAI VỀ THÂN TRƯỚC</t>
  </si>
  <si>
    <t>RỘNG VAI ĐO THÂN SAU</t>
  </si>
  <si>
    <t>NGANG NGỰC TẠI GIỮA NÁCH</t>
  </si>
  <si>
    <t>NGANG THÂN SAU ĐO TẠI GIỮA NÁCH</t>
  </si>
  <si>
    <t>NGỰC 1" DƯỚI NÁCH</t>
  </si>
  <si>
    <t>VÒNG LAI ĐO MÉP TRONG</t>
  </si>
  <si>
    <t>NÁCH ĐO THẲNG</t>
  </si>
  <si>
    <t>DÀI TAY ĐO 3 ĐIỂM- TỪ GIỮA CỔ SAU</t>
  </si>
  <si>
    <t>CỬA TAY - ĐO MÉP TRONG</t>
  </si>
  <si>
    <t>TO BẢN VIỀN CỔ</t>
  </si>
  <si>
    <t>TO BẢN DIỄU LAI ÁO</t>
  </si>
  <si>
    <t>TO BẢN DIỄU LAI TAY</t>
  </si>
  <si>
    <t>GIÃN CỔ TỐI THIỂU</t>
  </si>
  <si>
    <t>-GỒM 2PCS
1. 1PCS DÁN LÊN MẶT TRONG CỦA THẺ BÀI
2. 1PCS STICKER DÁN LÊN BAO</t>
  </si>
  <si>
    <t>- THẺ BÀI ĐÃ XỎ SẴN DÂY TREO
- TREO VÀO DÂY ĐÍNH Ở BÊN TRONG VAI NHƯ HÌNH BÊN</t>
  </si>
  <si>
    <t>NHÃN CHÍNH LT251 KHÔNG SIZE (LBOVO151)</t>
  </si>
  <si>
    <t>NHÃN SIZE LT246 (OVOW23_181_T)</t>
  </si>
  <si>
    <t>NHÃN THÀNH PHẦN 100% COTTON LT110_CC LABEL</t>
  </si>
  <si>
    <t>THẺ BÀI Booklet OVO MÀU ĐEN (HTOVO141A)</t>
  </si>
  <si>
    <t>COLOUR</t>
  </si>
  <si>
    <t>STYLE #</t>
  </si>
  <si>
    <t>ITEM TYPE</t>
  </si>
  <si>
    <t>UPC</t>
  </si>
  <si>
    <t>SS T-SHIRT</t>
  </si>
  <si>
    <t>SM</t>
  </si>
  <si>
    <t>MD</t>
  </si>
  <si>
    <t>LG</t>
  </si>
  <si>
    <t>OPEN AIR</t>
  </si>
  <si>
    <t>SAND</t>
  </si>
  <si>
    <t>OVSS24P0371005T00K
0315/9 : CẤP TRIỆT TIÊU (CHO 2 MÃ STS64 + 67)</t>
  </si>
  <si>
    <t>OVSS24P0371006T00K
0315/9 : CẤP TRIỆT TIÊU (CHO 2 MÃ STS64 + 67)</t>
  </si>
  <si>
    <r>
      <t xml:space="preserve">OVSS24P0371009T00K
</t>
    </r>
    <r>
      <rPr>
        <b/>
        <sz val="22"/>
        <color theme="1"/>
        <rFont val="Muli"/>
      </rPr>
      <t>0309/10 : CẤP ĐỦ SỐ LƯỢNG</t>
    </r>
  </si>
  <si>
    <r>
      <t xml:space="preserve">OVSS24P0371010T00K
</t>
    </r>
    <r>
      <rPr>
        <b/>
        <sz val="22"/>
        <color theme="1"/>
        <rFont val="Muli"/>
      </rPr>
      <t>0309/10 : CẤP ĐỦ SỐ LƯỢNG</t>
    </r>
  </si>
  <si>
    <t>M-0124-KT-4419-OA</t>
  </si>
  <si>
    <t>M-0124-KT-4419-SD</t>
  </si>
  <si>
    <t>DỰ KIẾN TÁC NGHIỆP SẢN XUẤT 31/10/23</t>
  </si>
  <si>
    <t>SHIPPING SAMPLE REQUIRED</t>
  </si>
  <si>
    <t>TAPE DỆT 5MM</t>
  </si>
  <si>
    <t>CUSTOMER</t>
  </si>
  <si>
    <t>Pattern-Marker
&amp; Cutting</t>
  </si>
  <si>
    <t>Outsource</t>
  </si>
  <si>
    <t>QA/QC
(CFA)</t>
  </si>
  <si>
    <t>O08  FW24  G2651</t>
  </si>
  <si>
    <t>FW24 PRODUCTION</t>
  </si>
  <si>
    <t>IN BÁN THÀNH PHẨM TẠI THÂN TRƯỚC + THÂN SAU</t>
  </si>
  <si>
    <t>ORDER CUT</t>
  </si>
  <si>
    <t>FITTING COMMENTS:</t>
  </si>
  <si>
    <t>WORKMANSHIP COMMENTS:</t>
  </si>
  <si>
    <t>PROTO SAMPLE IS APPROVED FOR FIT AND CONSTRUCTION WITH CORRECTIONS, PLEASE PROCEED TO PRODUCTION FOR FIT AND AFTER RECIEVING GRAPHIC COMMENTS</t>
  </si>
  <si>
    <t>MẪU PROTO ĐÃ ĐƯỢC DUYỆT VỚI CẤU TRÚC ĐÚNG. TIẾN HÀNH SẢN XUẤT</t>
  </si>
  <si>
    <r>
      <t xml:space="preserve">1. Bring back to spec on sleeve overarm measurement : </t>
    </r>
    <r>
      <rPr>
        <b/>
        <sz val="14"/>
        <color theme="1"/>
        <rFont val="Calibri"/>
        <family val="2"/>
        <scheme val="minor"/>
      </rPr>
      <t>YÊU CẦU ĐÚNG THÔNG SỐ CHO HÀNG SẢN XUẤT</t>
    </r>
    <r>
      <rPr>
        <sz val="14"/>
        <color theme="1"/>
        <rFont val="Calibri"/>
        <family val="2"/>
        <scheme val="minor"/>
      </rPr>
      <t xml:space="preserve"> TẠI ĐIỂM DÀI TAY</t>
    </r>
  </si>
  <si>
    <r>
      <t xml:space="preserve">2. Ensure all measurements are brought back to spec. : </t>
    </r>
    <r>
      <rPr>
        <b/>
        <sz val="14"/>
        <color theme="1"/>
        <rFont val="Calibri"/>
        <family val="2"/>
        <scheme val="minor"/>
      </rPr>
      <t>YÊU CẦU SẢN XUẤT PHẢI ĐÚNG CÁC ĐIỂM THÔNG SỐ</t>
    </r>
  </si>
  <si>
    <r>
      <t xml:space="preserve">1. The overall workmanship is good. : </t>
    </r>
    <r>
      <rPr>
        <b/>
        <sz val="14"/>
        <color theme="1"/>
        <rFont val="Calibri"/>
        <family val="2"/>
        <scheme val="minor"/>
      </rPr>
      <t>TỔNG QUAN ÁO MẪU TỐT</t>
    </r>
  </si>
  <si>
    <r>
      <rPr>
        <b/>
        <sz val="8"/>
        <rFont val="Tahoma"/>
        <family val="2"/>
      </rPr>
      <t>Measurement Sheet - SS Relax Fit - OVO Fit</t>
    </r>
  </si>
  <si>
    <t>MER - DIỆU CAO - EXT : 205</t>
  </si>
  <si>
    <t>Single jersey 20's 100% Cotton 190gsm- SHF</t>
  </si>
  <si>
    <t xml:space="preserve">CHẤT LƯỢNG </t>
  </si>
  <si>
    <t>KÍCH THƯỚC &amp; ĐỊNH VỊ HÌNH IN</t>
  </si>
  <si>
    <t>KÍCH THƯỚC HÌNH IN THÂN TRƯỚC</t>
  </si>
  <si>
    <t>3.25''</t>
  </si>
  <si>
    <t>KÍCH THƯỚC HÌNH IN THÂN SAU</t>
  </si>
  <si>
    <t>RETAIL</t>
  </si>
  <si>
    <t>QUALITY</t>
  </si>
  <si>
    <t>ORDER QUALITY</t>
  </si>
  <si>
    <t>THÊU:</t>
  </si>
  <si>
    <t>KHÔNG THÊU</t>
  </si>
  <si>
    <t>DUYỆT MÀU SẮC, CHẤT LƯỢNG HÌNH IN THÂN TRƯỚC THEO S/O MÃ OVSTS132 MÀU WHITE, THÂN SAU DUYỆT THEO ÁO MẪU MÃ OVSTS132, MÀU WHITE</t>
  </si>
  <si>
    <t>OVSTS136</t>
  </si>
  <si>
    <t>THE 6 O T-SHIRT</t>
  </si>
  <si>
    <t>GRAPHIC 3</t>
  </si>
  <si>
    <t>M-0324-KT-4951-BK</t>
  </si>
  <si>
    <t>OVFW24P0458001T00K
LOT 0850/3
ÁNH A CẤP ĐỦ SL</t>
  </si>
  <si>
    <t>OVFW24P0458002T00K
LOT 0850/3
ÁNH A CẤP ĐỦ SL</t>
  </si>
  <si>
    <t>TÁC NGHIỆP SẢN XUẤT: 
THAM KHẢO CÁCH MAY THEO ÁO MẪU PP MÃ OVSTS136 MÀU BLACK CHUYỂN CÙNG TÁC NGHIỆP</t>
  </si>
  <si>
    <t>O08-0476
DÙNG TỒN</t>
  </si>
  <si>
    <t>O08-0477
O08-0463
O08-0470
DÙNG TỒN</t>
  </si>
  <si>
    <t>O08-0479
O08-0465
O08-0472 
DÙNG TỒN</t>
  </si>
  <si>
    <t>O08-0478
O08-0464 
O08-0471 
DÙNG TỒN</t>
  </si>
  <si>
    <t>O08-0480
O08-0473 
DÙNG TỒN</t>
  </si>
  <si>
    <t>O08-0482
O08-0475</t>
  </si>
  <si>
    <t>O08-0540</t>
  </si>
  <si>
    <t>DUYỆT MÀU SẮC, CHẤT LƯỢNG HÌNH IN THÂN TRƯỚC THEO ÁO MẪU MÃ OVSTS136 MÀU BLACK CHUYỂN CÙNG TÁC NGHIỆP, THÂN SAU DUYỆT THEO S/O MÃ OVSTS136, MÀU BLACK CHUYỂN NGÀY 27/5</t>
  </si>
  <si>
    <t>W: 3.25'' X H: 2.07''</t>
  </si>
  <si>
    <t>3.5''</t>
  </si>
  <si>
    <t>2''</t>
  </si>
  <si>
    <t>2.5''</t>
  </si>
  <si>
    <t>W: 8.96” x  H:11”</t>
  </si>
  <si>
    <t>W: 9.77” x H: 12”</t>
  </si>
  <si>
    <r>
      <t xml:space="preserve">ĐỊNH VỊ HÌNH IN TẠI THÂN SAU:
</t>
    </r>
    <r>
      <rPr>
        <sz val="22"/>
        <rFont val="Muli"/>
      </rPr>
      <t>HẠ TỪ DƯỚI ĐƯỜNG MAY TRA CỔ SAU, ĐƯỜNG TRUNG TÂM ĐI QUA TAI TRÁI CỦA CON CÚ</t>
    </r>
  </si>
  <si>
    <r>
      <t xml:space="preserve">ĐỊNH VỊ HÌNH IN TẠI THÂN TRƯỚC:
</t>
    </r>
    <r>
      <rPr>
        <sz val="22"/>
        <rFont val="Muli"/>
      </rPr>
      <t>HẠ TỪ DƯỚI ĐƯỜNG MAY TRA CỔ TRƯỚC, TẤT CẢ SIZE</t>
    </r>
  </si>
  <si>
    <r>
      <t xml:space="preserve">ĐỊNH VỊ HÌNH IN TẠI THÂN TRƯỚC:
</t>
    </r>
    <r>
      <rPr>
        <sz val="22"/>
        <rFont val="Muli"/>
      </rPr>
      <t>TỪ GIỮA TRƯỚC SANG CẠNH HÌNH IN</t>
    </r>
  </si>
  <si>
    <t>3''</t>
  </si>
  <si>
    <t>THE O 6 TSHIRT</t>
  </si>
  <si>
    <t>M-0324-KT-4951</t>
  </si>
  <si>
    <t>M-0324-KT-4951-BK-01</t>
  </si>
  <si>
    <t>M-0324-KT-4951-BK-02</t>
  </si>
  <si>
    <t>M-0324-KT-4951-BK-03</t>
  </si>
  <si>
    <t>M-0324-KT-4951-BK-04</t>
  </si>
  <si>
    <t>M-0324-KT-4951-BK-05</t>
  </si>
  <si>
    <t>M-0324-KT-4951-BK-06</t>
  </si>
  <si>
    <t>M-0324-KT-4951-BK-07</t>
  </si>
  <si>
    <t>TOTAL:</t>
  </si>
  <si>
    <r>
      <rPr>
        <b/>
        <sz val="8"/>
        <rFont val="Arial Narrow"/>
        <family val="2"/>
      </rPr>
      <t>Article Code</t>
    </r>
  </si>
  <si>
    <r>
      <rPr>
        <sz val="7"/>
        <rFont val="Lucida Console"/>
        <family val="3"/>
      </rPr>
      <t>M-0324-KT-4951</t>
    </r>
  </si>
  <si>
    <r>
      <rPr>
        <b/>
        <sz val="8"/>
        <rFont val="Arial Narrow"/>
        <family val="2"/>
      </rPr>
      <t>Article Name</t>
    </r>
  </si>
  <si>
    <r>
      <rPr>
        <sz val="7"/>
        <rFont val="Lucida Console"/>
        <family val="3"/>
      </rPr>
      <t>THE O 6 TSHIRT</t>
    </r>
  </si>
  <si>
    <r>
      <rPr>
        <b/>
        <sz val="8"/>
        <rFont val="Arial Narrow"/>
        <family val="2"/>
      </rPr>
      <t>Created On</t>
    </r>
  </si>
  <si>
    <r>
      <rPr>
        <sz val="7"/>
        <rFont val="Lucida Console"/>
        <family val="3"/>
      </rPr>
      <t>12/07/23 5:48:47 PM</t>
    </r>
  </si>
  <si>
    <r>
      <rPr>
        <b/>
        <sz val="8"/>
        <rFont val="Arial Narrow"/>
        <family val="2"/>
      </rPr>
      <t>Material Description</t>
    </r>
  </si>
  <si>
    <r>
      <rPr>
        <sz val="7"/>
        <rFont val="Lucida Console"/>
        <family val="3"/>
      </rPr>
      <t xml:space="preserve">UA - 100% COTTON JERSEY, 190GSM (FB-K508) REF# BDSS22P0921018T00D
</t>
    </r>
    <r>
      <rPr>
        <sz val="7"/>
        <rFont val="Lucida Console"/>
        <family val="3"/>
      </rPr>
      <t>SINGLE JERSEY 20s</t>
    </r>
  </si>
  <si>
    <r>
      <rPr>
        <b/>
        <sz val="8"/>
        <rFont val="Arial Narrow"/>
        <family val="2"/>
      </rPr>
      <t>Last Modified</t>
    </r>
  </si>
  <si>
    <r>
      <rPr>
        <sz val="7"/>
        <rFont val="Lucida Console"/>
        <family val="3"/>
      </rPr>
      <t>05/06/24 10:45:59 AM</t>
    </r>
  </si>
  <si>
    <r>
      <rPr>
        <b/>
        <sz val="8"/>
        <rFont val="Tahoma"/>
        <family val="2"/>
      </rPr>
      <t>POM</t>
    </r>
  </si>
  <si>
    <r>
      <rPr>
        <b/>
        <sz val="8"/>
        <rFont val="Tahoma"/>
        <family val="2"/>
      </rPr>
      <t>Description</t>
    </r>
  </si>
  <si>
    <r>
      <rPr>
        <b/>
        <sz val="8"/>
        <rFont val="Tahoma"/>
        <family val="2"/>
      </rPr>
      <t>+ Tol</t>
    </r>
  </si>
  <si>
    <r>
      <rPr>
        <b/>
        <sz val="8"/>
        <rFont val="Tahoma"/>
        <family val="2"/>
      </rPr>
      <t>- Tol</t>
    </r>
  </si>
  <si>
    <r>
      <rPr>
        <b/>
        <sz val="8"/>
        <rFont val="Tahoma"/>
        <family val="2"/>
      </rPr>
      <t>Grade</t>
    </r>
  </si>
  <si>
    <r>
      <rPr>
        <b/>
        <sz val="8"/>
        <rFont val="Tahoma"/>
        <family val="2"/>
      </rPr>
      <t>XXS</t>
    </r>
  </si>
  <si>
    <r>
      <rPr>
        <b/>
        <sz val="8"/>
        <rFont val="Tahoma"/>
        <family val="2"/>
      </rPr>
      <t>XS</t>
    </r>
  </si>
  <si>
    <r>
      <rPr>
        <b/>
        <sz val="8"/>
        <rFont val="Tahoma"/>
        <family val="2"/>
      </rPr>
      <t>S</t>
    </r>
  </si>
  <si>
    <r>
      <rPr>
        <b/>
        <sz val="8"/>
        <color rgb="FFFF0000"/>
        <rFont val="Tahoma"/>
        <family val="2"/>
      </rPr>
      <t>M</t>
    </r>
  </si>
  <si>
    <r>
      <rPr>
        <b/>
        <sz val="8"/>
        <rFont val="Tahoma"/>
        <family val="2"/>
      </rPr>
      <t>L</t>
    </r>
  </si>
  <si>
    <r>
      <rPr>
        <b/>
        <sz val="8"/>
        <rFont val="Tahoma"/>
        <family val="2"/>
      </rPr>
      <t>XL</t>
    </r>
  </si>
  <si>
    <r>
      <rPr>
        <b/>
        <sz val="8"/>
        <rFont val="Tahoma"/>
        <family val="2"/>
      </rPr>
      <t>XXL</t>
    </r>
  </si>
  <si>
    <r>
      <rPr>
        <b/>
        <sz val="8"/>
        <rFont val="Tahoma"/>
        <family val="2"/>
      </rPr>
      <t>3XL</t>
    </r>
  </si>
  <si>
    <r>
      <rPr>
        <b/>
        <sz val="8"/>
        <color rgb="FFFF3333"/>
        <rFont val="Tahoma"/>
        <family val="2"/>
      </rPr>
      <t>!</t>
    </r>
    <r>
      <rPr>
        <b/>
        <sz val="8"/>
        <color rgb="FFFF3333"/>
        <rFont val="Arial Narrow"/>
        <family val="2"/>
      </rPr>
      <t xml:space="preserve"> </t>
    </r>
    <r>
      <rPr>
        <sz val="8"/>
        <rFont val="Arial Narrow"/>
        <family val="2"/>
      </rPr>
      <t>A101</t>
    </r>
  </si>
  <si>
    <r>
      <rPr>
        <sz val="8"/>
        <rFont val="Arial Narrow"/>
        <family val="2"/>
      </rPr>
      <t>Back body length from HPS : Top</t>
    </r>
  </si>
  <si>
    <r>
      <rPr>
        <sz val="8"/>
        <rFont val="Arial Narrow"/>
        <family val="2"/>
      </rPr>
      <t>1/2</t>
    </r>
  </si>
  <si>
    <r>
      <rPr>
        <sz val="8"/>
        <rFont val="Arial Narrow"/>
        <family val="2"/>
      </rPr>
      <t>NA</t>
    </r>
  </si>
  <si>
    <r>
      <rPr>
        <sz val="8"/>
        <rFont val="Arial Narrow"/>
        <family val="2"/>
      </rPr>
      <t>27 1/2</t>
    </r>
  </si>
  <si>
    <r>
      <rPr>
        <sz val="8"/>
        <rFont val="Arial Narrow"/>
        <family val="2"/>
      </rPr>
      <t xml:space="preserve">28 </t>
    </r>
  </si>
  <si>
    <r>
      <rPr>
        <sz val="8"/>
        <rFont val="Arial Narrow"/>
        <family val="2"/>
      </rPr>
      <t>28 1/2</t>
    </r>
  </si>
  <si>
    <r>
      <rPr>
        <b/>
        <sz val="8"/>
        <rFont val="Arial Narrow"/>
        <family val="2"/>
      </rPr>
      <t xml:space="preserve">29 </t>
    </r>
  </si>
  <si>
    <r>
      <rPr>
        <sz val="8"/>
        <rFont val="Arial Narrow"/>
        <family val="2"/>
      </rPr>
      <t>29 1/2</t>
    </r>
  </si>
  <si>
    <r>
      <rPr>
        <sz val="8"/>
        <rFont val="Arial Narrow"/>
        <family val="2"/>
      </rPr>
      <t>30 1/2</t>
    </r>
  </si>
  <si>
    <r>
      <rPr>
        <sz val="8"/>
        <rFont val="Arial Narrow"/>
        <family val="2"/>
      </rPr>
      <t>31 1/2</t>
    </r>
  </si>
  <si>
    <r>
      <rPr>
        <sz val="8"/>
        <rFont val="Arial Narrow"/>
        <family val="2"/>
      </rPr>
      <t>32 1/2</t>
    </r>
  </si>
  <si>
    <r>
      <rPr>
        <b/>
        <sz val="8"/>
        <color rgb="FFFF3333"/>
        <rFont val="Tahoma"/>
        <family val="2"/>
      </rPr>
      <t>!</t>
    </r>
    <r>
      <rPr>
        <b/>
        <sz val="8"/>
        <color rgb="FFFF3333"/>
        <rFont val="Arial Narrow"/>
        <family val="2"/>
      </rPr>
      <t xml:space="preserve"> </t>
    </r>
    <r>
      <rPr>
        <sz val="8"/>
        <rFont val="Arial Narrow"/>
        <family val="2"/>
      </rPr>
      <t>H101</t>
    </r>
  </si>
  <si>
    <r>
      <rPr>
        <sz val="8"/>
        <rFont val="Arial Narrow"/>
        <family val="2"/>
      </rPr>
      <t>Neck width :: SEAM TO SEAM</t>
    </r>
  </si>
  <si>
    <r>
      <rPr>
        <sz val="8"/>
        <rFont val="Arial Narrow"/>
        <family val="2"/>
      </rPr>
      <t>1/4</t>
    </r>
  </si>
  <si>
    <r>
      <rPr>
        <sz val="8"/>
        <rFont val="Arial Narrow"/>
        <family val="2"/>
      </rPr>
      <t>6 1/2</t>
    </r>
  </si>
  <si>
    <r>
      <rPr>
        <sz val="8"/>
        <rFont val="Arial Narrow"/>
        <family val="2"/>
      </rPr>
      <t>6 3/4</t>
    </r>
  </si>
  <si>
    <r>
      <rPr>
        <sz val="8"/>
        <rFont val="Arial Narrow"/>
        <family val="2"/>
      </rPr>
      <t>7 1/4</t>
    </r>
  </si>
  <si>
    <r>
      <rPr>
        <sz val="8"/>
        <rFont val="Arial Narrow"/>
        <family val="2"/>
      </rPr>
      <t>7 1/2</t>
    </r>
  </si>
  <si>
    <r>
      <rPr>
        <sz val="8"/>
        <rFont val="Arial Narrow"/>
        <family val="2"/>
      </rPr>
      <t>7 3/4</t>
    </r>
  </si>
  <si>
    <r>
      <rPr>
        <b/>
        <sz val="8"/>
        <color rgb="FF008000"/>
        <rFont val="Tahoma"/>
        <family val="2"/>
      </rPr>
      <t>!</t>
    </r>
    <r>
      <rPr>
        <b/>
        <sz val="8"/>
        <color rgb="FF008000"/>
        <rFont val="Arial Narrow"/>
        <family val="2"/>
      </rPr>
      <t xml:space="preserve"> </t>
    </r>
    <r>
      <rPr>
        <sz val="8"/>
        <rFont val="Arial Narrow"/>
        <family val="2"/>
      </rPr>
      <t>H201</t>
    </r>
  </si>
  <si>
    <r>
      <rPr>
        <sz val="8"/>
        <rFont val="Arial Narrow"/>
        <family val="2"/>
      </rPr>
      <t>Front neck drop from HPS : Crew</t>
    </r>
  </si>
  <si>
    <r>
      <rPr>
        <sz val="8"/>
        <rFont val="Arial Narrow"/>
        <family val="2"/>
      </rPr>
      <t>1/8</t>
    </r>
  </si>
  <si>
    <r>
      <rPr>
        <sz val="8"/>
        <rFont val="Arial Narrow"/>
        <family val="2"/>
      </rPr>
      <t>4 1/8</t>
    </r>
  </si>
  <si>
    <r>
      <rPr>
        <sz val="8"/>
        <rFont val="Arial Narrow"/>
        <family val="2"/>
      </rPr>
      <t>4 3/16</t>
    </r>
  </si>
  <si>
    <r>
      <rPr>
        <b/>
        <sz val="8"/>
        <rFont val="Arial Narrow"/>
        <family val="2"/>
      </rPr>
      <t>4 1/4</t>
    </r>
  </si>
  <si>
    <r>
      <rPr>
        <sz val="8"/>
        <rFont val="Arial Narrow"/>
        <family val="2"/>
      </rPr>
      <t>4 5/16</t>
    </r>
  </si>
  <si>
    <r>
      <rPr>
        <sz val="8"/>
        <rFont val="Arial Narrow"/>
        <family val="2"/>
      </rPr>
      <t>4 7/16</t>
    </r>
  </si>
  <si>
    <r>
      <rPr>
        <sz val="8"/>
        <rFont val="Arial Narrow"/>
        <family val="2"/>
      </rPr>
      <t>4 9/16</t>
    </r>
  </si>
  <si>
    <r>
      <rPr>
        <sz val="8"/>
        <rFont val="Arial Narrow"/>
        <family val="2"/>
      </rPr>
      <t>4 11/16</t>
    </r>
  </si>
  <si>
    <r>
      <rPr>
        <sz val="8"/>
        <rFont val="Arial Narrow"/>
        <family val="2"/>
      </rPr>
      <t>H301</t>
    </r>
  </si>
  <si>
    <r>
      <rPr>
        <sz val="8"/>
        <rFont val="Arial Narrow"/>
        <family val="2"/>
      </rPr>
      <t>Back neck drop from HPS Crew</t>
    </r>
  </si>
  <si>
    <r>
      <rPr>
        <sz val="8"/>
        <rFont val="Arial Narrow"/>
        <family val="2"/>
      </rPr>
      <t>7/8</t>
    </r>
  </si>
  <si>
    <r>
      <rPr>
        <sz val="8"/>
        <rFont val="Arial Narrow"/>
        <family val="2"/>
      </rPr>
      <t>15/16</t>
    </r>
  </si>
  <si>
    <r>
      <rPr>
        <sz val="8"/>
        <rFont val="Arial Narrow"/>
        <family val="2"/>
      </rPr>
      <t>1 1/16</t>
    </r>
  </si>
  <si>
    <r>
      <rPr>
        <sz val="8"/>
        <rFont val="Arial Narrow"/>
        <family val="2"/>
      </rPr>
      <t>1 3/16</t>
    </r>
  </si>
  <si>
    <r>
      <rPr>
        <sz val="8"/>
        <rFont val="Arial Narrow"/>
        <family val="2"/>
      </rPr>
      <t>1 5/16</t>
    </r>
  </si>
  <si>
    <r>
      <rPr>
        <sz val="8"/>
        <rFont val="Arial Narrow"/>
        <family val="2"/>
      </rPr>
      <t>1 7/16</t>
    </r>
  </si>
  <si>
    <r>
      <rPr>
        <b/>
        <sz val="8"/>
        <color rgb="FF008000"/>
        <rFont val="Tahoma"/>
        <family val="2"/>
      </rPr>
      <t>!</t>
    </r>
    <r>
      <rPr>
        <b/>
        <sz val="8"/>
        <color rgb="FF008000"/>
        <rFont val="Arial Narrow"/>
        <family val="2"/>
      </rPr>
      <t xml:space="preserve"> </t>
    </r>
    <r>
      <rPr>
        <sz val="8"/>
        <rFont val="Arial Narrow"/>
        <family val="2"/>
      </rPr>
      <t>H605</t>
    </r>
  </si>
  <si>
    <r>
      <rPr>
        <sz val="8"/>
        <rFont val="Arial Narrow"/>
        <family val="2"/>
      </rPr>
      <t>Neckband width</t>
    </r>
  </si>
  <si>
    <r>
      <rPr>
        <sz val="8"/>
        <rFont val="Arial Narrow"/>
        <family val="2"/>
      </rPr>
      <t>3/4</t>
    </r>
  </si>
  <si>
    <r>
      <rPr>
        <b/>
        <sz val="8"/>
        <rFont val="Arial Narrow"/>
        <family val="2"/>
      </rPr>
      <t>3/4</t>
    </r>
  </si>
  <si>
    <r>
      <rPr>
        <b/>
        <sz val="8"/>
        <color rgb="FF008000"/>
        <rFont val="Tahoma"/>
        <family val="2"/>
      </rPr>
      <t>!</t>
    </r>
    <r>
      <rPr>
        <b/>
        <sz val="8"/>
        <color rgb="FF008000"/>
        <rFont val="Arial Narrow"/>
        <family val="2"/>
      </rPr>
      <t xml:space="preserve"> </t>
    </r>
    <r>
      <rPr>
        <sz val="8"/>
        <rFont val="Arial Narrow"/>
        <family val="2"/>
      </rPr>
      <t>D102</t>
    </r>
  </si>
  <si>
    <r>
      <rPr>
        <sz val="8"/>
        <rFont val="Arial Narrow"/>
        <family val="2"/>
      </rPr>
      <t>Shoulder slope :: from HPS</t>
    </r>
  </si>
  <si>
    <r>
      <rPr>
        <sz val="8"/>
        <rFont val="Arial Narrow"/>
        <family val="2"/>
      </rPr>
      <t>1 7/8</t>
    </r>
  </si>
  <si>
    <r>
      <rPr>
        <sz val="8"/>
        <rFont val="Arial Narrow"/>
        <family val="2"/>
      </rPr>
      <t>1 15/16</t>
    </r>
  </si>
  <si>
    <r>
      <rPr>
        <sz val="8"/>
        <rFont val="Arial Narrow"/>
        <family val="2"/>
      </rPr>
      <t>2 1/16</t>
    </r>
  </si>
  <si>
    <r>
      <rPr>
        <sz val="8"/>
        <rFont val="Arial Narrow"/>
        <family val="2"/>
      </rPr>
      <t>2 1/8</t>
    </r>
  </si>
  <si>
    <r>
      <rPr>
        <sz val="8"/>
        <rFont val="Arial Narrow"/>
        <family val="2"/>
      </rPr>
      <t>2 3/16</t>
    </r>
  </si>
  <si>
    <r>
      <rPr>
        <sz val="8"/>
        <rFont val="Arial Narrow"/>
        <family val="2"/>
      </rPr>
      <t>D103</t>
    </r>
  </si>
  <si>
    <r>
      <rPr>
        <sz val="8"/>
        <rFont val="Arial Narrow"/>
        <family val="2"/>
      </rPr>
      <t>Shoulder displacement to front</t>
    </r>
  </si>
  <si>
    <r>
      <rPr>
        <b/>
        <sz val="8"/>
        <rFont val="Arial Narrow"/>
        <family val="2"/>
      </rPr>
      <t>1/2</t>
    </r>
  </si>
  <si>
    <r>
      <rPr>
        <b/>
        <sz val="8"/>
        <color rgb="FFFF3333"/>
        <rFont val="Tahoma"/>
        <family val="2"/>
      </rPr>
      <t>!</t>
    </r>
    <r>
      <rPr>
        <b/>
        <sz val="8"/>
        <color rgb="FFFF3333"/>
        <rFont val="Arial Narrow"/>
        <family val="2"/>
      </rPr>
      <t xml:space="preserve"> </t>
    </r>
    <r>
      <rPr>
        <sz val="8"/>
        <rFont val="Arial Narrow"/>
        <family val="2"/>
      </rPr>
      <t>D101</t>
    </r>
  </si>
  <si>
    <r>
      <rPr>
        <sz val="8"/>
        <rFont val="Arial Narrow"/>
        <family val="2"/>
      </rPr>
      <t>Shoulder width :measured on CB body</t>
    </r>
  </si>
  <si>
    <r>
      <rPr>
        <sz val="8"/>
        <rFont val="Arial Narrow"/>
        <family val="2"/>
      </rPr>
      <t>3/8</t>
    </r>
  </si>
  <si>
    <r>
      <rPr>
        <sz val="8"/>
        <rFont val="Arial Narrow"/>
        <family val="2"/>
      </rPr>
      <t xml:space="preserve">17 </t>
    </r>
  </si>
  <si>
    <r>
      <rPr>
        <sz val="8"/>
        <rFont val="Arial Narrow"/>
        <family val="2"/>
      </rPr>
      <t>17 3/4</t>
    </r>
  </si>
  <si>
    <r>
      <rPr>
        <sz val="8"/>
        <rFont val="Arial Narrow"/>
        <family val="2"/>
      </rPr>
      <t>18 1/2</t>
    </r>
  </si>
  <si>
    <r>
      <rPr>
        <b/>
        <sz val="8"/>
        <rFont val="Arial Narrow"/>
        <family val="2"/>
      </rPr>
      <t>19 1/4</t>
    </r>
  </si>
  <si>
    <r>
      <rPr>
        <sz val="8"/>
        <rFont val="Arial Narrow"/>
        <family val="2"/>
      </rPr>
      <t xml:space="preserve">20 </t>
    </r>
  </si>
  <si>
    <r>
      <rPr>
        <sz val="8"/>
        <rFont val="Arial Narrow"/>
        <family val="2"/>
      </rPr>
      <t xml:space="preserve">21 </t>
    </r>
  </si>
  <si>
    <r>
      <rPr>
        <sz val="8"/>
        <rFont val="Arial Narrow"/>
        <family val="2"/>
      </rPr>
      <t xml:space="preserve">22 </t>
    </r>
  </si>
  <si>
    <r>
      <rPr>
        <sz val="8"/>
        <rFont val="Arial Narrow"/>
        <family val="2"/>
      </rPr>
      <t xml:space="preserve">23 </t>
    </r>
  </si>
  <si>
    <r>
      <rPr>
        <b/>
        <sz val="8"/>
        <color rgb="FF008000"/>
        <rFont val="Tahoma"/>
        <family val="2"/>
      </rPr>
      <t>!</t>
    </r>
    <r>
      <rPr>
        <b/>
        <sz val="8"/>
        <color rgb="FF008000"/>
        <rFont val="Arial Narrow"/>
        <family val="2"/>
      </rPr>
      <t xml:space="preserve"> </t>
    </r>
    <r>
      <rPr>
        <sz val="8"/>
        <rFont val="Arial Narrow"/>
        <family val="2"/>
      </rPr>
      <t>B301</t>
    </r>
  </si>
  <si>
    <r>
      <rPr>
        <sz val="8"/>
        <rFont val="Arial Narrow"/>
        <family val="2"/>
      </rPr>
      <t>Across: Chest : at mid. armhole</t>
    </r>
  </si>
  <si>
    <r>
      <rPr>
        <sz val="8"/>
        <rFont val="Arial Narrow"/>
        <family val="2"/>
      </rPr>
      <t>15 1/4</t>
    </r>
  </si>
  <si>
    <r>
      <rPr>
        <sz val="8"/>
        <rFont val="Arial Narrow"/>
        <family val="2"/>
      </rPr>
      <t xml:space="preserve">16 </t>
    </r>
  </si>
  <si>
    <r>
      <rPr>
        <sz val="8"/>
        <rFont val="Arial Narrow"/>
        <family val="2"/>
      </rPr>
      <t>16 3/4</t>
    </r>
  </si>
  <si>
    <r>
      <rPr>
        <b/>
        <sz val="8"/>
        <rFont val="Arial Narrow"/>
        <family val="2"/>
      </rPr>
      <t>17 1/2</t>
    </r>
  </si>
  <si>
    <r>
      <rPr>
        <sz val="8"/>
        <rFont val="Arial Narrow"/>
        <family val="2"/>
      </rPr>
      <t>18 1/4</t>
    </r>
  </si>
  <si>
    <r>
      <rPr>
        <sz val="8"/>
        <rFont val="Arial Narrow"/>
        <family val="2"/>
      </rPr>
      <t>19 1/4</t>
    </r>
  </si>
  <si>
    <r>
      <rPr>
        <sz val="8"/>
        <rFont val="Arial Narrow"/>
        <family val="2"/>
      </rPr>
      <t>20 1/4</t>
    </r>
  </si>
  <si>
    <r>
      <rPr>
        <sz val="8"/>
        <rFont val="Arial Narrow"/>
        <family val="2"/>
      </rPr>
      <t>21 1/4</t>
    </r>
  </si>
  <si>
    <r>
      <rPr>
        <b/>
        <sz val="8"/>
        <color rgb="FF008000"/>
        <rFont val="Tahoma"/>
        <family val="2"/>
      </rPr>
      <t>!</t>
    </r>
    <r>
      <rPr>
        <b/>
        <sz val="8"/>
        <color rgb="FF008000"/>
        <rFont val="Arial Narrow"/>
        <family val="2"/>
      </rPr>
      <t xml:space="preserve"> </t>
    </r>
    <r>
      <rPr>
        <sz val="8"/>
        <rFont val="Arial Narrow"/>
        <family val="2"/>
      </rPr>
      <t>B201</t>
    </r>
  </si>
  <si>
    <r>
      <rPr>
        <sz val="8"/>
        <rFont val="Arial Narrow"/>
        <family val="2"/>
      </rPr>
      <t>Across Back : at mid. armhole</t>
    </r>
  </si>
  <si>
    <r>
      <rPr>
        <sz val="8"/>
        <rFont val="Arial Narrow"/>
        <family val="2"/>
      </rPr>
      <t>15 3/4</t>
    </r>
  </si>
  <si>
    <r>
      <rPr>
        <sz val="8"/>
        <rFont val="Arial Narrow"/>
        <family val="2"/>
      </rPr>
      <t>16 1/2</t>
    </r>
  </si>
  <si>
    <r>
      <rPr>
        <sz val="8"/>
        <rFont val="Arial Narrow"/>
        <family val="2"/>
      </rPr>
      <t>17 1/4</t>
    </r>
  </si>
  <si>
    <r>
      <rPr>
        <b/>
        <sz val="8"/>
        <rFont val="Arial Narrow"/>
        <family val="2"/>
      </rPr>
      <t xml:space="preserve">18 </t>
    </r>
  </si>
  <si>
    <r>
      <rPr>
        <sz val="8"/>
        <rFont val="Arial Narrow"/>
        <family val="2"/>
      </rPr>
      <t>18 3/4</t>
    </r>
  </si>
  <si>
    <r>
      <rPr>
        <sz val="8"/>
        <rFont val="Arial Narrow"/>
        <family val="2"/>
      </rPr>
      <t>19 3/4</t>
    </r>
  </si>
  <si>
    <r>
      <rPr>
        <sz val="8"/>
        <rFont val="Arial Narrow"/>
        <family val="2"/>
      </rPr>
      <t>20 3/4</t>
    </r>
  </si>
  <si>
    <r>
      <rPr>
        <sz val="8"/>
        <rFont val="Arial Narrow"/>
        <family val="2"/>
      </rPr>
      <t>21 3/4</t>
    </r>
  </si>
  <si>
    <r>
      <rPr>
        <b/>
        <sz val="8"/>
        <color rgb="FFFF3333"/>
        <rFont val="Tahoma"/>
        <family val="2"/>
      </rPr>
      <t>!</t>
    </r>
    <r>
      <rPr>
        <b/>
        <sz val="8"/>
        <color rgb="FFFF3333"/>
        <rFont val="Arial Narrow"/>
        <family val="2"/>
      </rPr>
      <t xml:space="preserve"> </t>
    </r>
    <r>
      <rPr>
        <sz val="8"/>
        <rFont val="Arial Narrow"/>
        <family val="2"/>
      </rPr>
      <t>B101</t>
    </r>
  </si>
  <si>
    <r>
      <rPr>
        <sz val="8"/>
        <rFont val="Arial Narrow"/>
        <family val="2"/>
      </rPr>
      <t>Chest width :1" below armhole</t>
    </r>
  </si>
  <si>
    <r>
      <rPr>
        <sz val="8"/>
        <rFont val="Arial Narrow"/>
        <family val="2"/>
      </rPr>
      <t>19 1/2</t>
    </r>
  </si>
  <si>
    <r>
      <rPr>
        <sz val="8"/>
        <rFont val="Arial Narrow"/>
        <family val="2"/>
      </rPr>
      <t>20 1/2</t>
    </r>
  </si>
  <si>
    <r>
      <rPr>
        <sz val="8"/>
        <rFont val="Arial Narrow"/>
        <family val="2"/>
      </rPr>
      <t>21 1/2</t>
    </r>
  </si>
  <si>
    <r>
      <rPr>
        <b/>
        <sz val="8"/>
        <rFont val="Arial Narrow"/>
        <family val="2"/>
      </rPr>
      <t>22 1/2</t>
    </r>
  </si>
  <si>
    <r>
      <rPr>
        <sz val="8"/>
        <rFont val="Arial Narrow"/>
        <family val="2"/>
      </rPr>
      <t>23 1/2</t>
    </r>
  </si>
  <si>
    <r>
      <rPr>
        <sz val="8"/>
        <rFont val="Arial Narrow"/>
        <family val="2"/>
      </rPr>
      <t xml:space="preserve">25 </t>
    </r>
  </si>
  <si>
    <r>
      <rPr>
        <sz val="8"/>
        <rFont val="Arial Narrow"/>
        <family val="2"/>
      </rPr>
      <t>26 1/2</t>
    </r>
  </si>
  <si>
    <r>
      <rPr>
        <b/>
        <sz val="8"/>
        <color rgb="FFFF3333"/>
        <rFont val="Tahoma"/>
        <family val="2"/>
      </rPr>
      <t>!</t>
    </r>
    <r>
      <rPr>
        <b/>
        <sz val="8"/>
        <color rgb="FFFF3333"/>
        <rFont val="Arial Narrow"/>
        <family val="2"/>
      </rPr>
      <t xml:space="preserve"> </t>
    </r>
    <r>
      <rPr>
        <sz val="8"/>
        <rFont val="Arial Narrow"/>
        <family val="2"/>
      </rPr>
      <t>C101</t>
    </r>
  </si>
  <si>
    <r>
      <rPr>
        <sz val="8"/>
        <rFont val="Arial Narrow"/>
        <family val="2"/>
      </rPr>
      <t>Bottom width at band:inside fold edges of band/hem</t>
    </r>
  </si>
  <si>
    <r>
      <rPr>
        <b/>
        <sz val="8"/>
        <rFont val="Arial Narrow"/>
        <family val="2"/>
      </rPr>
      <t>21 3/4</t>
    </r>
  </si>
  <si>
    <r>
      <rPr>
        <sz val="8"/>
        <rFont val="Arial Narrow"/>
        <family val="2"/>
      </rPr>
      <t>22 3/4</t>
    </r>
  </si>
  <si>
    <r>
      <rPr>
        <sz val="8"/>
        <rFont val="Arial Narrow"/>
        <family val="2"/>
      </rPr>
      <t>24 1/4</t>
    </r>
  </si>
  <si>
    <r>
      <rPr>
        <sz val="8"/>
        <rFont val="Arial Narrow"/>
        <family val="2"/>
      </rPr>
      <t>25 3/4</t>
    </r>
  </si>
  <si>
    <r>
      <rPr>
        <sz val="8"/>
        <rFont val="Arial Narrow"/>
        <family val="2"/>
      </rPr>
      <t>27 1/4</t>
    </r>
  </si>
  <si>
    <r>
      <rPr>
        <b/>
        <sz val="8"/>
        <color rgb="FFFF3333"/>
        <rFont val="Tahoma"/>
        <family val="2"/>
      </rPr>
      <t>!</t>
    </r>
    <r>
      <rPr>
        <b/>
        <sz val="8"/>
        <color rgb="FFFF3333"/>
        <rFont val="Arial Narrow"/>
        <family val="2"/>
      </rPr>
      <t xml:space="preserve"> </t>
    </r>
    <r>
      <rPr>
        <sz val="8"/>
        <rFont val="Arial Narrow"/>
        <family val="2"/>
      </rPr>
      <t>E101</t>
    </r>
  </si>
  <si>
    <r>
      <rPr>
        <sz val="8"/>
        <rFont val="Arial Narrow"/>
        <family val="2"/>
      </rPr>
      <t>Armhole Straight :: measured straight</t>
    </r>
  </si>
  <si>
    <r>
      <rPr>
        <sz val="8"/>
        <rFont val="Arial Narrow"/>
        <family val="2"/>
      </rPr>
      <t>8 1/2</t>
    </r>
  </si>
  <si>
    <r>
      <rPr>
        <sz val="8"/>
        <rFont val="Arial Narrow"/>
        <family val="2"/>
      </rPr>
      <t>8 7/8</t>
    </r>
  </si>
  <si>
    <r>
      <rPr>
        <sz val="8"/>
        <rFont val="Arial Narrow"/>
        <family val="2"/>
      </rPr>
      <t>9 1/4</t>
    </r>
  </si>
  <si>
    <r>
      <rPr>
        <b/>
        <sz val="8"/>
        <rFont val="Arial Narrow"/>
        <family val="2"/>
      </rPr>
      <t>9 5/8</t>
    </r>
  </si>
  <si>
    <r>
      <rPr>
        <sz val="8"/>
        <rFont val="Arial Narrow"/>
        <family val="2"/>
      </rPr>
      <t xml:space="preserve">10 </t>
    </r>
  </si>
  <si>
    <r>
      <rPr>
        <sz val="8"/>
        <rFont val="Arial Narrow"/>
        <family val="2"/>
      </rPr>
      <t>10 1/2</t>
    </r>
  </si>
  <si>
    <r>
      <rPr>
        <sz val="8"/>
        <rFont val="Arial Narrow"/>
        <family val="2"/>
      </rPr>
      <t>11 1/2</t>
    </r>
  </si>
  <si>
    <r>
      <rPr>
        <b/>
        <sz val="8"/>
        <color rgb="FFFF3333"/>
        <rFont val="Tahoma"/>
        <family val="2"/>
      </rPr>
      <t>!</t>
    </r>
    <r>
      <rPr>
        <b/>
        <sz val="8"/>
        <color rgb="FFFF3333"/>
        <rFont val="Arial Narrow"/>
        <family val="2"/>
      </rPr>
      <t xml:space="preserve"> </t>
    </r>
    <r>
      <rPr>
        <sz val="8"/>
        <rFont val="Arial Narrow"/>
        <family val="2"/>
      </rPr>
      <t>F303</t>
    </r>
  </si>
  <si>
    <r>
      <rPr>
        <sz val="8"/>
        <rFont val="Arial Narrow"/>
        <family val="2"/>
      </rPr>
      <t>S:Sleeve overarm fr. CB neck :: 3 x point measure</t>
    </r>
  </si>
  <si>
    <r>
      <rPr>
        <sz val="8"/>
        <rFont val="Arial Narrow"/>
        <family val="2"/>
      </rPr>
      <t>17 1/2</t>
    </r>
  </si>
  <si>
    <r>
      <rPr>
        <sz val="8"/>
        <rFont val="Arial Narrow"/>
        <family val="2"/>
      </rPr>
      <t xml:space="preserve">18 </t>
    </r>
  </si>
  <si>
    <r>
      <rPr>
        <b/>
        <sz val="8"/>
        <rFont val="Arial Narrow"/>
        <family val="2"/>
      </rPr>
      <t>18 1/2</t>
    </r>
  </si>
  <si>
    <r>
      <rPr>
        <sz val="8"/>
        <rFont val="Arial Narrow"/>
        <family val="2"/>
      </rPr>
      <t xml:space="preserve">19 </t>
    </r>
  </si>
  <si>
    <r>
      <rPr>
        <b/>
        <sz val="8"/>
        <color rgb="FFFF3333"/>
        <rFont val="Tahoma"/>
        <family val="2"/>
      </rPr>
      <t>!</t>
    </r>
    <r>
      <rPr>
        <b/>
        <sz val="8"/>
        <color rgb="FFFF3333"/>
        <rFont val="Arial Narrow"/>
        <family val="2"/>
      </rPr>
      <t xml:space="preserve"> </t>
    </r>
    <r>
      <rPr>
        <sz val="8"/>
        <rFont val="Arial Narrow"/>
        <family val="2"/>
      </rPr>
      <t>G301</t>
    </r>
  </si>
  <si>
    <r>
      <rPr>
        <sz val="8"/>
        <rFont val="Arial Narrow"/>
        <family val="2"/>
      </rPr>
      <t>S/Sleeve opening:inside fold edges of cuff or hem</t>
    </r>
  </si>
  <si>
    <r>
      <rPr>
        <sz val="8"/>
        <rFont val="Arial Narrow"/>
        <family val="2"/>
      </rPr>
      <t>6 7/8</t>
    </r>
  </si>
  <si>
    <r>
      <rPr>
        <sz val="8"/>
        <rFont val="Arial Narrow"/>
        <family val="2"/>
      </rPr>
      <t>7 1/8</t>
    </r>
  </si>
  <si>
    <r>
      <rPr>
        <sz val="8"/>
        <rFont val="Arial Narrow"/>
        <family val="2"/>
      </rPr>
      <t>7 3/8</t>
    </r>
  </si>
  <si>
    <r>
      <rPr>
        <b/>
        <sz val="8"/>
        <rFont val="Arial Narrow"/>
        <family val="2"/>
      </rPr>
      <t>7 5/8</t>
    </r>
  </si>
  <si>
    <r>
      <rPr>
        <sz val="8"/>
        <rFont val="Arial Narrow"/>
        <family val="2"/>
      </rPr>
      <t>7 7/8</t>
    </r>
  </si>
  <si>
    <r>
      <rPr>
        <sz val="8"/>
        <rFont val="Arial Narrow"/>
        <family val="2"/>
      </rPr>
      <t>8 3/16</t>
    </r>
  </si>
  <si>
    <r>
      <rPr>
        <sz val="8"/>
        <rFont val="Arial Narrow"/>
        <family val="2"/>
      </rPr>
      <t>8 13/16</t>
    </r>
  </si>
  <si>
    <r>
      <rPr>
        <sz val="8"/>
        <rFont val="Arial Narrow"/>
        <family val="2"/>
      </rPr>
      <t>H606</t>
    </r>
  </si>
  <si>
    <r>
      <rPr>
        <sz val="8"/>
        <rFont val="Arial Narrow"/>
        <family val="2"/>
      </rPr>
      <t>Neck binding width</t>
    </r>
  </si>
  <si>
    <r>
      <rPr>
        <b/>
        <sz val="8"/>
        <rFont val="Arial Narrow"/>
        <family val="2"/>
      </rPr>
      <t>3/8</t>
    </r>
  </si>
  <si>
    <r>
      <rPr>
        <sz val="8"/>
        <rFont val="Arial Narrow"/>
        <family val="2"/>
      </rPr>
      <t>A701</t>
    </r>
  </si>
  <si>
    <r>
      <rPr>
        <sz val="8"/>
        <rFont val="Arial Narrow"/>
        <family val="2"/>
      </rPr>
      <t>Body hem depth</t>
    </r>
  </si>
  <si>
    <r>
      <rPr>
        <sz val="8"/>
        <rFont val="Arial Narrow"/>
        <family val="2"/>
      </rPr>
      <t>F702</t>
    </r>
  </si>
  <si>
    <r>
      <rPr>
        <sz val="8"/>
        <rFont val="Arial Narrow"/>
        <family val="2"/>
      </rPr>
      <t>Sleeve Hem Height</t>
    </r>
  </si>
  <si>
    <r>
      <rPr>
        <b/>
        <sz val="8"/>
        <color rgb="FFFF3333"/>
        <rFont val="Tahoma"/>
        <family val="2"/>
      </rPr>
      <t>!</t>
    </r>
    <r>
      <rPr>
        <b/>
        <sz val="8"/>
        <color rgb="FFFF3333"/>
        <rFont val="Arial Narrow"/>
        <family val="2"/>
      </rPr>
      <t xml:space="preserve"> </t>
    </r>
    <r>
      <rPr>
        <sz val="8"/>
        <rFont val="Arial Narrow"/>
        <family val="2"/>
      </rPr>
      <t>H404</t>
    </r>
  </si>
  <si>
    <r>
      <rPr>
        <sz val="8"/>
        <rFont val="Arial Narrow"/>
        <family val="2"/>
      </rPr>
      <t>Minimum Neck Stretch</t>
    </r>
  </si>
  <si>
    <r>
      <rPr>
        <sz val="8"/>
        <rFont val="Arial Narrow"/>
        <family val="2"/>
      </rPr>
      <t xml:space="preserve">24 </t>
    </r>
  </si>
  <si>
    <r>
      <rPr>
        <b/>
        <sz val="8"/>
        <rFont val="Arial Narrow"/>
        <family val="2"/>
      </rPr>
      <t xml:space="preserve">24 </t>
    </r>
  </si>
  <si>
    <r>
      <rPr>
        <b/>
        <sz val="8"/>
        <rFont val="Tahoma"/>
        <family val="2"/>
      </rPr>
      <t>Comments</t>
    </r>
  </si>
  <si>
    <r>
      <rPr>
        <sz val="8"/>
        <rFont val="Tahoma"/>
        <family val="2"/>
      </rPr>
      <t xml:space="preserve">REFERENCE: Q1 2021 UPDATED GRAPHIC TEE L=M
</t>
    </r>
    <r>
      <rPr>
        <sz val="8"/>
        <rFont val="Tahoma"/>
        <family val="2"/>
      </rPr>
      <t xml:space="preserve">- body length shorten to 29" 10/18/21
</t>
    </r>
    <r>
      <rPr>
        <sz val="8"/>
        <rFont val="Tahoma"/>
        <family val="2"/>
      </rPr>
      <t>- increase neck width, front &amp; back neck drops 11/17/21</t>
    </r>
  </si>
  <si>
    <t>MÀU BLACK ĐÃ NHẬP KHO</t>
  </si>
  <si>
    <t>CÁCH MAY + GẮN NHÃN NHƯ GHI CHÚ TRONG TÁC NGHIỆP, THAM KHẢO ÁO PP ĐÃ DUYỆT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</si>
</sst>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7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-409]dd\-mmm\-yy;@"/>
    <numFmt numFmtId="165" formatCode="0.0"/>
    <numFmt numFmtId="166" formatCode="0\ &quot;pcs&quot;"/>
    <numFmt numFmtId="167" formatCode="\$#,##0\ ;\(\$#,##0\)"/>
    <numFmt numFmtId="168" formatCode="0.00_)"/>
    <numFmt numFmtId="169" formatCode="&quot;\&quot;#,##0;[Red]&quot;\&quot;&quot;\&quot;\-#,##0"/>
    <numFmt numFmtId="170" formatCode="&quot;\&quot;#,##0.00;[Red]&quot;\&quot;&quot;\&quot;&quot;\&quot;&quot;\&quot;&quot;\&quot;&quot;\&quot;\-#,##0.00"/>
    <numFmt numFmtId="171" formatCode="&quot;\&quot;#,##0.00;[Red]&quot;\&quot;\-#,##0.00"/>
    <numFmt numFmtId="172" formatCode="&quot;\&quot;#,##0;[Red]&quot;\&quot;\-#,##0"/>
    <numFmt numFmtId="173" formatCode="[$-409]d\-mmm;@"/>
    <numFmt numFmtId="174" formatCode="_-* #,##0.00_-;\-* #,##0.00_-;_-* &quot;-&quot;??_-;_-@_-"/>
    <numFmt numFmtId="175" formatCode="0.0%"/>
    <numFmt numFmtId="176" formatCode="#,##0.0"/>
    <numFmt numFmtId="177" formatCode="&quot;$&quot;#,##0.00;[Red]\-&quot;$&quot;#,##0.00"/>
    <numFmt numFmtId="178" formatCode="###0;###0"/>
  </numFmts>
  <fonts count="110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MS Sans Serif"/>
      <family val="2"/>
    </font>
    <font>
      <b/>
      <sz val="8"/>
      <name val="Arial"/>
      <family val="2"/>
    </font>
    <font>
      <sz val="10"/>
      <name val="VNI-Times"/>
    </font>
    <font>
      <sz val="8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b/>
      <i/>
      <sz val="16"/>
      <name val="Helv"/>
    </font>
    <font>
      <sz val="12"/>
      <name val="Times New Roman"/>
      <family val="1"/>
    </font>
    <font>
      <sz val="13"/>
      <color indexed="8"/>
      <name val="Times New Roman"/>
      <family val="2"/>
    </font>
    <font>
      <sz val="10"/>
      <name val="Verdana"/>
      <family val="2"/>
    </font>
    <font>
      <sz val="10"/>
      <color indexed="8"/>
      <name val="Arial"/>
      <family val="2"/>
    </font>
    <font>
      <b/>
      <sz val="11"/>
      <name val="Times New Roman"/>
      <family val="1"/>
    </font>
    <font>
      <sz val="12"/>
      <name val="VNI-Times"/>
    </font>
    <font>
      <sz val="14"/>
      <name val="뼻뮝"/>
      <family val="3"/>
      <charset val="129"/>
    </font>
    <font>
      <sz val="12"/>
      <name val="뼻뮝"/>
      <family val="1"/>
      <charset val="129"/>
    </font>
    <font>
      <sz val="12"/>
      <name val="바탕체"/>
      <family val="1"/>
      <charset val="129"/>
    </font>
    <font>
      <sz val="10"/>
      <name val="굴림체"/>
      <family val="3"/>
      <charset val="129"/>
    </font>
    <font>
      <sz val="13"/>
      <name val="Muli"/>
    </font>
    <font>
      <b/>
      <sz val="26"/>
      <name val="Muli"/>
    </font>
    <font>
      <b/>
      <sz val="16"/>
      <name val="Muli"/>
    </font>
    <font>
      <sz val="16"/>
      <color theme="1"/>
      <name val="Muli"/>
    </font>
    <font>
      <sz val="26"/>
      <name val="Muli"/>
    </font>
    <font>
      <b/>
      <u/>
      <sz val="26"/>
      <name val="Muli"/>
    </font>
    <font>
      <sz val="22"/>
      <name val="Muli"/>
    </font>
    <font>
      <b/>
      <sz val="22"/>
      <name val="Muli"/>
    </font>
    <font>
      <b/>
      <i/>
      <sz val="22"/>
      <name val="Muli"/>
    </font>
    <font>
      <sz val="16"/>
      <name val="Muli"/>
    </font>
    <font>
      <b/>
      <sz val="30"/>
      <name val="Muli"/>
    </font>
    <font>
      <b/>
      <sz val="14"/>
      <color indexed="48"/>
      <name val="Muli"/>
    </font>
    <font>
      <b/>
      <sz val="11"/>
      <name val="Muli"/>
    </font>
    <font>
      <b/>
      <sz val="11"/>
      <color indexed="48"/>
      <name val="Muli"/>
    </font>
    <font>
      <sz val="18"/>
      <name val="Muli"/>
    </font>
    <font>
      <sz val="11"/>
      <color theme="1"/>
      <name val="Muli"/>
    </font>
    <font>
      <b/>
      <sz val="24"/>
      <name val="Muli"/>
    </font>
    <font>
      <sz val="24"/>
      <name val="Muli"/>
    </font>
    <font>
      <b/>
      <sz val="28"/>
      <name val="Muli"/>
    </font>
    <font>
      <sz val="36"/>
      <name val="Muli"/>
    </font>
    <font>
      <b/>
      <sz val="36"/>
      <name val="Muli"/>
    </font>
    <font>
      <b/>
      <sz val="22"/>
      <color theme="9"/>
      <name val="Muli"/>
    </font>
    <font>
      <sz val="22"/>
      <color theme="9"/>
      <name val="Muli"/>
    </font>
    <font>
      <b/>
      <sz val="22"/>
      <color theme="9" tint="-0.249977111117893"/>
      <name val="Muli"/>
    </font>
    <font>
      <sz val="22"/>
      <color indexed="8"/>
      <name val="Muli"/>
    </font>
    <font>
      <sz val="22"/>
      <color theme="1"/>
      <name val="Muli"/>
    </font>
    <font>
      <b/>
      <sz val="22"/>
      <color indexed="8"/>
      <name val="Muli"/>
    </font>
    <font>
      <sz val="11"/>
      <color rgb="FF000000"/>
      <name val="Calibri"/>
      <family val="2"/>
    </font>
    <font>
      <b/>
      <sz val="40"/>
      <name val="Muli"/>
    </font>
    <font>
      <b/>
      <sz val="24"/>
      <color theme="1"/>
      <name val="Muli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20"/>
      <name val="Muli"/>
    </font>
    <font>
      <b/>
      <sz val="36"/>
      <color indexed="48"/>
      <name val="Muli"/>
    </font>
    <font>
      <b/>
      <sz val="36"/>
      <color theme="9" tint="-0.249977111117893"/>
      <name val="Muli"/>
    </font>
    <font>
      <sz val="8"/>
      <name val="Calibri"/>
      <family val="2"/>
      <scheme val="minor"/>
    </font>
    <font>
      <sz val="10"/>
      <color indexed="8"/>
      <name val="MS Sans Serif"/>
    </font>
    <font>
      <sz val="12"/>
      <name val="Muli"/>
    </font>
    <font>
      <b/>
      <sz val="12"/>
      <name val="Muli"/>
    </font>
    <font>
      <b/>
      <sz val="8"/>
      <name val="Muli"/>
    </font>
    <font>
      <i/>
      <sz val="12"/>
      <name val="Muli"/>
    </font>
    <font>
      <sz val="30"/>
      <name val="Muli"/>
    </font>
    <font>
      <b/>
      <u/>
      <sz val="30"/>
      <name val="Muli"/>
    </font>
    <font>
      <sz val="10"/>
      <color rgb="FF000000"/>
      <name val="Times New Roman"/>
      <family val="1"/>
    </font>
    <font>
      <b/>
      <sz val="20"/>
      <color indexed="48"/>
      <name val="Muli"/>
    </font>
    <font>
      <sz val="12"/>
      <color rgb="FF000000"/>
      <name val="SimSun"/>
    </font>
    <font>
      <b/>
      <sz val="22"/>
      <color theme="1"/>
      <name val="Muli"/>
    </font>
    <font>
      <b/>
      <sz val="8"/>
      <color theme="1"/>
      <name val="Muli"/>
    </font>
    <font>
      <sz val="8"/>
      <color theme="1"/>
      <name val="Muli"/>
    </font>
    <font>
      <sz val="10"/>
      <color rgb="FF000000"/>
      <name val="Times New Roman"/>
      <family val="1"/>
    </font>
    <font>
      <b/>
      <sz val="26"/>
      <color theme="1"/>
      <name val="Muli"/>
    </font>
    <font>
      <sz val="10"/>
      <color rgb="FF000000"/>
      <name val="Times New Roman"/>
      <family val="1"/>
    </font>
    <font>
      <b/>
      <sz val="20"/>
      <color rgb="FFC00000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8"/>
      <name val="Tahoma"/>
      <family val="2"/>
    </font>
    <font>
      <sz val="8"/>
      <name val="Tahoma"/>
      <family val="2"/>
    </font>
    <font>
      <sz val="21"/>
      <name val="Muli"/>
    </font>
    <font>
      <b/>
      <sz val="48"/>
      <name val="Muli"/>
    </font>
    <font>
      <b/>
      <sz val="24"/>
      <color theme="9" tint="-0.249977111117893"/>
      <name val="Muli"/>
    </font>
    <font>
      <b/>
      <sz val="24"/>
      <color theme="9"/>
      <name val="Muli"/>
    </font>
    <font>
      <sz val="12"/>
      <color rgb="FF000000"/>
      <name val="Arial"/>
      <family val="2"/>
    </font>
    <font>
      <b/>
      <sz val="12"/>
      <color rgb="FF000000"/>
      <name val="Arial"/>
      <family val="2"/>
    </font>
    <font>
      <b/>
      <sz val="8"/>
      <name val="Tahoma"/>
      <family val="2"/>
    </font>
    <font>
      <b/>
      <sz val="8"/>
      <name val="Arial Narrow"/>
      <family val="2"/>
    </font>
    <font>
      <sz val="7"/>
      <name val="Lucida Console"/>
      <family val="3"/>
    </font>
    <font>
      <b/>
      <sz val="8"/>
      <color rgb="FFFF0000"/>
      <name val="Tahoma"/>
      <family val="2"/>
    </font>
    <font>
      <b/>
      <sz val="8"/>
      <color rgb="FFFF3333"/>
      <name val="Tahoma"/>
      <family val="2"/>
    </font>
    <font>
      <b/>
      <sz val="8"/>
      <color rgb="FFFF3333"/>
      <name val="Arial Narrow"/>
      <family val="2"/>
    </font>
    <font>
      <sz val="8"/>
      <name val="Arial Narrow"/>
      <family val="2"/>
    </font>
    <font>
      <sz val="8"/>
      <name val="Arial Narrow"/>
      <family val="2"/>
    </font>
    <font>
      <b/>
      <sz val="8"/>
      <color rgb="FF000000"/>
      <name val="Arial Narrow"/>
      <family val="2"/>
    </font>
    <font>
      <sz val="8"/>
      <color rgb="FF000000"/>
      <name val="Arial Narrow"/>
      <family val="2"/>
    </font>
    <font>
      <b/>
      <sz val="8"/>
      <color rgb="FF008000"/>
      <name val="Tahoma"/>
      <family val="2"/>
    </font>
    <font>
      <b/>
      <sz val="8"/>
      <color rgb="FF008000"/>
      <name val="Arial Narrow"/>
      <family val="2"/>
    </font>
  </fonts>
  <fills count="51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5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indexed="41"/>
      </patternFill>
    </fill>
    <fill>
      <patternFill patternType="solid">
        <fgColor theme="9" tint="0.59999389629810485"/>
        <bgColor indexed="41"/>
      </patternFill>
    </fill>
    <fill>
      <patternFill patternType="solid">
        <fgColor theme="0"/>
        <bgColor indexed="41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EFFFEF"/>
      </patternFill>
    </fill>
  </fills>
  <borders count="60">
    <border>
      <left/>
      <right/>
      <top/>
      <bottom/>
      <diagonal/>
    </border>
    <border>
      <left/>
      <right/>
      <top style="thin">
        <color indexed="55"/>
      </top>
      <bottom style="thin">
        <color indexed="55"/>
      </bottom>
      <diagonal/>
    </border>
    <border>
      <left/>
      <right/>
      <top/>
      <bottom style="hair">
        <color indexed="55"/>
      </bottom>
      <diagonal/>
    </border>
    <border>
      <left/>
      <right/>
      <top style="hair">
        <color indexed="55"/>
      </top>
      <bottom style="hair">
        <color indexed="55"/>
      </bottom>
      <diagonal/>
    </border>
    <border>
      <left/>
      <right/>
      <top style="hair">
        <color indexed="55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indexed="55"/>
      </top>
      <bottom style="thin">
        <color indexed="55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FFFFFF"/>
      </right>
      <top style="thin">
        <color rgb="FF000000"/>
      </top>
      <bottom style="thin">
        <color rgb="FF000000"/>
      </bottom>
      <diagonal/>
    </border>
    <border>
      <left style="thin">
        <color rgb="FFFFFFFF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</borders>
  <cellStyleXfs count="140">
    <xf numFmtId="0" fontId="0" fillId="0" borderId="0"/>
    <xf numFmtId="0" fontId="1" fillId="0" borderId="0"/>
    <xf numFmtId="0" fontId="2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0" fontId="4" fillId="0" borderId="6">
      <alignment horizontal="center"/>
    </xf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43" fontId="2" fillId="0" borderId="0" applyBorder="0" applyAlignment="0" applyProtection="0"/>
    <xf numFmtId="2" fontId="2" fillId="0" borderId="0" applyFont="0" applyFill="0" applyBorder="0" applyAlignment="0" applyProtection="0"/>
    <xf numFmtId="38" fontId="6" fillId="4" borderId="0" applyNumberFormat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10" fontId="6" fillId="6" borderId="7" applyNumberFormat="0" applyBorder="0" applyAlignment="0" applyProtection="0"/>
    <xf numFmtId="168" fontId="9" fillId="0" borderId="0"/>
    <xf numFmtId="0" fontId="2" fillId="0" borderId="0"/>
    <xf numFmtId="0" fontId="2" fillId="0" borderId="0"/>
    <xf numFmtId="0" fontId="10" fillId="0" borderId="0"/>
    <xf numFmtId="0" fontId="11" fillId="0" borderId="0"/>
    <xf numFmtId="0" fontId="5" fillId="0" borderId="0" applyFill="0"/>
    <xf numFmtId="0" fontId="11" fillId="0" borderId="0"/>
    <xf numFmtId="0" fontId="12" fillId="0" borderId="0"/>
    <xf numFmtId="0" fontId="5" fillId="0" borderId="0"/>
    <xf numFmtId="0" fontId="5" fillId="0" borderId="0" applyFill="0"/>
    <xf numFmtId="0" fontId="2" fillId="0" borderId="0"/>
    <xf numFmtId="10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" fontId="13" fillId="7" borderId="13" applyNumberFormat="0" applyProtection="0">
      <alignment horizontal="right" vertical="center"/>
    </xf>
    <xf numFmtId="0" fontId="2" fillId="8" borderId="13" applyNumberFormat="0" applyProtection="0">
      <alignment horizontal="left" vertical="center" indent="1"/>
    </xf>
    <xf numFmtId="0" fontId="2" fillId="0" borderId="0"/>
    <xf numFmtId="40" fontId="14" fillId="0" borderId="0"/>
    <xf numFmtId="0" fontId="2" fillId="0" borderId="14" applyNumberFormat="0" applyFont="0" applyFill="0" applyAlignment="0" applyProtection="0"/>
    <xf numFmtId="0" fontId="15" fillId="0" borderId="0"/>
    <xf numFmtId="40" fontId="16" fillId="0" borderId="0" applyFont="0" applyFill="0" applyBorder="0" applyAlignment="0" applyProtection="0"/>
    <xf numFmtId="38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10" fontId="2" fillId="0" borderId="0" applyFont="0" applyFill="0" applyBorder="0" applyAlignment="0" applyProtection="0"/>
    <xf numFmtId="0" fontId="17" fillId="0" borderId="0"/>
    <xf numFmtId="169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1" fontId="18" fillId="0" borderId="0" applyFont="0" applyFill="0" applyBorder="0" applyAlignment="0" applyProtection="0"/>
    <xf numFmtId="172" fontId="18" fillId="0" borderId="0" applyFont="0" applyFill="0" applyBorder="0" applyAlignment="0" applyProtection="0"/>
    <xf numFmtId="0" fontId="19" fillId="0" borderId="0"/>
    <xf numFmtId="0" fontId="10" fillId="0" borderId="0"/>
    <xf numFmtId="0" fontId="47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2" fillId="8" borderId="31" applyNumberFormat="0" applyProtection="0">
      <alignment horizontal="left" vertical="center" indent="1"/>
    </xf>
    <xf numFmtId="4" fontId="13" fillId="7" borderId="31" applyNumberFormat="0" applyProtection="0">
      <alignment horizontal="right" vertical="center"/>
    </xf>
    <xf numFmtId="10" fontId="6" fillId="6" borderId="29" applyNumberFormat="0" applyBorder="0" applyAlignment="0" applyProtection="0"/>
    <xf numFmtId="0" fontId="47" fillId="0" borderId="0"/>
    <xf numFmtId="0" fontId="47" fillId="0" borderId="0"/>
    <xf numFmtId="0" fontId="47" fillId="0" borderId="0"/>
    <xf numFmtId="0" fontId="47" fillId="0" borderId="0"/>
    <xf numFmtId="0" fontId="50" fillId="0" borderId="0" applyNumberFormat="0" applyFill="0" applyBorder="0" applyAlignment="0" applyProtection="0"/>
    <xf numFmtId="0" fontId="51" fillId="0" borderId="32" applyNumberFormat="0" applyFill="0" applyAlignment="0" applyProtection="0"/>
    <xf numFmtId="0" fontId="52" fillId="0" borderId="33" applyNumberFormat="0" applyFill="0" applyAlignment="0" applyProtection="0"/>
    <xf numFmtId="0" fontId="53" fillId="0" borderId="34" applyNumberFormat="0" applyFill="0" applyAlignment="0" applyProtection="0"/>
    <xf numFmtId="0" fontId="53" fillId="0" borderId="0" applyNumberFormat="0" applyFill="0" applyBorder="0" applyAlignment="0" applyProtection="0"/>
    <xf numFmtId="0" fontId="54" fillId="16" borderId="0" applyNumberFormat="0" applyBorder="0" applyAlignment="0" applyProtection="0"/>
    <xf numFmtId="0" fontId="55" fillId="17" borderId="0" applyNumberFormat="0" applyBorder="0" applyAlignment="0" applyProtection="0"/>
    <xf numFmtId="0" fontId="56" fillId="18" borderId="0" applyNumberFormat="0" applyBorder="0" applyAlignment="0" applyProtection="0"/>
    <xf numFmtId="0" fontId="57" fillId="19" borderId="35" applyNumberFormat="0" applyAlignment="0" applyProtection="0"/>
    <xf numFmtId="0" fontId="58" fillId="20" borderId="36" applyNumberFormat="0" applyAlignment="0" applyProtection="0"/>
    <xf numFmtId="0" fontId="59" fillId="20" borderId="35" applyNumberFormat="0" applyAlignment="0" applyProtection="0"/>
    <xf numFmtId="0" fontId="60" fillId="0" borderId="37" applyNumberFormat="0" applyFill="0" applyAlignment="0" applyProtection="0"/>
    <xf numFmtId="0" fontId="61" fillId="21" borderId="38" applyNumberFormat="0" applyAlignment="0" applyProtection="0"/>
    <xf numFmtId="0" fontId="62" fillId="0" borderId="0" applyNumberFormat="0" applyFill="0" applyBorder="0" applyAlignment="0" applyProtection="0"/>
    <xf numFmtId="0" fontId="1" fillId="22" borderId="39" applyNumberFormat="0" applyFont="0" applyAlignment="0" applyProtection="0"/>
    <xf numFmtId="0" fontId="63" fillId="0" borderId="0" applyNumberFormat="0" applyFill="0" applyBorder="0" applyAlignment="0" applyProtection="0"/>
    <xf numFmtId="0" fontId="64" fillId="0" borderId="40" applyNumberFormat="0" applyFill="0" applyAlignment="0" applyProtection="0"/>
    <xf numFmtId="0" fontId="65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65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65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65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65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65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173" fontId="1" fillId="0" borderId="0"/>
    <xf numFmtId="174" fontId="2" fillId="0" borderId="0" applyFont="0" applyFill="0" applyBorder="0" applyAlignment="0" applyProtection="0"/>
    <xf numFmtId="0" fontId="1" fillId="0" borderId="0"/>
    <xf numFmtId="0" fontId="13" fillId="0" borderId="0">
      <alignment vertical="top"/>
    </xf>
    <xf numFmtId="0" fontId="1" fillId="0" borderId="0"/>
    <xf numFmtId="0" fontId="1" fillId="0" borderId="0"/>
    <xf numFmtId="0" fontId="47" fillId="0" borderId="0"/>
    <xf numFmtId="0" fontId="2" fillId="0" borderId="0"/>
    <xf numFmtId="0" fontId="66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3" fillId="0" borderId="0"/>
    <xf numFmtId="0" fontId="2" fillId="0" borderId="0"/>
    <xf numFmtId="0" fontId="2" fillId="0" borderId="0"/>
    <xf numFmtId="0" fontId="71" fillId="0" borderId="0"/>
    <xf numFmtId="9" fontId="1" fillId="0" borderId="0" applyFont="0" applyFill="0" applyBorder="0" applyAlignment="0" applyProtection="0"/>
    <xf numFmtId="0" fontId="2" fillId="0" borderId="0"/>
    <xf numFmtId="0" fontId="78" fillId="0" borderId="0"/>
    <xf numFmtId="0" fontId="80" fillId="0" borderId="0"/>
    <xf numFmtId="0" fontId="80" fillId="0" borderId="0"/>
    <xf numFmtId="0" fontId="84" fillId="0" borderId="0"/>
    <xf numFmtId="0" fontId="86" fillId="0" borderId="0"/>
    <xf numFmtId="0" fontId="78" fillId="0" borderId="0"/>
    <xf numFmtId="0" fontId="80" fillId="0" borderId="0"/>
  </cellStyleXfs>
  <cellXfs count="355">
    <xf numFmtId="0" fontId="0" fillId="0" borderId="0" xfId="0"/>
    <xf numFmtId="0" fontId="20" fillId="2" borderId="0" xfId="0" applyFont="1" applyFill="1" applyAlignment="1">
      <alignment vertical="center"/>
    </xf>
    <xf numFmtId="0" fontId="24" fillId="2" borderId="0" xfId="0" applyFont="1" applyFill="1" applyAlignment="1">
      <alignment vertical="center"/>
    </xf>
    <xf numFmtId="0" fontId="21" fillId="2" borderId="0" xfId="0" applyFont="1" applyFill="1" applyAlignment="1">
      <alignment vertical="center"/>
    </xf>
    <xf numFmtId="0" fontId="24" fillId="2" borderId="0" xfId="0" applyFont="1" applyFill="1" applyAlignment="1">
      <alignment vertical="center" wrapText="1"/>
    </xf>
    <xf numFmtId="0" fontId="25" fillId="2" borderId="0" xfId="0" applyFont="1" applyFill="1" applyAlignment="1">
      <alignment vertical="center"/>
    </xf>
    <xf numFmtId="0" fontId="21" fillId="2" borderId="0" xfId="0" applyFont="1" applyFill="1" applyAlignment="1">
      <alignment vertical="center" wrapText="1"/>
    </xf>
    <xf numFmtId="0" fontId="24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3" borderId="0" xfId="0" applyFont="1" applyFill="1" applyAlignment="1">
      <alignment horizontal="left" vertical="center"/>
    </xf>
    <xf numFmtId="0" fontId="21" fillId="0" borderId="0" xfId="0" applyFont="1" applyAlignment="1">
      <alignment vertical="center" wrapText="1"/>
    </xf>
    <xf numFmtId="0" fontId="26" fillId="2" borderId="0" xfId="0" applyFont="1" applyFill="1" applyAlignment="1">
      <alignment vertical="center"/>
    </xf>
    <xf numFmtId="0" fontId="27" fillId="2" borderId="0" xfId="0" applyFont="1" applyFill="1" applyAlignment="1">
      <alignment horizontal="left" vertical="center"/>
    </xf>
    <xf numFmtId="0" fontId="27" fillId="3" borderId="0" xfId="0" applyFont="1" applyFill="1" applyAlignment="1">
      <alignment vertical="center"/>
    </xf>
    <xf numFmtId="0" fontId="27" fillId="2" borderId="0" xfId="0" applyFont="1" applyFill="1" applyAlignment="1">
      <alignment vertical="center"/>
    </xf>
    <xf numFmtId="0" fontId="27" fillId="2" borderId="0" xfId="0" applyFont="1" applyFill="1" applyAlignment="1">
      <alignment vertical="center" wrapText="1"/>
    </xf>
    <xf numFmtId="0" fontId="27" fillId="2" borderId="1" xfId="0" applyFont="1" applyFill="1" applyBorder="1" applyAlignment="1" applyProtection="1">
      <alignment vertical="center"/>
      <protection hidden="1"/>
    </xf>
    <xf numFmtId="0" fontId="28" fillId="2" borderId="1" xfId="0" applyFont="1" applyFill="1" applyBorder="1" applyAlignment="1">
      <alignment horizontal="left" vertical="center"/>
    </xf>
    <xf numFmtId="0" fontId="28" fillId="2" borderId="1" xfId="0" applyFont="1" applyFill="1" applyBorder="1" applyAlignment="1">
      <alignment horizontal="left" vertical="center" wrapText="1"/>
    </xf>
    <xf numFmtId="0" fontId="27" fillId="2" borderId="1" xfId="0" applyFont="1" applyFill="1" applyBorder="1" applyAlignment="1">
      <alignment vertical="center"/>
    </xf>
    <xf numFmtId="0" fontId="27" fillId="2" borderId="1" xfId="0" applyFont="1" applyFill="1" applyBorder="1" applyAlignment="1">
      <alignment horizontal="left" vertical="center"/>
    </xf>
    <xf numFmtId="15" fontId="27" fillId="2" borderId="1" xfId="0" applyNumberFormat="1" applyFont="1" applyFill="1" applyBorder="1" applyAlignment="1">
      <alignment horizontal="left" vertical="center" wrapText="1"/>
    </xf>
    <xf numFmtId="15" fontId="27" fillId="2" borderId="1" xfId="0" applyNumberFormat="1" applyFont="1" applyFill="1" applyBorder="1" applyAlignment="1">
      <alignment horizontal="left" vertical="center"/>
    </xf>
    <xf numFmtId="164" fontId="27" fillId="2" borderId="1" xfId="0" quotePrefix="1" applyNumberFormat="1" applyFont="1" applyFill="1" applyBorder="1" applyAlignment="1">
      <alignment horizontal="left" vertical="center"/>
    </xf>
    <xf numFmtId="0" fontId="27" fillId="2" borderId="1" xfId="0" applyFont="1" applyFill="1" applyBorder="1" applyAlignment="1">
      <alignment horizontal="center" vertical="center" wrapText="1"/>
    </xf>
    <xf numFmtId="0" fontId="27" fillId="2" borderId="1" xfId="0" applyFont="1" applyFill="1" applyBorder="1" applyAlignment="1">
      <alignment horizontal="center" vertical="center"/>
    </xf>
    <xf numFmtId="0" fontId="27" fillId="2" borderId="1" xfId="0" applyFont="1" applyFill="1" applyBorder="1" applyAlignment="1">
      <alignment vertical="center" wrapText="1"/>
    </xf>
    <xf numFmtId="0" fontId="27" fillId="3" borderId="0" xfId="0" applyFont="1" applyFill="1" applyAlignment="1">
      <alignment horizontal="left" vertical="center"/>
    </xf>
    <xf numFmtId="0" fontId="27" fillId="2" borderId="0" xfId="0" applyFont="1" applyFill="1" applyAlignment="1">
      <alignment horizontal="left" vertical="center" wrapText="1"/>
    </xf>
    <xf numFmtId="0" fontId="29" fillId="2" borderId="0" xfId="0" applyFont="1" applyFill="1" applyAlignment="1">
      <alignment vertical="center"/>
    </xf>
    <xf numFmtId="0" fontId="22" fillId="2" borderId="0" xfId="0" applyFont="1" applyFill="1" applyAlignment="1">
      <alignment horizontal="center" vertical="center"/>
    </xf>
    <xf numFmtId="0" fontId="31" fillId="2" borderId="0" xfId="0" applyFont="1" applyFill="1" applyAlignment="1">
      <alignment vertical="center"/>
    </xf>
    <xf numFmtId="0" fontId="29" fillId="2" borderId="0" xfId="0" applyFont="1" applyFill="1" applyAlignment="1">
      <alignment horizontal="center" vertical="center"/>
    </xf>
    <xf numFmtId="0" fontId="32" fillId="2" borderId="0" xfId="0" applyFont="1" applyFill="1" applyAlignment="1">
      <alignment vertical="center"/>
    </xf>
    <xf numFmtId="0" fontId="33" fillId="2" borderId="0" xfId="0" applyFont="1" applyFill="1" applyAlignment="1">
      <alignment vertical="center"/>
    </xf>
    <xf numFmtId="0" fontId="32" fillId="2" borderId="0" xfId="0" applyFont="1" applyFill="1" applyAlignment="1">
      <alignment vertical="center" wrapText="1"/>
    </xf>
    <xf numFmtId="0" fontId="32" fillId="2" borderId="0" xfId="0" applyFont="1" applyFill="1" applyAlignment="1">
      <alignment horizontal="center" vertical="center"/>
    </xf>
    <xf numFmtId="0" fontId="32" fillId="2" borderId="4" xfId="0" applyFont="1" applyFill="1" applyBorder="1" applyAlignment="1">
      <alignment vertical="center"/>
    </xf>
    <xf numFmtId="166" fontId="26" fillId="2" borderId="0" xfId="0" applyNumberFormat="1" applyFont="1" applyFill="1" applyAlignment="1">
      <alignment horizontal="center" vertical="center"/>
    </xf>
    <xf numFmtId="0" fontId="26" fillId="2" borderId="0" xfId="0" applyFont="1" applyFill="1" applyAlignment="1">
      <alignment horizontal="center" vertical="center"/>
    </xf>
    <xf numFmtId="0" fontId="26" fillId="2" borderId="0" xfId="0" applyFont="1" applyFill="1" applyAlignment="1">
      <alignment vertical="center" wrapText="1"/>
    </xf>
    <xf numFmtId="0" fontId="27" fillId="2" borderId="7" xfId="0" quotePrefix="1" applyFont="1" applyFill="1" applyBorder="1" applyAlignment="1">
      <alignment horizontal="left" vertical="center"/>
    </xf>
    <xf numFmtId="0" fontId="27" fillId="2" borderId="0" xfId="0" applyFont="1" applyFill="1" applyAlignment="1">
      <alignment horizontal="center" vertical="center"/>
    </xf>
    <xf numFmtId="166" fontId="27" fillId="2" borderId="0" xfId="0" applyNumberFormat="1" applyFont="1" applyFill="1" applyAlignment="1">
      <alignment horizontal="center" vertical="center"/>
    </xf>
    <xf numFmtId="0" fontId="35" fillId="0" borderId="0" xfId="0" applyFont="1" applyAlignment="1">
      <alignment vertical="center"/>
    </xf>
    <xf numFmtId="0" fontId="35" fillId="0" borderId="0" xfId="0" applyFont="1" applyAlignment="1">
      <alignment vertical="center" wrapText="1"/>
    </xf>
    <xf numFmtId="0" fontId="34" fillId="2" borderId="0" xfId="0" applyFont="1" applyFill="1" applyAlignment="1">
      <alignment horizontal="center" vertical="center"/>
    </xf>
    <xf numFmtId="0" fontId="20" fillId="2" borderId="24" xfId="0" applyFont="1" applyFill="1" applyBorder="1" applyAlignment="1">
      <alignment vertical="center"/>
    </xf>
    <xf numFmtId="0" fontId="21" fillId="2" borderId="24" xfId="0" applyFont="1" applyFill="1" applyBorder="1" applyAlignment="1">
      <alignment vertical="center" wrapText="1"/>
    </xf>
    <xf numFmtId="0" fontId="20" fillId="2" borderId="25" xfId="0" applyFont="1" applyFill="1" applyBorder="1" applyAlignment="1">
      <alignment vertical="center"/>
    </xf>
    <xf numFmtId="0" fontId="22" fillId="5" borderId="12" xfId="0" applyFont="1" applyFill="1" applyBorder="1" applyAlignment="1">
      <alignment horizontal="center" vertical="center" wrapText="1"/>
    </xf>
    <xf numFmtId="0" fontId="22" fillId="5" borderId="12" xfId="0" applyFont="1" applyFill="1" applyBorder="1" applyAlignment="1">
      <alignment horizontal="center" vertical="center"/>
    </xf>
    <xf numFmtId="0" fontId="22" fillId="5" borderId="10" xfId="0" applyFont="1" applyFill="1" applyBorder="1" applyAlignment="1">
      <alignment horizontal="center" vertical="center" wrapText="1"/>
    </xf>
    <xf numFmtId="0" fontId="41" fillId="2" borderId="0" xfId="0" applyFont="1" applyFill="1" applyAlignment="1">
      <alignment vertical="center"/>
    </xf>
    <xf numFmtId="0" fontId="42" fillId="2" borderId="0" xfId="0" applyFont="1" applyFill="1" applyAlignment="1">
      <alignment horizontal="left" vertical="center"/>
    </xf>
    <xf numFmtId="0" fontId="42" fillId="2" borderId="0" xfId="0" applyFont="1" applyFill="1" applyAlignment="1">
      <alignment vertical="center"/>
    </xf>
    <xf numFmtId="0" fontId="42" fillId="2" borderId="0" xfId="0" applyFont="1" applyFill="1" applyAlignment="1">
      <alignment vertical="center" wrapText="1"/>
    </xf>
    <xf numFmtId="0" fontId="26" fillId="2" borderId="0" xfId="0" applyFont="1" applyFill="1" applyAlignment="1">
      <alignment horizontal="left" vertical="center"/>
    </xf>
    <xf numFmtId="0" fontId="27" fillId="0" borderId="6" xfId="0" quotePrefix="1" applyFont="1" applyBorder="1" applyAlignment="1">
      <alignment horizontal="center" vertical="center"/>
    </xf>
    <xf numFmtId="0" fontId="26" fillId="2" borderId="0" xfId="0" quotePrefix="1" applyFont="1" applyFill="1" applyAlignment="1">
      <alignment horizontal="left" vertical="center"/>
    </xf>
    <xf numFmtId="0" fontId="45" fillId="0" borderId="0" xfId="0" applyFont="1" applyAlignment="1">
      <alignment vertical="center"/>
    </xf>
    <xf numFmtId="0" fontId="45" fillId="0" borderId="0" xfId="0" applyFont="1" applyAlignment="1">
      <alignment vertical="center" wrapText="1"/>
    </xf>
    <xf numFmtId="0" fontId="30" fillId="3" borderId="0" xfId="0" applyFont="1" applyFill="1" applyAlignment="1">
      <alignment vertical="center"/>
    </xf>
    <xf numFmtId="0" fontId="30" fillId="15" borderId="0" xfId="0" applyFont="1" applyFill="1" applyAlignment="1">
      <alignment horizontal="left" vertical="center"/>
    </xf>
    <xf numFmtId="0" fontId="30" fillId="15" borderId="0" xfId="0" applyFont="1" applyFill="1" applyAlignment="1">
      <alignment horizontal="center" vertical="center"/>
    </xf>
    <xf numFmtId="0" fontId="21" fillId="3" borderId="0" xfId="0" applyFont="1" applyFill="1" applyAlignment="1">
      <alignment vertical="center"/>
    </xf>
    <xf numFmtId="0" fontId="37" fillId="2" borderId="0" xfId="0" applyFont="1" applyFill="1" applyAlignment="1">
      <alignment vertical="center"/>
    </xf>
    <xf numFmtId="0" fontId="37" fillId="2" borderId="29" xfId="0" applyFont="1" applyFill="1" applyBorder="1" applyAlignment="1">
      <alignment horizontal="center" vertical="center"/>
    </xf>
    <xf numFmtId="0" fontId="28" fillId="2" borderId="26" xfId="0" applyFont="1" applyFill="1" applyBorder="1" applyAlignment="1">
      <alignment horizontal="left" vertical="center"/>
    </xf>
    <xf numFmtId="0" fontId="43" fillId="3" borderId="0" xfId="0" applyFont="1" applyFill="1" applyAlignment="1">
      <alignment vertical="center"/>
    </xf>
    <xf numFmtId="165" fontId="37" fillId="0" borderId="29" xfId="0" applyNumberFormat="1" applyFont="1" applyBorder="1" applyAlignment="1">
      <alignment horizontal="center" vertical="center"/>
    </xf>
    <xf numFmtId="1" fontId="44" fillId="0" borderId="29" xfId="1" applyNumberFormat="1" applyFont="1" applyBorder="1" applyAlignment="1">
      <alignment horizontal="center" vertical="center" wrapText="1"/>
    </xf>
    <xf numFmtId="0" fontId="67" fillId="2" borderId="1" xfId="0" applyFont="1" applyFill="1" applyBorder="1" applyAlignment="1">
      <alignment vertical="center"/>
    </xf>
    <xf numFmtId="1" fontId="26" fillId="2" borderId="29" xfId="0" applyNumberFormat="1" applyFont="1" applyFill="1" applyBorder="1" applyAlignment="1">
      <alignment horizontal="center" vertical="center"/>
    </xf>
    <xf numFmtId="4" fontId="37" fillId="2" borderId="29" xfId="0" applyNumberFormat="1" applyFont="1" applyFill="1" applyBorder="1" applyAlignment="1">
      <alignment horizontal="center" vertical="center"/>
    </xf>
    <xf numFmtId="1" fontId="27" fillId="2" borderId="29" xfId="0" applyNumberFormat="1" applyFont="1" applyFill="1" applyBorder="1" applyAlignment="1">
      <alignment horizontal="center" vertical="center"/>
    </xf>
    <xf numFmtId="0" fontId="22" fillId="5" borderId="29" xfId="0" applyFont="1" applyFill="1" applyBorder="1" applyAlignment="1">
      <alignment horizontal="center" vertical="center" wrapText="1"/>
    </xf>
    <xf numFmtId="0" fontId="22" fillId="5" borderId="29" xfId="0" applyFont="1" applyFill="1" applyBorder="1" applyAlignment="1">
      <alignment horizontal="center" vertical="center"/>
    </xf>
    <xf numFmtId="0" fontId="26" fillId="2" borderId="29" xfId="0" applyFont="1" applyFill="1" applyBorder="1" applyAlignment="1">
      <alignment horizontal="center" vertical="center"/>
    </xf>
    <xf numFmtId="165" fontId="26" fillId="2" borderId="29" xfId="0" applyNumberFormat="1" applyFont="1" applyFill="1" applyBorder="1" applyAlignment="1">
      <alignment horizontal="center" vertical="center"/>
    </xf>
    <xf numFmtId="2" fontId="26" fillId="2" borderId="29" xfId="0" applyNumberFormat="1" applyFont="1" applyFill="1" applyBorder="1" applyAlignment="1">
      <alignment horizontal="center" vertical="center"/>
    </xf>
    <xf numFmtId="0" fontId="37" fillId="2" borderId="29" xfId="0" applyFont="1" applyFill="1" applyBorder="1" applyAlignment="1">
      <alignment horizontal="center" vertical="center" wrapText="1"/>
    </xf>
    <xf numFmtId="1" fontId="37" fillId="2" borderId="29" xfId="0" applyNumberFormat="1" applyFont="1" applyFill="1" applyBorder="1" applyAlignment="1">
      <alignment horizontal="center" vertical="center" wrapText="1"/>
    </xf>
    <xf numFmtId="0" fontId="37" fillId="0" borderId="29" xfId="0" applyFont="1" applyBorder="1" applyAlignment="1">
      <alignment horizontal="center" vertical="center"/>
    </xf>
    <xf numFmtId="0" fontId="68" fillId="2" borderId="2" xfId="0" applyFont="1" applyFill="1" applyBorder="1" applyAlignment="1">
      <alignment horizontal="center" vertical="center"/>
    </xf>
    <xf numFmtId="0" fontId="69" fillId="3" borderId="0" xfId="0" applyFont="1" applyFill="1" applyAlignment="1">
      <alignment vertical="center"/>
    </xf>
    <xf numFmtId="0" fontId="40" fillId="4" borderId="2" xfId="0" quotePrefix="1" applyFont="1" applyFill="1" applyBorder="1" applyAlignment="1">
      <alignment horizontal="center" vertical="center"/>
    </xf>
    <xf numFmtId="0" fontId="69" fillId="2" borderId="2" xfId="0" applyFont="1" applyFill="1" applyBorder="1" applyAlignment="1">
      <alignment horizontal="center" vertical="center"/>
    </xf>
    <xf numFmtId="0" fontId="39" fillId="2" borderId="0" xfId="0" applyFont="1" applyFill="1" applyAlignment="1">
      <alignment vertical="center"/>
    </xf>
    <xf numFmtId="0" fontId="69" fillId="2" borderId="2" xfId="0" applyFont="1" applyFill="1" applyBorder="1" applyAlignment="1">
      <alignment horizontal="left" vertical="center"/>
    </xf>
    <xf numFmtId="0" fontId="40" fillId="2" borderId="3" xfId="0" applyFont="1" applyFill="1" applyBorder="1" applyAlignment="1">
      <alignment horizontal="left" vertical="center"/>
    </xf>
    <xf numFmtId="0" fontId="40" fillId="2" borderId="3" xfId="0" applyFont="1" applyFill="1" applyBorder="1" applyAlignment="1">
      <alignment vertical="center"/>
    </xf>
    <xf numFmtId="0" fontId="40" fillId="2" borderId="3" xfId="0" applyFont="1" applyFill="1" applyBorder="1" applyAlignment="1">
      <alignment horizontal="center" vertical="center"/>
    </xf>
    <xf numFmtId="3" fontId="40" fillId="2" borderId="3" xfId="0" applyNumberFormat="1" applyFont="1" applyFill="1" applyBorder="1" applyAlignment="1">
      <alignment horizontal="center" vertical="center"/>
    </xf>
    <xf numFmtId="0" fontId="40" fillId="2" borderId="3" xfId="62" applyNumberFormat="1" applyFont="1" applyFill="1" applyBorder="1" applyAlignment="1">
      <alignment horizontal="center" vertical="center"/>
    </xf>
    <xf numFmtId="0" fontId="40" fillId="13" borderId="3" xfId="0" applyFont="1" applyFill="1" applyBorder="1" applyAlignment="1">
      <alignment horizontal="center" vertical="center"/>
    </xf>
    <xf numFmtId="0" fontId="40" fillId="5" borderId="3" xfId="0" applyFont="1" applyFill="1" applyBorder="1" applyAlignment="1">
      <alignment vertical="center"/>
    </xf>
    <xf numFmtId="1" fontId="40" fillId="13" borderId="3" xfId="0" applyNumberFormat="1" applyFont="1" applyFill="1" applyBorder="1" applyAlignment="1">
      <alignment vertical="center"/>
    </xf>
    <xf numFmtId="1" fontId="40" fillId="13" borderId="3" xfId="0" applyNumberFormat="1" applyFont="1" applyFill="1" applyBorder="1" applyAlignment="1">
      <alignment horizontal="center" vertical="center"/>
    </xf>
    <xf numFmtId="0" fontId="40" fillId="5" borderId="2" xfId="0" quotePrefix="1" applyFont="1" applyFill="1" applyBorder="1" applyAlignment="1">
      <alignment horizontal="center" vertical="center"/>
    </xf>
    <xf numFmtId="0" fontId="40" fillId="2" borderId="0" xfId="0" applyFont="1" applyFill="1" applyAlignment="1">
      <alignment vertical="center"/>
    </xf>
    <xf numFmtId="0" fontId="40" fillId="14" borderId="0" xfId="0" applyFont="1" applyFill="1" applyAlignment="1">
      <alignment horizontal="left" vertical="center"/>
    </xf>
    <xf numFmtId="0" fontId="40" fillId="14" borderId="0" xfId="0" applyFont="1" applyFill="1" applyAlignment="1">
      <alignment horizontal="center" vertical="center"/>
    </xf>
    <xf numFmtId="1" fontId="40" fillId="14" borderId="0" xfId="0" applyNumberFormat="1" applyFont="1" applyFill="1" applyAlignment="1">
      <alignment horizontal="right" vertical="center"/>
    </xf>
    <xf numFmtId="0" fontId="21" fillId="3" borderId="0" xfId="0" applyFont="1" applyFill="1" applyAlignment="1">
      <alignment vertical="center" wrapText="1"/>
    </xf>
    <xf numFmtId="0" fontId="27" fillId="2" borderId="1" xfId="0" applyFont="1" applyFill="1" applyBorder="1" applyAlignment="1" applyProtection="1">
      <alignment horizontal="left" vertical="center"/>
      <protection hidden="1"/>
    </xf>
    <xf numFmtId="1" fontId="46" fillId="0" borderId="29" xfId="1" applyNumberFormat="1" applyFont="1" applyBorder="1" applyAlignment="1">
      <alignment vertical="center" wrapText="1"/>
    </xf>
    <xf numFmtId="0" fontId="27" fillId="0" borderId="0" xfId="2" applyFont="1" applyAlignment="1">
      <alignment vertical="center"/>
    </xf>
    <xf numFmtId="0" fontId="26" fillId="0" borderId="0" xfId="2" applyFont="1" applyAlignment="1">
      <alignment vertical="center"/>
    </xf>
    <xf numFmtId="0" fontId="27" fillId="0" borderId="0" xfId="2" applyFont="1" applyAlignment="1">
      <alignment horizontal="left" vertical="center"/>
    </xf>
    <xf numFmtId="0" fontId="27" fillId="12" borderId="29" xfId="2" applyFont="1" applyFill="1" applyBorder="1" applyAlignment="1">
      <alignment horizontal="center" vertical="center" wrapText="1"/>
    </xf>
    <xf numFmtId="0" fontId="27" fillId="5" borderId="29" xfId="2" applyFont="1" applyFill="1" applyBorder="1" applyAlignment="1">
      <alignment horizontal="center" vertical="center" wrapText="1"/>
    </xf>
    <xf numFmtId="0" fontId="26" fillId="0" borderId="29" xfId="2" applyFont="1" applyBorder="1" applyAlignment="1">
      <alignment horizontal="center" vertical="center" wrapText="1"/>
    </xf>
    <xf numFmtId="0" fontId="26" fillId="0" borderId="29" xfId="2" applyFont="1" applyBorder="1" applyAlignment="1">
      <alignment vertical="center" wrapText="1"/>
    </xf>
    <xf numFmtId="1" fontId="27" fillId="5" borderId="29" xfId="2" applyNumberFormat="1" applyFont="1" applyFill="1" applyBorder="1" applyAlignment="1">
      <alignment horizontal="center" vertical="center" wrapText="1"/>
    </xf>
    <xf numFmtId="1" fontId="27" fillId="0" borderId="29" xfId="2" applyNumberFormat="1" applyFont="1" applyBorder="1" applyAlignment="1">
      <alignment horizontal="center" vertical="center" wrapText="1"/>
    </xf>
    <xf numFmtId="0" fontId="26" fillId="0" borderId="29" xfId="2" quotePrefix="1" applyFont="1" applyBorder="1" applyAlignment="1">
      <alignment horizontal="left" vertical="center" wrapText="1"/>
    </xf>
    <xf numFmtId="0" fontId="26" fillId="0" borderId="29" xfId="2" applyFont="1" applyBorder="1" applyAlignment="1">
      <alignment horizontal="left" vertical="center" wrapText="1"/>
    </xf>
    <xf numFmtId="0" fontId="27" fillId="0" borderId="29" xfId="2" applyFont="1" applyBorder="1" applyAlignment="1">
      <alignment horizontal="left" vertical="center"/>
    </xf>
    <xf numFmtId="0" fontId="27" fillId="5" borderId="29" xfId="2" applyFont="1" applyFill="1" applyBorder="1" applyAlignment="1">
      <alignment horizontal="left" vertical="center" wrapText="1"/>
    </xf>
    <xf numFmtId="0" fontId="27" fillId="5" borderId="29" xfId="2" applyFont="1" applyFill="1" applyBorder="1" applyAlignment="1">
      <alignment horizontal="left" vertical="center"/>
    </xf>
    <xf numFmtId="0" fontId="27" fillId="5" borderId="29" xfId="2" applyFont="1" applyFill="1" applyBorder="1" applyAlignment="1">
      <alignment horizontal="left" vertical="top" wrapText="1"/>
    </xf>
    <xf numFmtId="0" fontId="26" fillId="0" borderId="0" xfId="2" applyFont="1" applyAlignment="1">
      <alignment horizontal="left" vertical="center"/>
    </xf>
    <xf numFmtId="1" fontId="48" fillId="14" borderId="0" xfId="0" applyNumberFormat="1" applyFont="1" applyFill="1" applyAlignment="1">
      <alignment horizontal="center" vertical="center"/>
    </xf>
    <xf numFmtId="1" fontId="27" fillId="0" borderId="29" xfId="1" applyNumberFormat="1" applyFont="1" applyBorder="1" applyAlignment="1">
      <alignment horizontal="center" vertical="center" wrapText="1"/>
    </xf>
    <xf numFmtId="0" fontId="72" fillId="0" borderId="0" xfId="59" applyFont="1"/>
    <xf numFmtId="0" fontId="73" fillId="0" borderId="0" xfId="59" applyFont="1" applyAlignment="1">
      <alignment vertical="center"/>
    </xf>
    <xf numFmtId="0" fontId="73" fillId="5" borderId="41" xfId="59" applyFont="1" applyFill="1" applyBorder="1" applyAlignment="1">
      <alignment horizontal="left" vertical="center"/>
    </xf>
    <xf numFmtId="0" fontId="73" fillId="0" borderId="42" xfId="59" applyFont="1" applyBorder="1" applyAlignment="1">
      <alignment horizontal="center" vertical="center"/>
    </xf>
    <xf numFmtId="0" fontId="73" fillId="47" borderId="41" xfId="59" applyFont="1" applyFill="1" applyBorder="1" applyAlignment="1">
      <alignment horizontal="center" vertical="center"/>
    </xf>
    <xf numFmtId="0" fontId="73" fillId="0" borderId="0" xfId="59" applyFont="1" applyAlignment="1">
      <alignment horizontal="left" vertical="center"/>
    </xf>
    <xf numFmtId="0" fontId="73" fillId="0" borderId="0" xfId="59" applyFont="1" applyAlignment="1">
      <alignment horizontal="center" vertical="center"/>
    </xf>
    <xf numFmtId="0" fontId="0" fillId="0" borderId="18" xfId="0" applyBorder="1"/>
    <xf numFmtId="0" fontId="72" fillId="0" borderId="16" xfId="59" applyFont="1" applyBorder="1"/>
    <xf numFmtId="0" fontId="32" fillId="5" borderId="41" xfId="59" applyFont="1" applyFill="1" applyBorder="1" applyAlignment="1">
      <alignment horizontal="center" vertical="center"/>
    </xf>
    <xf numFmtId="0" fontId="32" fillId="5" borderId="41" xfId="59" applyFont="1" applyFill="1" applyBorder="1" applyAlignment="1">
      <alignment horizontal="center" vertical="center" wrapText="1"/>
    </xf>
    <xf numFmtId="0" fontId="73" fillId="0" borderId="0" xfId="59" applyFont="1" applyAlignment="1">
      <alignment horizontal="left" vertical="center" wrapText="1"/>
    </xf>
    <xf numFmtId="0" fontId="73" fillId="0" borderId="0" xfId="0" applyFont="1" applyAlignment="1">
      <alignment vertical="center"/>
    </xf>
    <xf numFmtId="0" fontId="73" fillId="0" borderId="0" xfId="59" applyFont="1" applyAlignment="1">
      <alignment horizontal="center" vertical="top"/>
    </xf>
    <xf numFmtId="0" fontId="72" fillId="0" borderId="0" xfId="59" applyFont="1" applyAlignment="1">
      <alignment vertical="center"/>
    </xf>
    <xf numFmtId="9" fontId="20" fillId="2" borderId="0" xfId="131" applyFont="1" applyFill="1" applyAlignment="1">
      <alignment vertical="center"/>
    </xf>
    <xf numFmtId="9" fontId="24" fillId="2" borderId="0" xfId="131" applyFont="1" applyFill="1" applyAlignment="1">
      <alignment vertical="center"/>
    </xf>
    <xf numFmtId="9" fontId="24" fillId="0" borderId="0" xfId="131" applyFont="1" applyAlignment="1">
      <alignment vertical="center"/>
    </xf>
    <xf numFmtId="9" fontId="26" fillId="2" borderId="0" xfId="131" applyFont="1" applyFill="1" applyAlignment="1">
      <alignment vertical="center"/>
    </xf>
    <xf numFmtId="9" fontId="29" fillId="2" borderId="0" xfId="131" applyFont="1" applyFill="1" applyAlignment="1">
      <alignment vertical="center"/>
    </xf>
    <xf numFmtId="9" fontId="39" fillId="2" borderId="0" xfId="131" applyFont="1" applyFill="1" applyAlignment="1">
      <alignment vertical="center"/>
    </xf>
    <xf numFmtId="9" fontId="40" fillId="2" borderId="0" xfId="131" applyFont="1" applyFill="1" applyAlignment="1">
      <alignment vertical="center"/>
    </xf>
    <xf numFmtId="9" fontId="30" fillId="3" borderId="0" xfId="131" applyFont="1" applyFill="1" applyAlignment="1">
      <alignment vertical="center"/>
    </xf>
    <xf numFmtId="9" fontId="29" fillId="2" borderId="0" xfId="131" applyFont="1" applyFill="1" applyAlignment="1">
      <alignment horizontal="center" vertical="center"/>
    </xf>
    <xf numFmtId="9" fontId="26" fillId="2" borderId="0" xfId="131" applyFont="1" applyFill="1" applyAlignment="1">
      <alignment horizontal="center" vertical="center"/>
    </xf>
    <xf numFmtId="9" fontId="37" fillId="2" borderId="0" xfId="131" applyFont="1" applyFill="1" applyAlignment="1">
      <alignment vertical="center"/>
    </xf>
    <xf numFmtId="9" fontId="32" fillId="2" borderId="0" xfId="131" applyFont="1" applyFill="1" applyAlignment="1">
      <alignment vertical="center"/>
    </xf>
    <xf numFmtId="9" fontId="34" fillId="2" borderId="0" xfId="131" applyFont="1" applyFill="1" applyAlignment="1">
      <alignment horizontal="center" vertical="center"/>
    </xf>
    <xf numFmtId="9" fontId="27" fillId="2" borderId="0" xfId="131" applyFont="1" applyFill="1" applyAlignment="1">
      <alignment vertical="center"/>
    </xf>
    <xf numFmtId="9" fontId="45" fillId="0" borderId="0" xfId="131" applyFont="1" applyAlignment="1">
      <alignment vertical="center"/>
    </xf>
    <xf numFmtId="9" fontId="35" fillId="0" borderId="0" xfId="131" applyFont="1" applyAlignment="1">
      <alignment vertical="center"/>
    </xf>
    <xf numFmtId="175" fontId="40" fillId="2" borderId="0" xfId="131" applyNumberFormat="1" applyFont="1" applyFill="1" applyAlignment="1">
      <alignment vertical="center"/>
    </xf>
    <xf numFmtId="176" fontId="37" fillId="0" borderId="29" xfId="0" applyNumberFormat="1" applyFont="1" applyBorder="1" applyAlignment="1">
      <alignment horizontal="center" vertical="center"/>
    </xf>
    <xf numFmtId="0" fontId="24" fillId="2" borderId="0" xfId="0" applyFont="1" applyFill="1" applyAlignment="1">
      <alignment horizontal="left" vertical="center"/>
    </xf>
    <xf numFmtId="1" fontId="46" fillId="0" borderId="6" xfId="1" applyNumberFormat="1" applyFont="1" applyBorder="1" applyAlignment="1">
      <alignment vertical="center" wrapText="1"/>
    </xf>
    <xf numFmtId="1" fontId="44" fillId="0" borderId="5" xfId="1" applyNumberFormat="1" applyFont="1" applyBorder="1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9" xfId="0" applyBorder="1"/>
    <xf numFmtId="0" fontId="0" fillId="0" borderId="22" xfId="0" applyBorder="1"/>
    <xf numFmtId="0" fontId="0" fillId="0" borderId="20" xfId="0" applyBorder="1"/>
    <xf numFmtId="0" fontId="0" fillId="0" borderId="23" xfId="0" applyBorder="1"/>
    <xf numFmtId="0" fontId="36" fillId="0" borderId="6" xfId="0" quotePrefix="1" applyFont="1" applyBorder="1" applyAlignment="1">
      <alignment horizontal="center" vertical="center"/>
    </xf>
    <xf numFmtId="0" fontId="36" fillId="2" borderId="7" xfId="0" applyFont="1" applyFill="1" applyBorder="1" applyAlignment="1">
      <alignment horizontal="center" vertical="center"/>
    </xf>
    <xf numFmtId="1" fontId="36" fillId="2" borderId="7" xfId="0" applyNumberFormat="1" applyFont="1" applyFill="1" applyBorder="1" applyAlignment="1">
      <alignment horizontal="center" vertical="center"/>
    </xf>
    <xf numFmtId="0" fontId="76" fillId="2" borderId="0" xfId="0" applyFont="1" applyFill="1" applyAlignment="1">
      <alignment horizontal="left" vertical="center"/>
    </xf>
    <xf numFmtId="0" fontId="77" fillId="2" borderId="0" xfId="0" applyFont="1" applyFill="1" applyAlignment="1">
      <alignment horizontal="left" vertical="center"/>
    </xf>
    <xf numFmtId="0" fontId="30" fillId="2" borderId="0" xfId="0" applyFont="1" applyFill="1" applyAlignment="1">
      <alignment vertical="center"/>
    </xf>
    <xf numFmtId="0" fontId="76" fillId="2" borderId="0" xfId="0" applyFont="1" applyFill="1" applyAlignment="1">
      <alignment vertical="center"/>
    </xf>
    <xf numFmtId="0" fontId="76" fillId="2" borderId="0" xfId="0" applyFont="1" applyFill="1" applyAlignment="1">
      <alignment vertical="center" wrapText="1"/>
    </xf>
    <xf numFmtId="0" fontId="30" fillId="2" borderId="0" xfId="0" applyFont="1" applyFill="1" applyAlignment="1">
      <alignment vertical="center" wrapText="1"/>
    </xf>
    <xf numFmtId="9" fontId="76" fillId="2" borderId="0" xfId="131" applyFont="1" applyFill="1" applyAlignment="1">
      <alignment horizontal="left" vertical="center"/>
    </xf>
    <xf numFmtId="0" fontId="30" fillId="2" borderId="0" xfId="0" applyFont="1" applyFill="1" applyAlignment="1">
      <alignment horizontal="left" vertical="center"/>
    </xf>
    <xf numFmtId="0" fontId="30" fillId="2" borderId="1" xfId="0" applyFont="1" applyFill="1" applyBorder="1" applyAlignment="1">
      <alignment horizontal="left" vertical="center"/>
    </xf>
    <xf numFmtId="0" fontId="79" fillId="2" borderId="2" xfId="0" applyFont="1" applyFill="1" applyBorder="1" applyAlignment="1">
      <alignment horizontal="left" vertical="center"/>
    </xf>
    <xf numFmtId="0" fontId="48" fillId="48" borderId="2" xfId="0" applyFont="1" applyFill="1" applyBorder="1" applyAlignment="1">
      <alignment horizontal="left" vertical="center"/>
    </xf>
    <xf numFmtId="0" fontId="48" fillId="48" borderId="4" xfId="0" applyFont="1" applyFill="1" applyBorder="1" applyAlignment="1">
      <alignment horizontal="center" vertical="center"/>
    </xf>
    <xf numFmtId="0" fontId="48" fillId="48" borderId="0" xfId="0" applyFont="1" applyFill="1" applyAlignment="1">
      <alignment horizontal="center" vertical="center"/>
    </xf>
    <xf numFmtId="0" fontId="48" fillId="48" borderId="0" xfId="0" applyFont="1" applyFill="1" applyAlignment="1">
      <alignment horizontal="center" vertical="center" wrapText="1"/>
    </xf>
    <xf numFmtId="0" fontId="48" fillId="48" borderId="4" xfId="0" applyFont="1" applyFill="1" applyBorder="1" applyAlignment="1">
      <alignment horizontal="center" vertical="center" wrapText="1"/>
    </xf>
    <xf numFmtId="0" fontId="48" fillId="48" borderId="2" xfId="0" applyFont="1" applyFill="1" applyBorder="1" applyAlignment="1">
      <alignment horizontal="center" vertical="center"/>
    </xf>
    <xf numFmtId="0" fontId="82" fillId="9" borderId="29" xfId="0" applyFont="1" applyFill="1" applyBorder="1" applyAlignment="1">
      <alignment vertical="center"/>
    </xf>
    <xf numFmtId="0" fontId="83" fillId="0" borderId="29" xfId="0" applyFont="1" applyBorder="1" applyAlignment="1">
      <alignment horizontal="center"/>
    </xf>
    <xf numFmtId="0" fontId="83" fillId="0" borderId="29" xfId="0" quotePrefix="1" applyFont="1" applyBorder="1" applyAlignment="1">
      <alignment horizontal="center"/>
    </xf>
    <xf numFmtId="16" fontId="83" fillId="0" borderId="29" xfId="0" quotePrefix="1" applyNumberFormat="1" applyFont="1" applyBorder="1" applyAlignment="1">
      <alignment horizontal="center"/>
    </xf>
    <xf numFmtId="14" fontId="73" fillId="47" borderId="41" xfId="59" applyNumberFormat="1" applyFont="1" applyFill="1" applyBorder="1" applyAlignment="1">
      <alignment horizontal="center" vertical="center"/>
    </xf>
    <xf numFmtId="0" fontId="73" fillId="0" borderId="41" xfId="59" applyFont="1" applyBorder="1" applyAlignment="1">
      <alignment horizontal="center" vertical="center"/>
    </xf>
    <xf numFmtId="0" fontId="73" fillId="0" borderId="41" xfId="59" applyFont="1" applyBorder="1" applyAlignment="1">
      <alignment horizontal="center" vertical="center" wrapText="1"/>
    </xf>
    <xf numFmtId="0" fontId="73" fillId="47" borderId="41" xfId="59" applyFont="1" applyFill="1" applyBorder="1" applyAlignment="1">
      <alignment horizontal="left" vertical="center"/>
    </xf>
    <xf numFmtId="43" fontId="37" fillId="2" borderId="0" xfId="62" applyFont="1" applyFill="1" applyAlignment="1">
      <alignment vertical="center"/>
    </xf>
    <xf numFmtId="176" fontId="37" fillId="2" borderId="0" xfId="0" applyNumberFormat="1" applyFont="1" applyFill="1" applyAlignment="1">
      <alignment vertical="center"/>
    </xf>
    <xf numFmtId="3" fontId="40" fillId="5" borderId="2" xfId="0" quotePrefix="1" applyNumberFormat="1" applyFont="1" applyFill="1" applyBorder="1" applyAlignment="1">
      <alignment horizontal="center" vertical="center"/>
    </xf>
    <xf numFmtId="0" fontId="88" fillId="0" borderId="18" xfId="0" applyFont="1" applyBorder="1"/>
    <xf numFmtId="0" fontId="89" fillId="0" borderId="0" xfId="0" applyFont="1"/>
    <xf numFmtId="0" fontId="89" fillId="0" borderId="19" xfId="0" applyFont="1" applyBorder="1"/>
    <xf numFmtId="0" fontId="89" fillId="0" borderId="18" xfId="0" applyFont="1" applyBorder="1"/>
    <xf numFmtId="0" fontId="94" fillId="2" borderId="0" xfId="0" applyFont="1" applyFill="1" applyAlignment="1">
      <alignment vertical="center"/>
    </xf>
    <xf numFmtId="0" fontId="95" fillId="2" borderId="0" xfId="0" applyFont="1" applyFill="1" applyAlignment="1">
      <alignment vertical="center"/>
    </xf>
    <xf numFmtId="0" fontId="80" fillId="0" borderId="0" xfId="135" applyAlignment="1">
      <alignment vertical="center"/>
    </xf>
    <xf numFmtId="0" fontId="80" fillId="0" borderId="0" xfId="135"/>
    <xf numFmtId="0" fontId="97" fillId="5" borderId="29" xfId="135" applyFont="1" applyFill="1" applyBorder="1" applyAlignment="1">
      <alignment horizontal="center"/>
    </xf>
    <xf numFmtId="0" fontId="96" fillId="0" borderId="29" xfId="135" applyFont="1" applyBorder="1"/>
    <xf numFmtId="0" fontId="85" fillId="0" borderId="0" xfId="0" applyFont="1" applyAlignment="1">
      <alignment vertical="center"/>
    </xf>
    <xf numFmtId="1" fontId="27" fillId="5" borderId="30" xfId="2" applyNumberFormat="1" applyFont="1" applyFill="1" applyBorder="1" applyAlignment="1">
      <alignment horizontal="center" vertical="center" wrapText="1"/>
    </xf>
    <xf numFmtId="0" fontId="27" fillId="5" borderId="30" xfId="2" applyFont="1" applyFill="1" applyBorder="1" applyAlignment="1">
      <alignment horizontal="center" vertical="center" wrapText="1"/>
    </xf>
    <xf numFmtId="0" fontId="27" fillId="0" borderId="30" xfId="2" applyFont="1" applyBorder="1" applyAlignment="1">
      <alignment horizontal="center" vertical="center"/>
    </xf>
    <xf numFmtId="0" fontId="27" fillId="0" borderId="30" xfId="2" quotePrefix="1" applyFont="1" applyBorder="1" applyAlignment="1">
      <alignment horizontal="center" vertical="center" wrapText="1"/>
    </xf>
    <xf numFmtId="0" fontId="27" fillId="0" borderId="30" xfId="2" applyFont="1" applyBorder="1" applyAlignment="1">
      <alignment horizontal="center"/>
    </xf>
    <xf numFmtId="0" fontId="96" fillId="0" borderId="0" xfId="139" applyFont="1"/>
    <xf numFmtId="0" fontId="80" fillId="0" borderId="0" xfId="139"/>
    <xf numFmtId="0" fontId="8" fillId="5" borderId="29" xfId="139" applyFont="1" applyFill="1" applyBorder="1" applyAlignment="1">
      <alignment horizontal="center" vertical="center"/>
    </xf>
    <xf numFmtId="0" fontId="97" fillId="5" borderId="29" xfId="139" applyFont="1" applyFill="1" applyBorder="1" applyAlignment="1">
      <alignment horizontal="center"/>
    </xf>
    <xf numFmtId="0" fontId="96" fillId="0" borderId="29" xfId="139" applyFont="1" applyBorder="1"/>
    <xf numFmtId="0" fontId="96" fillId="0" borderId="29" xfId="139" applyFont="1" applyBorder="1" applyAlignment="1">
      <alignment horizontal="center"/>
    </xf>
    <xf numFmtId="177" fontId="96" fillId="0" borderId="29" xfId="139" applyNumberFormat="1" applyFont="1" applyBorder="1"/>
    <xf numFmtId="0" fontId="96" fillId="0" borderId="0" xfId="139" applyFont="1" applyAlignment="1">
      <alignment horizontal="center"/>
    </xf>
    <xf numFmtId="177" fontId="96" fillId="0" borderId="0" xfId="139" applyNumberFormat="1" applyFont="1"/>
    <xf numFmtId="0" fontId="0" fillId="0" borderId="0" xfId="0" applyAlignment="1">
      <alignment horizontal="left" vertical="top"/>
    </xf>
    <xf numFmtId="0" fontId="99" fillId="0" borderId="43" xfId="0" applyFont="1" applyBorder="1" applyAlignment="1">
      <alignment horizontal="left" vertical="top" wrapText="1"/>
    </xf>
    <xf numFmtId="0" fontId="98" fillId="0" borderId="48" xfId="0" applyFont="1" applyBorder="1" applyAlignment="1">
      <alignment horizontal="left" vertical="top" wrapText="1"/>
    </xf>
    <xf numFmtId="0" fontId="98" fillId="0" borderId="50" xfId="0" applyFont="1" applyBorder="1" applyAlignment="1">
      <alignment horizontal="left" vertical="top" wrapText="1"/>
    </xf>
    <xf numFmtId="0" fontId="98" fillId="0" borderId="59" xfId="0" applyFont="1" applyBorder="1" applyAlignment="1">
      <alignment horizontal="left" vertical="top" wrapText="1"/>
    </xf>
    <xf numFmtId="0" fontId="98" fillId="0" borderId="48" xfId="0" applyFont="1" applyBorder="1" applyAlignment="1">
      <alignment horizontal="center" vertical="top" wrapText="1"/>
    </xf>
    <xf numFmtId="0" fontId="98" fillId="50" borderId="48" xfId="0" applyFont="1" applyFill="1" applyBorder="1" applyAlignment="1">
      <alignment horizontal="center" vertical="top" wrapText="1"/>
    </xf>
    <xf numFmtId="0" fontId="98" fillId="0" borderId="59" xfId="0" applyFont="1" applyBorder="1" applyAlignment="1">
      <alignment horizontal="center" vertical="top" wrapText="1"/>
    </xf>
    <xf numFmtId="0" fontId="0" fillId="0" borderId="29" xfId="0" applyBorder="1" applyAlignment="1">
      <alignment horizontal="left" vertical="top" wrapText="1"/>
    </xf>
    <xf numFmtId="0" fontId="105" fillId="0" borderId="29" xfId="0" applyFont="1" applyBorder="1" applyAlignment="1">
      <alignment horizontal="left" vertical="top" wrapText="1"/>
    </xf>
    <xf numFmtId="0" fontId="105" fillId="0" borderId="29" xfId="0" applyFont="1" applyBorder="1" applyAlignment="1">
      <alignment horizontal="center" vertical="top" wrapText="1"/>
    </xf>
    <xf numFmtId="0" fontId="99" fillId="50" borderId="29" xfId="0" applyFont="1" applyFill="1" applyBorder="1" applyAlignment="1">
      <alignment horizontal="center" vertical="top" wrapText="1"/>
    </xf>
    <xf numFmtId="178" fontId="106" fillId="50" borderId="29" xfId="0" applyNumberFormat="1" applyFont="1" applyFill="1" applyBorder="1" applyAlignment="1">
      <alignment horizontal="center" vertical="top" wrapText="1"/>
    </xf>
    <xf numFmtId="178" fontId="107" fillId="0" borderId="29" xfId="0" applyNumberFormat="1" applyFont="1" applyBorder="1" applyAlignment="1">
      <alignment horizontal="center" vertical="top" wrapText="1"/>
    </xf>
    <xf numFmtId="0" fontId="98" fillId="0" borderId="29" xfId="0" applyFont="1" applyBorder="1" applyAlignment="1">
      <alignment horizontal="left" vertical="top" wrapText="1"/>
    </xf>
    <xf numFmtId="12" fontId="93" fillId="0" borderId="29" xfId="0" quotePrefix="1" applyNumberFormat="1" applyFont="1" applyBorder="1" applyAlignment="1">
      <alignment horizontal="center" vertical="center" wrapText="1"/>
    </xf>
    <xf numFmtId="0" fontId="41" fillId="2" borderId="0" xfId="0" applyFont="1" applyFill="1" applyAlignment="1">
      <alignment horizontal="left" vertical="center"/>
    </xf>
    <xf numFmtId="0" fontId="37" fillId="2" borderId="29" xfId="0" applyFont="1" applyFill="1" applyBorder="1" applyAlignment="1">
      <alignment horizontal="left" vertical="center" wrapText="1"/>
    </xf>
    <xf numFmtId="1" fontId="49" fillId="0" borderId="29" xfId="0" applyNumberFormat="1" applyFont="1" applyBorder="1" applyAlignment="1">
      <alignment horizontal="center" vertical="center" wrapText="1"/>
    </xf>
    <xf numFmtId="0" fontId="37" fillId="0" borderId="29" xfId="0" applyFont="1" applyBorder="1" applyAlignment="1">
      <alignment horizontal="left" vertical="center" wrapText="1"/>
    </xf>
    <xf numFmtId="0" fontId="38" fillId="10" borderId="29" xfId="0" applyFont="1" applyFill="1" applyBorder="1" applyAlignment="1">
      <alignment horizontal="center" vertical="center"/>
    </xf>
    <xf numFmtId="0" fontId="26" fillId="2" borderId="29" xfId="0" applyFont="1" applyFill="1" applyBorder="1" applyAlignment="1">
      <alignment horizontal="left" vertical="center" wrapText="1"/>
    </xf>
    <xf numFmtId="0" fontId="26" fillId="2" borderId="29" xfId="0" applyFont="1" applyFill="1" applyBorder="1" applyAlignment="1">
      <alignment horizontal="left" vertical="center"/>
    </xf>
    <xf numFmtId="1" fontId="26" fillId="2" borderId="29" xfId="0" applyNumberFormat="1" applyFont="1" applyFill="1" applyBorder="1" applyAlignment="1">
      <alignment horizontal="center" vertical="center" wrapText="1"/>
    </xf>
    <xf numFmtId="1" fontId="27" fillId="2" borderId="29" xfId="0" applyNumberFormat="1" applyFont="1" applyFill="1" applyBorder="1" applyAlignment="1">
      <alignment horizontal="center" vertical="center"/>
    </xf>
    <xf numFmtId="1" fontId="27" fillId="2" borderId="56" xfId="0" applyNumberFormat="1" applyFont="1" applyFill="1" applyBorder="1" applyAlignment="1">
      <alignment horizontal="center" vertical="center" wrapText="1"/>
    </xf>
    <xf numFmtId="1" fontId="27" fillId="2" borderId="21" xfId="0" applyNumberFormat="1" applyFont="1" applyFill="1" applyBorder="1" applyAlignment="1">
      <alignment horizontal="center" vertical="center" wrapText="1"/>
    </xf>
    <xf numFmtId="1" fontId="27" fillId="2" borderId="21" xfId="0" applyNumberFormat="1" applyFont="1" applyFill="1" applyBorder="1" applyAlignment="1">
      <alignment horizontal="center" vertical="center"/>
    </xf>
    <xf numFmtId="1" fontId="27" fillId="2" borderId="57" xfId="0" applyNumberFormat="1" applyFont="1" applyFill="1" applyBorder="1" applyAlignment="1">
      <alignment horizontal="center" vertical="center"/>
    </xf>
    <xf numFmtId="1" fontId="27" fillId="2" borderId="58" xfId="0" applyNumberFormat="1" applyFont="1" applyFill="1" applyBorder="1" applyAlignment="1">
      <alignment horizontal="center" vertical="center"/>
    </xf>
    <xf numFmtId="0" fontId="22" fillId="5" borderId="10" xfId="0" applyFont="1" applyFill="1" applyBorder="1" applyAlignment="1">
      <alignment horizontal="center" vertical="center" wrapText="1"/>
    </xf>
    <xf numFmtId="0" fontId="22" fillId="5" borderId="11" xfId="0" applyFont="1" applyFill="1" applyBorder="1" applyAlignment="1">
      <alignment horizontal="center" vertical="center" wrapText="1"/>
    </xf>
    <xf numFmtId="0" fontId="22" fillId="5" borderId="8" xfId="0" applyFont="1" applyFill="1" applyBorder="1" applyAlignment="1">
      <alignment horizontal="center" vertical="center"/>
    </xf>
    <xf numFmtId="0" fontId="22" fillId="5" borderId="11" xfId="0" applyFont="1" applyFill="1" applyBorder="1" applyAlignment="1">
      <alignment horizontal="center" vertical="center"/>
    </xf>
    <xf numFmtId="0" fontId="22" fillId="5" borderId="9" xfId="0" applyFont="1" applyFill="1" applyBorder="1" applyAlignment="1">
      <alignment horizontal="center" vertical="center"/>
    </xf>
    <xf numFmtId="0" fontId="22" fillId="5" borderId="29" xfId="0" applyFont="1" applyFill="1" applyBorder="1" applyAlignment="1">
      <alignment horizontal="center" vertical="center"/>
    </xf>
    <xf numFmtId="0" fontId="22" fillId="5" borderId="29" xfId="0" applyFont="1" applyFill="1" applyBorder="1" applyAlignment="1">
      <alignment horizontal="center" vertical="center" wrapText="1"/>
    </xf>
    <xf numFmtId="0" fontId="26" fillId="2" borderId="30" xfId="0" applyFont="1" applyFill="1" applyBorder="1" applyAlignment="1">
      <alignment horizontal="left" vertical="center" wrapText="1"/>
    </xf>
    <xf numFmtId="0" fontId="26" fillId="2" borderId="27" xfId="0" applyFont="1" applyFill="1" applyBorder="1" applyAlignment="1">
      <alignment horizontal="left" vertical="center" wrapText="1"/>
    </xf>
    <xf numFmtId="0" fontId="26" fillId="2" borderId="28" xfId="0" applyFont="1" applyFill="1" applyBorder="1" applyAlignment="1">
      <alignment horizontal="left" vertical="center" wrapText="1"/>
    </xf>
    <xf numFmtId="1" fontId="27" fillId="2" borderId="29" xfId="0" applyNumberFormat="1" applyFont="1" applyFill="1" applyBorder="1" applyAlignment="1">
      <alignment horizontal="center" vertical="center" wrapText="1"/>
    </xf>
    <xf numFmtId="0" fontId="22" fillId="11" borderId="7" xfId="0" applyFont="1" applyFill="1" applyBorder="1" applyAlignment="1">
      <alignment horizontal="center" vertical="center"/>
    </xf>
    <xf numFmtId="0" fontId="23" fillId="0" borderId="7" xfId="0" applyFont="1" applyBorder="1" applyAlignment="1">
      <alignment horizontal="center" vertical="center"/>
    </xf>
    <xf numFmtId="0" fontId="23" fillId="0" borderId="7" xfId="0" quotePrefix="1" applyFont="1" applyBorder="1" applyAlignment="1">
      <alignment horizontal="center" vertical="center"/>
    </xf>
    <xf numFmtId="16" fontId="23" fillId="0" borderId="7" xfId="0" quotePrefix="1" applyNumberFormat="1" applyFont="1" applyBorder="1" applyAlignment="1">
      <alignment horizontal="center" vertical="center"/>
    </xf>
    <xf numFmtId="0" fontId="22" fillId="5" borderId="9" xfId="0" applyFont="1" applyFill="1" applyBorder="1" applyAlignment="1">
      <alignment horizontal="center" vertical="center" wrapText="1"/>
    </xf>
    <xf numFmtId="0" fontId="38" fillId="0" borderId="15" xfId="0" applyFont="1" applyBorder="1" applyAlignment="1">
      <alignment horizontal="center" vertical="center" wrapText="1"/>
    </xf>
    <xf numFmtId="0" fontId="38" fillId="0" borderId="16" xfId="0" applyFont="1" applyBorder="1" applyAlignment="1">
      <alignment horizontal="center" vertical="center" wrapText="1"/>
    </xf>
    <xf numFmtId="0" fontId="38" fillId="0" borderId="17" xfId="0" applyFont="1" applyBorder="1" applyAlignment="1">
      <alignment horizontal="center" vertical="center" wrapText="1"/>
    </xf>
    <xf numFmtId="0" fontId="38" fillId="0" borderId="18" xfId="0" applyFont="1" applyBorder="1" applyAlignment="1">
      <alignment horizontal="center" vertical="center" wrapText="1"/>
    </xf>
    <xf numFmtId="0" fontId="38" fillId="0" borderId="0" xfId="0" applyFont="1" applyAlignment="1">
      <alignment horizontal="center" vertical="center" wrapText="1"/>
    </xf>
    <xf numFmtId="0" fontId="38" fillId="0" borderId="19" xfId="0" applyFont="1" applyBorder="1" applyAlignment="1">
      <alignment horizontal="center" vertical="center" wrapText="1"/>
    </xf>
    <xf numFmtId="0" fontId="38" fillId="0" borderId="22" xfId="0" applyFont="1" applyBorder="1" applyAlignment="1">
      <alignment horizontal="center" vertical="center" wrapText="1"/>
    </xf>
    <xf numFmtId="0" fontId="38" fillId="0" borderId="20" xfId="0" applyFont="1" applyBorder="1" applyAlignment="1">
      <alignment horizontal="center" vertical="center" wrapText="1"/>
    </xf>
    <xf numFmtId="0" fontId="38" fillId="0" borderId="23" xfId="0" applyFont="1" applyBorder="1" applyAlignment="1">
      <alignment horizontal="center" vertical="center" wrapText="1"/>
    </xf>
    <xf numFmtId="0" fontId="40" fillId="15" borderId="0" xfId="0" applyFont="1" applyFill="1" applyAlignment="1">
      <alignment horizontal="left"/>
    </xf>
    <xf numFmtId="15" fontId="27" fillId="2" borderId="1" xfId="0" quotePrefix="1" applyNumberFormat="1" applyFont="1" applyFill="1" applyBorder="1" applyAlignment="1">
      <alignment horizontal="left" vertical="center"/>
    </xf>
    <xf numFmtId="15" fontId="27" fillId="2" borderId="1" xfId="0" applyNumberFormat="1" applyFont="1" applyFill="1" applyBorder="1" applyAlignment="1">
      <alignment horizontal="left" vertical="center"/>
    </xf>
    <xf numFmtId="0" fontId="27" fillId="2" borderId="1" xfId="0" applyFont="1" applyFill="1" applyBorder="1" applyAlignment="1">
      <alignment horizontal="center" vertical="center"/>
    </xf>
    <xf numFmtId="1" fontId="85" fillId="0" borderId="29" xfId="0" applyNumberFormat="1" applyFont="1" applyBorder="1" applyAlignment="1">
      <alignment horizontal="center" vertical="center" wrapText="1"/>
    </xf>
    <xf numFmtId="0" fontId="24" fillId="2" borderId="29" xfId="0" applyFont="1" applyFill="1" applyBorder="1" applyAlignment="1">
      <alignment horizontal="left" vertical="center" wrapText="1"/>
    </xf>
    <xf numFmtId="0" fontId="24" fillId="0" borderId="29" xfId="0" applyFont="1" applyBorder="1" applyAlignment="1">
      <alignment horizontal="left" vertical="center" wrapText="1"/>
    </xf>
    <xf numFmtId="1" fontId="24" fillId="2" borderId="29" xfId="0" applyNumberFormat="1" applyFont="1" applyFill="1" applyBorder="1" applyAlignment="1">
      <alignment horizontal="left" vertical="center" wrapText="1"/>
    </xf>
    <xf numFmtId="0" fontId="26" fillId="2" borderId="30" xfId="0" applyFont="1" applyFill="1" applyBorder="1" applyAlignment="1">
      <alignment horizontal="center" vertical="center" wrapText="1"/>
    </xf>
    <xf numFmtId="0" fontId="26" fillId="2" borderId="28" xfId="0" applyFont="1" applyFill="1" applyBorder="1" applyAlignment="1">
      <alignment horizontal="center" vertical="center" wrapText="1"/>
    </xf>
    <xf numFmtId="0" fontId="92" fillId="2" borderId="30" xfId="0" quotePrefix="1" applyFont="1" applyFill="1" applyBorder="1" applyAlignment="1">
      <alignment horizontal="center" vertical="center" wrapText="1"/>
    </xf>
    <xf numFmtId="0" fontId="92" fillId="2" borderId="27" xfId="0" quotePrefix="1" applyFont="1" applyFill="1" applyBorder="1" applyAlignment="1">
      <alignment horizontal="center" vertical="center" wrapText="1"/>
    </xf>
    <xf numFmtId="0" fontId="92" fillId="2" borderId="28" xfId="0" quotePrefix="1" applyFont="1" applyFill="1" applyBorder="1" applyAlignment="1">
      <alignment horizontal="center" vertical="center" wrapText="1"/>
    </xf>
    <xf numFmtId="0" fontId="26" fillId="2" borderId="30" xfId="0" quotePrefix="1" applyFont="1" applyFill="1" applyBorder="1" applyAlignment="1">
      <alignment horizontal="center" vertical="center" wrapText="1"/>
    </xf>
    <xf numFmtId="0" fontId="26" fillId="2" borderId="27" xfId="0" quotePrefix="1" applyFont="1" applyFill="1" applyBorder="1" applyAlignment="1">
      <alignment horizontal="center" vertical="center" wrapText="1"/>
    </xf>
    <xf numFmtId="0" fontId="26" fillId="2" borderId="28" xfId="0" quotePrefix="1" applyFont="1" applyFill="1" applyBorder="1" applyAlignment="1">
      <alignment horizontal="center" vertical="center" wrapText="1"/>
    </xf>
    <xf numFmtId="1" fontId="26" fillId="2" borderId="29" xfId="0" applyNumberFormat="1" applyFont="1" applyFill="1" applyBorder="1" applyAlignment="1">
      <alignment horizontal="left" vertical="center" wrapText="1"/>
    </xf>
    <xf numFmtId="0" fontId="27" fillId="9" borderId="29" xfId="0" applyFont="1" applyFill="1" applyBorder="1" applyAlignment="1">
      <alignment horizontal="left" vertical="center" wrapText="1"/>
    </xf>
    <xf numFmtId="0" fontId="27" fillId="0" borderId="30" xfId="0" applyFont="1" applyBorder="1" applyAlignment="1">
      <alignment horizontal="center" vertical="center"/>
    </xf>
    <xf numFmtId="0" fontId="27" fillId="0" borderId="28" xfId="0" applyFont="1" applyBorder="1" applyAlignment="1">
      <alignment horizontal="center" vertical="center"/>
    </xf>
    <xf numFmtId="0" fontId="27" fillId="0" borderId="30" xfId="0" applyFont="1" applyBorder="1" applyAlignment="1">
      <alignment horizontal="center" vertical="center" wrapText="1"/>
    </xf>
    <xf numFmtId="0" fontId="27" fillId="0" borderId="27" xfId="0" applyFont="1" applyBorder="1" applyAlignment="1">
      <alignment horizontal="center" vertical="center" wrapText="1"/>
    </xf>
    <xf numFmtId="0" fontId="27" fillId="0" borderId="28" xfId="0" applyFont="1" applyBorder="1" applyAlignment="1">
      <alignment horizontal="center" vertical="center" wrapText="1"/>
    </xf>
    <xf numFmtId="1" fontId="27" fillId="2" borderId="30" xfId="0" applyNumberFormat="1" applyFont="1" applyFill="1" applyBorder="1" applyAlignment="1">
      <alignment horizontal="center" vertical="center" wrapText="1"/>
    </xf>
    <xf numFmtId="1" fontId="27" fillId="2" borderId="28" xfId="0" applyNumberFormat="1" applyFont="1" applyFill="1" applyBorder="1" applyAlignment="1">
      <alignment horizontal="center" vertical="center"/>
    </xf>
    <xf numFmtId="0" fontId="27" fillId="49" borderId="30" xfId="0" applyFont="1" applyFill="1" applyBorder="1" applyAlignment="1">
      <alignment horizontal="center" vertical="center" wrapText="1"/>
    </xf>
    <xf numFmtId="0" fontId="27" fillId="49" borderId="27" xfId="0" applyFont="1" applyFill="1" applyBorder="1" applyAlignment="1">
      <alignment horizontal="center" vertical="center" wrapText="1"/>
    </xf>
    <xf numFmtId="0" fontId="27" fillId="49" borderId="28" xfId="0" applyFont="1" applyFill="1" applyBorder="1" applyAlignment="1">
      <alignment horizontal="center" vertical="center" wrapText="1"/>
    </xf>
    <xf numFmtId="0" fontId="27" fillId="49" borderId="29" xfId="0" applyFont="1" applyFill="1" applyBorder="1" applyAlignment="1">
      <alignment horizontal="center" vertical="center" wrapText="1"/>
    </xf>
    <xf numFmtId="12" fontId="93" fillId="0" borderId="30" xfId="0" quotePrefix="1" applyNumberFormat="1" applyFont="1" applyBorder="1" applyAlignment="1">
      <alignment horizontal="center" vertical="center" wrapText="1"/>
    </xf>
    <xf numFmtId="12" fontId="93" fillId="0" borderId="27" xfId="0" quotePrefix="1" applyNumberFormat="1" applyFont="1" applyBorder="1" applyAlignment="1">
      <alignment horizontal="center" vertical="center" wrapText="1"/>
    </xf>
    <xf numFmtId="12" fontId="93" fillId="0" borderId="28" xfId="0" quotePrefix="1" applyNumberFormat="1" applyFont="1" applyBorder="1" applyAlignment="1">
      <alignment horizontal="center" vertical="center" wrapText="1"/>
    </xf>
    <xf numFmtId="0" fontId="98" fillId="0" borderId="29" xfId="0" applyFont="1" applyBorder="1" applyAlignment="1">
      <alignment horizontal="center" vertical="top" wrapText="1"/>
    </xf>
    <xf numFmtId="0" fontId="0" fillId="0" borderId="53" xfId="0" applyBorder="1" applyAlignment="1">
      <alignment horizontal="left" vertical="top" wrapText="1"/>
    </xf>
    <xf numFmtId="0" fontId="0" fillId="0" borderId="54" xfId="0" applyBorder="1" applyAlignment="1">
      <alignment horizontal="left" vertical="top" wrapText="1"/>
    </xf>
    <xf numFmtId="0" fontId="105" fillId="0" borderId="29" xfId="0" applyFont="1" applyBorder="1" applyAlignment="1">
      <alignment horizontal="left" vertical="top" wrapText="1"/>
    </xf>
    <xf numFmtId="0" fontId="105" fillId="0" borderId="29" xfId="0" applyFont="1" applyBorder="1" applyAlignment="1">
      <alignment horizontal="center" vertical="top" wrapText="1"/>
    </xf>
    <xf numFmtId="178" fontId="107" fillId="0" borderId="29" xfId="0" applyNumberFormat="1" applyFont="1" applyBorder="1" applyAlignment="1">
      <alignment horizontal="center" vertical="top" wrapText="1"/>
    </xf>
    <xf numFmtId="0" fontId="98" fillId="0" borderId="48" xfId="0" applyFont="1" applyBorder="1" applyAlignment="1">
      <alignment horizontal="left" vertical="top" wrapText="1"/>
    </xf>
    <xf numFmtId="0" fontId="98" fillId="0" borderId="50" xfId="0" applyFont="1" applyBorder="1" applyAlignment="1">
      <alignment horizontal="left" vertical="top" wrapText="1"/>
    </xf>
    <xf numFmtId="0" fontId="98" fillId="0" borderId="49" xfId="0" applyFont="1" applyBorder="1" applyAlignment="1">
      <alignment horizontal="left" vertical="top" wrapText="1"/>
    </xf>
    <xf numFmtId="0" fontId="98" fillId="0" borderId="48" xfId="0" applyFont="1" applyBorder="1" applyAlignment="1">
      <alignment horizontal="center" vertical="top" wrapText="1"/>
    </xf>
    <xf numFmtId="0" fontId="98" fillId="0" borderId="49" xfId="0" applyFont="1" applyBorder="1" applyAlignment="1">
      <alignment horizontal="center" vertical="top" wrapText="1"/>
    </xf>
    <xf numFmtId="0" fontId="100" fillId="0" borderId="43" xfId="0" applyFont="1" applyBorder="1" applyAlignment="1">
      <alignment horizontal="left" vertical="top" wrapText="1"/>
    </xf>
    <xf numFmtId="0" fontId="100" fillId="0" borderId="46" xfId="0" applyFont="1" applyBorder="1" applyAlignment="1">
      <alignment horizontal="left" vertical="top" wrapText="1"/>
    </xf>
    <xf numFmtId="0" fontId="100" fillId="0" borderId="47" xfId="0" applyFont="1" applyBorder="1" applyAlignment="1">
      <alignment horizontal="left" vertical="top" wrapText="1"/>
    </xf>
    <xf numFmtId="0" fontId="99" fillId="0" borderId="48" xfId="0" applyFont="1" applyBorder="1" applyAlignment="1">
      <alignment horizontal="left" vertical="top" wrapText="1"/>
    </xf>
    <xf numFmtId="0" fontId="99" fillId="0" borderId="50" xfId="0" applyFont="1" applyBorder="1" applyAlignment="1">
      <alignment horizontal="left" vertical="top" wrapText="1"/>
    </xf>
    <xf numFmtId="0" fontId="99" fillId="0" borderId="53" xfId="0" applyFont="1" applyBorder="1" applyAlignment="1">
      <alignment horizontal="left" vertical="top" wrapText="1"/>
    </xf>
    <xf numFmtId="0" fontId="99" fillId="0" borderId="54" xfId="0" applyFont="1" applyBorder="1" applyAlignment="1">
      <alignment horizontal="left" vertical="top" wrapText="1"/>
    </xf>
    <xf numFmtId="0" fontId="0" fillId="0" borderId="48" xfId="0" applyBorder="1" applyAlignment="1">
      <alignment horizontal="left" vertical="top" wrapText="1"/>
    </xf>
    <xf numFmtId="0" fontId="0" fillId="0" borderId="50" xfId="0" applyBorder="1" applyAlignment="1">
      <alignment horizontal="left" vertical="top" wrapText="1"/>
    </xf>
    <xf numFmtId="0" fontId="0" fillId="0" borderId="49" xfId="0" applyBorder="1" applyAlignment="1">
      <alignment horizontal="left" vertical="top" wrapText="1"/>
    </xf>
    <xf numFmtId="0" fontId="0" fillId="0" borderId="52" xfId="0" applyBorder="1" applyAlignment="1">
      <alignment horizontal="left" vertical="top" wrapText="1"/>
    </xf>
    <xf numFmtId="0" fontId="0" fillId="0" borderId="43" xfId="0" applyBorder="1" applyAlignment="1">
      <alignment horizontal="left" vertical="top" wrapText="1"/>
    </xf>
    <xf numFmtId="0" fontId="0" fillId="0" borderId="46" xfId="0" applyBorder="1" applyAlignment="1">
      <alignment horizontal="left" vertical="top" wrapText="1"/>
    </xf>
    <xf numFmtId="0" fontId="98" fillId="0" borderId="45" xfId="0" applyFont="1" applyBorder="1" applyAlignment="1">
      <alignment horizontal="left" vertical="top" wrapText="1"/>
    </xf>
    <xf numFmtId="0" fontId="98" fillId="0" borderId="46" xfId="0" applyFont="1" applyBorder="1" applyAlignment="1">
      <alignment horizontal="left" vertical="top" wrapText="1"/>
    </xf>
    <xf numFmtId="0" fontId="98" fillId="0" borderId="44" xfId="0" applyFont="1" applyBorder="1" applyAlignment="1">
      <alignment horizontal="left" vertical="top" wrapText="1"/>
    </xf>
    <xf numFmtId="0" fontId="0" fillId="0" borderId="48" xfId="0" applyBorder="1" applyAlignment="1">
      <alignment horizontal="left" wrapText="1"/>
    </xf>
    <xf numFmtId="0" fontId="0" fillId="0" borderId="50" xfId="0" applyBorder="1" applyAlignment="1">
      <alignment horizontal="left" wrapText="1"/>
    </xf>
    <xf numFmtId="0" fontId="0" fillId="0" borderId="51" xfId="0" applyBorder="1" applyAlignment="1">
      <alignment horizontal="left" wrapText="1"/>
    </xf>
    <xf numFmtId="0" fontId="0" fillId="0" borderId="0" xfId="0" applyAlignment="1">
      <alignment horizontal="left" wrapText="1"/>
    </xf>
    <xf numFmtId="0" fontId="0" fillId="0" borderId="53" xfId="0" applyBorder="1" applyAlignment="1">
      <alignment horizontal="left" wrapText="1"/>
    </xf>
    <xf numFmtId="0" fontId="0" fillId="0" borderId="54" xfId="0" applyBorder="1" applyAlignment="1">
      <alignment horizontal="left" wrapText="1"/>
    </xf>
    <xf numFmtId="0" fontId="0" fillId="0" borderId="55" xfId="0" applyBorder="1" applyAlignment="1">
      <alignment horizontal="left" vertical="top" wrapText="1"/>
    </xf>
    <xf numFmtId="0" fontId="96" fillId="0" borderId="29" xfId="139" applyFont="1" applyBorder="1" applyAlignment="1">
      <alignment horizontal="center"/>
    </xf>
    <xf numFmtId="0" fontId="73" fillId="0" borderId="41" xfId="59" applyFont="1" applyBorder="1" applyAlignment="1">
      <alignment horizontal="left" vertical="center" wrapText="1"/>
    </xf>
    <xf numFmtId="0" fontId="73" fillId="0" borderId="0" xfId="59" applyFont="1" applyAlignment="1">
      <alignment horizontal="left" vertical="center" wrapText="1"/>
    </xf>
    <xf numFmtId="0" fontId="73" fillId="0" borderId="41" xfId="59" applyFont="1" applyBorder="1" applyAlignment="1">
      <alignment horizontal="center" vertical="center"/>
    </xf>
    <xf numFmtId="0" fontId="32" fillId="5" borderId="41" xfId="59" applyFont="1" applyFill="1" applyBorder="1" applyAlignment="1">
      <alignment horizontal="center" vertical="center"/>
    </xf>
    <xf numFmtId="0" fontId="73" fillId="5" borderId="41" xfId="59" applyFont="1" applyFill="1" applyBorder="1" applyAlignment="1">
      <alignment horizontal="left" vertical="center"/>
    </xf>
    <xf numFmtId="0" fontId="73" fillId="0" borderId="42" xfId="59" applyFont="1" applyBorder="1" applyAlignment="1">
      <alignment vertical="center"/>
    </xf>
    <xf numFmtId="0" fontId="73" fillId="0" borderId="42" xfId="59" applyFont="1" applyBorder="1" applyAlignment="1">
      <alignment horizontal="left" vertical="center"/>
    </xf>
    <xf numFmtId="0" fontId="87" fillId="10" borderId="22" xfId="0" applyFont="1" applyFill="1" applyBorder="1" applyAlignment="1">
      <alignment horizontal="center"/>
    </xf>
    <xf numFmtId="0" fontId="87" fillId="10" borderId="20" xfId="0" applyFont="1" applyFill="1" applyBorder="1" applyAlignment="1">
      <alignment horizontal="center"/>
    </xf>
    <xf numFmtId="0" fontId="87" fillId="10" borderId="23" xfId="0" applyFont="1" applyFill="1" applyBorder="1" applyAlignment="1">
      <alignment horizontal="center"/>
    </xf>
  </cellXfs>
  <cellStyles count="140">
    <cellStyle name="0" xfId="3" xr:uid="{00000000-0005-0000-0000-000000000000}"/>
    <cellStyle name="0_2ND SUMMER 09" xfId="4" xr:uid="{00000000-0005-0000-0000-000001000000}"/>
    <cellStyle name="0_OPR SPR09 (2)" xfId="5" xr:uid="{00000000-0005-0000-0000-000002000000}"/>
    <cellStyle name="0_OPR Winter 09 Drop 2 (2)" xfId="6" xr:uid="{00000000-0005-0000-0000-000003000000}"/>
    <cellStyle name="0_OPR Winter 09 Drop 3" xfId="7" xr:uid="{00000000-0005-0000-0000-000004000000}"/>
    <cellStyle name="0_OPR Winter 09 Drop 3_trimlist W09 Drop3" xfId="8" xr:uid="{00000000-0005-0000-0000-000005000000}"/>
    <cellStyle name="0_SPRINTER09" xfId="9" xr:uid="{00000000-0005-0000-0000-000006000000}"/>
    <cellStyle name="0_Trimslist Winter 09 drop2" xfId="10" xr:uid="{00000000-0005-0000-0000-000007000000}"/>
    <cellStyle name="20% - Accent1" xfId="89" builtinId="30" customBuiltin="1"/>
    <cellStyle name="20% - Accent2" xfId="93" builtinId="34" customBuiltin="1"/>
    <cellStyle name="20% - Accent3" xfId="97" builtinId="38" customBuiltin="1"/>
    <cellStyle name="20% - Accent4" xfId="101" builtinId="42" customBuiltin="1"/>
    <cellStyle name="20% - Accent5" xfId="105" builtinId="46" customBuiltin="1"/>
    <cellStyle name="20% - Accent6" xfId="109" builtinId="50" customBuiltin="1"/>
    <cellStyle name="40% - Accent1" xfId="90" builtinId="31" customBuiltin="1"/>
    <cellStyle name="40% - Accent2" xfId="94" builtinId="35" customBuiltin="1"/>
    <cellStyle name="40% - Accent3" xfId="98" builtinId="39" customBuiltin="1"/>
    <cellStyle name="40% - Accent4" xfId="102" builtinId="43" customBuiltin="1"/>
    <cellStyle name="40% - Accent5" xfId="106" builtinId="47" customBuiltin="1"/>
    <cellStyle name="40% - Accent6" xfId="110" builtinId="51" customBuiltin="1"/>
    <cellStyle name="60% - Accent1" xfId="91" builtinId="32" customBuiltin="1"/>
    <cellStyle name="60% - Accent2" xfId="95" builtinId="36" customBuiltin="1"/>
    <cellStyle name="60% - Accent3" xfId="99" builtinId="40" customBuiltin="1"/>
    <cellStyle name="60% - Accent4" xfId="103" builtinId="44" customBuiltin="1"/>
    <cellStyle name="60% - Accent5" xfId="107" builtinId="48" customBuiltin="1"/>
    <cellStyle name="60% - Accent6" xfId="111" builtinId="52" customBuiltin="1"/>
    <cellStyle name="Accent1" xfId="88" builtinId="29" customBuiltin="1"/>
    <cellStyle name="Accent2" xfId="92" builtinId="33" customBuiltin="1"/>
    <cellStyle name="Accent3" xfId="96" builtinId="37" customBuiltin="1"/>
    <cellStyle name="Accent4" xfId="100" builtinId="41" customBuiltin="1"/>
    <cellStyle name="Accent5" xfId="104" builtinId="45" customBuiltin="1"/>
    <cellStyle name="Accent6" xfId="108" builtinId="49" customBuiltin="1"/>
    <cellStyle name="Bad" xfId="77" builtinId="27" customBuiltin="1"/>
    <cellStyle name="Calculation" xfId="81" builtinId="22" customBuiltin="1"/>
    <cellStyle name="Check Cell" xfId="83" builtinId="23" customBuiltin="1"/>
    <cellStyle name="Column_Title" xfId="11" xr:uid="{00000000-0005-0000-0000-000008000000}"/>
    <cellStyle name="Comma" xfId="62" builtinId="3"/>
    <cellStyle name="Comma 2" xfId="12" xr:uid="{00000000-0005-0000-0000-00000A000000}"/>
    <cellStyle name="Comma 2 2" xfId="13" xr:uid="{00000000-0005-0000-0000-00000B000000}"/>
    <cellStyle name="Comma 2 6" xfId="114" xr:uid="{C5B3D3D6-E03B-4AD8-96B9-50745A280F99}"/>
    <cellStyle name="Comma 3" xfId="14" xr:uid="{00000000-0005-0000-0000-00000C000000}"/>
    <cellStyle name="Comma 4" xfId="15" xr:uid="{00000000-0005-0000-0000-00000D000000}"/>
    <cellStyle name="Comma 77" xfId="126" xr:uid="{8053857B-1898-472F-8201-235DA85F4671}"/>
    <cellStyle name="Comma0" xfId="16" xr:uid="{00000000-0005-0000-0000-00000E000000}"/>
    <cellStyle name="Currency 2" xfId="17" xr:uid="{00000000-0005-0000-0000-00000F000000}"/>
    <cellStyle name="Currency0" xfId="18" xr:uid="{00000000-0005-0000-0000-000010000000}"/>
    <cellStyle name="Date" xfId="19" xr:uid="{00000000-0005-0000-0000-000011000000}"/>
    <cellStyle name="Excel Built-in 20% - Accent1" xfId="20" xr:uid="{00000000-0005-0000-0000-000012000000}"/>
    <cellStyle name="Explanatory Text" xfId="86" builtinId="53" customBuiltin="1"/>
    <cellStyle name="Fixed" xfId="21" xr:uid="{00000000-0005-0000-0000-000013000000}"/>
    <cellStyle name="Good" xfId="76" builtinId="26" customBuiltin="1"/>
    <cellStyle name="Grey" xfId="22" xr:uid="{00000000-0005-0000-0000-000014000000}"/>
    <cellStyle name="Heading 1" xfId="72" builtinId="16" customBuiltin="1"/>
    <cellStyle name="Heading 1 2" xfId="23" xr:uid="{00000000-0005-0000-0000-000015000000}"/>
    <cellStyle name="Heading 2" xfId="73" builtinId="17" customBuiltin="1"/>
    <cellStyle name="Heading 2 2" xfId="24" xr:uid="{00000000-0005-0000-0000-000016000000}"/>
    <cellStyle name="Heading 3" xfId="74" builtinId="18" customBuiltin="1"/>
    <cellStyle name="Heading 4" xfId="75" builtinId="19" customBuiltin="1"/>
    <cellStyle name="Input" xfId="79" builtinId="20" customBuiltin="1"/>
    <cellStyle name="Input [yellow]" xfId="25" xr:uid="{00000000-0005-0000-0000-000017000000}"/>
    <cellStyle name="Input [yellow] 2" xfId="66" xr:uid="{1F967D7F-8DBD-4B0E-9EBE-4C9E84F4147F}"/>
    <cellStyle name="Linked Cell" xfId="82" builtinId="24" customBuiltin="1"/>
    <cellStyle name="Neutral" xfId="78" builtinId="28" customBuiltin="1"/>
    <cellStyle name="Normal" xfId="0" builtinId="0"/>
    <cellStyle name="Normal - Style1" xfId="26" xr:uid="{00000000-0005-0000-0000-000019000000}"/>
    <cellStyle name="Normal 10" xfId="133" xr:uid="{D9BC7F72-8547-4C2F-8E63-EFBFD2E734E1}"/>
    <cellStyle name="Normal 10 2" xfId="120" xr:uid="{EF5C0187-A12D-4F5A-8FCC-E9160554AB44}"/>
    <cellStyle name="Normal 10 2 5" xfId="113" xr:uid="{47F2D54C-209A-402F-96C4-FB1B5B2D4A05}"/>
    <cellStyle name="Normal 11" xfId="134" xr:uid="{BA077FBD-7DB2-4357-B6BE-09DA536663E5}"/>
    <cellStyle name="Normal 12" xfId="136" xr:uid="{24A0B8E4-0814-449E-8C63-CE88D8690C3D}"/>
    <cellStyle name="Normal 12 2" xfId="138" xr:uid="{95E1F70C-1CEA-4C48-81B3-83482D0A5B33}"/>
    <cellStyle name="Normal 13" xfId="137" xr:uid="{54663F42-C217-4F36-A924-C9D5021C9F94}"/>
    <cellStyle name="Normal 133" xfId="1" xr:uid="{00000000-0005-0000-0000-00001A000000}"/>
    <cellStyle name="Normal 133 3 3" xfId="115" xr:uid="{A5A0F7C3-CD11-4238-8A96-056E74AFCB20}"/>
    <cellStyle name="Normal 133 3 3 2" xfId="112" xr:uid="{3E13EFC6-7285-4383-8D1C-EC643BA52A86}"/>
    <cellStyle name="Normal 142" xfId="118" xr:uid="{11F62236-78B2-42ED-A847-A35A795F7DD5}"/>
    <cellStyle name="Normal 145" xfId="127" xr:uid="{2F64E89B-2724-49F0-B6DC-9D7D503D82E9}"/>
    <cellStyle name="Normal 146" xfId="119" xr:uid="{F5EC285A-DA60-4BC4-BC85-F696B85A273D}"/>
    <cellStyle name="Normal 146 2" xfId="123" xr:uid="{9DC98EA9-BC5F-4E9A-839D-88E9504F8BF8}"/>
    <cellStyle name="Normal 147" xfId="124" xr:uid="{A2C4A55C-EB03-4A6D-9A25-9CFDA519E3E0}"/>
    <cellStyle name="Normal 148" xfId="125" xr:uid="{4DA28D40-D966-4FCE-88C5-06EC819DD581}"/>
    <cellStyle name="Normal 2" xfId="2" xr:uid="{00000000-0005-0000-0000-00001B000000}"/>
    <cellStyle name="Normal 2 2" xfId="27" xr:uid="{00000000-0005-0000-0000-00001C000000}"/>
    <cellStyle name="Normal 2 2 2" xfId="116" xr:uid="{2968F48F-3ED3-47A7-8251-49CB5A02A274}"/>
    <cellStyle name="Normal 2 3" xfId="59" xr:uid="{00000000-0005-0000-0000-00001D000000}"/>
    <cellStyle name="Normal 2 3 2" xfId="60" xr:uid="{00000000-0005-0000-0000-00001E000000}"/>
    <cellStyle name="Normal 2 3 2 2" xfId="63" xr:uid="{00000000-0005-0000-0000-00001F000000}"/>
    <cellStyle name="Normal 2 3 2 3" xfId="132" xr:uid="{4B0519F1-EDBB-4148-970A-DE9FD499533A}"/>
    <cellStyle name="Normal 2 3 3" xfId="128" xr:uid="{17F51EDC-0DA2-4156-A322-1074DA8F97BC}"/>
    <cellStyle name="Normal 2 4" xfId="68" xr:uid="{58005942-99CA-4ADE-8B6F-C6901138360D}"/>
    <cellStyle name="Normal 2 5" xfId="121" xr:uid="{B432CB2A-009A-43E9-9E3D-F0B044459608}"/>
    <cellStyle name="Normal 2 6" xfId="135" xr:uid="{82485961-B9A2-4F9A-B9B2-7726C655EF38}"/>
    <cellStyle name="Normal 2_112060-QTM" xfId="28" xr:uid="{00000000-0005-0000-0000-000020000000}"/>
    <cellStyle name="Normal 24" xfId="117" xr:uid="{89AECD3E-E42C-4010-AEA0-6EFD447D5779}"/>
    <cellStyle name="Normal 3" xfId="29" xr:uid="{00000000-0005-0000-0000-000021000000}"/>
    <cellStyle name="Normal 3 2" xfId="30" xr:uid="{00000000-0005-0000-0000-000022000000}"/>
    <cellStyle name="Normal 3 3" xfId="31" xr:uid="{00000000-0005-0000-0000-000023000000}"/>
    <cellStyle name="Normal 3 4" xfId="69" xr:uid="{5FB27EA3-8244-4A46-BE22-16B664DC053F}"/>
    <cellStyle name="Normal 3 5" xfId="139" xr:uid="{05F8CCF8-8855-48D5-86DD-88EE9D60B11E}"/>
    <cellStyle name="Normal 3_111030-111048-111061-QTCN" xfId="32" xr:uid="{00000000-0005-0000-0000-000024000000}"/>
    <cellStyle name="Normal 31" xfId="122" xr:uid="{738D92C3-1702-4996-8BEF-CDC0587A13AC}"/>
    <cellStyle name="Normal 4" xfId="33" xr:uid="{00000000-0005-0000-0000-000025000000}"/>
    <cellStyle name="Normal 4 2" xfId="34" xr:uid="{00000000-0005-0000-0000-000026000000}"/>
    <cellStyle name="Normal 4 3" xfId="61" xr:uid="{00000000-0005-0000-0000-000027000000}"/>
    <cellStyle name="Normal 5" xfId="35" xr:uid="{00000000-0005-0000-0000-000028000000}"/>
    <cellStyle name="Normal 6" xfId="36" xr:uid="{00000000-0005-0000-0000-000029000000}"/>
    <cellStyle name="Normal 7" xfId="67" xr:uid="{9D9B48A0-DD60-43AD-89E3-36AC5EF45AF4}"/>
    <cellStyle name="Normal 8" xfId="70" xr:uid="{E08A0B46-D695-4CD6-A4FC-3B52A5F6588E}"/>
    <cellStyle name="Normal 8 2" xfId="129" xr:uid="{09D4B289-70C8-4B8C-97CA-F1100B3DCDB7}"/>
    <cellStyle name="Normal 9" xfId="130" xr:uid="{3B97C428-12ED-4548-8533-67FEF271AB56}"/>
    <cellStyle name="Note" xfId="85" builtinId="10" customBuiltin="1"/>
    <cellStyle name="Output" xfId="80" builtinId="21" customBuiltin="1"/>
    <cellStyle name="Percent" xfId="131" builtinId="5"/>
    <cellStyle name="Percent [2]" xfId="37" xr:uid="{00000000-0005-0000-0000-00002A000000}"/>
    <cellStyle name="Percent 2" xfId="38" xr:uid="{00000000-0005-0000-0000-00002B000000}"/>
    <cellStyle name="Percent 2 2" xfId="39" xr:uid="{00000000-0005-0000-0000-00002C000000}"/>
    <cellStyle name="Percent 2 3" xfId="40" xr:uid="{00000000-0005-0000-0000-00002D000000}"/>
    <cellStyle name="Percent 3" xfId="41" xr:uid="{00000000-0005-0000-0000-00002E000000}"/>
    <cellStyle name="SAPBEXstdData" xfId="42" xr:uid="{00000000-0005-0000-0000-00002F000000}"/>
    <cellStyle name="SAPBEXstdData 2" xfId="65" xr:uid="{DAF814A1-BE7A-42FD-BFE4-605EE8592ADC}"/>
    <cellStyle name="SAPBEXstdItem" xfId="43" xr:uid="{00000000-0005-0000-0000-000030000000}"/>
    <cellStyle name="SAPBEXstdItem 2" xfId="64" xr:uid="{AFFC70AB-B290-406B-B3FD-4A0E3410A7A4}"/>
    <cellStyle name="Style 1" xfId="44" xr:uid="{00000000-0005-0000-0000-000031000000}"/>
    <cellStyle name="Times New Roman" xfId="45" xr:uid="{00000000-0005-0000-0000-000032000000}"/>
    <cellStyle name="Title" xfId="71" builtinId="15" customBuiltin="1"/>
    <cellStyle name="Total" xfId="87" builtinId="25" customBuiltin="1"/>
    <cellStyle name="Total 2" xfId="46" xr:uid="{00000000-0005-0000-0000-000033000000}"/>
    <cellStyle name="Warning Text" xfId="84" builtinId="11" customBuiltin="1"/>
    <cellStyle name="Обычный_Лист1" xfId="47" xr:uid="{00000000-0005-0000-0000-000034000000}"/>
    <cellStyle name="똿뗦먛귟 [0.00]_PRODUCT DETAIL Q1" xfId="48" xr:uid="{00000000-0005-0000-0000-000035000000}"/>
    <cellStyle name="똿뗦먛귟_PRODUCT DETAIL Q1" xfId="49" xr:uid="{00000000-0005-0000-0000-000036000000}"/>
    <cellStyle name="믅됞 [0.00]_PRODUCT DETAIL Q1" xfId="50" xr:uid="{00000000-0005-0000-0000-000037000000}"/>
    <cellStyle name="믅됞_PRODUCT DETAIL Q1" xfId="51" xr:uid="{00000000-0005-0000-0000-000038000000}"/>
    <cellStyle name="백분율_HOBONG" xfId="52" xr:uid="{00000000-0005-0000-0000-000039000000}"/>
    <cellStyle name="뷭?_BOOKSHIP" xfId="53" xr:uid="{00000000-0005-0000-0000-00003A000000}"/>
    <cellStyle name="콤마 [0]_1202" xfId="54" xr:uid="{00000000-0005-0000-0000-00003B000000}"/>
    <cellStyle name="콤마_1202" xfId="55" xr:uid="{00000000-0005-0000-0000-00003C000000}"/>
    <cellStyle name="통화 [0]_1202" xfId="56" xr:uid="{00000000-0005-0000-0000-00003D000000}"/>
    <cellStyle name="통화_1202" xfId="57" xr:uid="{00000000-0005-0000-0000-00003E000000}"/>
    <cellStyle name="표준_(정보부문)월별인원계획" xfId="58" xr:uid="{00000000-0005-0000-0000-00003F000000}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5.emf"/><Relationship Id="rId3" Type="http://schemas.openxmlformats.org/officeDocument/2006/relationships/image" Target="../media/image10.emf"/><Relationship Id="rId7" Type="http://schemas.openxmlformats.org/officeDocument/2006/relationships/image" Target="../media/image14.emf"/><Relationship Id="rId2" Type="http://schemas.openxmlformats.org/officeDocument/2006/relationships/image" Target="../media/image9.emf"/><Relationship Id="rId1" Type="http://schemas.openxmlformats.org/officeDocument/2006/relationships/image" Target="../media/image8.emf"/><Relationship Id="rId6" Type="http://schemas.openxmlformats.org/officeDocument/2006/relationships/image" Target="../media/image13.png"/><Relationship Id="rId5" Type="http://schemas.openxmlformats.org/officeDocument/2006/relationships/image" Target="../media/image12.emf"/><Relationship Id="rId4" Type="http://schemas.openxmlformats.org/officeDocument/2006/relationships/image" Target="../media/image11.emf"/><Relationship Id="rId9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7.emf"/><Relationship Id="rId1" Type="http://schemas.openxmlformats.org/officeDocument/2006/relationships/image" Target="../media/image16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emf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7.png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365125</xdr:colOff>
      <xdr:row>3</xdr:row>
      <xdr:rowOff>269875</xdr:rowOff>
    </xdr:from>
    <xdr:to>
      <xdr:col>16</xdr:col>
      <xdr:colOff>1301750</xdr:colOff>
      <xdr:row>8</xdr:row>
      <xdr:rowOff>292033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C75C151-C43A-6522-7BAB-6B697527F9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542375" y="1365250"/>
          <a:ext cx="3492500" cy="2546283"/>
        </a:xfrm>
        <a:prstGeom prst="rect">
          <a:avLst/>
        </a:prstGeom>
      </xdr:spPr>
    </xdr:pic>
    <xdr:clientData/>
  </xdr:twoCellAnchor>
  <xdr:twoCellAnchor editAs="oneCell">
    <xdr:from>
      <xdr:col>9</xdr:col>
      <xdr:colOff>746125</xdr:colOff>
      <xdr:row>76</xdr:row>
      <xdr:rowOff>381000</xdr:rowOff>
    </xdr:from>
    <xdr:to>
      <xdr:col>12</xdr:col>
      <xdr:colOff>282790</xdr:colOff>
      <xdr:row>79</xdr:row>
      <xdr:rowOff>984251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EBF9060-6DC4-35B2-5D1A-F53D1E3F795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b="3871"/>
        <a:stretch/>
      </xdr:blipFill>
      <xdr:spPr>
        <a:xfrm>
          <a:off x="16525875" y="41417875"/>
          <a:ext cx="3711790" cy="2365376"/>
        </a:xfrm>
        <a:prstGeom prst="rect">
          <a:avLst/>
        </a:prstGeom>
      </xdr:spPr>
    </xdr:pic>
    <xdr:clientData/>
  </xdr:twoCellAnchor>
  <xdr:twoCellAnchor editAs="oneCell">
    <xdr:from>
      <xdr:col>12</xdr:col>
      <xdr:colOff>301625</xdr:colOff>
      <xdr:row>74</xdr:row>
      <xdr:rowOff>365125</xdr:rowOff>
    </xdr:from>
    <xdr:to>
      <xdr:col>16</xdr:col>
      <xdr:colOff>1333500</xdr:colOff>
      <xdr:row>83</xdr:row>
      <xdr:rowOff>15875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B4539575-7526-DFBE-ABC6-75A40BC5C1B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b="3003"/>
        <a:stretch/>
      </xdr:blipFill>
      <xdr:spPr>
        <a:xfrm>
          <a:off x="20256500" y="40576500"/>
          <a:ext cx="4810125" cy="4460875"/>
        </a:xfrm>
        <a:prstGeom prst="rect">
          <a:avLst/>
        </a:prstGeom>
      </xdr:spPr>
    </xdr:pic>
    <xdr:clientData/>
  </xdr:twoCellAnchor>
  <xdr:twoCellAnchor editAs="oneCell">
    <xdr:from>
      <xdr:col>10</xdr:col>
      <xdr:colOff>111125</xdr:colOff>
      <xdr:row>83</xdr:row>
      <xdr:rowOff>381000</xdr:rowOff>
    </xdr:from>
    <xdr:to>
      <xdr:col>16</xdr:col>
      <xdr:colOff>1524000</xdr:colOff>
      <xdr:row>87</xdr:row>
      <xdr:rowOff>70829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EF25B61D-8E11-F622-379E-A0B7D668E7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7002125" y="45402500"/>
          <a:ext cx="8255000" cy="337282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4278928</xdr:colOff>
      <xdr:row>19</xdr:row>
      <xdr:rowOff>492125</xdr:rowOff>
    </xdr:from>
    <xdr:to>
      <xdr:col>1</xdr:col>
      <xdr:colOff>6303023</xdr:colOff>
      <xdr:row>19</xdr:row>
      <xdr:rowOff>2806700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1CDCBFAF-22D4-C31E-D17A-B2711CF510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4528" y="26450925"/>
          <a:ext cx="2024095" cy="2314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2768600</xdr:colOff>
      <xdr:row>13</xdr:row>
      <xdr:rowOff>152400</xdr:rowOff>
    </xdr:from>
    <xdr:to>
      <xdr:col>1</xdr:col>
      <xdr:colOff>8655141</xdr:colOff>
      <xdr:row>13</xdr:row>
      <xdr:rowOff>3327400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2DB6803-E5E7-5175-E7E3-44A4C9C13C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34200" y="14414500"/>
          <a:ext cx="5886541" cy="3175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3136900</xdr:colOff>
      <xdr:row>17</xdr:row>
      <xdr:rowOff>12700</xdr:rowOff>
    </xdr:from>
    <xdr:to>
      <xdr:col>1</xdr:col>
      <xdr:colOff>8282516</xdr:colOff>
      <xdr:row>17</xdr:row>
      <xdr:rowOff>2711450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52D61B38-1C8E-42BF-A1A7-252AD1324E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2500" y="22364700"/>
          <a:ext cx="5145616" cy="269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3289300</xdr:colOff>
      <xdr:row>15</xdr:row>
      <xdr:rowOff>25400</xdr:rowOff>
    </xdr:from>
    <xdr:to>
      <xdr:col>1</xdr:col>
      <xdr:colOff>8809567</xdr:colOff>
      <xdr:row>15</xdr:row>
      <xdr:rowOff>2844800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894971C0-2F66-AE3A-AD54-4E9956ED9C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54900" y="18516600"/>
          <a:ext cx="5520267" cy="2819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2794000</xdr:colOff>
      <xdr:row>21</xdr:row>
      <xdr:rowOff>241300</xdr:rowOff>
    </xdr:from>
    <xdr:to>
      <xdr:col>1</xdr:col>
      <xdr:colOff>10022416</xdr:colOff>
      <xdr:row>21</xdr:row>
      <xdr:rowOff>2832100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A8FD6C22-C4A5-DF0F-3CEC-CD6B66B68C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9600" y="29692600"/>
          <a:ext cx="7228416" cy="2590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4305300</xdr:colOff>
      <xdr:row>27</xdr:row>
      <xdr:rowOff>165100</xdr:rowOff>
    </xdr:from>
    <xdr:to>
      <xdr:col>1</xdr:col>
      <xdr:colOff>6938453</xdr:colOff>
      <xdr:row>27</xdr:row>
      <xdr:rowOff>1993900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7F54BA95-43F8-441D-85F6-7DC39C5FF7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70900" y="43408600"/>
          <a:ext cx="2633153" cy="1828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2527300</xdr:colOff>
      <xdr:row>23</xdr:row>
      <xdr:rowOff>34926</xdr:rowOff>
    </xdr:from>
    <xdr:to>
      <xdr:col>1</xdr:col>
      <xdr:colOff>9346141</xdr:colOff>
      <xdr:row>23</xdr:row>
      <xdr:rowOff>3755562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F63CA679-DD9F-5E42-3F3D-87CB610FFB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21500" y="36077526"/>
          <a:ext cx="6818841" cy="37206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4305300</xdr:colOff>
      <xdr:row>25</xdr:row>
      <xdr:rowOff>155574</xdr:rowOff>
    </xdr:from>
    <xdr:to>
      <xdr:col>1</xdr:col>
      <xdr:colOff>6872816</xdr:colOff>
      <xdr:row>25</xdr:row>
      <xdr:rowOff>3273909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32B58573-EA52-756A-5826-2CD7B6A42C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70900" y="39157274"/>
          <a:ext cx="2567516" cy="31183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8134974</xdr:colOff>
      <xdr:row>0</xdr:row>
      <xdr:rowOff>25400</xdr:rowOff>
    </xdr:from>
    <xdr:to>
      <xdr:col>1</xdr:col>
      <xdr:colOff>10312400</xdr:colOff>
      <xdr:row>3</xdr:row>
      <xdr:rowOff>355600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2204050-2FD7-4E12-A295-A897B19D04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2300574" y="25400"/>
          <a:ext cx="2177426" cy="15875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11</xdr:row>
      <xdr:rowOff>63500</xdr:rowOff>
    </xdr:from>
    <xdr:to>
      <xdr:col>1</xdr:col>
      <xdr:colOff>65012</xdr:colOff>
      <xdr:row>18</xdr:row>
      <xdr:rowOff>91427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ABE5B51-32AD-47F3-B941-F4CFE03DB2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98700"/>
          <a:ext cx="1392162" cy="14122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308429</xdr:colOff>
      <xdr:row>10</xdr:row>
      <xdr:rowOff>192582</xdr:rowOff>
    </xdr:from>
    <xdr:to>
      <xdr:col>5</xdr:col>
      <xdr:colOff>947681</xdr:colOff>
      <xdr:row>20</xdr:row>
      <xdr:rowOff>122573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1FEEE8F-9FE2-47B4-8A92-5F00F3CCC3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5579" y="2224582"/>
          <a:ext cx="4614352" cy="18984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21166</xdr:colOff>
      <xdr:row>0</xdr:row>
      <xdr:rowOff>0</xdr:rowOff>
    </xdr:from>
    <xdr:to>
      <xdr:col>18</xdr:col>
      <xdr:colOff>460919</xdr:colOff>
      <xdr:row>36</xdr:row>
      <xdr:rowOff>115220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E6E4353-34BD-89DE-AFF3-8B45442A8A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166" y="0"/>
          <a:ext cx="11488753" cy="659222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515937</xdr:colOff>
      <xdr:row>0</xdr:row>
      <xdr:rowOff>63502</xdr:rowOff>
    </xdr:from>
    <xdr:to>
      <xdr:col>14</xdr:col>
      <xdr:colOff>57818</xdr:colOff>
      <xdr:row>29</xdr:row>
      <xdr:rowOff>15874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6EEF3E9-9FF1-5F40-CC15-DC1593EF3D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5937" y="63502"/>
          <a:ext cx="8098506" cy="52466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hoi.nguyen\Desktop\P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UN"/>
    </sheetNames>
    <sheetDataSet>
      <sheetData sheetId="0">
        <row r="7">
          <cell r="H7" t="str">
            <v xml:space="preserve">JOB NUMBER : 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U124"/>
  <sheetViews>
    <sheetView tabSelected="1" view="pageBreakPreview" zoomScale="40" zoomScaleNormal="10" zoomScaleSheetLayoutView="40" zoomScalePageLayoutView="25" workbookViewId="0">
      <selection activeCell="D6" sqref="D6"/>
    </sheetView>
  </sheetViews>
  <sheetFormatPr defaultColWidth="9.1796875" defaultRowHeight="16.5"/>
  <cols>
    <col min="1" max="1" width="8.453125" style="44" customWidth="1"/>
    <col min="2" max="2" width="42.6328125" style="44" customWidth="1"/>
    <col min="3" max="3" width="36.81640625" style="44" customWidth="1"/>
    <col min="4" max="4" width="29.54296875" style="44" customWidth="1"/>
    <col min="5" max="5" width="29.26953125" style="44" customWidth="1"/>
    <col min="6" max="6" width="24.54296875" style="44" customWidth="1"/>
    <col min="7" max="7" width="20" style="45" customWidth="1"/>
    <col min="8" max="8" width="16" style="44" customWidth="1"/>
    <col min="9" max="9" width="18.54296875" style="44" customWidth="1"/>
    <col min="10" max="10" width="16" style="44" customWidth="1"/>
    <col min="11" max="11" width="22.1796875" style="44" customWidth="1"/>
    <col min="12" max="12" width="21.54296875" style="44" customWidth="1"/>
    <col min="13" max="13" width="17.54296875" style="44" customWidth="1"/>
    <col min="14" max="15" width="13.453125" style="44" customWidth="1"/>
    <col min="16" max="16" width="9.81640625" style="44" customWidth="1"/>
    <col min="17" max="17" width="24.54296875" style="44" bestFit="1" customWidth="1"/>
    <col min="18" max="18" width="20.08984375" style="44" bestFit="1" customWidth="1"/>
    <col min="19" max="19" width="30.54296875" style="155" bestFit="1" customWidth="1"/>
    <col min="20" max="20" width="9.1796875" style="44"/>
    <col min="21" max="21" width="11.90625" style="44" bestFit="1" customWidth="1"/>
    <col min="22" max="16384" width="9.1796875" style="44"/>
  </cols>
  <sheetData>
    <row r="1" spans="1:19" s="1" customFormat="1" ht="39">
      <c r="A1" s="47"/>
      <c r="B1" s="47"/>
      <c r="C1" s="47"/>
      <c r="D1" s="48"/>
      <c r="E1" s="47"/>
      <c r="F1" s="47"/>
      <c r="G1" s="47"/>
      <c r="H1" s="47"/>
      <c r="I1" s="47"/>
      <c r="J1" s="47"/>
      <c r="K1" s="47"/>
      <c r="L1" s="49"/>
      <c r="M1" s="49"/>
      <c r="N1" s="264" t="s">
        <v>66</v>
      </c>
      <c r="O1" s="264" t="s">
        <v>66</v>
      </c>
      <c r="P1" s="265" t="s">
        <v>67</v>
      </c>
      <c r="Q1" s="265"/>
      <c r="S1" s="140"/>
    </row>
    <row r="2" spans="1:19" s="1" customFormat="1" ht="24">
      <c r="A2" s="47"/>
      <c r="B2" s="47"/>
      <c r="C2" s="47"/>
      <c r="D2" s="47"/>
      <c r="E2" s="47"/>
      <c r="F2" s="47"/>
      <c r="G2" s="47"/>
      <c r="H2" s="47"/>
      <c r="I2" s="47"/>
      <c r="J2" s="47"/>
      <c r="K2" s="47"/>
      <c r="L2" s="49"/>
      <c r="M2" s="49"/>
      <c r="N2" s="264" t="s">
        <v>68</v>
      </c>
      <c r="O2" s="264" t="s">
        <v>68</v>
      </c>
      <c r="P2" s="266" t="s">
        <v>69</v>
      </c>
      <c r="Q2" s="266"/>
      <c r="S2" s="140"/>
    </row>
    <row r="3" spans="1:19" s="1" customFormat="1" ht="24">
      <c r="A3" s="47"/>
      <c r="B3" s="47"/>
      <c r="C3" s="47"/>
      <c r="D3" s="47"/>
      <c r="E3" s="47"/>
      <c r="F3" s="47"/>
      <c r="G3" s="47"/>
      <c r="H3" s="47"/>
      <c r="I3" s="47"/>
      <c r="J3" s="47"/>
      <c r="K3" s="47"/>
      <c r="L3" s="49"/>
      <c r="M3" s="49"/>
      <c r="N3" s="264" t="s">
        <v>70</v>
      </c>
      <c r="O3" s="264" t="s">
        <v>70</v>
      </c>
      <c r="P3" s="267" t="s">
        <v>72</v>
      </c>
      <c r="Q3" s="265"/>
      <c r="S3" s="140"/>
    </row>
    <row r="4" spans="1:19" s="2" customFormat="1" ht="33" customHeight="1" thickBot="1">
      <c r="B4" s="3" t="s">
        <v>195</v>
      </c>
      <c r="G4" s="4"/>
      <c r="S4" s="141"/>
    </row>
    <row r="5" spans="1:19" s="2" customFormat="1" ht="39">
      <c r="B5" s="5" t="s">
        <v>0</v>
      </c>
      <c r="C5" s="5"/>
      <c r="D5" s="3"/>
      <c r="F5" s="6"/>
      <c r="G5" s="269" t="s">
        <v>214</v>
      </c>
      <c r="H5" s="270"/>
      <c r="I5" s="270"/>
      <c r="J5" s="270"/>
      <c r="K5" s="270"/>
      <c r="L5" s="270"/>
      <c r="M5" s="271"/>
      <c r="S5" s="141"/>
    </row>
    <row r="6" spans="1:19" s="7" customFormat="1" ht="42.5" customHeight="1">
      <c r="B6" s="8" t="s">
        <v>40</v>
      </c>
      <c r="C6" s="8"/>
      <c r="D6" s="65" t="s">
        <v>183</v>
      </c>
      <c r="E6" s="104"/>
      <c r="F6" s="8"/>
      <c r="G6" s="272"/>
      <c r="H6" s="273"/>
      <c r="I6" s="273"/>
      <c r="J6" s="273"/>
      <c r="K6" s="273"/>
      <c r="L6" s="273"/>
      <c r="M6" s="274"/>
      <c r="N6" s="10"/>
      <c r="O6" s="10"/>
      <c r="P6" s="10"/>
      <c r="Q6" s="10"/>
      <c r="S6" s="142"/>
    </row>
    <row r="7" spans="1:19" s="7" customFormat="1" ht="42.5" customHeight="1">
      <c r="B7" s="8" t="s">
        <v>41</v>
      </c>
      <c r="C7" s="8"/>
      <c r="D7" s="65" t="s">
        <v>208</v>
      </c>
      <c r="E7" s="65"/>
      <c r="F7" s="8"/>
      <c r="G7" s="272"/>
      <c r="H7" s="273"/>
      <c r="I7" s="273"/>
      <c r="J7" s="273"/>
      <c r="K7" s="273"/>
      <c r="L7" s="273"/>
      <c r="M7" s="274"/>
      <c r="N7" s="10"/>
      <c r="O7" s="10"/>
      <c r="P7" s="10"/>
      <c r="Q7" s="10"/>
      <c r="S7" s="142"/>
    </row>
    <row r="8" spans="1:19" s="7" customFormat="1" ht="42.5" customHeight="1" thickBot="1">
      <c r="B8" s="8" t="s">
        <v>42</v>
      </c>
      <c r="C8" s="8"/>
      <c r="D8" s="9" t="s">
        <v>209</v>
      </c>
      <c r="E8" s="104"/>
      <c r="F8" s="104"/>
      <c r="G8" s="275"/>
      <c r="H8" s="276"/>
      <c r="I8" s="276"/>
      <c r="J8" s="276"/>
      <c r="K8" s="276"/>
      <c r="L8" s="276"/>
      <c r="M8" s="277"/>
      <c r="N8" s="10"/>
      <c r="O8" s="10"/>
      <c r="P8" s="10"/>
      <c r="Q8" s="10"/>
      <c r="S8" s="142"/>
    </row>
    <row r="9" spans="1:19" s="11" customFormat="1" ht="42.5" customHeight="1">
      <c r="B9" s="12" t="s">
        <v>1</v>
      </c>
      <c r="C9" s="12"/>
      <c r="D9" s="69" t="s">
        <v>184</v>
      </c>
      <c r="E9" s="13"/>
      <c r="F9" s="14"/>
      <c r="G9" s="15"/>
      <c r="H9" s="14"/>
      <c r="I9" s="14"/>
      <c r="J9" s="14"/>
      <c r="K9" s="14"/>
      <c r="L9" s="14"/>
      <c r="M9" s="14"/>
      <c r="N9" s="14"/>
      <c r="O9" s="14"/>
      <c r="P9" s="14"/>
      <c r="Q9" s="14"/>
      <c r="S9" s="143"/>
    </row>
    <row r="10" spans="1:19" s="11" customFormat="1" ht="45.5" customHeight="1">
      <c r="B10" s="105" t="s">
        <v>2</v>
      </c>
      <c r="C10" s="16"/>
      <c r="D10" s="68" t="s">
        <v>90</v>
      </c>
      <c r="E10" s="17"/>
      <c r="F10" s="17"/>
      <c r="G10" s="18"/>
      <c r="H10" s="17"/>
      <c r="I10" s="19"/>
      <c r="J10" s="72" t="s">
        <v>43</v>
      </c>
      <c r="K10" s="19"/>
      <c r="L10" s="19" t="s">
        <v>210</v>
      </c>
      <c r="M10" s="19"/>
      <c r="N10" s="20"/>
      <c r="O10" s="20"/>
      <c r="P10" s="20"/>
      <c r="Q10" s="20"/>
      <c r="S10" s="143"/>
    </row>
    <row r="11" spans="1:19" s="11" customFormat="1" ht="45.5" customHeight="1">
      <c r="B11" s="19" t="s">
        <v>3</v>
      </c>
      <c r="C11" s="19"/>
      <c r="D11" s="279">
        <v>45439</v>
      </c>
      <c r="E11" s="280"/>
      <c r="F11" s="280"/>
      <c r="G11" s="21"/>
      <c r="H11" s="22"/>
      <c r="I11" s="19"/>
      <c r="J11" s="72" t="s">
        <v>4</v>
      </c>
      <c r="K11" s="19"/>
      <c r="L11" s="19" t="s">
        <v>196</v>
      </c>
      <c r="M11" s="19"/>
      <c r="N11" s="19"/>
      <c r="O11" s="19"/>
      <c r="P11" s="19"/>
      <c r="Q11" s="19"/>
      <c r="S11" s="143"/>
    </row>
    <row r="12" spans="1:19" s="11" customFormat="1" ht="45.5" customHeight="1">
      <c r="B12" s="19" t="s">
        <v>5</v>
      </c>
      <c r="C12" s="19"/>
      <c r="D12" s="23"/>
      <c r="E12" s="19"/>
      <c r="F12" s="19"/>
      <c r="G12" s="24"/>
      <c r="H12" s="25"/>
      <c r="I12" s="19"/>
      <c r="J12" s="72" t="s">
        <v>38</v>
      </c>
      <c r="L12" s="19" t="s">
        <v>75</v>
      </c>
      <c r="M12" s="19"/>
      <c r="N12" s="19"/>
      <c r="O12" s="25"/>
      <c r="P12" s="25"/>
      <c r="Q12" s="20"/>
      <c r="S12" s="143"/>
    </row>
    <row r="13" spans="1:19" s="11" customFormat="1" ht="59" customHeight="1">
      <c r="B13" s="281"/>
      <c r="C13" s="281"/>
      <c r="D13" s="281"/>
      <c r="E13" s="281"/>
      <c r="F13" s="281"/>
      <c r="G13" s="24"/>
      <c r="H13" s="25"/>
      <c r="I13" s="19"/>
      <c r="J13" s="72" t="s">
        <v>6</v>
      </c>
      <c r="K13" s="19"/>
      <c r="L13" s="19"/>
      <c r="M13" s="19"/>
      <c r="N13" s="25"/>
      <c r="O13" s="20"/>
      <c r="P13" s="20"/>
      <c r="Q13" s="25"/>
      <c r="S13" s="143"/>
    </row>
    <row r="14" spans="1:19" s="11" customFormat="1" ht="59" customHeight="1">
      <c r="B14" s="19" t="s">
        <v>46</v>
      </c>
      <c r="C14" s="19"/>
      <c r="D14" s="19" t="s">
        <v>7</v>
      </c>
      <c r="E14" s="19"/>
      <c r="F14" s="19"/>
      <c r="G14" s="26"/>
      <c r="H14" s="19"/>
      <c r="I14" s="19"/>
      <c r="J14" s="72" t="s">
        <v>8</v>
      </c>
      <c r="K14" s="19"/>
      <c r="L14" s="179" t="s">
        <v>112</v>
      </c>
      <c r="M14" s="20"/>
      <c r="N14" s="20"/>
      <c r="O14" s="20"/>
      <c r="P14" s="20"/>
      <c r="Q14" s="20"/>
      <c r="S14" s="143"/>
    </row>
    <row r="15" spans="1:19" s="11" customFormat="1" ht="32.5" customHeight="1">
      <c r="B15" s="27" t="s">
        <v>59</v>
      </c>
      <c r="C15" s="27"/>
      <c r="D15" s="27"/>
      <c r="E15" s="12"/>
      <c r="F15" s="12"/>
      <c r="G15" s="28"/>
      <c r="H15" s="12"/>
      <c r="I15" s="12"/>
      <c r="J15" s="12"/>
      <c r="K15" s="12"/>
      <c r="L15" s="12"/>
      <c r="M15" s="12"/>
      <c r="N15" s="12"/>
      <c r="O15" s="12"/>
      <c r="P15" s="12"/>
      <c r="Q15" s="12"/>
      <c r="S15" s="143"/>
    </row>
    <row r="16" spans="1:19" s="29" customFormat="1" ht="18.75" customHeight="1">
      <c r="B16" s="30"/>
      <c r="C16" s="30"/>
      <c r="D16" s="30"/>
      <c r="E16" s="30"/>
      <c r="F16" s="30"/>
      <c r="G16" s="30"/>
      <c r="H16" s="30"/>
      <c r="I16" s="30"/>
      <c r="J16" s="30"/>
      <c r="K16" s="30"/>
      <c r="L16" s="30"/>
      <c r="M16" s="30"/>
      <c r="N16" s="30"/>
      <c r="O16" s="30"/>
      <c r="P16" s="30"/>
      <c r="Q16" s="30"/>
      <c r="S16" s="144"/>
    </row>
    <row r="17" spans="2:19" s="88" customFormat="1" ht="52.5" customHeight="1">
      <c r="B17" s="84"/>
      <c r="C17" s="85" t="s">
        <v>65</v>
      </c>
      <c r="D17" s="85" t="s">
        <v>9</v>
      </c>
      <c r="E17" s="86" t="s">
        <v>51</v>
      </c>
      <c r="F17" s="86" t="s">
        <v>83</v>
      </c>
      <c r="G17" s="86" t="s">
        <v>55</v>
      </c>
      <c r="H17" s="86" t="s">
        <v>10</v>
      </c>
      <c r="I17" s="86" t="s">
        <v>52</v>
      </c>
      <c r="J17" s="86" t="s">
        <v>53</v>
      </c>
      <c r="K17" s="86" t="s">
        <v>113</v>
      </c>
      <c r="L17" s="86" t="s">
        <v>93</v>
      </c>
      <c r="M17" s="86"/>
      <c r="N17" s="86"/>
      <c r="O17" s="86"/>
      <c r="P17" s="86"/>
      <c r="Q17" s="87" t="s">
        <v>11</v>
      </c>
      <c r="S17" s="145"/>
    </row>
    <row r="18" spans="2:19" s="88" customFormat="1" ht="91" customHeight="1">
      <c r="B18" s="89" t="s">
        <v>186</v>
      </c>
      <c r="C18" s="180" t="s">
        <v>211</v>
      </c>
      <c r="D18" s="90" t="s">
        <v>37</v>
      </c>
      <c r="E18" s="91"/>
      <c r="F18" s="92">
        <v>30</v>
      </c>
      <c r="G18" s="92">
        <v>92</v>
      </c>
      <c r="H18" s="92">
        <v>175</v>
      </c>
      <c r="I18" s="92">
        <v>155</v>
      </c>
      <c r="J18" s="92">
        <v>88</v>
      </c>
      <c r="K18" s="92">
        <v>40</v>
      </c>
      <c r="L18" s="92">
        <v>20</v>
      </c>
      <c r="M18" s="92"/>
      <c r="N18" s="92"/>
      <c r="O18" s="92"/>
      <c r="P18" s="92"/>
      <c r="Q18" s="93">
        <f>SUM(E18:P18)</f>
        <v>600</v>
      </c>
      <c r="S18" s="145"/>
    </row>
    <row r="19" spans="2:19" s="88" customFormat="1" ht="82" customHeight="1">
      <c r="B19" s="89" t="s">
        <v>58</v>
      </c>
      <c r="C19" s="180" t="str">
        <f>C18</f>
        <v>M-0324-KT-4951-BK</v>
      </c>
      <c r="D19" s="91" t="str">
        <f>+D18</f>
        <v>BLACK</v>
      </c>
      <c r="E19" s="91"/>
      <c r="F19" s="94">
        <f>ROUNDUP(F18*4%,0)</f>
        <v>2</v>
      </c>
      <c r="G19" s="94">
        <f t="shared" ref="G19:L19" si="0">ROUNDUP(G18*4%,0)</f>
        <v>4</v>
      </c>
      <c r="H19" s="94">
        <f t="shared" si="0"/>
        <v>7</v>
      </c>
      <c r="I19" s="94">
        <f t="shared" si="0"/>
        <v>7</v>
      </c>
      <c r="J19" s="94">
        <f t="shared" si="0"/>
        <v>4</v>
      </c>
      <c r="K19" s="94">
        <f t="shared" si="0"/>
        <v>2</v>
      </c>
      <c r="L19" s="94">
        <f t="shared" si="0"/>
        <v>1</v>
      </c>
      <c r="M19" s="94"/>
      <c r="N19" s="94"/>
      <c r="O19" s="94"/>
      <c r="P19" s="94"/>
      <c r="Q19" s="93">
        <f>SUM(E19:P19)</f>
        <v>27</v>
      </c>
      <c r="S19" s="145"/>
    </row>
    <row r="20" spans="2:19" s="100" customFormat="1" ht="72" customHeight="1">
      <c r="B20" s="181" t="s">
        <v>177</v>
      </c>
      <c r="C20" s="182"/>
      <c r="D20" s="182"/>
      <c r="E20" s="183"/>
      <c r="F20" s="183">
        <v>0</v>
      </c>
      <c r="G20" s="184">
        <v>0</v>
      </c>
      <c r="H20" s="184">
        <v>3</v>
      </c>
      <c r="I20" s="184">
        <v>1</v>
      </c>
      <c r="J20" s="184">
        <v>1</v>
      </c>
      <c r="K20" s="184">
        <v>0</v>
      </c>
      <c r="L20" s="183">
        <v>0</v>
      </c>
      <c r="M20" s="185"/>
      <c r="N20" s="185"/>
      <c r="O20" s="185"/>
      <c r="P20" s="185"/>
      <c r="Q20" s="186">
        <f>SUM(F20:P20)</f>
        <v>5</v>
      </c>
    </row>
    <row r="21" spans="2:19" s="100" customFormat="1" ht="92" customHeight="1">
      <c r="B21" s="95" t="s">
        <v>13</v>
      </c>
      <c r="C21" s="95"/>
      <c r="D21" s="96" t="s">
        <v>37</v>
      </c>
      <c r="E21" s="97"/>
      <c r="F21" s="99">
        <f>SUM(F18:F20)</f>
        <v>32</v>
      </c>
      <c r="G21" s="99">
        <f t="shared" ref="G21:L21" si="1">SUM(G18:G20)</f>
        <v>96</v>
      </c>
      <c r="H21" s="99">
        <f t="shared" si="1"/>
        <v>185</v>
      </c>
      <c r="I21" s="99">
        <f t="shared" si="1"/>
        <v>163</v>
      </c>
      <c r="J21" s="99">
        <f t="shared" si="1"/>
        <v>93</v>
      </c>
      <c r="K21" s="99">
        <f t="shared" si="1"/>
        <v>42</v>
      </c>
      <c r="L21" s="99">
        <f t="shared" si="1"/>
        <v>21</v>
      </c>
      <c r="M21" s="99"/>
      <c r="N21" s="98"/>
      <c r="O21" s="98"/>
      <c r="P21" s="98"/>
      <c r="Q21" s="197">
        <f>SUM(Q18:Q20)</f>
        <v>632</v>
      </c>
      <c r="S21" s="156">
        <f>(Q21-Q18)/Q18</f>
        <v>5.3333333333333337E-2</v>
      </c>
    </row>
    <row r="22" spans="2:19" s="88" customFormat="1" ht="37.5" customHeight="1">
      <c r="B22" s="84"/>
      <c r="C22" s="84"/>
      <c r="D22" s="84"/>
      <c r="E22" s="84"/>
      <c r="F22" s="84"/>
      <c r="G22" s="84"/>
      <c r="H22" s="84"/>
      <c r="I22" s="84"/>
      <c r="J22" s="84"/>
      <c r="K22" s="84"/>
      <c r="L22" s="84"/>
      <c r="M22" s="84"/>
      <c r="N22" s="84"/>
      <c r="O22" s="84"/>
      <c r="P22" s="84"/>
      <c r="Q22" s="84"/>
      <c r="S22" s="145"/>
    </row>
    <row r="23" spans="2:19" s="88" customFormat="1" ht="37.5" customHeight="1">
      <c r="B23" s="84"/>
      <c r="C23" s="84"/>
      <c r="D23" s="84"/>
      <c r="E23" s="84"/>
      <c r="F23" s="84"/>
      <c r="G23" s="84"/>
      <c r="H23" s="84"/>
      <c r="I23" s="84"/>
      <c r="J23" s="84"/>
      <c r="K23" s="84"/>
      <c r="L23" s="84"/>
      <c r="M23" s="84"/>
      <c r="N23" s="84"/>
      <c r="O23" s="84"/>
      <c r="P23" s="84"/>
      <c r="Q23" s="84"/>
      <c r="S23" s="145"/>
    </row>
    <row r="24" spans="2:19" s="88" customFormat="1" ht="37.5" hidden="1" customHeight="1">
      <c r="B24" s="84"/>
      <c r="C24" s="85" t="s">
        <v>65</v>
      </c>
      <c r="D24" s="85" t="s">
        <v>9</v>
      </c>
      <c r="E24" s="86" t="s">
        <v>51</v>
      </c>
      <c r="F24" s="86" t="s">
        <v>83</v>
      </c>
      <c r="G24" s="86" t="s">
        <v>55</v>
      </c>
      <c r="H24" s="86" t="s">
        <v>10</v>
      </c>
      <c r="I24" s="86" t="s">
        <v>52</v>
      </c>
      <c r="J24" s="86" t="s">
        <v>53</v>
      </c>
      <c r="K24" s="86" t="s">
        <v>54</v>
      </c>
      <c r="L24" s="86" t="s">
        <v>93</v>
      </c>
      <c r="M24" s="86"/>
      <c r="N24" s="86"/>
      <c r="O24" s="86"/>
      <c r="P24" s="86"/>
      <c r="Q24" s="87" t="s">
        <v>11</v>
      </c>
      <c r="S24" s="145"/>
    </row>
    <row r="25" spans="2:19" s="88" customFormat="1" ht="53.5" hidden="1">
      <c r="B25" s="89" t="s">
        <v>12</v>
      </c>
      <c r="C25" s="180" t="s">
        <v>174</v>
      </c>
      <c r="D25" s="90" t="s">
        <v>168</v>
      </c>
      <c r="E25" s="91"/>
      <c r="F25" s="91" t="s">
        <v>176</v>
      </c>
      <c r="G25" s="92"/>
      <c r="H25" s="92"/>
      <c r="I25" s="92"/>
      <c r="J25" s="92"/>
      <c r="K25" s="92"/>
      <c r="L25" s="92"/>
      <c r="M25" s="92"/>
      <c r="N25" s="92"/>
      <c r="O25" s="92"/>
      <c r="P25" s="92"/>
      <c r="Q25" s="93">
        <f>SUM(E25:P25)</f>
        <v>0</v>
      </c>
      <c r="S25" s="145"/>
    </row>
    <row r="26" spans="2:19" s="88" customFormat="1" ht="53.5" hidden="1">
      <c r="B26" s="89" t="s">
        <v>58</v>
      </c>
      <c r="C26" s="180" t="str">
        <f>C25</f>
        <v>M-0124-KT-4419-OA</v>
      </c>
      <c r="D26" s="91" t="str">
        <f>+D25</f>
        <v>OPEN AIR</v>
      </c>
      <c r="E26" s="91"/>
      <c r="F26" s="94"/>
      <c r="G26" s="94">
        <f t="shared" ref="G26:L26" si="2">ROUNDUP(G25*4%,0)</f>
        <v>0</v>
      </c>
      <c r="H26" s="94">
        <f t="shared" si="2"/>
        <v>0</v>
      </c>
      <c r="I26" s="94">
        <f t="shared" si="2"/>
        <v>0</v>
      </c>
      <c r="J26" s="94">
        <f t="shared" si="2"/>
        <v>0</v>
      </c>
      <c r="K26" s="94">
        <f t="shared" si="2"/>
        <v>0</v>
      </c>
      <c r="L26" s="94">
        <f t="shared" si="2"/>
        <v>0</v>
      </c>
      <c r="M26" s="94"/>
      <c r="N26" s="94"/>
      <c r="O26" s="94"/>
      <c r="P26" s="94"/>
      <c r="Q26" s="93">
        <f>SUM(E26:P26)</f>
        <v>0</v>
      </c>
      <c r="S26" s="145"/>
    </row>
    <row r="27" spans="2:19" s="100" customFormat="1" ht="53.5" hidden="1">
      <c r="B27" s="95" t="s">
        <v>13</v>
      </c>
      <c r="C27" s="95"/>
      <c r="D27" s="96" t="str">
        <f>+D26</f>
        <v>OPEN AIR</v>
      </c>
      <c r="E27" s="97"/>
      <c r="F27" s="99">
        <f t="shared" ref="F27:L27" si="3">SUM(F25:F26)</f>
        <v>0</v>
      </c>
      <c r="G27" s="99">
        <f t="shared" si="3"/>
        <v>0</v>
      </c>
      <c r="H27" s="99">
        <f t="shared" si="3"/>
        <v>0</v>
      </c>
      <c r="I27" s="99">
        <f t="shared" si="3"/>
        <v>0</v>
      </c>
      <c r="J27" s="99">
        <f t="shared" si="3"/>
        <v>0</v>
      </c>
      <c r="K27" s="99">
        <f t="shared" si="3"/>
        <v>0</v>
      </c>
      <c r="L27" s="99">
        <f t="shared" si="3"/>
        <v>0</v>
      </c>
      <c r="M27" s="98"/>
      <c r="N27" s="98"/>
      <c r="O27" s="98"/>
      <c r="P27" s="98"/>
      <c r="Q27" s="98">
        <f>SUM(Q25:Q26)</f>
        <v>0</v>
      </c>
      <c r="S27" s="156" t="e">
        <f>Q26/Q25</f>
        <v>#DIV/0!</v>
      </c>
    </row>
    <row r="28" spans="2:19" s="100" customFormat="1" ht="49" hidden="1" customHeight="1">
      <c r="B28" s="181" t="s">
        <v>177</v>
      </c>
      <c r="C28" s="182"/>
      <c r="D28" s="182"/>
      <c r="E28" s="183"/>
      <c r="F28" s="183">
        <v>0</v>
      </c>
      <c r="G28" s="184">
        <v>0</v>
      </c>
      <c r="H28" s="183">
        <v>3</v>
      </c>
      <c r="I28" s="183">
        <v>1</v>
      </c>
      <c r="J28" s="183">
        <v>1</v>
      </c>
      <c r="K28" s="183">
        <v>0</v>
      </c>
      <c r="L28" s="183">
        <v>0</v>
      </c>
      <c r="M28" s="185"/>
      <c r="N28" s="185"/>
      <c r="O28" s="185"/>
      <c r="P28" s="185"/>
      <c r="Q28" s="186">
        <f>SUM(F28:P28)</f>
        <v>5</v>
      </c>
    </row>
    <row r="29" spans="2:19" s="88" customFormat="1" ht="37.5" hidden="1" customHeight="1">
      <c r="B29" s="84"/>
      <c r="C29" s="84"/>
      <c r="D29" s="84"/>
      <c r="E29" s="84"/>
      <c r="F29" s="84"/>
      <c r="G29" s="84"/>
      <c r="H29" s="84"/>
      <c r="I29" s="84"/>
      <c r="J29" s="84"/>
      <c r="K29" s="84"/>
      <c r="L29" s="84"/>
      <c r="M29" s="84"/>
      <c r="N29" s="84"/>
      <c r="O29" s="84"/>
      <c r="P29" s="84"/>
      <c r="Q29" s="84"/>
      <c r="S29" s="145"/>
    </row>
    <row r="30" spans="2:19" s="88" customFormat="1" ht="37.5" hidden="1" customHeight="1">
      <c r="B30" s="84"/>
      <c r="C30" s="85" t="s">
        <v>65</v>
      </c>
      <c r="D30" s="85" t="s">
        <v>9</v>
      </c>
      <c r="E30" s="86" t="s">
        <v>51</v>
      </c>
      <c r="F30" s="86" t="s">
        <v>83</v>
      </c>
      <c r="G30" s="86" t="s">
        <v>55</v>
      </c>
      <c r="H30" s="86" t="s">
        <v>10</v>
      </c>
      <c r="I30" s="86" t="s">
        <v>52</v>
      </c>
      <c r="J30" s="86" t="s">
        <v>53</v>
      </c>
      <c r="K30" s="86" t="s">
        <v>54</v>
      </c>
      <c r="L30" s="86" t="s">
        <v>93</v>
      </c>
      <c r="M30" s="86"/>
      <c r="N30" s="86"/>
      <c r="O30" s="86"/>
      <c r="P30" s="86"/>
      <c r="Q30" s="87" t="s">
        <v>11</v>
      </c>
      <c r="S30" s="145"/>
    </row>
    <row r="31" spans="2:19" s="88" customFormat="1" ht="53.5" hidden="1">
      <c r="B31" s="89" t="s">
        <v>12</v>
      </c>
      <c r="C31" s="180" t="s">
        <v>175</v>
      </c>
      <c r="D31" s="90" t="s">
        <v>169</v>
      </c>
      <c r="E31" s="91"/>
      <c r="F31" s="91" t="s">
        <v>176</v>
      </c>
      <c r="G31" s="92"/>
      <c r="H31" s="92"/>
      <c r="I31" s="92"/>
      <c r="J31" s="92"/>
      <c r="K31" s="92"/>
      <c r="L31" s="92"/>
      <c r="M31" s="92"/>
      <c r="N31" s="92"/>
      <c r="O31" s="92"/>
      <c r="P31" s="92"/>
      <c r="Q31" s="93">
        <f>SUM(E31:P31)</f>
        <v>0</v>
      </c>
      <c r="S31" s="145"/>
    </row>
    <row r="32" spans="2:19" s="88" customFormat="1" ht="53.5" hidden="1">
      <c r="B32" s="89" t="s">
        <v>58</v>
      </c>
      <c r="C32" s="180" t="str">
        <f>C31</f>
        <v>M-0124-KT-4419-SD</v>
      </c>
      <c r="D32" s="91" t="str">
        <f>+D31</f>
        <v>SAND</v>
      </c>
      <c r="E32" s="91"/>
      <c r="F32" s="94"/>
      <c r="G32" s="94">
        <f t="shared" ref="G32:L32" si="4">ROUNDUP(G31*15%,0)</f>
        <v>0</v>
      </c>
      <c r="H32" s="94">
        <f t="shared" si="4"/>
        <v>0</v>
      </c>
      <c r="I32" s="94">
        <f t="shared" si="4"/>
        <v>0</v>
      </c>
      <c r="J32" s="94">
        <f t="shared" si="4"/>
        <v>0</v>
      </c>
      <c r="K32" s="94">
        <f t="shared" si="4"/>
        <v>0</v>
      </c>
      <c r="L32" s="94">
        <f t="shared" si="4"/>
        <v>0</v>
      </c>
      <c r="M32" s="94"/>
      <c r="N32" s="94"/>
      <c r="O32" s="94"/>
      <c r="P32" s="94"/>
      <c r="Q32" s="93">
        <f>SUM(E32:P32)</f>
        <v>0</v>
      </c>
      <c r="S32" s="145"/>
    </row>
    <row r="33" spans="1:19" s="100" customFormat="1" ht="53.5" hidden="1">
      <c r="B33" s="95" t="s">
        <v>13</v>
      </c>
      <c r="C33" s="95"/>
      <c r="D33" s="96" t="str">
        <f>+D32</f>
        <v>SAND</v>
      </c>
      <c r="E33" s="97"/>
      <c r="F33" s="99">
        <f t="shared" ref="F33:L33" si="5">SUM(F31:F32)</f>
        <v>0</v>
      </c>
      <c r="G33" s="99">
        <f t="shared" si="5"/>
        <v>0</v>
      </c>
      <c r="H33" s="99">
        <f t="shared" si="5"/>
        <v>0</v>
      </c>
      <c r="I33" s="99">
        <f t="shared" si="5"/>
        <v>0</v>
      </c>
      <c r="J33" s="99">
        <f t="shared" si="5"/>
        <v>0</v>
      </c>
      <c r="K33" s="99">
        <f t="shared" si="5"/>
        <v>0</v>
      </c>
      <c r="L33" s="99">
        <f t="shared" si="5"/>
        <v>0</v>
      </c>
      <c r="M33" s="98"/>
      <c r="N33" s="98"/>
      <c r="O33" s="98"/>
      <c r="P33" s="98"/>
      <c r="Q33" s="98">
        <f>SUM(Q31:Q32)</f>
        <v>0</v>
      </c>
      <c r="S33" s="156" t="e">
        <f>Q32/Q31</f>
        <v>#DIV/0!</v>
      </c>
    </row>
    <row r="34" spans="1:19" s="88" customFormat="1" ht="37.5" hidden="1" customHeight="1">
      <c r="B34" s="84"/>
      <c r="C34" s="84"/>
      <c r="D34" s="84"/>
      <c r="E34" s="84"/>
      <c r="F34" s="84"/>
      <c r="G34" s="84"/>
      <c r="H34" s="84"/>
      <c r="I34" s="84"/>
      <c r="J34" s="84"/>
      <c r="K34" s="84"/>
      <c r="L34" s="84"/>
      <c r="M34" s="84"/>
      <c r="N34" s="84"/>
      <c r="O34" s="84"/>
      <c r="P34" s="84"/>
      <c r="Q34" s="84"/>
      <c r="S34" s="145"/>
    </row>
    <row r="35" spans="1:19" s="88" customFormat="1" ht="37.5" hidden="1" customHeight="1">
      <c r="B35" s="84"/>
      <c r="C35" s="85" t="s">
        <v>65</v>
      </c>
      <c r="D35" s="85" t="s">
        <v>9</v>
      </c>
      <c r="E35" s="86" t="s">
        <v>51</v>
      </c>
      <c r="F35" s="86" t="s">
        <v>83</v>
      </c>
      <c r="G35" s="86" t="s">
        <v>55</v>
      </c>
      <c r="H35" s="86" t="s">
        <v>10</v>
      </c>
      <c r="I35" s="86" t="s">
        <v>52</v>
      </c>
      <c r="J35" s="86" t="s">
        <v>53</v>
      </c>
      <c r="K35" s="86" t="s">
        <v>54</v>
      </c>
      <c r="L35" s="86" t="s">
        <v>93</v>
      </c>
      <c r="M35" s="86"/>
      <c r="N35" s="86"/>
      <c r="O35" s="86"/>
      <c r="P35" s="86"/>
      <c r="Q35" s="87" t="s">
        <v>11</v>
      </c>
      <c r="S35" s="145"/>
    </row>
    <row r="36" spans="1:19" s="88" customFormat="1" ht="53.5" hidden="1">
      <c r="B36" s="89" t="s">
        <v>12</v>
      </c>
      <c r="C36" s="180"/>
      <c r="D36" s="90"/>
      <c r="E36" s="91"/>
      <c r="F36" s="92"/>
      <c r="G36" s="92"/>
      <c r="H36" s="92"/>
      <c r="I36" s="92"/>
      <c r="J36" s="92"/>
      <c r="K36" s="92"/>
      <c r="L36" s="92"/>
      <c r="M36" s="92"/>
      <c r="N36" s="92"/>
      <c r="O36" s="92"/>
      <c r="P36" s="92"/>
      <c r="Q36" s="93">
        <f>SUM(E36:P36)</f>
        <v>0</v>
      </c>
      <c r="S36" s="145"/>
    </row>
    <row r="37" spans="1:19" s="88" customFormat="1" ht="53.5" hidden="1">
      <c r="B37" s="89" t="s">
        <v>58</v>
      </c>
      <c r="C37" s="180"/>
      <c r="D37" s="91">
        <f>+D36</f>
        <v>0</v>
      </c>
      <c r="E37" s="91"/>
      <c r="F37" s="94">
        <v>0</v>
      </c>
      <c r="G37" s="94">
        <f>ROUNDUP(G36*5%,0)</f>
        <v>0</v>
      </c>
      <c r="H37" s="94">
        <f t="shared" ref="H37:L37" si="6">ROUNDUP(H36*5%,0)</f>
        <v>0</v>
      </c>
      <c r="I37" s="94">
        <f t="shared" si="6"/>
        <v>0</v>
      </c>
      <c r="J37" s="94">
        <f t="shared" si="6"/>
        <v>0</v>
      </c>
      <c r="K37" s="94">
        <f t="shared" si="6"/>
        <v>0</v>
      </c>
      <c r="L37" s="94">
        <f t="shared" si="6"/>
        <v>0</v>
      </c>
      <c r="M37" s="94"/>
      <c r="N37" s="94"/>
      <c r="O37" s="94"/>
      <c r="P37" s="94"/>
      <c r="Q37" s="93">
        <f>SUM(E37:P37)</f>
        <v>0</v>
      </c>
      <c r="S37" s="145"/>
    </row>
    <row r="38" spans="1:19" s="100" customFormat="1" ht="53.5" hidden="1">
      <c r="B38" s="95" t="s">
        <v>13</v>
      </c>
      <c r="C38" s="95"/>
      <c r="D38" s="96">
        <f>+D37</f>
        <v>0</v>
      </c>
      <c r="E38" s="97"/>
      <c r="F38" s="99">
        <v>0</v>
      </c>
      <c r="G38" s="99">
        <f>SUM(G36:G37)</f>
        <v>0</v>
      </c>
      <c r="H38" s="99">
        <f t="shared" ref="H38:K38" si="7">SUM(H36:H37)</f>
        <v>0</v>
      </c>
      <c r="I38" s="99">
        <f t="shared" si="7"/>
        <v>0</v>
      </c>
      <c r="J38" s="99">
        <f t="shared" si="7"/>
        <v>0</v>
      </c>
      <c r="K38" s="99">
        <f t="shared" si="7"/>
        <v>0</v>
      </c>
      <c r="L38" s="99">
        <v>0</v>
      </c>
      <c r="M38" s="98"/>
      <c r="N38" s="98"/>
      <c r="O38" s="98"/>
      <c r="P38" s="98"/>
      <c r="Q38" s="98">
        <f>SUM(Q36:Q37)</f>
        <v>0</v>
      </c>
      <c r="S38" s="156" t="e">
        <f>Q37/Q36</f>
        <v>#DIV/0!</v>
      </c>
    </row>
    <row r="39" spans="1:19" s="100" customFormat="1" ht="49" hidden="1" customHeight="1">
      <c r="B39" s="181" t="s">
        <v>177</v>
      </c>
      <c r="C39" s="182"/>
      <c r="D39" s="182"/>
      <c r="E39" s="183"/>
      <c r="F39" s="183">
        <v>0</v>
      </c>
      <c r="G39" s="184">
        <v>0</v>
      </c>
      <c r="H39" s="183">
        <v>3</v>
      </c>
      <c r="I39" s="183">
        <v>1</v>
      </c>
      <c r="J39" s="183">
        <v>1</v>
      </c>
      <c r="K39" s="183">
        <v>0</v>
      </c>
      <c r="L39" s="183">
        <v>0</v>
      </c>
      <c r="M39" s="185"/>
      <c r="N39" s="185"/>
      <c r="O39" s="185"/>
      <c r="P39" s="185"/>
      <c r="Q39" s="186">
        <f>SUM(F39:P39)</f>
        <v>5</v>
      </c>
    </row>
    <row r="40" spans="1:19" s="88" customFormat="1" ht="37.5" hidden="1" customHeight="1"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S40" s="145"/>
    </row>
    <row r="41" spans="1:19" s="100" customFormat="1" ht="81.5" customHeight="1">
      <c r="B41" s="101" t="s">
        <v>77</v>
      </c>
      <c r="C41" s="102"/>
      <c r="D41" s="101"/>
      <c r="E41" s="103"/>
      <c r="F41" s="123">
        <f>F21</f>
        <v>32</v>
      </c>
      <c r="G41" s="123">
        <f t="shared" ref="G41:L41" si="8">G21</f>
        <v>96</v>
      </c>
      <c r="H41" s="123">
        <f t="shared" si="8"/>
        <v>185</v>
      </c>
      <c r="I41" s="123">
        <f t="shared" si="8"/>
        <v>163</v>
      </c>
      <c r="J41" s="123">
        <f t="shared" si="8"/>
        <v>93</v>
      </c>
      <c r="K41" s="123">
        <f t="shared" si="8"/>
        <v>42</v>
      </c>
      <c r="L41" s="123">
        <f t="shared" si="8"/>
        <v>21</v>
      </c>
      <c r="M41" s="123"/>
      <c r="N41" s="123"/>
      <c r="O41" s="123"/>
      <c r="P41" s="123"/>
      <c r="Q41" s="123">
        <f>SUM(F41:P41)</f>
        <v>632</v>
      </c>
      <c r="S41" s="146"/>
    </row>
    <row r="42" spans="1:19" s="62" customFormat="1" ht="20.25" customHeight="1">
      <c r="B42" s="63"/>
      <c r="C42" s="64"/>
      <c r="D42" s="278"/>
      <c r="E42" s="278"/>
      <c r="F42" s="278"/>
      <c r="G42" s="278"/>
      <c r="H42" s="278"/>
      <c r="I42" s="278"/>
      <c r="J42" s="278"/>
      <c r="K42" s="278"/>
      <c r="L42" s="278"/>
      <c r="M42" s="278"/>
      <c r="N42" s="278"/>
      <c r="O42" s="278"/>
      <c r="P42" s="278"/>
      <c r="Q42" s="278"/>
      <c r="S42" s="147"/>
    </row>
    <row r="43" spans="1:19" s="1" customFormat="1" ht="59.15" customHeight="1">
      <c r="B43" s="53" t="s">
        <v>14</v>
      </c>
      <c r="C43" s="31"/>
      <c r="D43" s="278"/>
      <c r="E43" s="278"/>
      <c r="F43" s="278"/>
      <c r="G43" s="278"/>
      <c r="H43" s="278"/>
      <c r="I43" s="278"/>
      <c r="J43" s="278"/>
      <c r="K43" s="278"/>
      <c r="L43" s="278"/>
      <c r="M43" s="278"/>
      <c r="N43" s="278"/>
      <c r="O43" s="278"/>
      <c r="P43" s="278"/>
      <c r="Q43" s="278"/>
      <c r="S43" s="140"/>
    </row>
    <row r="44" spans="1:19" s="32" customFormat="1" ht="140" customHeight="1">
      <c r="A44" s="258" t="s">
        <v>15</v>
      </c>
      <c r="B44" s="258"/>
      <c r="C44" s="258"/>
      <c r="D44" s="77" t="s">
        <v>16</v>
      </c>
      <c r="E44" s="77" t="s">
        <v>17</v>
      </c>
      <c r="F44" s="77" t="s">
        <v>18</v>
      </c>
      <c r="G44" s="76" t="s">
        <v>19</v>
      </c>
      <c r="H44" s="76" t="s">
        <v>20</v>
      </c>
      <c r="I44" s="76" t="s">
        <v>34</v>
      </c>
      <c r="J44" s="76" t="s">
        <v>82</v>
      </c>
      <c r="K44" s="76" t="s">
        <v>80</v>
      </c>
      <c r="L44" s="76" t="s">
        <v>81</v>
      </c>
      <c r="M44" s="76" t="s">
        <v>35</v>
      </c>
      <c r="N44" s="259" t="s">
        <v>47</v>
      </c>
      <c r="O44" s="259"/>
      <c r="P44" s="259"/>
      <c r="Q44" s="259"/>
      <c r="S44" s="148"/>
    </row>
    <row r="45" spans="1:19" s="39" customFormat="1" ht="72" customHeight="1">
      <c r="A45" s="243" t="s">
        <v>37</v>
      </c>
      <c r="B45" s="243"/>
      <c r="C45" s="243"/>
      <c r="D45" s="243"/>
      <c r="E45" s="243"/>
      <c r="F45" s="243"/>
      <c r="G45" s="243"/>
      <c r="H45" s="243"/>
      <c r="I45" s="243"/>
      <c r="J45" s="243"/>
      <c r="K45" s="243"/>
      <c r="L45" s="243"/>
      <c r="M45" s="243"/>
      <c r="N45" s="243"/>
      <c r="O45" s="243"/>
      <c r="P45" s="243"/>
      <c r="Q45" s="243"/>
      <c r="S45" s="149"/>
    </row>
    <row r="46" spans="1:19" s="66" customFormat="1" ht="231.5" customHeight="1">
      <c r="A46" s="67">
        <v>1</v>
      </c>
      <c r="B46" s="283" t="str">
        <f>$L$11</f>
        <v>Single jersey 20's 100% Cotton 190gsm- SHF</v>
      </c>
      <c r="C46" s="283"/>
      <c r="D46" s="81" t="s">
        <v>76</v>
      </c>
      <c r="E46" s="81" t="s">
        <v>129</v>
      </c>
      <c r="F46" s="67" t="s">
        <v>10</v>
      </c>
      <c r="G46" s="82">
        <f>Q41</f>
        <v>632</v>
      </c>
      <c r="H46" s="83">
        <v>0.76</v>
      </c>
      <c r="I46" s="70">
        <f>H46*G46</f>
        <v>480.32</v>
      </c>
      <c r="J46" s="74">
        <f>I46*0.8%+(I46/50)*0.5</f>
        <v>8.645760000000001</v>
      </c>
      <c r="K46" s="74">
        <v>3</v>
      </c>
      <c r="L46" s="74">
        <v>0</v>
      </c>
      <c r="M46" s="157">
        <f>ROUNDUP(SUM(I46:L46),0)</f>
        <v>492</v>
      </c>
      <c r="N46" s="282" t="s">
        <v>212</v>
      </c>
      <c r="O46" s="282"/>
      <c r="P46" s="282"/>
      <c r="Q46" s="282"/>
      <c r="R46" s="196"/>
      <c r="S46" s="195"/>
    </row>
    <row r="47" spans="1:19" s="66" customFormat="1" ht="207.5" customHeight="1">
      <c r="A47" s="67">
        <v>2</v>
      </c>
      <c r="B47" s="284" t="s">
        <v>114</v>
      </c>
      <c r="C47" s="284"/>
      <c r="D47" s="81" t="s">
        <v>92</v>
      </c>
      <c r="E47" s="81" t="str">
        <f>E46</f>
        <v>BLACK OVO STANDARD</v>
      </c>
      <c r="F47" s="67" t="s">
        <v>10</v>
      </c>
      <c r="G47" s="82">
        <f>G46</f>
        <v>632</v>
      </c>
      <c r="H47" s="83">
        <v>0.02</v>
      </c>
      <c r="I47" s="70">
        <f>H47*G47</f>
        <v>12.64</v>
      </c>
      <c r="J47" s="74">
        <f>I47*0%</f>
        <v>0</v>
      </c>
      <c r="K47" s="74">
        <v>0</v>
      </c>
      <c r="L47" s="74">
        <v>0</v>
      </c>
      <c r="M47" s="157">
        <f>ROUNDUP(SUM(I47:L47),0)</f>
        <v>13</v>
      </c>
      <c r="N47" s="282" t="s">
        <v>213</v>
      </c>
      <c r="O47" s="282"/>
      <c r="P47" s="282"/>
      <c r="Q47" s="282"/>
      <c r="S47" s="150"/>
    </row>
    <row r="48" spans="1:19" s="39" customFormat="1" ht="41.5" hidden="1">
      <c r="A48" s="243" t="str">
        <f>$D$27</f>
        <v>OPEN AIR</v>
      </c>
      <c r="B48" s="243"/>
      <c r="C48" s="243"/>
      <c r="D48" s="243"/>
      <c r="E48" s="243"/>
      <c r="F48" s="243"/>
      <c r="G48" s="243"/>
      <c r="H48" s="243"/>
      <c r="I48" s="243"/>
      <c r="J48" s="243"/>
      <c r="K48" s="243"/>
      <c r="L48" s="243"/>
      <c r="M48" s="243"/>
      <c r="N48" s="243"/>
      <c r="O48" s="243"/>
      <c r="P48" s="243"/>
      <c r="Q48" s="243"/>
      <c r="S48" s="149"/>
    </row>
    <row r="49" spans="1:19" s="66" customFormat="1" ht="81.5" hidden="1" customHeight="1">
      <c r="A49" s="67">
        <v>5</v>
      </c>
      <c r="B49" s="240" t="str">
        <f>$L$11</f>
        <v>Single jersey 20's 100% Cotton 190gsm- SHF</v>
      </c>
      <c r="C49" s="240"/>
      <c r="D49" s="81" t="s">
        <v>76</v>
      </c>
      <c r="E49" s="81" t="str">
        <f>$D$27</f>
        <v>OPEN AIR</v>
      </c>
      <c r="F49" s="67" t="s">
        <v>10</v>
      </c>
      <c r="G49" s="82">
        <f>$Q$27</f>
        <v>0</v>
      </c>
      <c r="H49" s="83">
        <v>0.78</v>
      </c>
      <c r="I49" s="70">
        <f>H49*G49</f>
        <v>0</v>
      </c>
      <c r="J49" s="74">
        <f>I49*1%+(I49/40)*0.5</f>
        <v>0</v>
      </c>
      <c r="K49" s="74">
        <v>2</v>
      </c>
      <c r="L49" s="74">
        <v>0</v>
      </c>
      <c r="M49" s="157">
        <f>ROUNDUP(SUM(I49:L49),0)</f>
        <v>2</v>
      </c>
      <c r="N49" s="241" t="s">
        <v>172</v>
      </c>
      <c r="O49" s="241"/>
      <c r="P49" s="241"/>
      <c r="Q49" s="241"/>
      <c r="S49" s="150"/>
    </row>
    <row r="50" spans="1:19" s="66" customFormat="1" ht="81.5" hidden="1" customHeight="1">
      <c r="A50" s="67">
        <v>6</v>
      </c>
      <c r="B50" s="242" t="s">
        <v>91</v>
      </c>
      <c r="C50" s="242"/>
      <c r="D50" s="81" t="s">
        <v>92</v>
      </c>
      <c r="E50" s="81" t="str">
        <f>E49</f>
        <v>OPEN AIR</v>
      </c>
      <c r="F50" s="67" t="s">
        <v>10</v>
      </c>
      <c r="G50" s="82">
        <f>G49</f>
        <v>0</v>
      </c>
      <c r="H50" s="83">
        <v>0.02</v>
      </c>
      <c r="I50" s="70">
        <f>H50*G50</f>
        <v>0</v>
      </c>
      <c r="J50" s="74">
        <f>I50*1%</f>
        <v>0</v>
      </c>
      <c r="K50" s="74">
        <v>0</v>
      </c>
      <c r="L50" s="74">
        <v>0</v>
      </c>
      <c r="M50" s="157">
        <f>ROUNDUP(SUM(I50:L50),0)</f>
        <v>0</v>
      </c>
      <c r="N50" s="241" t="s">
        <v>173</v>
      </c>
      <c r="O50" s="241"/>
      <c r="P50" s="241"/>
      <c r="Q50" s="241"/>
      <c r="S50" s="150"/>
    </row>
    <row r="51" spans="1:19" s="39" customFormat="1" ht="41.5" hidden="1">
      <c r="A51" s="243" t="str">
        <f>$D$33</f>
        <v>SAND</v>
      </c>
      <c r="B51" s="243"/>
      <c r="C51" s="243"/>
      <c r="D51" s="243"/>
      <c r="E51" s="243"/>
      <c r="F51" s="243"/>
      <c r="G51" s="243"/>
      <c r="H51" s="243"/>
      <c r="I51" s="243"/>
      <c r="J51" s="243"/>
      <c r="K51" s="243"/>
      <c r="L51" s="243"/>
      <c r="M51" s="243"/>
      <c r="N51" s="243"/>
      <c r="O51" s="243"/>
      <c r="P51" s="243"/>
      <c r="Q51" s="243"/>
      <c r="S51" s="149"/>
    </row>
    <row r="52" spans="1:19" s="66" customFormat="1" ht="103" hidden="1" customHeight="1">
      <c r="A52" s="67">
        <v>7</v>
      </c>
      <c r="B52" s="240" t="str">
        <f>$L$11</f>
        <v>Single jersey 20's 100% Cotton 190gsm- SHF</v>
      </c>
      <c r="C52" s="240"/>
      <c r="D52" s="81" t="s">
        <v>76</v>
      </c>
      <c r="E52" s="81" t="str">
        <f>$D$33</f>
        <v>SAND</v>
      </c>
      <c r="F52" s="67" t="s">
        <v>10</v>
      </c>
      <c r="G52" s="82">
        <f>$Q$33</f>
        <v>0</v>
      </c>
      <c r="H52" s="83">
        <v>0.78</v>
      </c>
      <c r="I52" s="70">
        <f>H52*G52</f>
        <v>0</v>
      </c>
      <c r="J52" s="74">
        <f>I52*2.1%+(I52/50)*0.5</f>
        <v>0</v>
      </c>
      <c r="K52" s="74">
        <v>2</v>
      </c>
      <c r="L52" s="74">
        <v>0</v>
      </c>
      <c r="M52" s="157">
        <f>ROUNDUP(SUM(I52:L52),0)</f>
        <v>2</v>
      </c>
      <c r="N52" s="241" t="s">
        <v>170</v>
      </c>
      <c r="O52" s="241"/>
      <c r="P52" s="241"/>
      <c r="Q52" s="241"/>
      <c r="S52" s="150"/>
    </row>
    <row r="53" spans="1:19" s="66" customFormat="1" ht="103" hidden="1" customHeight="1">
      <c r="A53" s="67">
        <v>8</v>
      </c>
      <c r="B53" s="242" t="s">
        <v>91</v>
      </c>
      <c r="C53" s="242"/>
      <c r="D53" s="81" t="s">
        <v>92</v>
      </c>
      <c r="E53" s="81" t="str">
        <f>E52</f>
        <v>SAND</v>
      </c>
      <c r="F53" s="67" t="s">
        <v>10</v>
      </c>
      <c r="G53" s="82">
        <f>G52</f>
        <v>0</v>
      </c>
      <c r="H53" s="83">
        <v>0.02</v>
      </c>
      <c r="I53" s="70">
        <f>H53*G53</f>
        <v>0</v>
      </c>
      <c r="J53" s="74">
        <f>I53*29.1%</f>
        <v>0</v>
      </c>
      <c r="K53" s="74">
        <v>0</v>
      </c>
      <c r="L53" s="74">
        <v>0</v>
      </c>
      <c r="M53" s="157">
        <f>ROUNDUP(SUM(I53:L53),0)</f>
        <v>0</v>
      </c>
      <c r="N53" s="241" t="s">
        <v>171</v>
      </c>
      <c r="O53" s="241"/>
      <c r="P53" s="241"/>
      <c r="Q53" s="241"/>
      <c r="S53" s="150"/>
    </row>
    <row r="54" spans="1:19" s="39" customFormat="1" ht="41.5" hidden="1">
      <c r="A54" s="243">
        <f>$D$38</f>
        <v>0</v>
      </c>
      <c r="B54" s="243"/>
      <c r="C54" s="243"/>
      <c r="D54" s="243"/>
      <c r="E54" s="243"/>
      <c r="F54" s="243"/>
      <c r="G54" s="243"/>
      <c r="H54" s="243"/>
      <c r="I54" s="243"/>
      <c r="J54" s="243"/>
      <c r="K54" s="243"/>
      <c r="L54" s="243"/>
      <c r="M54" s="243"/>
      <c r="N54" s="243"/>
      <c r="O54" s="243"/>
      <c r="P54" s="243"/>
      <c r="Q54" s="243"/>
      <c r="S54" s="149"/>
    </row>
    <row r="55" spans="1:19" s="66" customFormat="1" ht="112" hidden="1" customHeight="1">
      <c r="A55" s="67">
        <v>9</v>
      </c>
      <c r="B55" s="240" t="str">
        <f>$L$11</f>
        <v>Single jersey 20's 100% Cotton 190gsm- SHF</v>
      </c>
      <c r="C55" s="240"/>
      <c r="D55" s="81" t="s">
        <v>76</v>
      </c>
      <c r="E55" s="81">
        <f>$D$38</f>
        <v>0</v>
      </c>
      <c r="F55" s="67" t="s">
        <v>10</v>
      </c>
      <c r="G55" s="82">
        <f>$Q$38</f>
        <v>0</v>
      </c>
      <c r="H55" s="83">
        <v>0.66</v>
      </c>
      <c r="I55" s="70">
        <f>H55*G55</f>
        <v>0</v>
      </c>
      <c r="J55" s="74">
        <f>I55*0.7%+(I55/50)*0.5</f>
        <v>0</v>
      </c>
      <c r="K55" s="74">
        <v>2</v>
      </c>
      <c r="L55" s="74">
        <v>0</v>
      </c>
      <c r="M55" s="157">
        <f>ROUNDUP(SUM(I55:L55),0)</f>
        <v>2</v>
      </c>
      <c r="N55" s="241"/>
      <c r="O55" s="241"/>
      <c r="P55" s="241"/>
      <c r="Q55" s="241"/>
      <c r="S55" s="150"/>
    </row>
    <row r="56" spans="1:19" s="66" customFormat="1" ht="112" hidden="1" customHeight="1">
      <c r="A56" s="67">
        <v>10</v>
      </c>
      <c r="B56" s="242" t="s">
        <v>91</v>
      </c>
      <c r="C56" s="242"/>
      <c r="D56" s="81" t="s">
        <v>92</v>
      </c>
      <c r="E56" s="81">
        <f>E55</f>
        <v>0</v>
      </c>
      <c r="F56" s="67" t="s">
        <v>10</v>
      </c>
      <c r="G56" s="82">
        <f>G55</f>
        <v>0</v>
      </c>
      <c r="H56" s="83">
        <v>1.7999999999999999E-2</v>
      </c>
      <c r="I56" s="70">
        <f>H56*G56</f>
        <v>0</v>
      </c>
      <c r="J56" s="74">
        <f>I56*0%</f>
        <v>0</v>
      </c>
      <c r="K56" s="74">
        <v>0</v>
      </c>
      <c r="L56" s="74">
        <v>0</v>
      </c>
      <c r="M56" s="157">
        <f>ROUNDUP(SUM(I56:L56),0)</f>
        <v>0</v>
      </c>
      <c r="N56" s="241"/>
      <c r="O56" s="241"/>
      <c r="P56" s="241"/>
      <c r="Q56" s="241"/>
      <c r="S56" s="150"/>
    </row>
    <row r="57" spans="1:19" s="33" customFormat="1" ht="56" customHeight="1" thickBot="1">
      <c r="B57" s="203" t="s">
        <v>21</v>
      </c>
      <c r="C57" s="34"/>
      <c r="D57" s="34"/>
      <c r="E57" s="34"/>
      <c r="G57" s="35"/>
      <c r="Q57" s="36"/>
      <c r="S57" s="151"/>
    </row>
    <row r="58" spans="1:19" s="46" customFormat="1" ht="87" customHeight="1">
      <c r="A58" s="255" t="s">
        <v>22</v>
      </c>
      <c r="B58" s="256"/>
      <c r="C58" s="256"/>
      <c r="D58" s="256"/>
      <c r="E58" s="257"/>
      <c r="F58" s="50" t="s">
        <v>44</v>
      </c>
      <c r="G58" s="50" t="s">
        <v>23</v>
      </c>
      <c r="H58" s="253" t="s">
        <v>39</v>
      </c>
      <c r="I58" s="268"/>
      <c r="J58" s="51" t="s">
        <v>18</v>
      </c>
      <c r="K58" s="50" t="s">
        <v>45</v>
      </c>
      <c r="L58" s="50" t="s">
        <v>24</v>
      </c>
      <c r="M58" s="52" t="s">
        <v>25</v>
      </c>
      <c r="N58" s="52" t="s">
        <v>26</v>
      </c>
      <c r="O58" s="52" t="s">
        <v>27</v>
      </c>
      <c r="P58" s="253" t="s">
        <v>28</v>
      </c>
      <c r="Q58" s="254"/>
      <c r="S58" s="152"/>
    </row>
    <row r="59" spans="1:19" s="11" customFormat="1" ht="68.5" customHeight="1">
      <c r="A59" s="78">
        <f>ROW()-ROW($A$58)</f>
        <v>1</v>
      </c>
      <c r="B59" s="245" t="s">
        <v>115</v>
      </c>
      <c r="C59" s="245"/>
      <c r="D59" s="245"/>
      <c r="E59" s="245"/>
      <c r="F59" s="71" t="str">
        <f>H59</f>
        <v>BLACK</v>
      </c>
      <c r="G59" s="124">
        <v>1500</v>
      </c>
      <c r="H59" s="246" t="str">
        <f>$D$21</f>
        <v>BLACK</v>
      </c>
      <c r="I59" s="246"/>
      <c r="J59" s="73" t="s">
        <v>29</v>
      </c>
      <c r="K59" s="73">
        <f>Q21</f>
        <v>632</v>
      </c>
      <c r="L59" s="80">
        <f>135/4500</f>
        <v>0.03</v>
      </c>
      <c r="M59" s="79">
        <f t="shared" ref="M59" si="9">K59*L59</f>
        <v>18.96</v>
      </c>
      <c r="N59" s="79"/>
      <c r="O59" s="75">
        <f t="shared" ref="O59" si="10">ROUNDUP(N59+M59,0)</f>
        <v>19</v>
      </c>
      <c r="P59" s="248" t="s">
        <v>215</v>
      </c>
      <c r="Q59" s="249"/>
      <c r="S59" s="143"/>
    </row>
    <row r="60" spans="1:19" s="11" customFormat="1" ht="59" customHeight="1">
      <c r="A60" s="78">
        <f t="shared" ref="A60:A64" si="11">ROW()-ROW($A$58)</f>
        <v>2</v>
      </c>
      <c r="B60" s="260" t="s">
        <v>156</v>
      </c>
      <c r="C60" s="261"/>
      <c r="D60" s="261"/>
      <c r="E60" s="262"/>
      <c r="F60" s="160" t="s">
        <v>36</v>
      </c>
      <c r="G60" s="159"/>
      <c r="H60" s="246" t="str">
        <f t="shared" ref="H60" si="12">$D$21</f>
        <v>BLACK</v>
      </c>
      <c r="I60" s="246"/>
      <c r="J60" s="73" t="s">
        <v>30</v>
      </c>
      <c r="K60" s="73">
        <f t="shared" ref="K60" si="13">$G$46</f>
        <v>632</v>
      </c>
      <c r="L60" s="73">
        <v>1</v>
      </c>
      <c r="M60" s="73">
        <f t="shared" ref="M60" si="14">L60*K60</f>
        <v>632</v>
      </c>
      <c r="N60" s="79"/>
      <c r="O60" s="75">
        <f t="shared" ref="O60" si="15">ROUNDUP(N60+M60,0)</f>
        <v>632</v>
      </c>
      <c r="P60" s="248" t="s">
        <v>216</v>
      </c>
      <c r="Q60" s="250"/>
      <c r="S60" s="143"/>
    </row>
    <row r="61" spans="1:19" s="11" customFormat="1" ht="74.5" customHeight="1">
      <c r="A61" s="78">
        <f t="shared" si="11"/>
        <v>3</v>
      </c>
      <c r="B61" s="260" t="s">
        <v>157</v>
      </c>
      <c r="C61" s="261"/>
      <c r="D61" s="261"/>
      <c r="E61" s="262"/>
      <c r="F61" s="160" t="s">
        <v>36</v>
      </c>
      <c r="G61" s="159"/>
      <c r="H61" s="246" t="str">
        <f t="shared" ref="H61" si="16">$D$21</f>
        <v>BLACK</v>
      </c>
      <c r="I61" s="246"/>
      <c r="J61" s="73" t="s">
        <v>30</v>
      </c>
      <c r="K61" s="73">
        <f t="shared" ref="K61:K64" si="17">$G$46</f>
        <v>632</v>
      </c>
      <c r="L61" s="73">
        <v>1</v>
      </c>
      <c r="M61" s="73">
        <f t="shared" ref="M61" si="18">L61*K61</f>
        <v>632</v>
      </c>
      <c r="N61" s="79"/>
      <c r="O61" s="75">
        <f t="shared" ref="O61" si="19">ROUNDUP(N61+M61,0)</f>
        <v>632</v>
      </c>
      <c r="P61" s="251"/>
      <c r="Q61" s="252"/>
      <c r="S61" s="143"/>
    </row>
    <row r="62" spans="1:19" s="11" customFormat="1" ht="129" customHeight="1">
      <c r="A62" s="78">
        <f t="shared" si="11"/>
        <v>4</v>
      </c>
      <c r="B62" s="244" t="s">
        <v>116</v>
      </c>
      <c r="C62" s="245"/>
      <c r="D62" s="245"/>
      <c r="E62" s="245"/>
      <c r="F62" s="160" t="s">
        <v>36</v>
      </c>
      <c r="G62" s="159"/>
      <c r="H62" s="246" t="str">
        <f t="shared" ref="H62" si="20">$D$21</f>
        <v>BLACK</v>
      </c>
      <c r="I62" s="246"/>
      <c r="J62" s="73" t="s">
        <v>30</v>
      </c>
      <c r="K62" s="73">
        <f t="shared" si="17"/>
        <v>632</v>
      </c>
      <c r="L62" s="73">
        <v>1</v>
      </c>
      <c r="M62" s="73">
        <f t="shared" ref="M62" si="21">L62*K62</f>
        <v>632</v>
      </c>
      <c r="N62" s="79"/>
      <c r="O62" s="75">
        <f t="shared" ref="O62" si="22">ROUNDUP(N62+M62,0)</f>
        <v>632</v>
      </c>
      <c r="P62" s="263" t="s">
        <v>217</v>
      </c>
      <c r="Q62" s="247"/>
      <c r="S62" s="143"/>
    </row>
    <row r="63" spans="1:19" s="11" customFormat="1" ht="126" customHeight="1">
      <c r="A63" s="78">
        <f t="shared" si="11"/>
        <v>5</v>
      </c>
      <c r="B63" s="260" t="s">
        <v>158</v>
      </c>
      <c r="C63" s="261"/>
      <c r="D63" s="261"/>
      <c r="E63" s="262"/>
      <c r="F63" s="160" t="s">
        <v>36</v>
      </c>
      <c r="G63" s="159"/>
      <c r="H63" s="246" t="str">
        <f t="shared" ref="H63" si="23">$D$21</f>
        <v>BLACK</v>
      </c>
      <c r="I63" s="246"/>
      <c r="J63" s="73" t="s">
        <v>30</v>
      </c>
      <c r="K63" s="73">
        <f t="shared" si="17"/>
        <v>632</v>
      </c>
      <c r="L63" s="73">
        <v>1</v>
      </c>
      <c r="M63" s="73">
        <f t="shared" ref="M63" si="24">L63*K63</f>
        <v>632</v>
      </c>
      <c r="N63" s="79"/>
      <c r="O63" s="75">
        <f t="shared" ref="O63" si="25">ROUNDUP(N63+M63,0)</f>
        <v>632</v>
      </c>
      <c r="P63" s="263" t="s">
        <v>218</v>
      </c>
      <c r="Q63" s="247"/>
      <c r="S63" s="143"/>
    </row>
    <row r="64" spans="1:19" s="11" customFormat="1" ht="95" customHeight="1">
      <c r="A64" s="78">
        <f t="shared" si="11"/>
        <v>6</v>
      </c>
      <c r="B64" s="260" t="s">
        <v>178</v>
      </c>
      <c r="C64" s="261"/>
      <c r="D64" s="261"/>
      <c r="E64" s="262"/>
      <c r="F64" s="160" t="s">
        <v>50</v>
      </c>
      <c r="G64" s="106"/>
      <c r="H64" s="246" t="str">
        <f t="shared" ref="H64" si="26">$D$21</f>
        <v>BLACK</v>
      </c>
      <c r="I64" s="246"/>
      <c r="J64" s="73" t="s">
        <v>10</v>
      </c>
      <c r="K64" s="73">
        <f t="shared" si="17"/>
        <v>632</v>
      </c>
      <c r="L64" s="80">
        <v>0.03</v>
      </c>
      <c r="M64" s="73">
        <f t="shared" ref="M64" si="27">L64*K64</f>
        <v>18.96</v>
      </c>
      <c r="N64" s="79"/>
      <c r="O64" s="75">
        <f t="shared" ref="O64" si="28">ROUNDUP(N64+M64,0)</f>
        <v>19</v>
      </c>
      <c r="P64" s="263" t="s">
        <v>219</v>
      </c>
      <c r="Q64" s="247"/>
      <c r="S64" s="143"/>
    </row>
    <row r="65" spans="1:19" s="33" customFormat="1" ht="60.5" customHeight="1">
      <c r="B65" s="202" t="s">
        <v>60</v>
      </c>
      <c r="C65" s="34"/>
      <c r="D65" s="34"/>
      <c r="E65" s="34"/>
      <c r="G65" s="35"/>
      <c r="H65" s="37"/>
      <c r="I65" s="37"/>
      <c r="J65" s="37"/>
      <c r="K65" s="37"/>
      <c r="L65" s="37"/>
      <c r="M65" s="37"/>
      <c r="N65" s="37"/>
      <c r="O65" s="37"/>
      <c r="Q65" s="36"/>
      <c r="S65" s="151"/>
    </row>
    <row r="66" spans="1:19" s="46" customFormat="1" ht="72">
      <c r="A66" s="258" t="s">
        <v>22</v>
      </c>
      <c r="B66" s="258"/>
      <c r="C66" s="258"/>
      <c r="D66" s="258"/>
      <c r="E66" s="258"/>
      <c r="F66" s="76" t="s">
        <v>44</v>
      </c>
      <c r="G66" s="76" t="s">
        <v>23</v>
      </c>
      <c r="H66" s="259" t="s">
        <v>39</v>
      </c>
      <c r="I66" s="259"/>
      <c r="J66" s="77" t="s">
        <v>18</v>
      </c>
      <c r="K66" s="76" t="s">
        <v>45</v>
      </c>
      <c r="L66" s="76" t="s">
        <v>24</v>
      </c>
      <c r="M66" s="76" t="s">
        <v>25</v>
      </c>
      <c r="N66" s="76" t="s">
        <v>26</v>
      </c>
      <c r="O66" s="76" t="s">
        <v>27</v>
      </c>
      <c r="P66" s="259" t="s">
        <v>28</v>
      </c>
      <c r="Q66" s="259"/>
      <c r="S66" s="152"/>
    </row>
    <row r="67" spans="1:19" s="39" customFormat="1" ht="91" customHeight="1">
      <c r="A67" s="78">
        <f t="shared" ref="A67:A74" si="29">ROW()-ROW($A$66)</f>
        <v>1</v>
      </c>
      <c r="B67" s="244" t="s">
        <v>117</v>
      </c>
      <c r="C67" s="244"/>
      <c r="D67" s="244"/>
      <c r="E67" s="244"/>
      <c r="F67" s="160" t="s">
        <v>36</v>
      </c>
      <c r="G67" s="71"/>
      <c r="H67" s="246" t="str">
        <f t="shared" ref="H67:H74" si="30">$D$21</f>
        <v>BLACK</v>
      </c>
      <c r="I67" s="246"/>
      <c r="J67" s="73" t="s">
        <v>30</v>
      </c>
      <c r="K67" s="73">
        <f>$Q$21</f>
        <v>632</v>
      </c>
      <c r="L67" s="73">
        <v>2</v>
      </c>
      <c r="M67" s="73">
        <f t="shared" ref="M67" si="31">K67*L67</f>
        <v>1264</v>
      </c>
      <c r="N67" s="79"/>
      <c r="O67" s="75">
        <f t="shared" ref="O67" si="32">ROUNDUP(N67+M67,0)</f>
        <v>1264</v>
      </c>
      <c r="P67" s="248" t="s">
        <v>221</v>
      </c>
      <c r="Q67" s="249"/>
      <c r="S67" s="149"/>
    </row>
    <row r="68" spans="1:19" s="39" customFormat="1" ht="131" customHeight="1">
      <c r="A68" s="78">
        <f t="shared" si="29"/>
        <v>2</v>
      </c>
      <c r="B68" s="244" t="s">
        <v>159</v>
      </c>
      <c r="C68" s="244"/>
      <c r="D68" s="244"/>
      <c r="E68" s="244"/>
      <c r="F68" s="71" t="s">
        <v>36</v>
      </c>
      <c r="G68" s="71"/>
      <c r="H68" s="246" t="str">
        <f t="shared" si="30"/>
        <v>BLACK</v>
      </c>
      <c r="I68" s="246"/>
      <c r="J68" s="73" t="s">
        <v>84</v>
      </c>
      <c r="K68" s="73">
        <f t="shared" ref="K68:K74" si="33">$G$46</f>
        <v>632</v>
      </c>
      <c r="L68" s="73">
        <v>1</v>
      </c>
      <c r="M68" s="73">
        <f t="shared" ref="M68" si="34">K68*L68</f>
        <v>632</v>
      </c>
      <c r="N68" s="79"/>
      <c r="O68" s="75">
        <f t="shared" ref="O68" si="35">ROUNDUP(N68+M68,0)</f>
        <v>632</v>
      </c>
      <c r="P68" s="248" t="s">
        <v>216</v>
      </c>
      <c r="Q68" s="250"/>
      <c r="S68" s="149"/>
    </row>
    <row r="69" spans="1:19" s="39" customFormat="1" ht="46" customHeight="1">
      <c r="A69" s="78">
        <f t="shared" si="29"/>
        <v>3</v>
      </c>
      <c r="B69" s="244" t="s">
        <v>119</v>
      </c>
      <c r="C69" s="244"/>
      <c r="D69" s="244"/>
      <c r="E69" s="244"/>
      <c r="F69" s="71" t="s">
        <v>36</v>
      </c>
      <c r="G69" s="71"/>
      <c r="H69" s="246" t="str">
        <f t="shared" si="30"/>
        <v>BLACK</v>
      </c>
      <c r="I69" s="246"/>
      <c r="J69" s="73" t="s">
        <v>30</v>
      </c>
      <c r="K69" s="73">
        <f t="shared" si="33"/>
        <v>632</v>
      </c>
      <c r="L69" s="73">
        <v>1</v>
      </c>
      <c r="M69" s="73">
        <f t="shared" ref="M69" si="36">K69*L69</f>
        <v>632</v>
      </c>
      <c r="N69" s="79"/>
      <c r="O69" s="75">
        <f t="shared" ref="O69" si="37">ROUNDUP(N69+M69,0)</f>
        <v>632</v>
      </c>
      <c r="P69" s="247"/>
      <c r="Q69" s="247"/>
      <c r="S69" s="149"/>
    </row>
    <row r="70" spans="1:19" s="39" customFormat="1" ht="46" customHeight="1">
      <c r="A70" s="78">
        <f t="shared" si="29"/>
        <v>4</v>
      </c>
      <c r="B70" s="244" t="s">
        <v>118</v>
      </c>
      <c r="C70" s="245"/>
      <c r="D70" s="245"/>
      <c r="E70" s="245"/>
      <c r="F70" s="71" t="s">
        <v>36</v>
      </c>
      <c r="G70" s="71"/>
      <c r="H70" s="246" t="str">
        <f t="shared" si="30"/>
        <v>BLACK</v>
      </c>
      <c r="I70" s="246"/>
      <c r="J70" s="73" t="s">
        <v>30</v>
      </c>
      <c r="K70" s="73">
        <f t="shared" si="33"/>
        <v>632</v>
      </c>
      <c r="L70" s="73">
        <v>1</v>
      </c>
      <c r="M70" s="73">
        <f t="shared" ref="M70" si="38">K70*L70</f>
        <v>632</v>
      </c>
      <c r="N70" s="79"/>
      <c r="O70" s="75">
        <f t="shared" ref="O70" si="39">ROUNDUP(N70+M70,0)</f>
        <v>632</v>
      </c>
      <c r="P70" s="247"/>
      <c r="Q70" s="247"/>
      <c r="S70" s="149"/>
    </row>
    <row r="71" spans="1:19" s="39" customFormat="1" ht="68.5" customHeight="1">
      <c r="A71" s="78">
        <f t="shared" si="29"/>
        <v>5</v>
      </c>
      <c r="B71" s="244" t="s">
        <v>120</v>
      </c>
      <c r="C71" s="244"/>
      <c r="D71" s="244"/>
      <c r="E71" s="244"/>
      <c r="F71" s="71" t="s">
        <v>73</v>
      </c>
      <c r="G71" s="71"/>
      <c r="H71" s="246" t="str">
        <f t="shared" si="30"/>
        <v>BLACK</v>
      </c>
      <c r="I71" s="246"/>
      <c r="J71" s="73" t="s">
        <v>30</v>
      </c>
      <c r="K71" s="73">
        <f t="shared" si="33"/>
        <v>632</v>
      </c>
      <c r="L71" s="73">
        <v>1</v>
      </c>
      <c r="M71" s="73">
        <f t="shared" ref="M71" si="40">K71*L71</f>
        <v>632</v>
      </c>
      <c r="N71" s="79"/>
      <c r="O71" s="75">
        <f t="shared" ref="O71" si="41">ROUNDUP(N71+M71,0)</f>
        <v>632</v>
      </c>
      <c r="P71" s="301" t="s">
        <v>220</v>
      </c>
      <c r="Q71" s="302"/>
      <c r="S71" s="149"/>
    </row>
    <row r="72" spans="1:19" s="39" customFormat="1" ht="46" customHeight="1">
      <c r="A72" s="78">
        <f t="shared" si="29"/>
        <v>6</v>
      </c>
      <c r="B72" s="244" t="s">
        <v>121</v>
      </c>
      <c r="C72" s="244"/>
      <c r="D72" s="244"/>
      <c r="E72" s="244"/>
      <c r="F72" s="71" t="s">
        <v>73</v>
      </c>
      <c r="G72" s="71"/>
      <c r="H72" s="246" t="str">
        <f t="shared" si="30"/>
        <v>BLACK</v>
      </c>
      <c r="I72" s="246"/>
      <c r="J72" s="73" t="s">
        <v>30</v>
      </c>
      <c r="K72" s="73">
        <f t="shared" si="33"/>
        <v>632</v>
      </c>
      <c r="L72" s="80">
        <f t="shared" ref="L72" si="42">1/50</f>
        <v>0.02</v>
      </c>
      <c r="M72" s="73">
        <f t="shared" ref="M72" si="43">K72*L72</f>
        <v>12.64</v>
      </c>
      <c r="N72" s="79"/>
      <c r="O72" s="75">
        <f t="shared" ref="O72" si="44">ROUNDUP(N72+M72,0)</f>
        <v>13</v>
      </c>
      <c r="P72" s="247"/>
      <c r="Q72" s="247"/>
      <c r="S72" s="149"/>
    </row>
    <row r="73" spans="1:19" s="39" customFormat="1" ht="46" customHeight="1">
      <c r="A73" s="78">
        <f t="shared" si="29"/>
        <v>7</v>
      </c>
      <c r="B73" s="244" t="s">
        <v>85</v>
      </c>
      <c r="C73" s="245"/>
      <c r="D73" s="245"/>
      <c r="E73" s="245"/>
      <c r="F73" s="71" t="s">
        <v>50</v>
      </c>
      <c r="G73" s="71"/>
      <c r="H73" s="246" t="str">
        <f t="shared" si="30"/>
        <v>BLACK</v>
      </c>
      <c r="I73" s="246"/>
      <c r="J73" s="73" t="s">
        <v>30</v>
      </c>
      <c r="K73" s="73">
        <f t="shared" si="33"/>
        <v>632</v>
      </c>
      <c r="L73" s="80">
        <f>1/50</f>
        <v>0.02</v>
      </c>
      <c r="M73" s="73">
        <f t="shared" ref="M73" si="45">K73*L73</f>
        <v>12.64</v>
      </c>
      <c r="N73" s="79"/>
      <c r="O73" s="75">
        <f t="shared" ref="O73" si="46">ROUNDUP(N73+M73,0)</f>
        <v>13</v>
      </c>
      <c r="P73" s="247"/>
      <c r="Q73" s="247"/>
      <c r="S73" s="149"/>
    </row>
    <row r="74" spans="1:19" s="39" customFormat="1" ht="46" customHeight="1">
      <c r="A74" s="78">
        <f t="shared" si="29"/>
        <v>8</v>
      </c>
      <c r="B74" s="244" t="s">
        <v>74</v>
      </c>
      <c r="C74" s="245"/>
      <c r="D74" s="245"/>
      <c r="E74" s="245"/>
      <c r="F74" s="71" t="s">
        <v>50</v>
      </c>
      <c r="G74" s="71"/>
      <c r="H74" s="246" t="str">
        <f t="shared" si="30"/>
        <v>BLACK</v>
      </c>
      <c r="I74" s="246"/>
      <c r="J74" s="73" t="s">
        <v>30</v>
      </c>
      <c r="K74" s="73">
        <f t="shared" si="33"/>
        <v>632</v>
      </c>
      <c r="L74" s="80">
        <f>L73*2</f>
        <v>0.04</v>
      </c>
      <c r="M74" s="73">
        <f t="shared" ref="M74" si="47">K74*L74</f>
        <v>25.28</v>
      </c>
      <c r="N74" s="79"/>
      <c r="O74" s="75">
        <f t="shared" ref="O74" si="48">ROUNDUP(N74+M74,0)</f>
        <v>26</v>
      </c>
      <c r="P74" s="247"/>
      <c r="Q74" s="247"/>
      <c r="S74" s="149"/>
    </row>
    <row r="75" spans="1:19" s="11" customFormat="1" ht="32.5">
      <c r="A75" s="57"/>
      <c r="B75" s="57"/>
      <c r="C75" s="40"/>
      <c r="D75" s="40"/>
      <c r="E75" s="40"/>
      <c r="F75" s="40"/>
      <c r="G75" s="40"/>
      <c r="H75" s="40"/>
      <c r="I75" s="40"/>
      <c r="J75" s="40"/>
      <c r="K75" s="40"/>
      <c r="L75" s="40"/>
      <c r="M75" s="40"/>
      <c r="N75" s="40"/>
      <c r="O75" s="40"/>
      <c r="P75" s="40"/>
      <c r="S75" s="143"/>
    </row>
    <row r="76" spans="1:19" s="11" customFormat="1" ht="33" customHeight="1">
      <c r="B76" s="53" t="s">
        <v>61</v>
      </c>
      <c r="C76" s="54"/>
      <c r="D76" s="55"/>
      <c r="E76" s="55"/>
      <c r="F76" s="55"/>
      <c r="G76" s="56"/>
      <c r="H76" s="55"/>
      <c r="I76" s="55"/>
      <c r="J76" s="239" t="s">
        <v>31</v>
      </c>
      <c r="K76" s="239"/>
      <c r="L76" s="239"/>
      <c r="M76" s="239"/>
      <c r="N76" s="239"/>
      <c r="O76" s="38"/>
      <c r="P76" s="38"/>
      <c r="Q76" s="39"/>
      <c r="S76" s="143"/>
    </row>
    <row r="77" spans="1:19" s="171" customFormat="1" ht="54.5" customHeight="1">
      <c r="A77" s="171">
        <v>1</v>
      </c>
      <c r="B77" s="172" t="s">
        <v>122</v>
      </c>
      <c r="C77" s="173" t="s">
        <v>185</v>
      </c>
      <c r="D77" s="174"/>
      <c r="E77" s="174"/>
      <c r="F77" s="174"/>
      <c r="G77" s="175"/>
      <c r="H77" s="175"/>
      <c r="I77" s="175"/>
      <c r="J77" s="175"/>
      <c r="K77" s="176"/>
      <c r="L77" s="176"/>
      <c r="M77" s="175"/>
      <c r="N77" s="175"/>
      <c r="O77" s="175"/>
      <c r="P77" s="175"/>
      <c r="Q77" s="175"/>
      <c r="S77" s="177"/>
    </row>
    <row r="78" spans="1:19" s="11" customFormat="1" ht="44.5" customHeight="1">
      <c r="A78" s="57"/>
      <c r="B78" s="303" t="s">
        <v>197</v>
      </c>
      <c r="C78" s="304"/>
      <c r="D78" s="304"/>
      <c r="E78" s="304"/>
      <c r="F78" s="304"/>
      <c r="G78" s="304"/>
      <c r="H78" s="304"/>
      <c r="I78" s="305"/>
      <c r="J78" s="40"/>
      <c r="K78" s="15"/>
      <c r="L78" s="15"/>
      <c r="M78" s="40"/>
      <c r="N78" s="40"/>
      <c r="O78" s="40"/>
      <c r="P78" s="40"/>
      <c r="Q78" s="40"/>
      <c r="S78" s="143"/>
    </row>
    <row r="79" spans="1:19" s="11" customFormat="1" ht="39" customHeight="1">
      <c r="A79" s="57"/>
      <c r="B79" s="296" t="s">
        <v>39</v>
      </c>
      <c r="C79" s="297"/>
      <c r="D79" s="298" t="s">
        <v>111</v>
      </c>
      <c r="E79" s="299"/>
      <c r="F79" s="299"/>
      <c r="G79" s="299"/>
      <c r="H79" s="299"/>
      <c r="I79" s="300"/>
      <c r="J79" s="40"/>
      <c r="K79" s="40"/>
      <c r="L79" s="40"/>
      <c r="M79" s="40"/>
      <c r="N79" s="40"/>
      <c r="O79" s="40"/>
      <c r="P79" s="40"/>
      <c r="Q79" s="40"/>
      <c r="S79" s="143"/>
    </row>
    <row r="80" spans="1:19" s="2" customFormat="1" ht="108" customHeight="1">
      <c r="A80" s="158"/>
      <c r="B80" s="285" t="s">
        <v>37</v>
      </c>
      <c r="C80" s="285"/>
      <c r="D80" s="288" t="s">
        <v>222</v>
      </c>
      <c r="E80" s="289"/>
      <c r="F80" s="289"/>
      <c r="G80" s="289"/>
      <c r="H80" s="289"/>
      <c r="I80" s="290"/>
      <c r="J80" s="4"/>
      <c r="K80" s="4"/>
      <c r="L80" s="4"/>
      <c r="M80" s="4"/>
      <c r="N80" s="4"/>
      <c r="O80" s="4"/>
      <c r="S80" s="141"/>
    </row>
    <row r="81" spans="1:21" s="2" customFormat="1" ht="110.5" hidden="1" customHeight="1">
      <c r="A81" s="158"/>
      <c r="B81" s="285" t="s">
        <v>36</v>
      </c>
      <c r="C81" s="285"/>
      <c r="D81" s="288" t="s">
        <v>207</v>
      </c>
      <c r="E81" s="289"/>
      <c r="F81" s="289"/>
      <c r="G81" s="289"/>
      <c r="H81" s="289"/>
      <c r="I81" s="290"/>
      <c r="J81" s="4"/>
      <c r="K81" s="4"/>
      <c r="L81" s="4"/>
      <c r="M81" s="4"/>
      <c r="N81" s="4"/>
      <c r="O81" s="4"/>
      <c r="S81" s="141"/>
    </row>
    <row r="82" spans="1:21" s="11" customFormat="1" ht="21" customHeight="1">
      <c r="S82" s="143"/>
    </row>
    <row r="83" spans="1:21" s="11" customFormat="1" ht="46.5" customHeight="1">
      <c r="A83" s="57"/>
      <c r="B83" s="306" t="s">
        <v>198</v>
      </c>
      <c r="C83" s="306"/>
      <c r="D83" s="306"/>
      <c r="E83" s="306"/>
      <c r="F83" s="306"/>
      <c r="G83" s="306"/>
      <c r="H83" s="306"/>
      <c r="I83" s="306"/>
      <c r="J83" s="306"/>
      <c r="K83" s="40"/>
      <c r="L83" s="40"/>
      <c r="S83" s="143"/>
    </row>
    <row r="84" spans="1:21" s="11" customFormat="1" ht="40.5" customHeight="1">
      <c r="A84" s="57"/>
      <c r="B84" s="286"/>
      <c r="C84" s="287"/>
      <c r="D84" s="58" t="s">
        <v>83</v>
      </c>
      <c r="E84" s="58" t="s">
        <v>55</v>
      </c>
      <c r="F84" s="58" t="s">
        <v>10</v>
      </c>
      <c r="G84" s="58" t="s">
        <v>52</v>
      </c>
      <c r="H84" s="58" t="s">
        <v>53</v>
      </c>
      <c r="I84" s="58" t="s">
        <v>113</v>
      </c>
      <c r="J84" s="58" t="s">
        <v>93</v>
      </c>
      <c r="K84" s="40"/>
      <c r="L84" s="40"/>
      <c r="U84" s="143"/>
    </row>
    <row r="85" spans="1:21" s="11" customFormat="1" ht="64" customHeight="1">
      <c r="A85" s="57"/>
      <c r="B85" s="295" t="s">
        <v>199</v>
      </c>
      <c r="C85" s="295"/>
      <c r="D85" s="307" t="s">
        <v>223</v>
      </c>
      <c r="E85" s="308"/>
      <c r="F85" s="308"/>
      <c r="G85" s="308"/>
      <c r="H85" s="308"/>
      <c r="I85" s="308"/>
      <c r="J85" s="309"/>
      <c r="K85" s="40"/>
      <c r="T85" s="143"/>
    </row>
    <row r="86" spans="1:21" s="11" customFormat="1" ht="108" customHeight="1">
      <c r="A86" s="57"/>
      <c r="B86" s="295" t="s">
        <v>230</v>
      </c>
      <c r="C86" s="295"/>
      <c r="D86" s="307" t="s">
        <v>224</v>
      </c>
      <c r="E86" s="308"/>
      <c r="F86" s="308"/>
      <c r="G86" s="308"/>
      <c r="H86" s="308"/>
      <c r="I86" s="308"/>
      <c r="J86" s="309"/>
      <c r="K86" s="40"/>
      <c r="T86" s="143"/>
    </row>
    <row r="87" spans="1:21" s="11" customFormat="1" ht="79" customHeight="1">
      <c r="A87" s="57"/>
      <c r="B87" s="295" t="s">
        <v>231</v>
      </c>
      <c r="C87" s="295"/>
      <c r="D87" s="238" t="s">
        <v>225</v>
      </c>
      <c r="E87" s="238"/>
      <c r="F87" s="238"/>
      <c r="G87" s="238" t="s">
        <v>226</v>
      </c>
      <c r="H87" s="238"/>
      <c r="I87" s="238"/>
      <c r="J87" s="238"/>
      <c r="K87" s="40"/>
      <c r="T87" s="143"/>
    </row>
    <row r="88" spans="1:21" s="11" customFormat="1" ht="68" customHeight="1">
      <c r="A88" s="57"/>
      <c r="B88" s="295" t="s">
        <v>201</v>
      </c>
      <c r="C88" s="295"/>
      <c r="D88" s="238" t="s">
        <v>227</v>
      </c>
      <c r="E88" s="238"/>
      <c r="F88" s="238"/>
      <c r="G88" s="238" t="s">
        <v>228</v>
      </c>
      <c r="H88" s="238"/>
      <c r="I88" s="238"/>
      <c r="J88" s="238"/>
      <c r="K88" s="40"/>
      <c r="T88" s="143"/>
    </row>
    <row r="89" spans="1:21" s="11" customFormat="1" ht="158" customHeight="1">
      <c r="A89" s="57"/>
      <c r="B89" s="295" t="s">
        <v>229</v>
      </c>
      <c r="C89" s="295"/>
      <c r="D89" s="238" t="s">
        <v>232</v>
      </c>
      <c r="E89" s="238"/>
      <c r="F89" s="238"/>
      <c r="G89" s="238" t="s">
        <v>200</v>
      </c>
      <c r="H89" s="238"/>
      <c r="I89" s="238"/>
      <c r="J89" s="238"/>
      <c r="K89" s="40"/>
      <c r="T89" s="143"/>
    </row>
    <row r="90" spans="1:21" s="11" customFormat="1" ht="32.5">
      <c r="A90" s="57"/>
      <c r="B90" s="57"/>
      <c r="C90" s="57"/>
      <c r="D90" s="57"/>
      <c r="E90" s="57"/>
      <c r="F90" s="57"/>
      <c r="G90" s="57"/>
      <c r="H90" s="57"/>
      <c r="I90" s="57"/>
      <c r="J90" s="40"/>
      <c r="K90" s="40"/>
      <c r="L90" s="40"/>
      <c r="M90" s="40"/>
      <c r="N90" s="40"/>
      <c r="O90" s="40"/>
      <c r="P90" s="40"/>
      <c r="Q90" s="40"/>
      <c r="S90" s="143"/>
    </row>
    <row r="91" spans="1:21" s="171" customFormat="1" ht="48.5" customHeight="1">
      <c r="A91" s="178">
        <v>2</v>
      </c>
      <c r="B91" s="172" t="s">
        <v>205</v>
      </c>
      <c r="C91" s="173" t="s">
        <v>206</v>
      </c>
      <c r="D91" s="173"/>
      <c r="E91" s="173"/>
      <c r="F91" s="173"/>
      <c r="G91" s="175"/>
      <c r="H91" s="175"/>
      <c r="I91" s="175"/>
      <c r="J91" s="175"/>
      <c r="K91" s="176"/>
      <c r="L91" s="176"/>
      <c r="M91" s="175"/>
      <c r="N91" s="175"/>
      <c r="O91" s="175"/>
      <c r="P91" s="175"/>
      <c r="Q91" s="175"/>
      <c r="S91" s="177"/>
    </row>
    <row r="92" spans="1:21" s="171" customFormat="1" ht="48.5" customHeight="1">
      <c r="A92" s="178">
        <v>3</v>
      </c>
      <c r="B92" s="172" t="s">
        <v>123</v>
      </c>
      <c r="C92" s="173" t="s">
        <v>89</v>
      </c>
      <c r="D92" s="173"/>
      <c r="E92" s="173"/>
      <c r="F92" s="173"/>
      <c r="G92" s="175"/>
      <c r="H92" s="175"/>
      <c r="I92" s="175"/>
      <c r="J92" s="175"/>
      <c r="K92" s="176"/>
      <c r="L92" s="176"/>
      <c r="M92" s="175"/>
      <c r="N92" s="175"/>
      <c r="O92" s="175"/>
      <c r="P92" s="175"/>
      <c r="Q92" s="175"/>
      <c r="S92" s="177"/>
    </row>
    <row r="93" spans="1:21" s="11" customFormat="1" ht="36.5" hidden="1" customHeight="1">
      <c r="A93" s="57"/>
      <c r="B93" s="296" t="s">
        <v>39</v>
      </c>
      <c r="C93" s="297"/>
      <c r="D93" s="298" t="s">
        <v>64</v>
      </c>
      <c r="E93" s="299"/>
      <c r="F93" s="299"/>
      <c r="G93" s="299"/>
      <c r="H93" s="299"/>
      <c r="I93" s="300"/>
      <c r="J93" s="40"/>
      <c r="K93" s="40"/>
      <c r="L93" s="40"/>
      <c r="M93" s="40"/>
      <c r="N93" s="40"/>
      <c r="O93" s="40"/>
      <c r="P93" s="40"/>
      <c r="Q93" s="40"/>
      <c r="S93" s="143"/>
    </row>
    <row r="94" spans="1:21" s="11" customFormat="1" ht="77" hidden="1" customHeight="1">
      <c r="A94" s="57"/>
      <c r="B94" s="294" t="str">
        <f>$D$21</f>
        <v>BLACK</v>
      </c>
      <c r="C94" s="294" t="str">
        <f t="shared" ref="C94:C97" si="49">$E$46</f>
        <v>BLACK OVO STANDARD</v>
      </c>
      <c r="D94" s="291" t="s">
        <v>79</v>
      </c>
      <c r="E94" s="292"/>
      <c r="F94" s="292"/>
      <c r="G94" s="292"/>
      <c r="H94" s="292"/>
      <c r="I94" s="293"/>
      <c r="J94" s="40"/>
      <c r="K94" s="40"/>
      <c r="L94" s="40"/>
      <c r="M94" s="40"/>
      <c r="N94" s="40"/>
      <c r="O94" s="40"/>
      <c r="S94" s="143"/>
    </row>
    <row r="95" spans="1:21" s="11" customFormat="1" ht="77" hidden="1" customHeight="1">
      <c r="A95" s="57"/>
      <c r="B95" s="294" t="e">
        <f>#REF!</f>
        <v>#REF!</v>
      </c>
      <c r="C95" s="294"/>
      <c r="D95" s="291" t="s">
        <v>78</v>
      </c>
      <c r="E95" s="292"/>
      <c r="F95" s="292"/>
      <c r="G95" s="292"/>
      <c r="H95" s="292"/>
      <c r="I95" s="293"/>
      <c r="J95" s="40"/>
      <c r="K95" s="40"/>
      <c r="L95" s="40"/>
      <c r="M95" s="40"/>
      <c r="N95" s="40"/>
      <c r="O95" s="40"/>
      <c r="S95" s="143"/>
    </row>
    <row r="96" spans="1:21" s="11" customFormat="1" ht="77" hidden="1" customHeight="1">
      <c r="A96" s="57"/>
      <c r="B96" s="294" t="str">
        <f>$D$27</f>
        <v>OPEN AIR</v>
      </c>
      <c r="C96" s="294" t="str">
        <f t="shared" si="49"/>
        <v>BLACK OVO STANDARD</v>
      </c>
      <c r="D96" s="291" t="s">
        <v>79</v>
      </c>
      <c r="E96" s="292"/>
      <c r="F96" s="292"/>
      <c r="G96" s="292"/>
      <c r="H96" s="292"/>
      <c r="I96" s="293"/>
      <c r="J96" s="40"/>
      <c r="K96" s="40"/>
      <c r="L96" s="40"/>
      <c r="M96" s="40"/>
      <c r="N96" s="40"/>
      <c r="O96" s="40"/>
      <c r="S96" s="143"/>
    </row>
    <row r="97" spans="1:19" s="11" customFormat="1" ht="77" hidden="1" customHeight="1">
      <c r="A97" s="57"/>
      <c r="B97" s="294" t="e">
        <f>#REF!</f>
        <v>#REF!</v>
      </c>
      <c r="C97" s="294" t="str">
        <f t="shared" si="49"/>
        <v>BLACK OVO STANDARD</v>
      </c>
      <c r="D97" s="291" t="s">
        <v>78</v>
      </c>
      <c r="E97" s="292"/>
      <c r="F97" s="292"/>
      <c r="G97" s="292"/>
      <c r="H97" s="292"/>
      <c r="I97" s="293"/>
      <c r="J97" s="40"/>
      <c r="K97" s="40"/>
      <c r="L97" s="40"/>
      <c r="M97" s="40"/>
      <c r="N97" s="40"/>
      <c r="O97" s="40"/>
      <c r="S97" s="143"/>
    </row>
    <row r="98" spans="1:19" s="11" customFormat="1" ht="32.5">
      <c r="A98" s="57"/>
      <c r="B98" s="57"/>
      <c r="C98" s="40"/>
      <c r="D98" s="40"/>
      <c r="E98" s="40"/>
      <c r="F98" s="40"/>
      <c r="G98" s="40"/>
      <c r="H98" s="40"/>
      <c r="I98" s="40"/>
      <c r="J98" s="40"/>
      <c r="K98" s="40"/>
      <c r="L98" s="40"/>
      <c r="M98" s="40"/>
      <c r="N98" s="40"/>
      <c r="O98" s="40"/>
      <c r="P98" s="40"/>
      <c r="Q98" s="40"/>
      <c r="S98" s="143"/>
    </row>
    <row r="99" spans="1:19" s="11" customFormat="1" ht="29.25" customHeight="1">
      <c r="B99" s="239" t="s">
        <v>71</v>
      </c>
      <c r="C99" s="239"/>
      <c r="D99" s="239"/>
      <c r="E99" s="239"/>
      <c r="G99" s="40"/>
      <c r="N99" s="39"/>
      <c r="O99" s="38"/>
      <c r="P99" s="38"/>
      <c r="Q99" s="39"/>
      <c r="S99" s="143"/>
    </row>
    <row r="100" spans="1:19" s="11" customFormat="1" ht="35.25" customHeight="1">
      <c r="A100" s="57">
        <v>1</v>
      </c>
      <c r="B100" s="59" t="s">
        <v>49</v>
      </c>
      <c r="C100" s="57"/>
      <c r="D100" s="57"/>
      <c r="G100" s="40"/>
      <c r="N100" s="39"/>
      <c r="O100" s="38"/>
      <c r="P100" s="38"/>
      <c r="Q100" s="39"/>
      <c r="S100" s="143"/>
    </row>
    <row r="101" spans="1:19" s="11" customFormat="1" ht="35.25" customHeight="1">
      <c r="A101" s="57">
        <v>2</v>
      </c>
      <c r="B101" s="59" t="s">
        <v>62</v>
      </c>
      <c r="C101" s="57"/>
      <c r="D101" s="57"/>
      <c r="G101" s="40"/>
      <c r="N101" s="39"/>
      <c r="O101" s="38"/>
      <c r="P101" s="38"/>
      <c r="Q101" s="39"/>
      <c r="S101" s="143"/>
    </row>
    <row r="102" spans="1:19" s="11" customFormat="1" ht="35.25" customHeight="1">
      <c r="A102" s="57">
        <v>3</v>
      </c>
      <c r="B102" s="59" t="s">
        <v>63</v>
      </c>
      <c r="C102" s="57"/>
      <c r="D102" s="57"/>
      <c r="G102" s="40"/>
      <c r="N102" s="39"/>
      <c r="O102" s="38"/>
      <c r="P102" s="38"/>
      <c r="Q102" s="39"/>
      <c r="S102" s="143"/>
    </row>
    <row r="103" spans="1:19" s="14" customFormat="1" ht="55.5" customHeight="1">
      <c r="A103" s="12"/>
      <c r="B103" s="41" t="s">
        <v>56</v>
      </c>
      <c r="C103" s="168" t="s">
        <v>83</v>
      </c>
      <c r="D103" s="168" t="s">
        <v>55</v>
      </c>
      <c r="E103" s="168" t="s">
        <v>10</v>
      </c>
      <c r="F103" s="168" t="s">
        <v>52</v>
      </c>
      <c r="G103" s="168" t="s">
        <v>53</v>
      </c>
      <c r="H103" s="168" t="s">
        <v>113</v>
      </c>
      <c r="I103" s="169" t="s">
        <v>93</v>
      </c>
      <c r="J103" s="169" t="s">
        <v>11</v>
      </c>
      <c r="M103" s="42"/>
      <c r="N103" s="43"/>
      <c r="O103" s="43"/>
      <c r="P103" s="42"/>
      <c r="S103" s="153"/>
    </row>
    <row r="104" spans="1:19" s="14" customFormat="1" ht="55.5" customHeight="1">
      <c r="A104" s="12"/>
      <c r="B104" s="41" t="s">
        <v>57</v>
      </c>
      <c r="C104" s="170">
        <f t="shared" ref="C104:D104" si="50">F41</f>
        <v>32</v>
      </c>
      <c r="D104" s="170">
        <f t="shared" si="50"/>
        <v>96</v>
      </c>
      <c r="E104" s="170">
        <f t="shared" ref="E104" si="51">H41</f>
        <v>185</v>
      </c>
      <c r="F104" s="170">
        <f t="shared" ref="F104" si="52">I41</f>
        <v>163</v>
      </c>
      <c r="G104" s="170">
        <f t="shared" ref="G104" si="53">J41</f>
        <v>93</v>
      </c>
      <c r="H104" s="170">
        <f t="shared" ref="H104" si="54">K41</f>
        <v>42</v>
      </c>
      <c r="I104" s="170">
        <f t="shared" ref="I104" si="55">L41</f>
        <v>21</v>
      </c>
      <c r="J104" s="170">
        <f>SUM(C104:I104)</f>
        <v>632</v>
      </c>
      <c r="M104" s="42"/>
      <c r="N104" s="43"/>
      <c r="O104" s="43"/>
      <c r="P104" s="42"/>
      <c r="S104" s="153"/>
    </row>
    <row r="105" spans="1:19" s="60" customFormat="1" ht="32.5">
      <c r="G105" s="61"/>
      <c r="S105" s="154"/>
    </row>
    <row r="106" spans="1:19" s="60" customFormat="1" ht="73" customHeight="1">
      <c r="B106" s="208"/>
      <c r="G106" s="61"/>
      <c r="S106" s="154"/>
    </row>
    <row r="107" spans="1:19" s="60" customFormat="1" ht="32.5">
      <c r="G107" s="61"/>
      <c r="S107" s="154"/>
    </row>
    <row r="108" spans="1:19" s="60" customFormat="1" ht="32.5">
      <c r="G108" s="61"/>
      <c r="S108" s="154"/>
    </row>
    <row r="109" spans="1:19" s="60" customFormat="1" ht="32.5">
      <c r="G109" s="61"/>
      <c r="S109" s="154"/>
    </row>
    <row r="110" spans="1:19" s="60" customFormat="1" ht="32.5">
      <c r="G110" s="61"/>
      <c r="S110" s="154"/>
    </row>
    <row r="111" spans="1:19" s="60" customFormat="1" ht="32.5">
      <c r="G111" s="61"/>
      <c r="S111" s="154"/>
    </row>
    <row r="112" spans="1:19" s="60" customFormat="1" ht="32.5">
      <c r="G112" s="61"/>
      <c r="S112" s="154"/>
    </row>
    <row r="113" spans="7:19" s="60" customFormat="1" ht="32.5">
      <c r="G113" s="61"/>
      <c r="S113" s="154"/>
    </row>
    <row r="114" spans="7:19" s="60" customFormat="1" ht="32.5">
      <c r="G114" s="61"/>
      <c r="S114" s="154"/>
    </row>
    <row r="115" spans="7:19" s="60" customFormat="1" ht="32.5">
      <c r="G115" s="61"/>
      <c r="S115" s="154"/>
    </row>
    <row r="116" spans="7:19" s="60" customFormat="1" ht="32.5">
      <c r="G116" s="61"/>
      <c r="S116" s="154"/>
    </row>
    <row r="117" spans="7:19" s="60" customFormat="1" ht="32.5">
      <c r="G117" s="61"/>
      <c r="S117" s="154"/>
    </row>
    <row r="118" spans="7:19" s="60" customFormat="1" ht="32.5">
      <c r="G118" s="61"/>
      <c r="S118" s="154"/>
    </row>
    <row r="119" spans="7:19" s="60" customFormat="1" ht="32.5">
      <c r="G119" s="61"/>
      <c r="S119" s="154"/>
    </row>
    <row r="120" spans="7:19" s="60" customFormat="1" ht="32.5">
      <c r="G120" s="61"/>
      <c r="S120" s="154"/>
    </row>
    <row r="121" spans="7:19" s="60" customFormat="1" ht="32.5">
      <c r="G121" s="61"/>
      <c r="S121" s="154"/>
    </row>
    <row r="122" spans="7:19" s="60" customFormat="1" ht="32.5">
      <c r="G122" s="61"/>
      <c r="S122" s="154"/>
    </row>
    <row r="123" spans="7:19" s="60" customFormat="1" ht="32.5">
      <c r="G123" s="61"/>
      <c r="H123" s="44"/>
      <c r="I123" s="44"/>
      <c r="S123" s="154"/>
    </row>
    <row r="124" spans="7:19" s="60" customFormat="1" ht="32.5">
      <c r="G124" s="61"/>
      <c r="H124" s="44"/>
      <c r="I124" s="44"/>
      <c r="S124" s="154"/>
    </row>
  </sheetData>
  <autoFilter ref="A58:U74" xr:uid="{00000000-0001-0000-0000-000000000000}">
    <filterColumn colId="0" showButton="0"/>
    <filterColumn colId="1" showButton="0"/>
    <filterColumn colId="2" showButton="0"/>
    <filterColumn colId="3" showButton="0"/>
    <filterColumn colId="7" showButton="0"/>
    <filterColumn colId="15" showButton="0"/>
  </autoFilter>
  <mergeCells count="113">
    <mergeCell ref="G87:J87"/>
    <mergeCell ref="D88:F88"/>
    <mergeCell ref="B74:E74"/>
    <mergeCell ref="H74:I74"/>
    <mergeCell ref="P74:Q74"/>
    <mergeCell ref="P71:Q71"/>
    <mergeCell ref="B71:E71"/>
    <mergeCell ref="H71:I71"/>
    <mergeCell ref="B72:E72"/>
    <mergeCell ref="H72:I72"/>
    <mergeCell ref="P72:Q72"/>
    <mergeCell ref="B73:E73"/>
    <mergeCell ref="H73:I73"/>
    <mergeCell ref="P73:Q73"/>
    <mergeCell ref="B78:I78"/>
    <mergeCell ref="B79:C79"/>
    <mergeCell ref="D79:I79"/>
    <mergeCell ref="B83:J83"/>
    <mergeCell ref="B85:C85"/>
    <mergeCell ref="D85:J85"/>
    <mergeCell ref="B86:C86"/>
    <mergeCell ref="D86:J86"/>
    <mergeCell ref="G88:J88"/>
    <mergeCell ref="B46:C46"/>
    <mergeCell ref="B47:C47"/>
    <mergeCell ref="N47:Q47"/>
    <mergeCell ref="A45:Q45"/>
    <mergeCell ref="B99:E99"/>
    <mergeCell ref="B81:C81"/>
    <mergeCell ref="B84:C84"/>
    <mergeCell ref="B80:C80"/>
    <mergeCell ref="D80:I80"/>
    <mergeCell ref="D81:I81"/>
    <mergeCell ref="D96:I96"/>
    <mergeCell ref="B97:C97"/>
    <mergeCell ref="D97:I97"/>
    <mergeCell ref="B89:C89"/>
    <mergeCell ref="B93:C93"/>
    <mergeCell ref="B95:C95"/>
    <mergeCell ref="D95:I95"/>
    <mergeCell ref="B96:C96"/>
    <mergeCell ref="D93:I93"/>
    <mergeCell ref="B94:C94"/>
    <mergeCell ref="D94:I94"/>
    <mergeCell ref="B88:C88"/>
    <mergeCell ref="B87:C87"/>
    <mergeCell ref="D87:F87"/>
    <mergeCell ref="N1:O1"/>
    <mergeCell ref="P1:Q1"/>
    <mergeCell ref="N2:O2"/>
    <mergeCell ref="P2:Q2"/>
    <mergeCell ref="N3:O3"/>
    <mergeCell ref="P3:Q3"/>
    <mergeCell ref="A51:Q51"/>
    <mergeCell ref="B59:E59"/>
    <mergeCell ref="H58:I58"/>
    <mergeCell ref="H59:I59"/>
    <mergeCell ref="N56:Q56"/>
    <mergeCell ref="B56:C56"/>
    <mergeCell ref="B50:C50"/>
    <mergeCell ref="N50:Q50"/>
    <mergeCell ref="A48:Q48"/>
    <mergeCell ref="B49:C49"/>
    <mergeCell ref="N49:Q49"/>
    <mergeCell ref="G5:M8"/>
    <mergeCell ref="D42:Q43"/>
    <mergeCell ref="D11:F11"/>
    <mergeCell ref="B13:F13"/>
    <mergeCell ref="N44:Q44"/>
    <mergeCell ref="N46:Q46"/>
    <mergeCell ref="A44:C44"/>
    <mergeCell ref="P58:Q58"/>
    <mergeCell ref="A58:E58"/>
    <mergeCell ref="A66:E66"/>
    <mergeCell ref="H66:I66"/>
    <mergeCell ref="P66:Q66"/>
    <mergeCell ref="B64:E64"/>
    <mergeCell ref="H64:I64"/>
    <mergeCell ref="B61:E61"/>
    <mergeCell ref="H61:I61"/>
    <mergeCell ref="B62:E62"/>
    <mergeCell ref="H62:I62"/>
    <mergeCell ref="B63:E63"/>
    <mergeCell ref="H63:I63"/>
    <mergeCell ref="P62:Q62"/>
    <mergeCell ref="P63:Q63"/>
    <mergeCell ref="P64:Q64"/>
    <mergeCell ref="B60:E60"/>
    <mergeCell ref="H60:I60"/>
    <mergeCell ref="D89:F89"/>
    <mergeCell ref="G89:J89"/>
    <mergeCell ref="J76:N76"/>
    <mergeCell ref="B52:C52"/>
    <mergeCell ref="N52:Q52"/>
    <mergeCell ref="B53:C53"/>
    <mergeCell ref="N53:Q53"/>
    <mergeCell ref="A54:Q54"/>
    <mergeCell ref="B70:E70"/>
    <mergeCell ref="H70:I70"/>
    <mergeCell ref="P70:Q70"/>
    <mergeCell ref="P67:Q67"/>
    <mergeCell ref="B68:E68"/>
    <mergeCell ref="H68:I68"/>
    <mergeCell ref="B69:E69"/>
    <mergeCell ref="H69:I69"/>
    <mergeCell ref="P69:Q69"/>
    <mergeCell ref="H67:I67"/>
    <mergeCell ref="B67:E67"/>
    <mergeCell ref="P59:Q59"/>
    <mergeCell ref="P60:Q61"/>
    <mergeCell ref="P68:Q68"/>
    <mergeCell ref="B55:C55"/>
    <mergeCell ref="N55:Q55"/>
  </mergeCells>
  <phoneticPr fontId="70" type="noConversion"/>
  <conditionalFormatting sqref="F59">
    <cfRule type="duplicateValues" dxfId="0" priority="14"/>
  </conditionalFormatting>
  <printOptions horizontalCentered="1"/>
  <pageMargins left="0.25" right="0" top="0.61388888888888904" bottom="0.75" header="0" footer="0"/>
  <pageSetup paperSize="9" scale="27" fitToHeight="0" orientation="portrait" r:id="rId1"/>
  <headerFooter>
    <oddHeader>&amp;L&amp;G&amp;R&amp;"Muli,Bold"&amp;42[CUTTING DOCKET]</oddHeader>
    <oddFooter>&amp;L&amp;"Euclid Circular A,Bold"&amp;18[UA]&amp;"-,Regular"&amp;11
&amp;G&amp;R&amp;G</oddFooter>
  </headerFooter>
  <rowBreaks count="2" manualBreakCount="2">
    <brk id="47" max="16" man="1"/>
    <brk id="74" max="16" man="1"/>
  </rowBreaks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pageSetUpPr fitToPage="1"/>
  </sheetPr>
  <dimension ref="A1:H34"/>
  <sheetViews>
    <sheetView view="pageBreakPreview" zoomScale="50" zoomScaleNormal="40" zoomScaleSheetLayoutView="50" zoomScalePageLayoutView="25" workbookViewId="0">
      <pane ySplit="5" topLeftCell="A32" activePane="bottomLeft" state="frozen"/>
      <selection activeCell="B5" sqref="B5"/>
      <selection pane="bottomLeft" activeCell="C37" sqref="C37"/>
    </sheetView>
  </sheetViews>
  <sheetFormatPr defaultColWidth="9.1796875" defaultRowHeight="32.5"/>
  <cols>
    <col min="1" max="1" width="62.90625" style="122" customWidth="1"/>
    <col min="2" max="2" width="157.08984375" style="108" customWidth="1"/>
    <col min="3" max="4" width="9.1796875" style="108"/>
    <col min="5" max="5" width="12.7265625" style="108" bestFit="1" customWidth="1"/>
    <col min="6" max="16384" width="9.1796875" style="108"/>
  </cols>
  <sheetData>
    <row r="1" spans="1:8">
      <c r="A1" s="109"/>
      <c r="B1" s="107"/>
    </row>
    <row r="2" spans="1:8">
      <c r="A2" s="109" t="str">
        <f>'1. CUTTING DOCKET'!B6</f>
        <v xml:space="preserve">JOB NUMBER:  </v>
      </c>
      <c r="B2" s="107" t="str">
        <f>'1. CUTTING DOCKET'!D6</f>
        <v>O08  FW24  G2651</v>
      </c>
    </row>
    <row r="3" spans="1:8">
      <c r="A3" s="109" t="str">
        <f>'1. CUTTING DOCKET'!B7</f>
        <v xml:space="preserve">STYLE NUMBER: </v>
      </c>
      <c r="B3" s="109" t="str">
        <f>'1. CUTTING DOCKET'!D7</f>
        <v>OVSTS136</v>
      </c>
    </row>
    <row r="4" spans="1:8">
      <c r="A4" s="109" t="str">
        <f>'1. CUTTING DOCKET'!B8</f>
        <v xml:space="preserve">STYLE NAME : </v>
      </c>
      <c r="B4" s="109" t="str">
        <f>'1. CUTTING DOCKET'!D8</f>
        <v>THE 6 O T-SHIRT</v>
      </c>
    </row>
    <row r="5" spans="1:8" ht="48.5" customHeight="1">
      <c r="A5" s="118"/>
      <c r="B5" s="110" t="str">
        <f>'1. CUTTING DOCKET'!$A$45</f>
        <v>BLACK</v>
      </c>
    </row>
    <row r="6" spans="1:8" ht="42.5" customHeight="1">
      <c r="A6" s="119" t="s">
        <v>32</v>
      </c>
      <c r="B6" s="111" t="str">
        <f>B5</f>
        <v>BLACK</v>
      </c>
    </row>
    <row r="7" spans="1:8" ht="43.5" customHeight="1">
      <c r="A7" s="120" t="s">
        <v>33</v>
      </c>
      <c r="B7" s="210" t="str">
        <f>'1. CUTTING DOCKET'!L11</f>
        <v>Single jersey 20's 100% Cotton 190gsm- SHF</v>
      </c>
    </row>
    <row r="8" spans="1:8" ht="309" customHeight="1">
      <c r="A8" s="117" t="str">
        <f>'1. CUTTING DOCKET'!D46</f>
        <v>VẢI CHÍNH</v>
      </c>
      <c r="B8" s="113"/>
      <c r="H8" s="107"/>
    </row>
    <row r="9" spans="1:8" ht="68.5" customHeight="1">
      <c r="A9" s="119" t="str">
        <f>'1. CUTTING DOCKET'!B47</f>
        <v>CM20 1x1Rib 100% Cotton 260gsm</v>
      </c>
      <c r="B9" s="111" t="str">
        <f>B6</f>
        <v>BLACK</v>
      </c>
    </row>
    <row r="10" spans="1:8" ht="273.5" customHeight="1">
      <c r="A10" s="117" t="str">
        <f>'1. CUTTING DOCKET'!D47</f>
        <v>BO CỔ</v>
      </c>
      <c r="B10" s="112"/>
      <c r="H10" s="107"/>
    </row>
    <row r="11" spans="1:8" ht="48.5" customHeight="1">
      <c r="A11" s="119" t="s">
        <v>48</v>
      </c>
      <c r="B11" s="114" t="str">
        <f>B5</f>
        <v>BLACK</v>
      </c>
    </row>
    <row r="12" spans="1:8" ht="107.5" customHeight="1">
      <c r="A12" s="117" t="str">
        <f>'1. CUTTING DOCKET'!$B$59</f>
        <v>CHỈ TEX 40 MAY CHÍNH + VẮT SỔ</v>
      </c>
      <c r="B12" s="115">
        <f>'1. CUTTING DOCKET'!G59</f>
        <v>1500</v>
      </c>
    </row>
    <row r="13" spans="1:8" ht="66" customHeight="1">
      <c r="A13" s="121" t="str">
        <f>'1. CUTTING DOCKET'!B60</f>
        <v>NHÃN CHÍNH LT251 KHÔNG SIZE (LBOVO151)</v>
      </c>
      <c r="B13" s="209" t="s">
        <v>36</v>
      </c>
    </row>
    <row r="14" spans="1:8" ht="290.5" customHeight="1">
      <c r="A14" s="116" t="s">
        <v>130</v>
      </c>
      <c r="B14" s="211"/>
    </row>
    <row r="15" spans="1:8" ht="77" customHeight="1">
      <c r="A15" s="121" t="str">
        <f>'1. CUTTING DOCKET'!B61</f>
        <v>NHÃN SIZE LT246 (OVOW23_181_T)</v>
      </c>
      <c r="B15" s="209" t="s">
        <v>36</v>
      </c>
    </row>
    <row r="16" spans="1:8" ht="243.5" customHeight="1">
      <c r="A16" s="116" t="s">
        <v>132</v>
      </c>
      <c r="B16" s="212"/>
    </row>
    <row r="17" spans="1:2" ht="66" customHeight="1">
      <c r="A17" s="121" t="str">
        <f>'1. CUTTING DOCKET'!B62</f>
        <v>NHÃN XUẤT XỨ (MADE IN VIET NAM)
LT138_TEAR-AWAY COO TAB_OVOF21_217_T</v>
      </c>
      <c r="B17" s="209" t="s">
        <v>36</v>
      </c>
    </row>
    <row r="18" spans="1:2" ht="234.5" customHeight="1">
      <c r="A18" s="116" t="s">
        <v>131</v>
      </c>
      <c r="B18" s="212"/>
    </row>
    <row r="19" spans="1:2" ht="64" customHeight="1">
      <c r="A19" s="121" t="str">
        <f>'1. CUTTING DOCKET'!B63</f>
        <v>NHÃN THÀNH PHẦN 100% COTTON LT110_CC LABEL</v>
      </c>
      <c r="B19" s="209" t="s">
        <v>36</v>
      </c>
    </row>
    <row r="20" spans="1:2" ht="355" customHeight="1">
      <c r="A20" s="116" t="s">
        <v>124</v>
      </c>
      <c r="B20" s="212"/>
    </row>
    <row r="21" spans="1:2" ht="57" customHeight="1">
      <c r="A21" s="119" t="str">
        <f>'1. CUTTING DOCKET'!B64</f>
        <v>TAPE DỆT 5MM</v>
      </c>
      <c r="B21" s="209" t="s">
        <v>50</v>
      </c>
    </row>
    <row r="22" spans="1:2" ht="239" customHeight="1">
      <c r="A22" s="116" t="s">
        <v>133</v>
      </c>
      <c r="B22" s="212"/>
    </row>
    <row r="23" spans="1:2" ht="67" customHeight="1">
      <c r="A23" s="121" t="s">
        <v>117</v>
      </c>
      <c r="B23" s="209" t="s">
        <v>36</v>
      </c>
    </row>
    <row r="24" spans="1:2" ht="340.5" customHeight="1">
      <c r="A24" s="116" t="s">
        <v>154</v>
      </c>
      <c r="B24" s="213" t="s">
        <v>86</v>
      </c>
    </row>
    <row r="25" spans="1:2" ht="64" customHeight="1">
      <c r="A25" s="121" t="s">
        <v>159</v>
      </c>
      <c r="B25" s="209" t="s">
        <v>36</v>
      </c>
    </row>
    <row r="26" spans="1:2" ht="265" customHeight="1">
      <c r="A26" s="116" t="s">
        <v>155</v>
      </c>
      <c r="B26" s="213"/>
    </row>
    <row r="27" spans="1:2" ht="69" customHeight="1">
      <c r="A27" s="119" t="s">
        <v>119</v>
      </c>
      <c r="B27" s="209" t="s">
        <v>36</v>
      </c>
    </row>
    <row r="28" spans="1:2" ht="168" customHeight="1">
      <c r="A28" s="116" t="s">
        <v>87</v>
      </c>
      <c r="B28" s="213"/>
    </row>
    <row r="29" spans="1:2" ht="71" customHeight="1">
      <c r="A29" s="119" t="s">
        <v>118</v>
      </c>
      <c r="B29" s="209" t="s">
        <v>118</v>
      </c>
    </row>
    <row r="30" spans="1:2" ht="72.5" customHeight="1">
      <c r="A30" s="116" t="s">
        <v>125</v>
      </c>
      <c r="B30" s="213"/>
    </row>
    <row r="31" spans="1:2" ht="65">
      <c r="A31" s="119" t="s">
        <v>120</v>
      </c>
      <c r="B31" s="209" t="s">
        <v>73</v>
      </c>
    </row>
    <row r="32" spans="1:2" ht="130">
      <c r="A32" s="116" t="s">
        <v>88</v>
      </c>
      <c r="B32" s="213"/>
    </row>
    <row r="33" spans="1:2" ht="97.5">
      <c r="A33" s="119" t="s">
        <v>126</v>
      </c>
      <c r="B33" s="209" t="s">
        <v>50</v>
      </c>
    </row>
    <row r="34" spans="1:2" ht="97" customHeight="1">
      <c r="A34" s="116" t="s">
        <v>127</v>
      </c>
      <c r="B34" s="213"/>
    </row>
  </sheetData>
  <printOptions horizontalCentered="1"/>
  <pageMargins left="0.25" right="0" top="0.60416666666666696" bottom="0.75" header="0" footer="0"/>
  <pageSetup paperSize="9" scale="45" fitToHeight="0" orientation="portrait" r:id="rId1"/>
  <headerFooter>
    <oddHeader>&amp;L&amp;G&amp;R&amp;"Muli,Bold"&amp;42[TRIMS CARD]</oddHeader>
    <oddFooter>&amp;L&amp;"Euclid Circular A SemiBold,Bold"&amp;28[UA]
&amp;G&amp;R&amp;G</oddFooter>
  </headerFooter>
  <rowBreaks count="2" manualBreakCount="2">
    <brk id="14" max="1" man="1"/>
    <brk id="22" max="1" man="1"/>
  </rowBreaks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ABD11E-1CED-47BC-BAE6-E704718E2379}">
  <sheetPr>
    <pageSetUpPr fitToPage="1"/>
  </sheetPr>
  <dimension ref="A1:R27"/>
  <sheetViews>
    <sheetView workbookViewId="0">
      <selection activeCell="J15" sqref="J15"/>
    </sheetView>
  </sheetViews>
  <sheetFormatPr defaultRowHeight="14.5"/>
  <cols>
    <col min="1" max="1" width="5.54296875" customWidth="1"/>
    <col min="2" max="2" width="12.6328125" customWidth="1"/>
    <col min="5" max="5" width="25.6328125" customWidth="1"/>
    <col min="8" max="8" width="5.6328125" customWidth="1"/>
    <col min="9" max="9" width="4.90625" customWidth="1"/>
    <col min="11" max="11" width="5.26953125" customWidth="1"/>
    <col min="12" max="12" width="6.08984375" customWidth="1"/>
  </cols>
  <sheetData>
    <row r="1" spans="1:18" s="223" customFormat="1" ht="12" customHeight="1">
      <c r="A1" s="332"/>
      <c r="B1" s="333"/>
      <c r="C1" s="334" t="s">
        <v>194</v>
      </c>
      <c r="D1" s="335"/>
      <c r="E1" s="335"/>
      <c r="F1" s="335"/>
      <c r="G1" s="335"/>
      <c r="H1" s="335"/>
      <c r="I1" s="335"/>
      <c r="J1" s="335"/>
      <c r="K1" s="335"/>
      <c r="L1" s="335"/>
      <c r="M1" s="335"/>
      <c r="N1" s="335"/>
      <c r="O1" s="335"/>
      <c r="P1" s="335"/>
      <c r="Q1" s="335"/>
      <c r="R1" s="336"/>
    </row>
    <row r="2" spans="1:18" s="223" customFormat="1" ht="12" customHeight="1">
      <c r="A2" s="337"/>
      <c r="B2" s="338"/>
      <c r="C2" s="224" t="s">
        <v>243</v>
      </c>
      <c r="D2" s="321" t="s">
        <v>244</v>
      </c>
      <c r="E2" s="322"/>
      <c r="F2" s="322"/>
      <c r="G2" s="322"/>
      <c r="H2" s="323"/>
      <c r="I2" s="328"/>
      <c r="J2" s="329"/>
      <c r="K2" s="329"/>
      <c r="L2" s="328"/>
      <c r="M2" s="329"/>
      <c r="N2" s="329"/>
      <c r="O2" s="329"/>
      <c r="P2" s="329"/>
      <c r="Q2" s="329"/>
      <c r="R2" s="330"/>
    </row>
    <row r="3" spans="1:18" s="223" customFormat="1" ht="12" customHeight="1">
      <c r="A3" s="339"/>
      <c r="B3" s="340"/>
      <c r="C3" s="224" t="s">
        <v>245</v>
      </c>
      <c r="D3" s="321" t="s">
        <v>246</v>
      </c>
      <c r="E3" s="322"/>
      <c r="F3" s="322"/>
      <c r="G3" s="322"/>
      <c r="H3" s="323"/>
      <c r="I3" s="311"/>
      <c r="J3" s="312"/>
      <c r="K3" s="312"/>
      <c r="L3" s="311"/>
      <c r="M3" s="312"/>
      <c r="N3" s="312"/>
      <c r="O3" s="312"/>
      <c r="P3" s="312"/>
      <c r="Q3" s="312"/>
      <c r="R3" s="343"/>
    </row>
    <row r="4" spans="1:18" s="223" customFormat="1" ht="12" customHeight="1">
      <c r="A4" s="339"/>
      <c r="B4" s="340"/>
      <c r="C4" s="224" t="s">
        <v>247</v>
      </c>
      <c r="D4" s="321" t="s">
        <v>248</v>
      </c>
      <c r="E4" s="322"/>
      <c r="F4" s="322"/>
      <c r="G4" s="322"/>
      <c r="H4" s="323"/>
      <c r="I4" s="324" t="s">
        <v>249</v>
      </c>
      <c r="J4" s="325"/>
      <c r="K4" s="325"/>
      <c r="L4" s="328" t="s">
        <v>250</v>
      </c>
      <c r="M4" s="329"/>
      <c r="N4" s="329"/>
      <c r="O4" s="329"/>
      <c r="P4" s="329"/>
      <c r="Q4" s="329"/>
      <c r="R4" s="330"/>
    </row>
    <row r="5" spans="1:18" s="223" customFormat="1" ht="18" customHeight="1">
      <c r="A5" s="341"/>
      <c r="B5" s="342"/>
      <c r="C5" s="224" t="s">
        <v>251</v>
      </c>
      <c r="D5" s="321" t="s">
        <v>252</v>
      </c>
      <c r="E5" s="322"/>
      <c r="F5" s="322"/>
      <c r="G5" s="322"/>
      <c r="H5" s="323"/>
      <c r="I5" s="326"/>
      <c r="J5" s="327"/>
      <c r="K5" s="327"/>
      <c r="L5" s="311"/>
      <c r="M5" s="312"/>
      <c r="N5" s="312"/>
      <c r="O5" s="312"/>
      <c r="P5" s="312"/>
      <c r="Q5" s="312"/>
      <c r="R5" s="331"/>
    </row>
    <row r="6" spans="1:18" s="223" customFormat="1" ht="20.5" customHeight="1">
      <c r="A6" s="225" t="s">
        <v>253</v>
      </c>
      <c r="B6" s="316" t="s">
        <v>254</v>
      </c>
      <c r="C6" s="317"/>
      <c r="D6" s="317"/>
      <c r="E6" s="226" t="s">
        <v>134</v>
      </c>
      <c r="F6" s="225" t="s">
        <v>255</v>
      </c>
      <c r="G6" s="227" t="s">
        <v>256</v>
      </c>
      <c r="H6" s="316" t="s">
        <v>257</v>
      </c>
      <c r="I6" s="318"/>
      <c r="J6" s="225" t="s">
        <v>258</v>
      </c>
      <c r="K6" s="319" t="s">
        <v>259</v>
      </c>
      <c r="L6" s="320"/>
      <c r="M6" s="228" t="s">
        <v>260</v>
      </c>
      <c r="N6" s="229" t="s">
        <v>261</v>
      </c>
      <c r="O6" s="230" t="s">
        <v>262</v>
      </c>
      <c r="P6" s="228" t="s">
        <v>263</v>
      </c>
      <c r="Q6" s="225" t="s">
        <v>264</v>
      </c>
      <c r="R6" s="237" t="s">
        <v>265</v>
      </c>
    </row>
    <row r="7" spans="1:18" s="223" customFormat="1" ht="13" customHeight="1">
      <c r="A7" s="231" t="s">
        <v>266</v>
      </c>
      <c r="B7" s="313" t="s">
        <v>267</v>
      </c>
      <c r="C7" s="313"/>
      <c r="D7" s="313"/>
      <c r="E7" s="232" t="s">
        <v>135</v>
      </c>
      <c r="F7" s="233" t="s">
        <v>268</v>
      </c>
      <c r="G7" s="233" t="s">
        <v>268</v>
      </c>
      <c r="H7" s="314" t="s">
        <v>269</v>
      </c>
      <c r="I7" s="314"/>
      <c r="J7" s="233" t="s">
        <v>270</v>
      </c>
      <c r="K7" s="314" t="s">
        <v>271</v>
      </c>
      <c r="L7" s="314"/>
      <c r="M7" s="233" t="s">
        <v>272</v>
      </c>
      <c r="N7" s="234" t="s">
        <v>273</v>
      </c>
      <c r="O7" s="233" t="s">
        <v>274</v>
      </c>
      <c r="P7" s="233" t="s">
        <v>275</v>
      </c>
      <c r="Q7" s="233" t="s">
        <v>276</v>
      </c>
      <c r="R7" s="233" t="s">
        <v>277</v>
      </c>
    </row>
    <row r="8" spans="1:18" s="223" customFormat="1" ht="13" customHeight="1">
      <c r="A8" s="231" t="s">
        <v>278</v>
      </c>
      <c r="B8" s="313" t="s">
        <v>279</v>
      </c>
      <c r="C8" s="313"/>
      <c r="D8" s="313"/>
      <c r="E8" s="232" t="s">
        <v>136</v>
      </c>
      <c r="F8" s="233" t="s">
        <v>280</v>
      </c>
      <c r="G8" s="233" t="s">
        <v>280</v>
      </c>
      <c r="H8" s="314" t="s">
        <v>269</v>
      </c>
      <c r="I8" s="314"/>
      <c r="J8" s="233" t="s">
        <v>281</v>
      </c>
      <c r="K8" s="314" t="s">
        <v>281</v>
      </c>
      <c r="L8" s="314"/>
      <c r="M8" s="233" t="s">
        <v>282</v>
      </c>
      <c r="N8" s="235">
        <v>7</v>
      </c>
      <c r="O8" s="233" t="s">
        <v>283</v>
      </c>
      <c r="P8" s="233" t="s">
        <v>284</v>
      </c>
      <c r="Q8" s="233" t="s">
        <v>285</v>
      </c>
      <c r="R8" s="236">
        <v>8</v>
      </c>
    </row>
    <row r="9" spans="1:18" s="223" customFormat="1" ht="13" customHeight="1">
      <c r="A9" s="231" t="s">
        <v>286</v>
      </c>
      <c r="B9" s="313" t="s">
        <v>287</v>
      </c>
      <c r="C9" s="313"/>
      <c r="D9" s="313"/>
      <c r="E9" s="232" t="s">
        <v>137</v>
      </c>
      <c r="F9" s="233" t="s">
        <v>288</v>
      </c>
      <c r="G9" s="233" t="s">
        <v>288</v>
      </c>
      <c r="H9" s="314" t="s">
        <v>269</v>
      </c>
      <c r="I9" s="314"/>
      <c r="J9" s="233" t="s">
        <v>289</v>
      </c>
      <c r="K9" s="314" t="s">
        <v>289</v>
      </c>
      <c r="L9" s="314"/>
      <c r="M9" s="233" t="s">
        <v>290</v>
      </c>
      <c r="N9" s="234" t="s">
        <v>291</v>
      </c>
      <c r="O9" s="233" t="s">
        <v>292</v>
      </c>
      <c r="P9" s="233" t="s">
        <v>293</v>
      </c>
      <c r="Q9" s="233" t="s">
        <v>294</v>
      </c>
      <c r="R9" s="233" t="s">
        <v>295</v>
      </c>
    </row>
    <row r="10" spans="1:18" s="223" customFormat="1" ht="13" customHeight="1">
      <c r="A10" s="232" t="s">
        <v>296</v>
      </c>
      <c r="B10" s="313" t="s">
        <v>297</v>
      </c>
      <c r="C10" s="313"/>
      <c r="D10" s="313"/>
      <c r="E10" s="232" t="s">
        <v>138</v>
      </c>
      <c r="F10" s="233" t="s">
        <v>288</v>
      </c>
      <c r="G10" s="233" t="s">
        <v>288</v>
      </c>
      <c r="H10" s="314" t="s">
        <v>269</v>
      </c>
      <c r="I10" s="314"/>
      <c r="J10" s="233" t="s">
        <v>298</v>
      </c>
      <c r="K10" s="314" t="s">
        <v>298</v>
      </c>
      <c r="L10" s="314"/>
      <c r="M10" s="233" t="s">
        <v>299</v>
      </c>
      <c r="N10" s="235">
        <v>1</v>
      </c>
      <c r="O10" s="233" t="s">
        <v>300</v>
      </c>
      <c r="P10" s="233" t="s">
        <v>301</v>
      </c>
      <c r="Q10" s="233" t="s">
        <v>302</v>
      </c>
      <c r="R10" s="233" t="s">
        <v>303</v>
      </c>
    </row>
    <row r="11" spans="1:18" s="223" customFormat="1" ht="13" customHeight="1">
      <c r="A11" s="231" t="s">
        <v>304</v>
      </c>
      <c r="B11" s="313" t="s">
        <v>305</v>
      </c>
      <c r="C11" s="313"/>
      <c r="D11" s="313"/>
      <c r="E11" s="232" t="s">
        <v>139</v>
      </c>
      <c r="F11" s="233" t="s">
        <v>288</v>
      </c>
      <c r="G11" s="233" t="s">
        <v>288</v>
      </c>
      <c r="H11" s="314" t="s">
        <v>269</v>
      </c>
      <c r="I11" s="314"/>
      <c r="J11" s="233" t="s">
        <v>306</v>
      </c>
      <c r="K11" s="314" t="s">
        <v>306</v>
      </c>
      <c r="L11" s="314"/>
      <c r="M11" s="233" t="s">
        <v>306</v>
      </c>
      <c r="N11" s="234" t="s">
        <v>307</v>
      </c>
      <c r="O11" s="233" t="s">
        <v>306</v>
      </c>
      <c r="P11" s="233" t="s">
        <v>306</v>
      </c>
      <c r="Q11" s="233" t="s">
        <v>306</v>
      </c>
      <c r="R11" s="233" t="s">
        <v>306</v>
      </c>
    </row>
    <row r="12" spans="1:18" s="223" customFormat="1" ht="13" customHeight="1">
      <c r="A12" s="231" t="s">
        <v>308</v>
      </c>
      <c r="B12" s="313" t="s">
        <v>309</v>
      </c>
      <c r="C12" s="313"/>
      <c r="D12" s="313"/>
      <c r="E12" s="232" t="s">
        <v>140</v>
      </c>
      <c r="F12" s="233" t="s">
        <v>288</v>
      </c>
      <c r="G12" s="233" t="s">
        <v>288</v>
      </c>
      <c r="H12" s="314" t="s">
        <v>269</v>
      </c>
      <c r="I12" s="314"/>
      <c r="J12" s="233" t="s">
        <v>310</v>
      </c>
      <c r="K12" s="314" t="s">
        <v>311</v>
      </c>
      <c r="L12" s="314"/>
      <c r="M12" s="236">
        <v>2</v>
      </c>
      <c r="N12" s="235">
        <v>2</v>
      </c>
      <c r="O12" s="236">
        <v>2</v>
      </c>
      <c r="P12" s="233" t="s">
        <v>312</v>
      </c>
      <c r="Q12" s="233" t="s">
        <v>313</v>
      </c>
      <c r="R12" s="233" t="s">
        <v>314</v>
      </c>
    </row>
    <row r="13" spans="1:18" s="223" customFormat="1" ht="13" customHeight="1">
      <c r="A13" s="232" t="s">
        <v>315</v>
      </c>
      <c r="B13" s="313" t="s">
        <v>316</v>
      </c>
      <c r="C13" s="313"/>
      <c r="D13" s="313"/>
      <c r="E13" s="232" t="s">
        <v>141</v>
      </c>
      <c r="F13" s="233" t="s">
        <v>288</v>
      </c>
      <c r="G13" s="233" t="s">
        <v>288</v>
      </c>
      <c r="H13" s="314" t="s">
        <v>269</v>
      </c>
      <c r="I13" s="314"/>
      <c r="J13" s="233" t="s">
        <v>268</v>
      </c>
      <c r="K13" s="314" t="s">
        <v>268</v>
      </c>
      <c r="L13" s="314"/>
      <c r="M13" s="233" t="s">
        <v>268</v>
      </c>
      <c r="N13" s="234" t="s">
        <v>317</v>
      </c>
      <c r="O13" s="233" t="s">
        <v>268</v>
      </c>
      <c r="P13" s="233" t="s">
        <v>268</v>
      </c>
      <c r="Q13" s="233" t="s">
        <v>268</v>
      </c>
      <c r="R13" s="233" t="s">
        <v>268</v>
      </c>
    </row>
    <row r="14" spans="1:18" s="223" customFormat="1" ht="13" customHeight="1">
      <c r="A14" s="231" t="s">
        <v>318</v>
      </c>
      <c r="B14" s="313" t="s">
        <v>319</v>
      </c>
      <c r="C14" s="313"/>
      <c r="D14" s="313"/>
      <c r="E14" s="232" t="s">
        <v>142</v>
      </c>
      <c r="F14" s="233" t="s">
        <v>320</v>
      </c>
      <c r="G14" s="233" t="s">
        <v>320</v>
      </c>
      <c r="H14" s="314" t="s">
        <v>269</v>
      </c>
      <c r="I14" s="314"/>
      <c r="J14" s="233" t="s">
        <v>321</v>
      </c>
      <c r="K14" s="314" t="s">
        <v>322</v>
      </c>
      <c r="L14" s="314"/>
      <c r="M14" s="233" t="s">
        <v>323</v>
      </c>
      <c r="N14" s="234" t="s">
        <v>324</v>
      </c>
      <c r="O14" s="233" t="s">
        <v>325</v>
      </c>
      <c r="P14" s="233" t="s">
        <v>326</v>
      </c>
      <c r="Q14" s="233" t="s">
        <v>327</v>
      </c>
      <c r="R14" s="233" t="s">
        <v>328</v>
      </c>
    </row>
    <row r="15" spans="1:18" s="223" customFormat="1" ht="13" customHeight="1">
      <c r="A15" s="231" t="s">
        <v>329</v>
      </c>
      <c r="B15" s="313" t="s">
        <v>330</v>
      </c>
      <c r="C15" s="313"/>
      <c r="D15" s="313"/>
      <c r="E15" s="232" t="s">
        <v>143</v>
      </c>
      <c r="F15" s="233" t="s">
        <v>280</v>
      </c>
      <c r="G15" s="233" t="s">
        <v>280</v>
      </c>
      <c r="H15" s="314" t="s">
        <v>269</v>
      </c>
      <c r="I15" s="314"/>
      <c r="J15" s="233" t="s">
        <v>331</v>
      </c>
      <c r="K15" s="314" t="s">
        <v>332</v>
      </c>
      <c r="L15" s="314"/>
      <c r="M15" s="233" t="s">
        <v>333</v>
      </c>
      <c r="N15" s="234" t="s">
        <v>334</v>
      </c>
      <c r="O15" s="233" t="s">
        <v>335</v>
      </c>
      <c r="P15" s="233" t="s">
        <v>336</v>
      </c>
      <c r="Q15" s="233" t="s">
        <v>337</v>
      </c>
      <c r="R15" s="233" t="s">
        <v>338</v>
      </c>
    </row>
    <row r="16" spans="1:18" s="223" customFormat="1" ht="13" customHeight="1">
      <c r="A16" s="231" t="s">
        <v>339</v>
      </c>
      <c r="B16" s="313" t="s">
        <v>340</v>
      </c>
      <c r="C16" s="313"/>
      <c r="D16" s="313"/>
      <c r="E16" s="232" t="s">
        <v>144</v>
      </c>
      <c r="F16" s="233" t="s">
        <v>280</v>
      </c>
      <c r="G16" s="233" t="s">
        <v>280</v>
      </c>
      <c r="H16" s="314" t="s">
        <v>269</v>
      </c>
      <c r="I16" s="314"/>
      <c r="J16" s="233" t="s">
        <v>341</v>
      </c>
      <c r="K16" s="314" t="s">
        <v>342</v>
      </c>
      <c r="L16" s="314"/>
      <c r="M16" s="233" t="s">
        <v>343</v>
      </c>
      <c r="N16" s="234" t="s">
        <v>344</v>
      </c>
      <c r="O16" s="233" t="s">
        <v>345</v>
      </c>
      <c r="P16" s="233" t="s">
        <v>346</v>
      </c>
      <c r="Q16" s="233" t="s">
        <v>347</v>
      </c>
      <c r="R16" s="233" t="s">
        <v>348</v>
      </c>
    </row>
    <row r="17" spans="1:18" s="223" customFormat="1" ht="13" customHeight="1">
      <c r="A17" s="231" t="s">
        <v>349</v>
      </c>
      <c r="B17" s="313" t="s">
        <v>350</v>
      </c>
      <c r="C17" s="313"/>
      <c r="D17" s="313"/>
      <c r="E17" s="232" t="s">
        <v>145</v>
      </c>
      <c r="F17" s="233" t="s">
        <v>268</v>
      </c>
      <c r="G17" s="233" t="s">
        <v>268</v>
      </c>
      <c r="H17" s="314" t="s">
        <v>269</v>
      </c>
      <c r="I17" s="314"/>
      <c r="J17" s="233" t="s">
        <v>351</v>
      </c>
      <c r="K17" s="314" t="s">
        <v>352</v>
      </c>
      <c r="L17" s="314"/>
      <c r="M17" s="233" t="s">
        <v>353</v>
      </c>
      <c r="N17" s="234" t="s">
        <v>354</v>
      </c>
      <c r="O17" s="233" t="s">
        <v>355</v>
      </c>
      <c r="P17" s="233" t="s">
        <v>356</v>
      </c>
      <c r="Q17" s="233" t="s">
        <v>357</v>
      </c>
      <c r="R17" s="233" t="s">
        <v>271</v>
      </c>
    </row>
    <row r="18" spans="1:18" s="223" customFormat="1" ht="18" customHeight="1">
      <c r="A18" s="231" t="s">
        <v>358</v>
      </c>
      <c r="B18" s="313" t="s">
        <v>359</v>
      </c>
      <c r="C18" s="313"/>
      <c r="D18" s="313"/>
      <c r="E18" s="232" t="s">
        <v>146</v>
      </c>
      <c r="F18" s="233" t="s">
        <v>268</v>
      </c>
      <c r="G18" s="233" t="s">
        <v>268</v>
      </c>
      <c r="H18" s="314" t="s">
        <v>269</v>
      </c>
      <c r="I18" s="314"/>
      <c r="J18" s="233" t="s">
        <v>345</v>
      </c>
      <c r="K18" s="314" t="s">
        <v>346</v>
      </c>
      <c r="L18" s="314"/>
      <c r="M18" s="233" t="s">
        <v>347</v>
      </c>
      <c r="N18" s="234" t="s">
        <v>360</v>
      </c>
      <c r="O18" s="233" t="s">
        <v>361</v>
      </c>
      <c r="P18" s="233" t="s">
        <v>362</v>
      </c>
      <c r="Q18" s="233" t="s">
        <v>363</v>
      </c>
      <c r="R18" s="233" t="s">
        <v>364</v>
      </c>
    </row>
    <row r="19" spans="1:18" s="223" customFormat="1" ht="13" customHeight="1">
      <c r="A19" s="231" t="s">
        <v>365</v>
      </c>
      <c r="B19" s="313" t="s">
        <v>366</v>
      </c>
      <c r="C19" s="313"/>
      <c r="D19" s="313"/>
      <c r="E19" s="232" t="s">
        <v>147</v>
      </c>
      <c r="F19" s="233" t="s">
        <v>280</v>
      </c>
      <c r="G19" s="233" t="s">
        <v>280</v>
      </c>
      <c r="H19" s="314" t="s">
        <v>269</v>
      </c>
      <c r="I19" s="314"/>
      <c r="J19" s="233" t="s">
        <v>367</v>
      </c>
      <c r="K19" s="314" t="s">
        <v>368</v>
      </c>
      <c r="L19" s="314"/>
      <c r="M19" s="233" t="s">
        <v>369</v>
      </c>
      <c r="N19" s="234" t="s">
        <v>370</v>
      </c>
      <c r="O19" s="233" t="s">
        <v>371</v>
      </c>
      <c r="P19" s="233" t="s">
        <v>372</v>
      </c>
      <c r="Q19" s="236">
        <v>11</v>
      </c>
      <c r="R19" s="233" t="s">
        <v>373</v>
      </c>
    </row>
    <row r="20" spans="1:18" s="223" customFormat="1" ht="18" customHeight="1">
      <c r="A20" s="231" t="s">
        <v>374</v>
      </c>
      <c r="B20" s="313" t="s">
        <v>375</v>
      </c>
      <c r="C20" s="313"/>
      <c r="D20" s="313"/>
      <c r="E20" s="232" t="s">
        <v>148</v>
      </c>
      <c r="F20" s="233" t="s">
        <v>280</v>
      </c>
      <c r="G20" s="233" t="s">
        <v>280</v>
      </c>
      <c r="H20" s="314" t="s">
        <v>269</v>
      </c>
      <c r="I20" s="314"/>
      <c r="J20" s="233" t="s">
        <v>321</v>
      </c>
      <c r="K20" s="314" t="s">
        <v>376</v>
      </c>
      <c r="L20" s="314"/>
      <c r="M20" s="233" t="s">
        <v>377</v>
      </c>
      <c r="N20" s="234" t="s">
        <v>378</v>
      </c>
      <c r="O20" s="233" t="s">
        <v>379</v>
      </c>
      <c r="P20" s="233" t="s">
        <v>346</v>
      </c>
      <c r="Q20" s="233" t="s">
        <v>352</v>
      </c>
      <c r="R20" s="233" t="s">
        <v>338</v>
      </c>
    </row>
    <row r="21" spans="1:18" s="223" customFormat="1" ht="18" customHeight="1">
      <c r="A21" s="231" t="s">
        <v>380</v>
      </c>
      <c r="B21" s="313" t="s">
        <v>381</v>
      </c>
      <c r="C21" s="313"/>
      <c r="D21" s="313"/>
      <c r="E21" s="232" t="s">
        <v>149</v>
      </c>
      <c r="F21" s="233" t="s">
        <v>288</v>
      </c>
      <c r="G21" s="233" t="s">
        <v>288</v>
      </c>
      <c r="H21" s="314" t="s">
        <v>269</v>
      </c>
      <c r="I21" s="314"/>
      <c r="J21" s="233" t="s">
        <v>382</v>
      </c>
      <c r="K21" s="314" t="s">
        <v>383</v>
      </c>
      <c r="L21" s="314"/>
      <c r="M21" s="233" t="s">
        <v>384</v>
      </c>
      <c r="N21" s="234" t="s">
        <v>385</v>
      </c>
      <c r="O21" s="233" t="s">
        <v>386</v>
      </c>
      <c r="P21" s="233" t="s">
        <v>387</v>
      </c>
      <c r="Q21" s="233" t="s">
        <v>367</v>
      </c>
      <c r="R21" s="233" t="s">
        <v>388</v>
      </c>
    </row>
    <row r="22" spans="1:18" s="223" customFormat="1" ht="13" customHeight="1">
      <c r="A22" s="232" t="s">
        <v>389</v>
      </c>
      <c r="B22" s="313" t="s">
        <v>390</v>
      </c>
      <c r="C22" s="313"/>
      <c r="D22" s="313"/>
      <c r="E22" s="232" t="s">
        <v>150</v>
      </c>
      <c r="F22" s="233" t="s">
        <v>288</v>
      </c>
      <c r="G22" s="233" t="s">
        <v>288</v>
      </c>
      <c r="H22" s="314" t="s">
        <v>269</v>
      </c>
      <c r="I22" s="314"/>
      <c r="J22" s="233" t="s">
        <v>320</v>
      </c>
      <c r="K22" s="314" t="s">
        <v>320</v>
      </c>
      <c r="L22" s="314"/>
      <c r="M22" s="233" t="s">
        <v>320</v>
      </c>
      <c r="N22" s="234" t="s">
        <v>391</v>
      </c>
      <c r="O22" s="233" t="s">
        <v>320</v>
      </c>
      <c r="P22" s="233" t="s">
        <v>320</v>
      </c>
      <c r="Q22" s="233" t="s">
        <v>320</v>
      </c>
      <c r="R22" s="233" t="s">
        <v>320</v>
      </c>
    </row>
    <row r="23" spans="1:18" s="223" customFormat="1" ht="13" customHeight="1">
      <c r="A23" s="232" t="s">
        <v>392</v>
      </c>
      <c r="B23" s="313" t="s">
        <v>393</v>
      </c>
      <c r="C23" s="313"/>
      <c r="D23" s="313"/>
      <c r="E23" s="232" t="s">
        <v>151</v>
      </c>
      <c r="F23" s="233" t="s">
        <v>288</v>
      </c>
      <c r="G23" s="233" t="s">
        <v>288</v>
      </c>
      <c r="H23" s="314" t="s">
        <v>269</v>
      </c>
      <c r="I23" s="314"/>
      <c r="J23" s="236">
        <v>1</v>
      </c>
      <c r="K23" s="315">
        <v>1</v>
      </c>
      <c r="L23" s="315"/>
      <c r="M23" s="236">
        <v>1</v>
      </c>
      <c r="N23" s="235">
        <v>1</v>
      </c>
      <c r="O23" s="236">
        <v>1</v>
      </c>
      <c r="P23" s="236">
        <v>1</v>
      </c>
      <c r="Q23" s="236">
        <v>1</v>
      </c>
      <c r="R23" s="236">
        <v>1</v>
      </c>
    </row>
    <row r="24" spans="1:18" s="223" customFormat="1" ht="13" customHeight="1">
      <c r="A24" s="232" t="s">
        <v>394</v>
      </c>
      <c r="B24" s="313" t="s">
        <v>395</v>
      </c>
      <c r="C24" s="313"/>
      <c r="D24" s="313"/>
      <c r="E24" s="232" t="s">
        <v>152</v>
      </c>
      <c r="F24" s="233" t="s">
        <v>288</v>
      </c>
      <c r="G24" s="233" t="s">
        <v>288</v>
      </c>
      <c r="H24" s="314" t="s">
        <v>269</v>
      </c>
      <c r="I24" s="314"/>
      <c r="J24" s="236">
        <v>1</v>
      </c>
      <c r="K24" s="315">
        <v>1</v>
      </c>
      <c r="L24" s="315"/>
      <c r="M24" s="236">
        <v>1</v>
      </c>
      <c r="N24" s="235">
        <v>1</v>
      </c>
      <c r="O24" s="236">
        <v>1</v>
      </c>
      <c r="P24" s="236">
        <v>1</v>
      </c>
      <c r="Q24" s="236">
        <v>1</v>
      </c>
      <c r="R24" s="236">
        <v>1</v>
      </c>
    </row>
    <row r="25" spans="1:18" s="223" customFormat="1" ht="13" customHeight="1">
      <c r="A25" s="231" t="s">
        <v>396</v>
      </c>
      <c r="B25" s="313" t="s">
        <v>397</v>
      </c>
      <c r="C25" s="313"/>
      <c r="D25" s="313"/>
      <c r="E25" s="232" t="s">
        <v>153</v>
      </c>
      <c r="F25" s="233" t="s">
        <v>268</v>
      </c>
      <c r="G25" s="236">
        <v>0</v>
      </c>
      <c r="H25" s="314" t="s">
        <v>269</v>
      </c>
      <c r="I25" s="314"/>
      <c r="J25" s="233" t="s">
        <v>398</v>
      </c>
      <c r="K25" s="314" t="s">
        <v>398</v>
      </c>
      <c r="L25" s="314"/>
      <c r="M25" s="233" t="s">
        <v>398</v>
      </c>
      <c r="N25" s="234" t="s">
        <v>399</v>
      </c>
      <c r="O25" s="233" t="s">
        <v>398</v>
      </c>
      <c r="P25" s="233" t="s">
        <v>398</v>
      </c>
      <c r="Q25" s="233" t="s">
        <v>398</v>
      </c>
      <c r="R25" s="233" t="s">
        <v>398</v>
      </c>
    </row>
    <row r="26" spans="1:18" s="223" customFormat="1" ht="12" customHeight="1">
      <c r="A26" s="310" t="s">
        <v>400</v>
      </c>
      <c r="B26" s="310"/>
      <c r="C26" s="310"/>
      <c r="D26" s="310"/>
      <c r="E26" s="310"/>
      <c r="F26" s="310"/>
      <c r="G26" s="310"/>
      <c r="H26" s="310"/>
      <c r="I26" s="310"/>
      <c r="J26" s="310"/>
      <c r="K26" s="310"/>
      <c r="L26" s="310"/>
      <c r="M26" s="310"/>
      <c r="N26" s="310"/>
      <c r="O26" s="310"/>
      <c r="P26" s="310"/>
      <c r="Q26" s="310"/>
      <c r="R26" s="310"/>
    </row>
    <row r="27" spans="1:18" s="223" customFormat="1" ht="39" customHeight="1">
      <c r="A27" s="311" t="s">
        <v>401</v>
      </c>
      <c r="B27" s="312"/>
      <c r="C27" s="312"/>
      <c r="D27" s="312"/>
      <c r="E27" s="312"/>
      <c r="F27" s="312"/>
      <c r="G27" s="312"/>
      <c r="H27" s="312"/>
      <c r="I27" s="312"/>
      <c r="J27" s="312"/>
      <c r="K27" s="312"/>
      <c r="L27" s="312"/>
      <c r="M27" s="312"/>
      <c r="N27" s="312"/>
      <c r="O27" s="312"/>
      <c r="P27" s="312"/>
      <c r="Q27" s="312"/>
      <c r="R27" s="312"/>
    </row>
  </sheetData>
  <mergeCells count="73">
    <mergeCell ref="A1:B1"/>
    <mergeCell ref="C1:R1"/>
    <mergeCell ref="A2:B5"/>
    <mergeCell ref="D2:H2"/>
    <mergeCell ref="I2:K3"/>
    <mergeCell ref="L2:R3"/>
    <mergeCell ref="B6:D6"/>
    <mergeCell ref="H6:I6"/>
    <mergeCell ref="K6:L6"/>
    <mergeCell ref="D5:H5"/>
    <mergeCell ref="D3:H3"/>
    <mergeCell ref="D4:H4"/>
    <mergeCell ref="I4:K5"/>
    <mergeCell ref="L4:R5"/>
    <mergeCell ref="B8:D8"/>
    <mergeCell ref="H8:I8"/>
    <mergeCell ref="K8:L8"/>
    <mergeCell ref="B7:D7"/>
    <mergeCell ref="H7:I7"/>
    <mergeCell ref="K7:L7"/>
    <mergeCell ref="B10:D10"/>
    <mergeCell ref="H10:I10"/>
    <mergeCell ref="K10:L10"/>
    <mergeCell ref="B9:D9"/>
    <mergeCell ref="H9:I9"/>
    <mergeCell ref="K9:L9"/>
    <mergeCell ref="B12:D12"/>
    <mergeCell ref="H12:I12"/>
    <mergeCell ref="K12:L12"/>
    <mergeCell ref="B11:D11"/>
    <mergeCell ref="H11:I11"/>
    <mergeCell ref="K11:L11"/>
    <mergeCell ref="B14:D14"/>
    <mergeCell ref="H14:I14"/>
    <mergeCell ref="K14:L14"/>
    <mergeCell ref="B13:D13"/>
    <mergeCell ref="H13:I13"/>
    <mergeCell ref="K13:L13"/>
    <mergeCell ref="B16:D16"/>
    <mergeCell ref="H16:I16"/>
    <mergeCell ref="K16:L16"/>
    <mergeCell ref="B15:D15"/>
    <mergeCell ref="H15:I15"/>
    <mergeCell ref="K15:L15"/>
    <mergeCell ref="B18:D18"/>
    <mergeCell ref="H18:I18"/>
    <mergeCell ref="K18:L18"/>
    <mergeCell ref="B17:D17"/>
    <mergeCell ref="H17:I17"/>
    <mergeCell ref="K17:L17"/>
    <mergeCell ref="B20:D20"/>
    <mergeCell ref="H20:I20"/>
    <mergeCell ref="K20:L20"/>
    <mergeCell ref="B19:D19"/>
    <mergeCell ref="H19:I19"/>
    <mergeCell ref="K19:L19"/>
    <mergeCell ref="B22:D22"/>
    <mergeCell ref="H22:I22"/>
    <mergeCell ref="K22:L22"/>
    <mergeCell ref="B21:D21"/>
    <mergeCell ref="H21:I21"/>
    <mergeCell ref="K21:L21"/>
    <mergeCell ref="B24:D24"/>
    <mergeCell ref="H24:I24"/>
    <mergeCell ref="K24:L24"/>
    <mergeCell ref="B23:D23"/>
    <mergeCell ref="H23:I23"/>
    <mergeCell ref="K23:L23"/>
    <mergeCell ref="A26:R26"/>
    <mergeCell ref="A27:R27"/>
    <mergeCell ref="B25:D25"/>
    <mergeCell ref="H25:I25"/>
    <mergeCell ref="K25:L25"/>
  </mergeCells>
  <pageMargins left="0.7" right="0.7" top="0.75" bottom="0.75" header="0.3" footer="0.3"/>
  <pageSetup scale="76" fitToHeight="0" orientation="landscape" horizontalDpi="0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5581C0-323B-4FFE-8B47-5AB7775326B4}">
  <sheetPr>
    <pageSetUpPr fitToPage="1"/>
  </sheetPr>
  <dimension ref="A1:I15"/>
  <sheetViews>
    <sheetView view="pageBreakPreview" zoomScale="60" zoomScaleNormal="70" workbookViewId="0">
      <selection activeCell="N23" sqref="N23"/>
    </sheetView>
  </sheetViews>
  <sheetFormatPr defaultColWidth="12.1796875" defaultRowHeight="15"/>
  <cols>
    <col min="1" max="1" width="19" style="215" customWidth="1"/>
    <col min="2" max="2" width="14.453125" style="215" customWidth="1"/>
    <col min="3" max="3" width="19.7265625" style="215" customWidth="1"/>
    <col min="4" max="4" width="16.7265625" style="215" customWidth="1"/>
    <col min="5" max="5" width="6" style="215" bestFit="1" customWidth="1"/>
    <col min="6" max="6" width="27.81640625" style="215" bestFit="1" customWidth="1"/>
    <col min="7" max="7" width="12.1796875" style="215" customWidth="1"/>
    <col min="8" max="8" width="10.453125" style="205" bestFit="1" customWidth="1"/>
    <col min="9" max="9" width="20.36328125" style="205" customWidth="1"/>
    <col min="10" max="16384" width="12.1796875" style="215"/>
  </cols>
  <sheetData>
    <row r="1" spans="1:9" ht="16">
      <c r="A1" s="214"/>
      <c r="B1" s="214"/>
      <c r="C1" s="214"/>
      <c r="D1" s="214"/>
      <c r="E1" s="214"/>
      <c r="F1" s="214"/>
      <c r="G1" s="214"/>
      <c r="H1" s="204"/>
      <c r="I1" s="204"/>
    </row>
    <row r="2" spans="1:9" ht="16">
      <c r="A2" s="216" t="s">
        <v>100</v>
      </c>
      <c r="B2" s="216" t="s">
        <v>160</v>
      </c>
      <c r="C2" s="216" t="s">
        <v>161</v>
      </c>
      <c r="D2" s="216" t="s">
        <v>162</v>
      </c>
      <c r="E2" s="216" t="s">
        <v>56</v>
      </c>
      <c r="F2" s="216" t="s">
        <v>163</v>
      </c>
      <c r="G2" s="217" t="s">
        <v>202</v>
      </c>
      <c r="H2" s="206" t="s">
        <v>203</v>
      </c>
      <c r="I2" s="206" t="s">
        <v>204</v>
      </c>
    </row>
    <row r="3" spans="1:9" ht="16">
      <c r="A3" s="218" t="s">
        <v>233</v>
      </c>
      <c r="B3" s="219" t="s">
        <v>37</v>
      </c>
      <c r="C3" s="219" t="s">
        <v>234</v>
      </c>
      <c r="D3" s="219" t="s">
        <v>164</v>
      </c>
      <c r="E3" s="219" t="s">
        <v>83</v>
      </c>
      <c r="F3" s="219" t="s">
        <v>235</v>
      </c>
      <c r="G3" s="220">
        <v>58</v>
      </c>
      <c r="H3" s="207">
        <v>30</v>
      </c>
      <c r="I3" s="207">
        <f>ROUNDUP(H3*2*1.2,0)</f>
        <v>72</v>
      </c>
    </row>
    <row r="4" spans="1:9" ht="16">
      <c r="A4" s="218" t="s">
        <v>233</v>
      </c>
      <c r="B4" s="219" t="s">
        <v>37</v>
      </c>
      <c r="C4" s="219" t="s">
        <v>234</v>
      </c>
      <c r="D4" s="219" t="s">
        <v>164</v>
      </c>
      <c r="E4" s="219" t="s">
        <v>165</v>
      </c>
      <c r="F4" s="219" t="s">
        <v>236</v>
      </c>
      <c r="G4" s="220">
        <v>58</v>
      </c>
      <c r="H4" s="207">
        <v>92</v>
      </c>
      <c r="I4" s="207">
        <f t="shared" ref="I4:I9" si="0">ROUNDUP(H4*2*1.2,0)</f>
        <v>221</v>
      </c>
    </row>
    <row r="5" spans="1:9" ht="16">
      <c r="A5" s="218" t="s">
        <v>233</v>
      </c>
      <c r="B5" s="219" t="s">
        <v>37</v>
      </c>
      <c r="C5" s="219" t="s">
        <v>234</v>
      </c>
      <c r="D5" s="219" t="s">
        <v>164</v>
      </c>
      <c r="E5" s="219" t="s">
        <v>166</v>
      </c>
      <c r="F5" s="219" t="s">
        <v>237</v>
      </c>
      <c r="G5" s="220">
        <v>58</v>
      </c>
      <c r="H5" s="207">
        <v>175</v>
      </c>
      <c r="I5" s="207">
        <f t="shared" si="0"/>
        <v>420</v>
      </c>
    </row>
    <row r="6" spans="1:9" ht="16">
      <c r="A6" s="218" t="s">
        <v>233</v>
      </c>
      <c r="B6" s="219" t="s">
        <v>37</v>
      </c>
      <c r="C6" s="219" t="s">
        <v>234</v>
      </c>
      <c r="D6" s="219" t="s">
        <v>164</v>
      </c>
      <c r="E6" s="219" t="s">
        <v>167</v>
      </c>
      <c r="F6" s="219" t="s">
        <v>238</v>
      </c>
      <c r="G6" s="220">
        <v>58</v>
      </c>
      <c r="H6" s="207">
        <v>155</v>
      </c>
      <c r="I6" s="207">
        <f t="shared" si="0"/>
        <v>372</v>
      </c>
    </row>
    <row r="7" spans="1:9" ht="16">
      <c r="A7" s="218" t="s">
        <v>233</v>
      </c>
      <c r="B7" s="219" t="s">
        <v>37</v>
      </c>
      <c r="C7" s="219" t="s">
        <v>234</v>
      </c>
      <c r="D7" s="219" t="s">
        <v>164</v>
      </c>
      <c r="E7" s="219" t="s">
        <v>53</v>
      </c>
      <c r="F7" s="219" t="s">
        <v>239</v>
      </c>
      <c r="G7" s="220">
        <v>58</v>
      </c>
      <c r="H7" s="207">
        <v>88</v>
      </c>
      <c r="I7" s="207">
        <f t="shared" si="0"/>
        <v>212</v>
      </c>
    </row>
    <row r="8" spans="1:9" ht="16">
      <c r="A8" s="218" t="s">
        <v>233</v>
      </c>
      <c r="B8" s="219" t="s">
        <v>37</v>
      </c>
      <c r="C8" s="219" t="s">
        <v>234</v>
      </c>
      <c r="D8" s="219" t="s">
        <v>164</v>
      </c>
      <c r="E8" s="219" t="s">
        <v>113</v>
      </c>
      <c r="F8" s="219" t="s">
        <v>240</v>
      </c>
      <c r="G8" s="220">
        <v>58</v>
      </c>
      <c r="H8" s="207">
        <v>40</v>
      </c>
      <c r="I8" s="207">
        <f t="shared" si="0"/>
        <v>96</v>
      </c>
    </row>
    <row r="9" spans="1:9" ht="16">
      <c r="A9" s="218" t="s">
        <v>233</v>
      </c>
      <c r="B9" s="219" t="s">
        <v>37</v>
      </c>
      <c r="C9" s="219" t="s">
        <v>234</v>
      </c>
      <c r="D9" s="219" t="s">
        <v>164</v>
      </c>
      <c r="E9" s="219" t="s">
        <v>93</v>
      </c>
      <c r="F9" s="219" t="s">
        <v>241</v>
      </c>
      <c r="G9" s="220">
        <v>58</v>
      </c>
      <c r="H9" s="207">
        <v>20</v>
      </c>
      <c r="I9" s="207">
        <f t="shared" si="0"/>
        <v>48</v>
      </c>
    </row>
    <row r="10" spans="1:9" ht="16">
      <c r="A10" s="344" t="s">
        <v>242</v>
      </c>
      <c r="B10" s="344"/>
      <c r="C10" s="344"/>
      <c r="D10" s="344"/>
      <c r="E10" s="344"/>
      <c r="F10" s="344"/>
      <c r="G10" s="344"/>
      <c r="H10" s="207">
        <f>SUM(H3:H9)</f>
        <v>600</v>
      </c>
      <c r="I10" s="207">
        <f>SUM(I3:I9)</f>
        <v>1441</v>
      </c>
    </row>
    <row r="11" spans="1:9" ht="16">
      <c r="A11" s="221"/>
      <c r="B11" s="221"/>
      <c r="C11" s="221"/>
      <c r="D11" s="221"/>
      <c r="E11" s="221"/>
      <c r="F11" s="221"/>
      <c r="G11" s="222"/>
    </row>
    <row r="12" spans="1:9" ht="16">
      <c r="A12" s="221"/>
      <c r="B12" s="221"/>
      <c r="C12" s="221"/>
      <c r="D12" s="221"/>
      <c r="E12" s="221"/>
      <c r="F12" s="221"/>
      <c r="G12" s="222"/>
    </row>
    <row r="13" spans="1:9" ht="16">
      <c r="A13" s="221"/>
      <c r="B13" s="221"/>
      <c r="C13" s="221"/>
      <c r="D13" s="221"/>
      <c r="E13" s="221"/>
      <c r="F13" s="221"/>
      <c r="G13" s="222"/>
    </row>
    <row r="14" spans="1:9" ht="16">
      <c r="A14" s="221"/>
      <c r="B14" s="221"/>
      <c r="C14" s="221"/>
      <c r="D14" s="221"/>
      <c r="E14" s="221"/>
      <c r="F14" s="221"/>
      <c r="G14" s="222"/>
    </row>
    <row r="15" spans="1:9" ht="16">
      <c r="A15" s="221"/>
      <c r="B15" s="221"/>
      <c r="C15" s="221"/>
      <c r="D15" s="221"/>
      <c r="E15" s="221"/>
      <c r="F15" s="221"/>
      <c r="G15" s="222"/>
    </row>
  </sheetData>
  <mergeCells count="1">
    <mergeCell ref="A10:G10"/>
  </mergeCells>
  <pageMargins left="0.7" right="0.7" top="0.75" bottom="0.75" header="0.3" footer="0.3"/>
  <pageSetup paperSize="256" scale="89" fitToHeight="0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50426B-8579-4132-8AAF-43E3A376D4B2}">
  <sheetPr>
    <pageSetUpPr fitToPage="1"/>
  </sheetPr>
  <dimension ref="A1"/>
  <sheetViews>
    <sheetView view="pageBreakPreview" zoomScale="60" zoomScaleNormal="60" workbookViewId="0">
      <selection activeCell="W27" sqref="W27"/>
    </sheetView>
  </sheetViews>
  <sheetFormatPr defaultRowHeight="14.5"/>
  <sheetData/>
  <pageMargins left="0.7" right="0.7" top="0.75" bottom="0.75" header="0.3" footer="0.3"/>
  <pageSetup paperSize="9" scale="52" fitToHeight="0" orientation="portrait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7C9D62-7629-4A1B-BD72-1E366735D7C8}">
  <sheetPr codeName="Sheet7">
    <pageSetUpPr fitToPage="1"/>
  </sheetPr>
  <dimension ref="A1:H62"/>
  <sheetViews>
    <sheetView view="pageBreakPreview" topLeftCell="A2" zoomScale="85" zoomScaleNormal="70" zoomScaleSheetLayoutView="85" zoomScalePageLayoutView="70" workbookViewId="0">
      <selection activeCell="B12" sqref="B12"/>
    </sheetView>
  </sheetViews>
  <sheetFormatPr defaultColWidth="9.90625" defaultRowHeight="18"/>
  <cols>
    <col min="1" max="1" width="5.453125" style="137" bestFit="1" customWidth="1"/>
    <col min="2" max="2" width="19.6328125" style="137" customWidth="1"/>
    <col min="3" max="3" width="10.54296875" style="137" customWidth="1"/>
    <col min="4" max="4" width="20" style="137" customWidth="1"/>
    <col min="5" max="5" width="2.36328125" style="137" customWidth="1"/>
    <col min="6" max="6" width="15.90625" style="137" customWidth="1"/>
    <col min="7" max="7" width="23.08984375" style="137" customWidth="1"/>
    <col min="8" max="8" width="45.54296875" style="137" customWidth="1"/>
    <col min="9" max="254" width="9.90625" style="137"/>
    <col min="255" max="255" width="3.90625" style="137" customWidth="1"/>
    <col min="256" max="257" width="9.54296875" style="137" customWidth="1"/>
    <col min="258" max="259" width="14.6328125" style="137" customWidth="1"/>
    <col min="260" max="260" width="0" style="137" hidden="1" customWidth="1"/>
    <col min="261" max="267" width="9.54296875" style="137" customWidth="1"/>
    <col min="268" max="510" width="9.90625" style="137"/>
    <col min="511" max="511" width="3.90625" style="137" customWidth="1"/>
    <col min="512" max="513" width="9.54296875" style="137" customWidth="1"/>
    <col min="514" max="515" width="14.6328125" style="137" customWidth="1"/>
    <col min="516" max="516" width="0" style="137" hidden="1" customWidth="1"/>
    <col min="517" max="523" width="9.54296875" style="137" customWidth="1"/>
    <col min="524" max="766" width="9.90625" style="137"/>
    <col min="767" max="767" width="3.90625" style="137" customWidth="1"/>
    <col min="768" max="769" width="9.54296875" style="137" customWidth="1"/>
    <col min="770" max="771" width="14.6328125" style="137" customWidth="1"/>
    <col min="772" max="772" width="0" style="137" hidden="1" customWidth="1"/>
    <col min="773" max="779" width="9.54296875" style="137" customWidth="1"/>
    <col min="780" max="1022" width="9.90625" style="137"/>
    <col min="1023" max="1023" width="3.90625" style="137" customWidth="1"/>
    <col min="1024" max="1025" width="9.54296875" style="137" customWidth="1"/>
    <col min="1026" max="1027" width="14.6328125" style="137" customWidth="1"/>
    <col min="1028" max="1028" width="0" style="137" hidden="1" customWidth="1"/>
    <col min="1029" max="1035" width="9.54296875" style="137" customWidth="1"/>
    <col min="1036" max="1278" width="9.90625" style="137"/>
    <col min="1279" max="1279" width="3.90625" style="137" customWidth="1"/>
    <col min="1280" max="1281" width="9.54296875" style="137" customWidth="1"/>
    <col min="1282" max="1283" width="14.6328125" style="137" customWidth="1"/>
    <col min="1284" max="1284" width="0" style="137" hidden="1" customWidth="1"/>
    <col min="1285" max="1291" width="9.54296875" style="137" customWidth="1"/>
    <col min="1292" max="1534" width="9.90625" style="137"/>
    <col min="1535" max="1535" width="3.90625" style="137" customWidth="1"/>
    <col min="1536" max="1537" width="9.54296875" style="137" customWidth="1"/>
    <col min="1538" max="1539" width="14.6328125" style="137" customWidth="1"/>
    <col min="1540" max="1540" width="0" style="137" hidden="1" customWidth="1"/>
    <col min="1541" max="1547" width="9.54296875" style="137" customWidth="1"/>
    <col min="1548" max="1790" width="9.90625" style="137"/>
    <col min="1791" max="1791" width="3.90625" style="137" customWidth="1"/>
    <col min="1792" max="1793" width="9.54296875" style="137" customWidth="1"/>
    <col min="1794" max="1795" width="14.6328125" style="137" customWidth="1"/>
    <col min="1796" max="1796" width="0" style="137" hidden="1" customWidth="1"/>
    <col min="1797" max="1803" width="9.54296875" style="137" customWidth="1"/>
    <col min="1804" max="2046" width="9.90625" style="137"/>
    <col min="2047" max="2047" width="3.90625" style="137" customWidth="1"/>
    <col min="2048" max="2049" width="9.54296875" style="137" customWidth="1"/>
    <col min="2050" max="2051" width="14.6328125" style="137" customWidth="1"/>
    <col min="2052" max="2052" width="0" style="137" hidden="1" customWidth="1"/>
    <col min="2053" max="2059" width="9.54296875" style="137" customWidth="1"/>
    <col min="2060" max="2302" width="9.90625" style="137"/>
    <col min="2303" max="2303" width="3.90625" style="137" customWidth="1"/>
    <col min="2304" max="2305" width="9.54296875" style="137" customWidth="1"/>
    <col min="2306" max="2307" width="14.6328125" style="137" customWidth="1"/>
    <col min="2308" max="2308" width="0" style="137" hidden="1" customWidth="1"/>
    <col min="2309" max="2315" width="9.54296875" style="137" customWidth="1"/>
    <col min="2316" max="2558" width="9.90625" style="137"/>
    <col min="2559" max="2559" width="3.90625" style="137" customWidth="1"/>
    <col min="2560" max="2561" width="9.54296875" style="137" customWidth="1"/>
    <col min="2562" max="2563" width="14.6328125" style="137" customWidth="1"/>
    <col min="2564" max="2564" width="0" style="137" hidden="1" customWidth="1"/>
    <col min="2565" max="2571" width="9.54296875" style="137" customWidth="1"/>
    <col min="2572" max="2814" width="9.90625" style="137"/>
    <col min="2815" max="2815" width="3.90625" style="137" customWidth="1"/>
    <col min="2816" max="2817" width="9.54296875" style="137" customWidth="1"/>
    <col min="2818" max="2819" width="14.6328125" style="137" customWidth="1"/>
    <col min="2820" max="2820" width="0" style="137" hidden="1" customWidth="1"/>
    <col min="2821" max="2827" width="9.54296875" style="137" customWidth="1"/>
    <col min="2828" max="3070" width="9.90625" style="137"/>
    <col min="3071" max="3071" width="3.90625" style="137" customWidth="1"/>
    <col min="3072" max="3073" width="9.54296875" style="137" customWidth="1"/>
    <col min="3074" max="3075" width="14.6328125" style="137" customWidth="1"/>
    <col min="3076" max="3076" width="0" style="137" hidden="1" customWidth="1"/>
    <col min="3077" max="3083" width="9.54296875" style="137" customWidth="1"/>
    <col min="3084" max="3326" width="9.90625" style="137"/>
    <col min="3327" max="3327" width="3.90625" style="137" customWidth="1"/>
    <col min="3328" max="3329" width="9.54296875" style="137" customWidth="1"/>
    <col min="3330" max="3331" width="14.6328125" style="137" customWidth="1"/>
    <col min="3332" max="3332" width="0" style="137" hidden="1" customWidth="1"/>
    <col min="3333" max="3339" width="9.54296875" style="137" customWidth="1"/>
    <col min="3340" max="3582" width="9.90625" style="137"/>
    <col min="3583" max="3583" width="3.90625" style="137" customWidth="1"/>
    <col min="3584" max="3585" width="9.54296875" style="137" customWidth="1"/>
    <col min="3586" max="3587" width="14.6328125" style="137" customWidth="1"/>
    <col min="3588" max="3588" width="0" style="137" hidden="1" customWidth="1"/>
    <col min="3589" max="3595" width="9.54296875" style="137" customWidth="1"/>
    <col min="3596" max="3838" width="9.90625" style="137"/>
    <col min="3839" max="3839" width="3.90625" style="137" customWidth="1"/>
    <col min="3840" max="3841" width="9.54296875" style="137" customWidth="1"/>
    <col min="3842" max="3843" width="14.6328125" style="137" customWidth="1"/>
    <col min="3844" max="3844" width="0" style="137" hidden="1" customWidth="1"/>
    <col min="3845" max="3851" width="9.54296875" style="137" customWidth="1"/>
    <col min="3852" max="4094" width="9.90625" style="137"/>
    <col min="4095" max="4095" width="3.90625" style="137" customWidth="1"/>
    <col min="4096" max="4097" width="9.54296875" style="137" customWidth="1"/>
    <col min="4098" max="4099" width="14.6328125" style="137" customWidth="1"/>
    <col min="4100" max="4100" width="0" style="137" hidden="1" customWidth="1"/>
    <col min="4101" max="4107" width="9.54296875" style="137" customWidth="1"/>
    <col min="4108" max="4350" width="9.90625" style="137"/>
    <col min="4351" max="4351" width="3.90625" style="137" customWidth="1"/>
    <col min="4352" max="4353" width="9.54296875" style="137" customWidth="1"/>
    <col min="4354" max="4355" width="14.6328125" style="137" customWidth="1"/>
    <col min="4356" max="4356" width="0" style="137" hidden="1" customWidth="1"/>
    <col min="4357" max="4363" width="9.54296875" style="137" customWidth="1"/>
    <col min="4364" max="4606" width="9.90625" style="137"/>
    <col min="4607" max="4607" width="3.90625" style="137" customWidth="1"/>
    <col min="4608" max="4609" width="9.54296875" style="137" customWidth="1"/>
    <col min="4610" max="4611" width="14.6328125" style="137" customWidth="1"/>
    <col min="4612" max="4612" width="0" style="137" hidden="1" customWidth="1"/>
    <col min="4613" max="4619" width="9.54296875" style="137" customWidth="1"/>
    <col min="4620" max="4862" width="9.90625" style="137"/>
    <col min="4863" max="4863" width="3.90625" style="137" customWidth="1"/>
    <col min="4864" max="4865" width="9.54296875" style="137" customWidth="1"/>
    <col min="4866" max="4867" width="14.6328125" style="137" customWidth="1"/>
    <col min="4868" max="4868" width="0" style="137" hidden="1" customWidth="1"/>
    <col min="4869" max="4875" width="9.54296875" style="137" customWidth="1"/>
    <col min="4876" max="5118" width="9.90625" style="137"/>
    <col min="5119" max="5119" width="3.90625" style="137" customWidth="1"/>
    <col min="5120" max="5121" width="9.54296875" style="137" customWidth="1"/>
    <col min="5122" max="5123" width="14.6328125" style="137" customWidth="1"/>
    <col min="5124" max="5124" width="0" style="137" hidden="1" customWidth="1"/>
    <col min="5125" max="5131" width="9.54296875" style="137" customWidth="1"/>
    <col min="5132" max="5374" width="9.90625" style="137"/>
    <col min="5375" max="5375" width="3.90625" style="137" customWidth="1"/>
    <col min="5376" max="5377" width="9.54296875" style="137" customWidth="1"/>
    <col min="5378" max="5379" width="14.6328125" style="137" customWidth="1"/>
    <col min="5380" max="5380" width="0" style="137" hidden="1" customWidth="1"/>
    <col min="5381" max="5387" width="9.54296875" style="137" customWidth="1"/>
    <col min="5388" max="5630" width="9.90625" style="137"/>
    <col min="5631" max="5631" width="3.90625" style="137" customWidth="1"/>
    <col min="5632" max="5633" width="9.54296875" style="137" customWidth="1"/>
    <col min="5634" max="5635" width="14.6328125" style="137" customWidth="1"/>
    <col min="5636" max="5636" width="0" style="137" hidden="1" customWidth="1"/>
    <col min="5637" max="5643" width="9.54296875" style="137" customWidth="1"/>
    <col min="5644" max="5886" width="9.90625" style="137"/>
    <col min="5887" max="5887" width="3.90625" style="137" customWidth="1"/>
    <col min="5888" max="5889" width="9.54296875" style="137" customWidth="1"/>
    <col min="5890" max="5891" width="14.6328125" style="137" customWidth="1"/>
    <col min="5892" max="5892" width="0" style="137" hidden="1" customWidth="1"/>
    <col min="5893" max="5899" width="9.54296875" style="137" customWidth="1"/>
    <col min="5900" max="6142" width="9.90625" style="137"/>
    <col min="6143" max="6143" width="3.90625" style="137" customWidth="1"/>
    <col min="6144" max="6145" width="9.54296875" style="137" customWidth="1"/>
    <col min="6146" max="6147" width="14.6328125" style="137" customWidth="1"/>
    <col min="6148" max="6148" width="0" style="137" hidden="1" customWidth="1"/>
    <col min="6149" max="6155" width="9.54296875" style="137" customWidth="1"/>
    <col min="6156" max="6398" width="9.90625" style="137"/>
    <col min="6399" max="6399" width="3.90625" style="137" customWidth="1"/>
    <col min="6400" max="6401" width="9.54296875" style="137" customWidth="1"/>
    <col min="6402" max="6403" width="14.6328125" style="137" customWidth="1"/>
    <col min="6404" max="6404" width="0" style="137" hidden="1" customWidth="1"/>
    <col min="6405" max="6411" width="9.54296875" style="137" customWidth="1"/>
    <col min="6412" max="6654" width="9.90625" style="137"/>
    <col min="6655" max="6655" width="3.90625" style="137" customWidth="1"/>
    <col min="6656" max="6657" width="9.54296875" style="137" customWidth="1"/>
    <col min="6658" max="6659" width="14.6328125" style="137" customWidth="1"/>
    <col min="6660" max="6660" width="0" style="137" hidden="1" customWidth="1"/>
    <col min="6661" max="6667" width="9.54296875" style="137" customWidth="1"/>
    <col min="6668" max="6910" width="9.90625" style="137"/>
    <col min="6911" max="6911" width="3.90625" style="137" customWidth="1"/>
    <col min="6912" max="6913" width="9.54296875" style="137" customWidth="1"/>
    <col min="6914" max="6915" width="14.6328125" style="137" customWidth="1"/>
    <col min="6916" max="6916" width="0" style="137" hidden="1" customWidth="1"/>
    <col min="6917" max="6923" width="9.54296875" style="137" customWidth="1"/>
    <col min="6924" max="7166" width="9.90625" style="137"/>
    <col min="7167" max="7167" width="3.90625" style="137" customWidth="1"/>
    <col min="7168" max="7169" width="9.54296875" style="137" customWidth="1"/>
    <col min="7170" max="7171" width="14.6328125" style="137" customWidth="1"/>
    <col min="7172" max="7172" width="0" style="137" hidden="1" customWidth="1"/>
    <col min="7173" max="7179" width="9.54296875" style="137" customWidth="1"/>
    <col min="7180" max="7422" width="9.90625" style="137"/>
    <col min="7423" max="7423" width="3.90625" style="137" customWidth="1"/>
    <col min="7424" max="7425" width="9.54296875" style="137" customWidth="1"/>
    <col min="7426" max="7427" width="14.6328125" style="137" customWidth="1"/>
    <col min="7428" max="7428" width="0" style="137" hidden="1" customWidth="1"/>
    <col min="7429" max="7435" width="9.54296875" style="137" customWidth="1"/>
    <col min="7436" max="7678" width="9.90625" style="137"/>
    <col min="7679" max="7679" width="3.90625" style="137" customWidth="1"/>
    <col min="7680" max="7681" width="9.54296875" style="137" customWidth="1"/>
    <col min="7682" max="7683" width="14.6328125" style="137" customWidth="1"/>
    <col min="7684" max="7684" width="0" style="137" hidden="1" customWidth="1"/>
    <col min="7685" max="7691" width="9.54296875" style="137" customWidth="1"/>
    <col min="7692" max="7934" width="9.90625" style="137"/>
    <col min="7935" max="7935" width="3.90625" style="137" customWidth="1"/>
    <col min="7936" max="7937" width="9.54296875" style="137" customWidth="1"/>
    <col min="7938" max="7939" width="14.6328125" style="137" customWidth="1"/>
    <col min="7940" max="7940" width="0" style="137" hidden="1" customWidth="1"/>
    <col min="7941" max="7947" width="9.54296875" style="137" customWidth="1"/>
    <col min="7948" max="8190" width="9.90625" style="137"/>
    <col min="8191" max="8191" width="3.90625" style="137" customWidth="1"/>
    <col min="8192" max="8193" width="9.54296875" style="137" customWidth="1"/>
    <col min="8194" max="8195" width="14.6328125" style="137" customWidth="1"/>
    <col min="8196" max="8196" width="0" style="137" hidden="1" customWidth="1"/>
    <col min="8197" max="8203" width="9.54296875" style="137" customWidth="1"/>
    <col min="8204" max="8446" width="9.90625" style="137"/>
    <col min="8447" max="8447" width="3.90625" style="137" customWidth="1"/>
    <col min="8448" max="8449" width="9.54296875" style="137" customWidth="1"/>
    <col min="8450" max="8451" width="14.6328125" style="137" customWidth="1"/>
    <col min="8452" max="8452" width="0" style="137" hidden="1" customWidth="1"/>
    <col min="8453" max="8459" width="9.54296875" style="137" customWidth="1"/>
    <col min="8460" max="8702" width="9.90625" style="137"/>
    <col min="8703" max="8703" width="3.90625" style="137" customWidth="1"/>
    <col min="8704" max="8705" width="9.54296875" style="137" customWidth="1"/>
    <col min="8706" max="8707" width="14.6328125" style="137" customWidth="1"/>
    <col min="8708" max="8708" width="0" style="137" hidden="1" customWidth="1"/>
    <col min="8709" max="8715" width="9.54296875" style="137" customWidth="1"/>
    <col min="8716" max="8958" width="9.90625" style="137"/>
    <col min="8959" max="8959" width="3.90625" style="137" customWidth="1"/>
    <col min="8960" max="8961" width="9.54296875" style="137" customWidth="1"/>
    <col min="8962" max="8963" width="14.6328125" style="137" customWidth="1"/>
    <col min="8964" max="8964" width="0" style="137" hidden="1" customWidth="1"/>
    <col min="8965" max="8971" width="9.54296875" style="137" customWidth="1"/>
    <col min="8972" max="9214" width="9.90625" style="137"/>
    <col min="9215" max="9215" width="3.90625" style="137" customWidth="1"/>
    <col min="9216" max="9217" width="9.54296875" style="137" customWidth="1"/>
    <col min="9218" max="9219" width="14.6328125" style="137" customWidth="1"/>
    <col min="9220" max="9220" width="0" style="137" hidden="1" customWidth="1"/>
    <col min="9221" max="9227" width="9.54296875" style="137" customWidth="1"/>
    <col min="9228" max="9470" width="9.90625" style="137"/>
    <col min="9471" max="9471" width="3.90625" style="137" customWidth="1"/>
    <col min="9472" max="9473" width="9.54296875" style="137" customWidth="1"/>
    <col min="9474" max="9475" width="14.6328125" style="137" customWidth="1"/>
    <col min="9476" max="9476" width="0" style="137" hidden="1" customWidth="1"/>
    <col min="9477" max="9483" width="9.54296875" style="137" customWidth="1"/>
    <col min="9484" max="9726" width="9.90625" style="137"/>
    <col min="9727" max="9727" width="3.90625" style="137" customWidth="1"/>
    <col min="9728" max="9729" width="9.54296875" style="137" customWidth="1"/>
    <col min="9730" max="9731" width="14.6328125" style="137" customWidth="1"/>
    <col min="9732" max="9732" width="0" style="137" hidden="1" customWidth="1"/>
    <col min="9733" max="9739" width="9.54296875" style="137" customWidth="1"/>
    <col min="9740" max="9982" width="9.90625" style="137"/>
    <col min="9983" max="9983" width="3.90625" style="137" customWidth="1"/>
    <col min="9984" max="9985" width="9.54296875" style="137" customWidth="1"/>
    <col min="9986" max="9987" width="14.6328125" style="137" customWidth="1"/>
    <col min="9988" max="9988" width="0" style="137" hidden="1" customWidth="1"/>
    <col min="9989" max="9995" width="9.54296875" style="137" customWidth="1"/>
    <col min="9996" max="10238" width="9.90625" style="137"/>
    <col min="10239" max="10239" width="3.90625" style="137" customWidth="1"/>
    <col min="10240" max="10241" width="9.54296875" style="137" customWidth="1"/>
    <col min="10242" max="10243" width="14.6328125" style="137" customWidth="1"/>
    <col min="10244" max="10244" width="0" style="137" hidden="1" customWidth="1"/>
    <col min="10245" max="10251" width="9.54296875" style="137" customWidth="1"/>
    <col min="10252" max="10494" width="9.90625" style="137"/>
    <col min="10495" max="10495" width="3.90625" style="137" customWidth="1"/>
    <col min="10496" max="10497" width="9.54296875" style="137" customWidth="1"/>
    <col min="10498" max="10499" width="14.6328125" style="137" customWidth="1"/>
    <col min="10500" max="10500" width="0" style="137" hidden="1" customWidth="1"/>
    <col min="10501" max="10507" width="9.54296875" style="137" customWidth="1"/>
    <col min="10508" max="10750" width="9.90625" style="137"/>
    <col min="10751" max="10751" width="3.90625" style="137" customWidth="1"/>
    <col min="10752" max="10753" width="9.54296875" style="137" customWidth="1"/>
    <col min="10754" max="10755" width="14.6328125" style="137" customWidth="1"/>
    <col min="10756" max="10756" width="0" style="137" hidden="1" customWidth="1"/>
    <col min="10757" max="10763" width="9.54296875" style="137" customWidth="1"/>
    <col min="10764" max="11006" width="9.90625" style="137"/>
    <col min="11007" max="11007" width="3.90625" style="137" customWidth="1"/>
    <col min="11008" max="11009" width="9.54296875" style="137" customWidth="1"/>
    <col min="11010" max="11011" width="14.6328125" style="137" customWidth="1"/>
    <col min="11012" max="11012" width="0" style="137" hidden="1" customWidth="1"/>
    <col min="11013" max="11019" width="9.54296875" style="137" customWidth="1"/>
    <col min="11020" max="11262" width="9.90625" style="137"/>
    <col min="11263" max="11263" width="3.90625" style="137" customWidth="1"/>
    <col min="11264" max="11265" width="9.54296875" style="137" customWidth="1"/>
    <col min="11266" max="11267" width="14.6328125" style="137" customWidth="1"/>
    <col min="11268" max="11268" width="0" style="137" hidden="1" customWidth="1"/>
    <col min="11269" max="11275" width="9.54296875" style="137" customWidth="1"/>
    <col min="11276" max="11518" width="9.90625" style="137"/>
    <col min="11519" max="11519" width="3.90625" style="137" customWidth="1"/>
    <col min="11520" max="11521" width="9.54296875" style="137" customWidth="1"/>
    <col min="11522" max="11523" width="14.6328125" style="137" customWidth="1"/>
    <col min="11524" max="11524" width="0" style="137" hidden="1" customWidth="1"/>
    <col min="11525" max="11531" width="9.54296875" style="137" customWidth="1"/>
    <col min="11532" max="11774" width="9.90625" style="137"/>
    <col min="11775" max="11775" width="3.90625" style="137" customWidth="1"/>
    <col min="11776" max="11777" width="9.54296875" style="137" customWidth="1"/>
    <col min="11778" max="11779" width="14.6328125" style="137" customWidth="1"/>
    <col min="11780" max="11780" width="0" style="137" hidden="1" customWidth="1"/>
    <col min="11781" max="11787" width="9.54296875" style="137" customWidth="1"/>
    <col min="11788" max="12030" width="9.90625" style="137"/>
    <col min="12031" max="12031" width="3.90625" style="137" customWidth="1"/>
    <col min="12032" max="12033" width="9.54296875" style="137" customWidth="1"/>
    <col min="12034" max="12035" width="14.6328125" style="137" customWidth="1"/>
    <col min="12036" max="12036" width="0" style="137" hidden="1" customWidth="1"/>
    <col min="12037" max="12043" width="9.54296875" style="137" customWidth="1"/>
    <col min="12044" max="12286" width="9.90625" style="137"/>
    <col min="12287" max="12287" width="3.90625" style="137" customWidth="1"/>
    <col min="12288" max="12289" width="9.54296875" style="137" customWidth="1"/>
    <col min="12290" max="12291" width="14.6328125" style="137" customWidth="1"/>
    <col min="12292" max="12292" width="0" style="137" hidden="1" customWidth="1"/>
    <col min="12293" max="12299" width="9.54296875" style="137" customWidth="1"/>
    <col min="12300" max="12542" width="9.90625" style="137"/>
    <col min="12543" max="12543" width="3.90625" style="137" customWidth="1"/>
    <col min="12544" max="12545" width="9.54296875" style="137" customWidth="1"/>
    <col min="12546" max="12547" width="14.6328125" style="137" customWidth="1"/>
    <col min="12548" max="12548" width="0" style="137" hidden="1" customWidth="1"/>
    <col min="12549" max="12555" width="9.54296875" style="137" customWidth="1"/>
    <col min="12556" max="12798" width="9.90625" style="137"/>
    <col min="12799" max="12799" width="3.90625" style="137" customWidth="1"/>
    <col min="12800" max="12801" width="9.54296875" style="137" customWidth="1"/>
    <col min="12802" max="12803" width="14.6328125" style="137" customWidth="1"/>
    <col min="12804" max="12804" width="0" style="137" hidden="1" customWidth="1"/>
    <col min="12805" max="12811" width="9.54296875" style="137" customWidth="1"/>
    <col min="12812" max="13054" width="9.90625" style="137"/>
    <col min="13055" max="13055" width="3.90625" style="137" customWidth="1"/>
    <col min="13056" max="13057" width="9.54296875" style="137" customWidth="1"/>
    <col min="13058" max="13059" width="14.6328125" style="137" customWidth="1"/>
    <col min="13060" max="13060" width="0" style="137" hidden="1" customWidth="1"/>
    <col min="13061" max="13067" width="9.54296875" style="137" customWidth="1"/>
    <col min="13068" max="13310" width="9.90625" style="137"/>
    <col min="13311" max="13311" width="3.90625" style="137" customWidth="1"/>
    <col min="13312" max="13313" width="9.54296875" style="137" customWidth="1"/>
    <col min="13314" max="13315" width="14.6328125" style="137" customWidth="1"/>
    <col min="13316" max="13316" width="0" style="137" hidden="1" customWidth="1"/>
    <col min="13317" max="13323" width="9.54296875" style="137" customWidth="1"/>
    <col min="13324" max="13566" width="9.90625" style="137"/>
    <col min="13567" max="13567" width="3.90625" style="137" customWidth="1"/>
    <col min="13568" max="13569" width="9.54296875" style="137" customWidth="1"/>
    <col min="13570" max="13571" width="14.6328125" style="137" customWidth="1"/>
    <col min="13572" max="13572" width="0" style="137" hidden="1" customWidth="1"/>
    <col min="13573" max="13579" width="9.54296875" style="137" customWidth="1"/>
    <col min="13580" max="13822" width="9.90625" style="137"/>
    <col min="13823" max="13823" width="3.90625" style="137" customWidth="1"/>
    <col min="13824" max="13825" width="9.54296875" style="137" customWidth="1"/>
    <col min="13826" max="13827" width="14.6328125" style="137" customWidth="1"/>
    <col min="13828" max="13828" width="0" style="137" hidden="1" customWidth="1"/>
    <col min="13829" max="13835" width="9.54296875" style="137" customWidth="1"/>
    <col min="13836" max="14078" width="9.90625" style="137"/>
    <col min="14079" max="14079" width="3.90625" style="137" customWidth="1"/>
    <col min="14080" max="14081" width="9.54296875" style="137" customWidth="1"/>
    <col min="14082" max="14083" width="14.6328125" style="137" customWidth="1"/>
    <col min="14084" max="14084" width="0" style="137" hidden="1" customWidth="1"/>
    <col min="14085" max="14091" width="9.54296875" style="137" customWidth="1"/>
    <col min="14092" max="14334" width="9.90625" style="137"/>
    <col min="14335" max="14335" width="3.90625" style="137" customWidth="1"/>
    <col min="14336" max="14337" width="9.54296875" style="137" customWidth="1"/>
    <col min="14338" max="14339" width="14.6328125" style="137" customWidth="1"/>
    <col min="14340" max="14340" width="0" style="137" hidden="1" customWidth="1"/>
    <col min="14341" max="14347" width="9.54296875" style="137" customWidth="1"/>
    <col min="14348" max="14590" width="9.90625" style="137"/>
    <col min="14591" max="14591" width="3.90625" style="137" customWidth="1"/>
    <col min="14592" max="14593" width="9.54296875" style="137" customWidth="1"/>
    <col min="14594" max="14595" width="14.6328125" style="137" customWidth="1"/>
    <col min="14596" max="14596" width="0" style="137" hidden="1" customWidth="1"/>
    <col min="14597" max="14603" width="9.54296875" style="137" customWidth="1"/>
    <col min="14604" max="14846" width="9.90625" style="137"/>
    <col min="14847" max="14847" width="3.90625" style="137" customWidth="1"/>
    <col min="14848" max="14849" width="9.54296875" style="137" customWidth="1"/>
    <col min="14850" max="14851" width="14.6328125" style="137" customWidth="1"/>
    <col min="14852" max="14852" width="0" style="137" hidden="1" customWidth="1"/>
    <col min="14853" max="14859" width="9.54296875" style="137" customWidth="1"/>
    <col min="14860" max="15102" width="9.90625" style="137"/>
    <col min="15103" max="15103" width="3.90625" style="137" customWidth="1"/>
    <col min="15104" max="15105" width="9.54296875" style="137" customWidth="1"/>
    <col min="15106" max="15107" width="14.6328125" style="137" customWidth="1"/>
    <col min="15108" max="15108" width="0" style="137" hidden="1" customWidth="1"/>
    <col min="15109" max="15115" width="9.54296875" style="137" customWidth="1"/>
    <col min="15116" max="15358" width="9.90625" style="137"/>
    <col min="15359" max="15359" width="3.90625" style="137" customWidth="1"/>
    <col min="15360" max="15361" width="9.54296875" style="137" customWidth="1"/>
    <col min="15362" max="15363" width="14.6328125" style="137" customWidth="1"/>
    <col min="15364" max="15364" width="0" style="137" hidden="1" customWidth="1"/>
    <col min="15365" max="15371" width="9.54296875" style="137" customWidth="1"/>
    <col min="15372" max="15614" width="9.90625" style="137"/>
    <col min="15615" max="15615" width="3.90625" style="137" customWidth="1"/>
    <col min="15616" max="15617" width="9.54296875" style="137" customWidth="1"/>
    <col min="15618" max="15619" width="14.6328125" style="137" customWidth="1"/>
    <col min="15620" max="15620" width="0" style="137" hidden="1" customWidth="1"/>
    <col min="15621" max="15627" width="9.54296875" style="137" customWidth="1"/>
    <col min="15628" max="15870" width="9.90625" style="137"/>
    <col min="15871" max="15871" width="3.90625" style="137" customWidth="1"/>
    <col min="15872" max="15873" width="9.54296875" style="137" customWidth="1"/>
    <col min="15874" max="15875" width="14.6328125" style="137" customWidth="1"/>
    <col min="15876" max="15876" width="0" style="137" hidden="1" customWidth="1"/>
    <col min="15877" max="15883" width="9.54296875" style="137" customWidth="1"/>
    <col min="15884" max="16126" width="9.90625" style="137"/>
    <col min="16127" max="16127" width="3.90625" style="137" customWidth="1"/>
    <col min="16128" max="16129" width="9.54296875" style="137" customWidth="1"/>
    <col min="16130" max="16131" width="14.6328125" style="137" customWidth="1"/>
    <col min="16132" max="16132" width="0" style="137" hidden="1" customWidth="1"/>
    <col min="16133" max="16139" width="9.54296875" style="137" customWidth="1"/>
    <col min="16140" max="16384" width="9.90625" style="137"/>
  </cols>
  <sheetData>
    <row r="1" spans="1:8" s="125" customFormat="1" ht="12.75" customHeight="1">
      <c r="B1"/>
      <c r="C1"/>
      <c r="D1"/>
      <c r="E1"/>
      <c r="F1" s="187" t="s">
        <v>66</v>
      </c>
      <c r="G1" s="188" t="s">
        <v>94</v>
      </c>
      <c r="H1"/>
    </row>
    <row r="2" spans="1:8" s="125" customFormat="1" ht="12.75" customHeight="1">
      <c r="B2"/>
      <c r="C2"/>
      <c r="D2"/>
      <c r="E2"/>
      <c r="F2" s="187" t="s">
        <v>68</v>
      </c>
      <c r="G2" s="189" t="s">
        <v>95</v>
      </c>
      <c r="H2"/>
    </row>
    <row r="3" spans="1:8" s="125" customFormat="1" ht="12.75" customHeight="1" thickBot="1">
      <c r="B3"/>
      <c r="C3"/>
      <c r="D3"/>
      <c r="E3"/>
      <c r="F3" s="187" t="s">
        <v>70</v>
      </c>
      <c r="G3" s="190" t="s">
        <v>96</v>
      </c>
      <c r="H3"/>
    </row>
    <row r="4" spans="1:8" s="125" customFormat="1" ht="17.25" customHeight="1" thickBot="1">
      <c r="A4" s="126"/>
      <c r="B4" s="349" t="s">
        <v>97</v>
      </c>
      <c r="C4" s="349"/>
      <c r="D4" s="191">
        <f ca="1">TODAY()</f>
        <v>45481</v>
      </c>
      <c r="E4"/>
      <c r="F4"/>
      <c r="G4"/>
      <c r="H4"/>
    </row>
    <row r="5" spans="1:8" s="125" customFormat="1" ht="3.9" customHeight="1" thickBot="1">
      <c r="A5" s="126"/>
      <c r="B5" s="350"/>
      <c r="C5" s="350"/>
      <c r="D5" s="128"/>
      <c r="E5"/>
      <c r="F5" s="126"/>
      <c r="G5" s="126"/>
      <c r="H5"/>
    </row>
    <row r="6" spans="1:8" s="125" customFormat="1" ht="17.25" customHeight="1" thickBot="1">
      <c r="A6" s="126"/>
      <c r="B6" s="349" t="s">
        <v>179</v>
      </c>
      <c r="C6" s="349"/>
      <c r="D6" s="129" t="s">
        <v>112</v>
      </c>
      <c r="E6"/>
      <c r="F6" s="127" t="s">
        <v>98</v>
      </c>
      <c r="G6" s="194" t="str">
        <f>'1. CUTTING DOCKET'!D9</f>
        <v>FW24 PRODUCTION</v>
      </c>
      <c r="H6"/>
    </row>
    <row r="7" spans="1:8" s="125" customFormat="1" ht="3.9" customHeight="1" thickBot="1">
      <c r="A7" s="126"/>
      <c r="B7" s="351"/>
      <c r="C7" s="351"/>
      <c r="D7" s="128"/>
      <c r="E7"/>
      <c r="F7" s="130"/>
      <c r="G7" s="131"/>
      <c r="H7"/>
    </row>
    <row r="8" spans="1:8" s="125" customFormat="1" ht="17.25" customHeight="1" thickBot="1">
      <c r="A8" s="126"/>
      <c r="B8" s="349" t="s">
        <v>99</v>
      </c>
      <c r="C8" s="349"/>
      <c r="D8" s="129" t="str">
        <f>'1. CUTTING DOCKET'!D7</f>
        <v>OVSTS136</v>
      </c>
      <c r="E8" s="132"/>
      <c r="F8" s="127" t="s">
        <v>100</v>
      </c>
      <c r="G8" s="129" t="str">
        <f>'1. CUTTING DOCKET'!D10</f>
        <v>SS TEE</v>
      </c>
      <c r="H8"/>
    </row>
    <row r="9" spans="1:8" s="125" customFormat="1" ht="9" customHeight="1" thickBot="1">
      <c r="B9" s="133"/>
      <c r="C9" s="133"/>
      <c r="D9" s="133"/>
      <c r="F9" s="133"/>
      <c r="G9" s="133"/>
    </row>
    <row r="10" spans="1:8" s="131" customFormat="1" ht="33.75" customHeight="1" thickBot="1">
      <c r="A10" s="134" t="s">
        <v>101</v>
      </c>
      <c r="B10" s="134" t="s">
        <v>102</v>
      </c>
      <c r="C10" s="348" t="s">
        <v>103</v>
      </c>
      <c r="D10" s="348"/>
      <c r="E10" s="348"/>
      <c r="F10" s="348"/>
      <c r="G10" s="135" t="s">
        <v>104</v>
      </c>
      <c r="H10" s="135" t="s">
        <v>105</v>
      </c>
    </row>
    <row r="11" spans="1:8" s="125" customFormat="1" ht="106.75" customHeight="1" thickBot="1">
      <c r="A11" s="347">
        <v>1</v>
      </c>
      <c r="B11" s="193" t="s">
        <v>180</v>
      </c>
      <c r="C11" s="345" t="s">
        <v>402</v>
      </c>
      <c r="D11" s="345"/>
      <c r="E11" s="345"/>
      <c r="F11" s="345"/>
      <c r="G11" s="347"/>
      <c r="H11" s="192"/>
    </row>
    <row r="12" spans="1:8" s="125" customFormat="1" ht="106.75" customHeight="1" thickBot="1">
      <c r="A12" s="347"/>
      <c r="B12" s="193" t="s">
        <v>106</v>
      </c>
      <c r="C12" s="345" t="s">
        <v>403</v>
      </c>
      <c r="D12" s="345"/>
      <c r="E12" s="345"/>
      <c r="F12" s="345"/>
      <c r="G12" s="347"/>
      <c r="H12" s="192"/>
    </row>
    <row r="13" spans="1:8" s="125" customFormat="1" ht="106.75" customHeight="1" thickBot="1">
      <c r="A13" s="192">
        <v>2</v>
      </c>
      <c r="B13" s="193" t="s">
        <v>107</v>
      </c>
      <c r="C13" s="345" t="str">
        <f>'1. CUTTING DOCKET'!C77</f>
        <v>IN BÁN THÀNH PHẨM TẠI THÂN TRƯỚC + THÂN SAU</v>
      </c>
      <c r="D13" s="345"/>
      <c r="E13" s="345"/>
      <c r="F13" s="345"/>
      <c r="G13" s="192"/>
      <c r="H13" s="192"/>
    </row>
    <row r="14" spans="1:8" s="125" customFormat="1" ht="106.75" customHeight="1" thickBot="1">
      <c r="A14" s="192">
        <v>3</v>
      </c>
      <c r="B14" s="193" t="s">
        <v>181</v>
      </c>
      <c r="C14" s="345"/>
      <c r="D14" s="345"/>
      <c r="E14" s="345"/>
      <c r="F14" s="345"/>
      <c r="G14" s="192"/>
      <c r="H14" s="192"/>
    </row>
    <row r="15" spans="1:8" s="125" customFormat="1" ht="106.75" customHeight="1" thickBot="1">
      <c r="A15" s="192">
        <v>4</v>
      </c>
      <c r="B15" s="193" t="s">
        <v>108</v>
      </c>
      <c r="C15" s="345" t="str">
        <f>'1. CUTTING DOCKET'!C92</f>
        <v>KHÔNG WASH</v>
      </c>
      <c r="D15" s="345"/>
      <c r="E15" s="345"/>
      <c r="F15" s="345"/>
      <c r="G15" s="192"/>
      <c r="H15" s="192"/>
    </row>
    <row r="16" spans="1:8" s="125" customFormat="1" ht="106.75" customHeight="1" thickBot="1">
      <c r="A16" s="192">
        <v>5</v>
      </c>
      <c r="B16" s="193" t="s">
        <v>182</v>
      </c>
      <c r="C16" s="345" t="s">
        <v>128</v>
      </c>
      <c r="D16" s="345"/>
      <c r="E16" s="345"/>
      <c r="F16" s="345"/>
      <c r="G16" s="192"/>
      <c r="H16" s="192"/>
    </row>
    <row r="17" spans="1:8" ht="12" customHeight="1">
      <c r="A17" s="131"/>
      <c r="B17" s="131"/>
      <c r="C17" s="136"/>
      <c r="D17" s="136"/>
      <c r="E17" s="136"/>
      <c r="F17" s="136"/>
      <c r="G17" s="131"/>
      <c r="H17" s="131"/>
    </row>
    <row r="18" spans="1:8" ht="34.5" customHeight="1">
      <c r="A18" s="131"/>
      <c r="B18" s="346" t="s">
        <v>109</v>
      </c>
      <c r="C18" s="346"/>
      <c r="D18" s="346"/>
      <c r="E18" s="136"/>
      <c r="F18" s="136"/>
      <c r="G18" s="346" t="s">
        <v>110</v>
      </c>
      <c r="H18" s="346"/>
    </row>
    <row r="19" spans="1:8" ht="39.9" customHeight="1">
      <c r="A19" s="131"/>
      <c r="B19" s="138"/>
      <c r="C19" s="138"/>
      <c r="D19" s="138"/>
      <c r="E19" s="138"/>
      <c r="F19" s="125"/>
      <c r="G19" s="138"/>
      <c r="H19" s="138"/>
    </row>
    <row r="20" spans="1:8" ht="39.9" customHeight="1">
      <c r="A20" s="126"/>
      <c r="B20" s="139"/>
      <c r="C20" s="139"/>
      <c r="D20" s="139"/>
      <c r="E20" s="139"/>
      <c r="F20" s="139"/>
      <c r="G20" s="139"/>
      <c r="H20" s="139"/>
    </row>
    <row r="21" spans="1:8" ht="39.9" customHeight="1">
      <c r="A21" s="126"/>
      <c r="B21" s="139"/>
      <c r="C21" s="139"/>
      <c r="D21" s="139"/>
      <c r="E21" s="139"/>
      <c r="F21" s="139"/>
      <c r="G21" s="139"/>
      <c r="H21" s="139"/>
    </row>
    <row r="22" spans="1:8" ht="39.9" customHeight="1">
      <c r="A22" s="126"/>
      <c r="B22" s="139"/>
      <c r="C22" s="139"/>
      <c r="D22" s="139"/>
      <c r="E22" s="139"/>
      <c r="F22" s="139"/>
      <c r="G22" s="139"/>
      <c r="H22" s="139"/>
    </row>
    <row r="23" spans="1:8" ht="39.9" customHeight="1">
      <c r="A23" s="126"/>
      <c r="B23" s="139"/>
      <c r="C23" s="139"/>
      <c r="D23" s="139"/>
      <c r="E23" s="139"/>
      <c r="F23" s="139"/>
      <c r="G23" s="139"/>
      <c r="H23" s="139"/>
    </row>
    <row r="24" spans="1:8" ht="39.9" customHeight="1">
      <c r="A24" s="126"/>
      <c r="B24" s="139"/>
      <c r="C24" s="139"/>
      <c r="D24" s="139"/>
      <c r="E24" s="139"/>
      <c r="F24" s="139"/>
      <c r="G24" s="139"/>
      <c r="H24" s="139"/>
    </row>
    <row r="25" spans="1:8" ht="39.9" customHeight="1">
      <c r="A25" s="126"/>
      <c r="B25" s="139"/>
      <c r="C25" s="139"/>
      <c r="D25" s="139"/>
      <c r="E25" s="139"/>
      <c r="F25" s="139"/>
      <c r="G25" s="139"/>
      <c r="H25" s="139"/>
    </row>
    <row r="26" spans="1:8" ht="39.9" customHeight="1">
      <c r="A26" s="126"/>
      <c r="B26" s="139"/>
      <c r="C26" s="139"/>
      <c r="D26" s="139"/>
      <c r="E26" s="139"/>
      <c r="F26" s="139"/>
      <c r="G26" s="139"/>
      <c r="H26" s="139"/>
    </row>
    <row r="27" spans="1:8" ht="39.9" customHeight="1">
      <c r="A27" s="126"/>
      <c r="B27" s="139"/>
      <c r="C27" s="139"/>
      <c r="D27" s="139"/>
      <c r="E27" s="139"/>
      <c r="F27" s="139"/>
      <c r="G27" s="139"/>
      <c r="H27" s="139"/>
    </row>
    <row r="28" spans="1:8" ht="39.9" customHeight="1">
      <c r="A28" s="126"/>
      <c r="B28" s="139"/>
      <c r="C28" s="139"/>
      <c r="D28" s="139"/>
      <c r="E28" s="139"/>
      <c r="F28" s="139"/>
      <c r="G28" s="139"/>
      <c r="H28" s="139"/>
    </row>
    <row r="29" spans="1:8" ht="39.9" customHeight="1">
      <c r="A29" s="126"/>
      <c r="B29" s="139"/>
      <c r="C29" s="139"/>
      <c r="D29" s="139"/>
      <c r="E29" s="139"/>
      <c r="F29" s="139"/>
      <c r="G29" s="139"/>
      <c r="H29" s="139"/>
    </row>
    <row r="30" spans="1:8" ht="39.9" customHeight="1">
      <c r="A30" s="126"/>
      <c r="B30" s="139"/>
      <c r="C30" s="139"/>
      <c r="D30" s="139"/>
      <c r="E30" s="139"/>
      <c r="F30" s="139"/>
      <c r="G30" s="139"/>
      <c r="H30" s="139"/>
    </row>
    <row r="31" spans="1:8" ht="39.9" customHeight="1">
      <c r="A31" s="126"/>
      <c r="B31" s="139"/>
      <c r="C31" s="139"/>
      <c r="D31" s="139"/>
      <c r="E31" s="139"/>
      <c r="F31" s="139"/>
      <c r="G31" s="139"/>
      <c r="H31" s="139"/>
    </row>
    <row r="32" spans="1:8" ht="39.9" customHeight="1">
      <c r="A32" s="126"/>
      <c r="B32" s="139"/>
      <c r="C32" s="139"/>
      <c r="D32" s="139"/>
      <c r="E32" s="139"/>
      <c r="F32" s="139"/>
      <c r="G32" s="139"/>
      <c r="H32" s="139"/>
    </row>
    <row r="33" spans="1:8" ht="39.9" customHeight="1">
      <c r="A33" s="126"/>
      <c r="B33" s="139"/>
      <c r="C33" s="139"/>
      <c r="D33" s="139"/>
      <c r="E33" s="139"/>
      <c r="F33" s="139"/>
      <c r="G33" s="139"/>
      <c r="H33" s="139"/>
    </row>
    <row r="34" spans="1:8" ht="39.9" customHeight="1">
      <c r="A34" s="126"/>
      <c r="B34" s="139"/>
      <c r="C34" s="139"/>
      <c r="D34" s="139"/>
      <c r="E34" s="139"/>
      <c r="F34" s="139"/>
      <c r="G34" s="139"/>
      <c r="H34" s="139"/>
    </row>
    <row r="35" spans="1:8" ht="39.9" customHeight="1">
      <c r="A35" s="126"/>
      <c r="B35" s="139"/>
      <c r="C35" s="139"/>
      <c r="D35" s="139"/>
      <c r="E35" s="139"/>
      <c r="F35" s="139"/>
      <c r="G35" s="139"/>
      <c r="H35" s="139"/>
    </row>
    <row r="36" spans="1:8" ht="39.9" customHeight="1">
      <c r="A36" s="126"/>
      <c r="B36" s="139"/>
      <c r="C36" s="139"/>
      <c r="D36" s="139"/>
      <c r="E36" s="139"/>
      <c r="F36" s="139"/>
      <c r="G36" s="139"/>
      <c r="H36" s="139"/>
    </row>
    <row r="37" spans="1:8" ht="39.9" customHeight="1">
      <c r="A37" s="126"/>
      <c r="B37" s="139"/>
      <c r="C37" s="139"/>
      <c r="D37" s="139"/>
      <c r="E37" s="139"/>
      <c r="F37" s="139"/>
      <c r="G37" s="139"/>
      <c r="H37" s="139"/>
    </row>
    <row r="38" spans="1:8" ht="39.9" customHeight="1">
      <c r="A38" s="126"/>
      <c r="B38" s="139"/>
      <c r="C38" s="139"/>
      <c r="D38" s="139"/>
      <c r="E38" s="139"/>
      <c r="F38" s="139"/>
      <c r="G38" s="139"/>
      <c r="H38" s="139"/>
    </row>
    <row r="39" spans="1:8" ht="39.9" customHeight="1">
      <c r="A39" s="126"/>
      <c r="B39" s="139"/>
      <c r="C39" s="139"/>
      <c r="D39" s="139"/>
      <c r="E39" s="139"/>
      <c r="F39" s="139"/>
      <c r="G39" s="139"/>
      <c r="H39" s="139"/>
    </row>
    <row r="40" spans="1:8" ht="39.9" customHeight="1">
      <c r="A40" s="126"/>
      <c r="B40" s="139"/>
      <c r="C40" s="139"/>
      <c r="D40" s="139"/>
      <c r="E40" s="139"/>
      <c r="F40" s="139"/>
      <c r="G40" s="139"/>
      <c r="H40" s="139"/>
    </row>
    <row r="41" spans="1:8" ht="39.9" customHeight="1">
      <c r="A41" s="126"/>
      <c r="B41" s="139"/>
      <c r="C41" s="139"/>
      <c r="D41" s="139"/>
      <c r="E41" s="139"/>
      <c r="F41" s="139"/>
      <c r="G41" s="139"/>
      <c r="H41" s="139"/>
    </row>
    <row r="42" spans="1:8" ht="39.9" customHeight="1">
      <c r="A42" s="126"/>
      <c r="B42" s="139"/>
      <c r="C42" s="139"/>
      <c r="D42" s="139"/>
      <c r="E42" s="139"/>
      <c r="F42" s="139"/>
      <c r="G42" s="139"/>
      <c r="H42" s="139"/>
    </row>
    <row r="43" spans="1:8" ht="39.9" customHeight="1">
      <c r="A43" s="126"/>
      <c r="B43" s="139"/>
      <c r="C43" s="139"/>
      <c r="D43" s="139"/>
      <c r="E43" s="139"/>
      <c r="F43" s="139"/>
      <c r="G43" s="139"/>
      <c r="H43" s="139"/>
    </row>
    <row r="44" spans="1:8" ht="39.9" customHeight="1">
      <c r="A44" s="126"/>
      <c r="B44" s="139"/>
      <c r="C44" s="139"/>
      <c r="D44" s="139"/>
      <c r="E44" s="139"/>
      <c r="F44" s="139"/>
      <c r="G44" s="139"/>
      <c r="H44" s="139"/>
    </row>
    <row r="45" spans="1:8" ht="39.9" customHeight="1">
      <c r="A45" s="126"/>
      <c r="B45" s="139"/>
      <c r="C45" s="139"/>
      <c r="D45" s="139"/>
      <c r="E45" s="139"/>
      <c r="F45" s="139"/>
      <c r="G45" s="139"/>
      <c r="H45" s="139"/>
    </row>
    <row r="46" spans="1:8" ht="39.9" customHeight="1">
      <c r="A46" s="126"/>
      <c r="B46" s="139"/>
      <c r="C46" s="139"/>
      <c r="D46" s="139"/>
      <c r="E46" s="139"/>
      <c r="F46" s="139"/>
      <c r="G46" s="139"/>
      <c r="H46" s="139"/>
    </row>
    <row r="47" spans="1:8" ht="39.9" customHeight="1">
      <c r="A47" s="126"/>
      <c r="B47" s="139"/>
      <c r="C47" s="139"/>
      <c r="D47" s="139"/>
      <c r="E47" s="139"/>
      <c r="F47" s="139"/>
      <c r="G47" s="139"/>
      <c r="H47" s="139"/>
    </row>
    <row r="48" spans="1:8" ht="39.9" customHeight="1">
      <c r="A48" s="126"/>
      <c r="B48" s="139"/>
      <c r="C48" s="139"/>
      <c r="D48" s="139"/>
      <c r="E48" s="139"/>
      <c r="F48" s="139"/>
      <c r="G48" s="139"/>
      <c r="H48" s="139"/>
    </row>
    <row r="49" spans="1:8" ht="39.9" customHeight="1">
      <c r="A49" s="126"/>
      <c r="B49" s="139"/>
      <c r="C49" s="139"/>
      <c r="D49" s="139"/>
      <c r="E49" s="139"/>
      <c r="F49" s="139"/>
      <c r="G49" s="139"/>
      <c r="H49" s="139"/>
    </row>
    <row r="50" spans="1:8" ht="39.9" customHeight="1">
      <c r="A50" s="126"/>
      <c r="B50" s="139"/>
      <c r="C50" s="139"/>
      <c r="D50" s="139"/>
      <c r="E50" s="139"/>
      <c r="F50" s="139"/>
      <c r="G50" s="139"/>
      <c r="H50" s="139"/>
    </row>
    <row r="51" spans="1:8" ht="39.9" customHeight="1">
      <c r="A51" s="126"/>
      <c r="B51" s="139"/>
      <c r="C51" s="139"/>
      <c r="D51" s="139"/>
      <c r="E51" s="139"/>
      <c r="F51" s="139"/>
      <c r="G51" s="139"/>
      <c r="H51" s="139"/>
    </row>
    <row r="52" spans="1:8" ht="39.9" customHeight="1">
      <c r="A52" s="126"/>
      <c r="B52" s="139"/>
      <c r="C52" s="139"/>
      <c r="D52" s="139"/>
      <c r="E52" s="139"/>
      <c r="F52" s="139"/>
      <c r="G52" s="139"/>
      <c r="H52" s="139"/>
    </row>
    <row r="53" spans="1:8" ht="39.9" customHeight="1">
      <c r="A53" s="126"/>
      <c r="B53" s="139"/>
      <c r="C53" s="139"/>
      <c r="D53" s="139"/>
      <c r="E53" s="139"/>
      <c r="F53" s="139"/>
      <c r="G53" s="139"/>
      <c r="H53" s="139"/>
    </row>
    <row r="54" spans="1:8" ht="39.9" customHeight="1">
      <c r="A54" s="126"/>
      <c r="B54" s="139"/>
      <c r="C54" s="139"/>
      <c r="D54" s="139"/>
      <c r="E54" s="139"/>
      <c r="F54" s="139"/>
      <c r="G54" s="139"/>
      <c r="H54" s="139"/>
    </row>
    <row r="55" spans="1:8" ht="39.9" customHeight="1">
      <c r="A55" s="126"/>
      <c r="B55" s="139"/>
      <c r="C55" s="139"/>
      <c r="D55" s="139"/>
      <c r="E55" s="139"/>
      <c r="F55" s="139"/>
      <c r="G55" s="139"/>
      <c r="H55" s="139"/>
    </row>
    <row r="56" spans="1:8" ht="39.9" customHeight="1">
      <c r="A56" s="126"/>
      <c r="B56" s="139"/>
      <c r="C56" s="139"/>
      <c r="D56" s="139"/>
      <c r="E56" s="139"/>
      <c r="F56" s="139"/>
      <c r="G56" s="139"/>
      <c r="H56" s="139"/>
    </row>
    <row r="57" spans="1:8" ht="39.9" customHeight="1">
      <c r="A57" s="126"/>
      <c r="B57" s="139"/>
      <c r="C57" s="139"/>
      <c r="D57" s="139"/>
      <c r="E57" s="139"/>
      <c r="F57" s="139"/>
      <c r="G57" s="139"/>
      <c r="H57" s="139"/>
    </row>
    <row r="58" spans="1:8" ht="39.9" customHeight="1">
      <c r="A58" s="126"/>
      <c r="B58" s="139"/>
      <c r="C58" s="139"/>
      <c r="D58" s="139"/>
      <c r="E58" s="139"/>
      <c r="F58" s="139"/>
      <c r="G58" s="139"/>
      <c r="H58" s="139"/>
    </row>
    <row r="59" spans="1:8" ht="39.9" customHeight="1">
      <c r="A59" s="126"/>
      <c r="B59" s="139"/>
      <c r="C59" s="139"/>
      <c r="D59" s="139"/>
      <c r="E59" s="139"/>
      <c r="F59" s="139"/>
      <c r="G59" s="139"/>
      <c r="H59" s="139"/>
    </row>
    <row r="60" spans="1:8" ht="39.9" customHeight="1">
      <c r="A60" s="126"/>
      <c r="B60" s="139"/>
      <c r="C60" s="139"/>
      <c r="D60" s="139"/>
      <c r="E60" s="139"/>
      <c r="F60" s="139"/>
      <c r="G60" s="139"/>
      <c r="H60" s="139"/>
    </row>
    <row r="61" spans="1:8" ht="39.9" customHeight="1">
      <c r="A61" s="126"/>
      <c r="B61" s="139"/>
      <c r="C61" s="139"/>
      <c r="D61" s="139"/>
      <c r="E61" s="139"/>
      <c r="F61" s="139"/>
      <c r="G61" s="139"/>
      <c r="H61" s="139"/>
    </row>
    <row r="62" spans="1:8" ht="39.9" customHeight="1">
      <c r="A62" s="126"/>
      <c r="B62" s="139"/>
      <c r="C62" s="139"/>
      <c r="D62" s="139"/>
      <c r="E62" s="139"/>
      <c r="F62" s="139"/>
      <c r="G62" s="139"/>
      <c r="H62" s="139"/>
    </row>
  </sheetData>
  <mergeCells count="16">
    <mergeCell ref="C10:F10"/>
    <mergeCell ref="B4:C4"/>
    <mergeCell ref="B5:C5"/>
    <mergeCell ref="B6:C6"/>
    <mergeCell ref="B7:C7"/>
    <mergeCell ref="B8:C8"/>
    <mergeCell ref="C15:F15"/>
    <mergeCell ref="C16:F16"/>
    <mergeCell ref="B18:D18"/>
    <mergeCell ref="G18:H18"/>
    <mergeCell ref="A11:A12"/>
    <mergeCell ref="C11:F11"/>
    <mergeCell ref="G11:G12"/>
    <mergeCell ref="C12:F12"/>
    <mergeCell ref="C13:F13"/>
    <mergeCell ref="C14:F14"/>
  </mergeCells>
  <printOptions horizontalCentered="1"/>
  <pageMargins left="0.25" right="0.25" top="0.75303030303030305" bottom="0.75" header="0.3" footer="0.3"/>
  <pageSetup paperSize="9" scale="69" fitToHeight="0" orientation="portrait" r:id="rId1"/>
  <headerFooter scaleWithDoc="0">
    <oddHeader xml:space="preserve">&amp;L&amp;G&amp;R&amp;"Muli,Bold"&amp;16&amp;K000000[PP MEETING REPORT]
</oddHeader>
    <oddFooter>&amp;L&amp;"Euclid Circular A SemiBold,Regular"&amp;12[UA]&amp;"Euclid Circular A,Regular"&amp;5
&amp;G&amp;R&amp;G</oddFooter>
  </headerFooter>
  <rowBreaks count="1" manualBreakCount="1">
    <brk id="19" max="7" man="1"/>
  </rowBreaks>
  <legacyDrawingHF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D71864-BC87-43CB-9AA8-29ED6B82BAC4}">
  <sheetPr codeName="Sheet8"/>
  <dimension ref="A1:P75"/>
  <sheetViews>
    <sheetView view="pageBreakPreview" zoomScale="80" zoomScaleNormal="70" zoomScaleSheetLayoutView="80" workbookViewId="0">
      <selection activeCell="B5" sqref="B5"/>
    </sheetView>
  </sheetViews>
  <sheetFormatPr defaultRowHeight="14.5"/>
  <sheetData>
    <row r="1" spans="1:16">
      <c r="A1" s="161"/>
      <c r="B1" s="162"/>
      <c r="C1" s="162"/>
      <c r="D1" s="162"/>
      <c r="E1" s="162"/>
      <c r="F1" s="162"/>
      <c r="G1" s="162"/>
      <c r="H1" s="162"/>
      <c r="I1" s="162"/>
      <c r="J1" s="162"/>
      <c r="K1" s="162"/>
      <c r="L1" s="162"/>
      <c r="M1" s="162"/>
      <c r="N1" s="162"/>
      <c r="O1" s="162"/>
      <c r="P1" s="163"/>
    </row>
    <row r="2" spans="1:16">
      <c r="A2" s="132"/>
      <c r="P2" s="164"/>
    </row>
    <row r="3" spans="1:16">
      <c r="A3" s="132"/>
      <c r="P3" s="164"/>
    </row>
    <row r="4" spans="1:16">
      <c r="A4" s="132"/>
      <c r="P4" s="164"/>
    </row>
    <row r="5" spans="1:16">
      <c r="A5" s="132"/>
      <c r="P5" s="164"/>
    </row>
    <row r="6" spans="1:16">
      <c r="A6" s="132"/>
      <c r="P6" s="164"/>
    </row>
    <row r="7" spans="1:16">
      <c r="A7" s="132"/>
      <c r="P7" s="164"/>
    </row>
    <row r="8" spans="1:16">
      <c r="A8" s="132"/>
      <c r="P8" s="164"/>
    </row>
    <row r="9" spans="1:16">
      <c r="A9" s="132"/>
      <c r="P9" s="164"/>
    </row>
    <row r="10" spans="1:16">
      <c r="A10" s="132"/>
      <c r="P10" s="164"/>
    </row>
    <row r="11" spans="1:16">
      <c r="A11" s="132"/>
      <c r="P11" s="164"/>
    </row>
    <row r="12" spans="1:16">
      <c r="A12" s="132"/>
      <c r="P12" s="164"/>
    </row>
    <row r="13" spans="1:16">
      <c r="A13" s="132"/>
      <c r="P13" s="164"/>
    </row>
    <row r="14" spans="1:16">
      <c r="A14" s="132"/>
      <c r="P14" s="164"/>
    </row>
    <row r="15" spans="1:16">
      <c r="A15" s="132"/>
      <c r="P15" s="164"/>
    </row>
    <row r="16" spans="1:16">
      <c r="A16" s="132"/>
      <c r="P16" s="164"/>
    </row>
    <row r="17" spans="1:16">
      <c r="A17" s="132"/>
      <c r="P17" s="164"/>
    </row>
    <row r="18" spans="1:16">
      <c r="A18" s="132"/>
      <c r="P18" s="164"/>
    </row>
    <row r="19" spans="1:16">
      <c r="A19" s="132"/>
      <c r="P19" s="164"/>
    </row>
    <row r="20" spans="1:16">
      <c r="A20" s="132"/>
      <c r="P20" s="164"/>
    </row>
    <row r="21" spans="1:16">
      <c r="A21" s="132"/>
      <c r="P21" s="164"/>
    </row>
    <row r="22" spans="1:16">
      <c r="A22" s="132"/>
      <c r="P22" s="164"/>
    </row>
    <row r="23" spans="1:16">
      <c r="A23" s="132"/>
      <c r="P23" s="164"/>
    </row>
    <row r="24" spans="1:16">
      <c r="A24" s="132"/>
      <c r="P24" s="164"/>
    </row>
    <row r="25" spans="1:16">
      <c r="A25" s="132"/>
      <c r="P25" s="164"/>
    </row>
    <row r="26" spans="1:16">
      <c r="A26" s="132"/>
      <c r="P26" s="164"/>
    </row>
    <row r="27" spans="1:16">
      <c r="A27" s="132"/>
      <c r="P27" s="164"/>
    </row>
    <row r="28" spans="1:16">
      <c r="A28" s="132"/>
      <c r="P28" s="164"/>
    </row>
    <row r="29" spans="1:16">
      <c r="A29" s="132"/>
      <c r="P29" s="164"/>
    </row>
    <row r="30" spans="1:16" s="199" customFormat="1" ht="18.5">
      <c r="A30" s="198" t="s">
        <v>187</v>
      </c>
      <c r="P30" s="200"/>
    </row>
    <row r="31" spans="1:16" s="199" customFormat="1" ht="18.5">
      <c r="A31" s="201" t="s">
        <v>191</v>
      </c>
      <c r="P31" s="200"/>
    </row>
    <row r="32" spans="1:16" s="199" customFormat="1" ht="18.5">
      <c r="A32" s="201" t="s">
        <v>192</v>
      </c>
      <c r="P32" s="200"/>
    </row>
    <row r="33" spans="1:16" s="199" customFormat="1" ht="18.5">
      <c r="A33" s="198" t="s">
        <v>188</v>
      </c>
      <c r="P33" s="200"/>
    </row>
    <row r="34" spans="1:16" s="199" customFormat="1" ht="18.5">
      <c r="A34" s="201" t="s">
        <v>193</v>
      </c>
      <c r="P34" s="200"/>
    </row>
    <row r="35" spans="1:16">
      <c r="A35" s="132" t="s">
        <v>189</v>
      </c>
      <c r="P35" s="164"/>
    </row>
    <row r="36" spans="1:16">
      <c r="A36" s="132"/>
      <c r="P36" s="164"/>
    </row>
    <row r="37" spans="1:16" ht="26.5" thickBot="1">
      <c r="A37" s="352" t="s">
        <v>190</v>
      </c>
      <c r="B37" s="353"/>
      <c r="C37" s="353"/>
      <c r="D37" s="353"/>
      <c r="E37" s="353"/>
      <c r="F37" s="353"/>
      <c r="G37" s="353"/>
      <c r="H37" s="353"/>
      <c r="I37" s="353"/>
      <c r="J37" s="353"/>
      <c r="K37" s="353"/>
      <c r="L37" s="353"/>
      <c r="M37" s="353"/>
      <c r="N37" s="353"/>
      <c r="O37" s="353"/>
      <c r="P37" s="354"/>
    </row>
    <row r="38" spans="1:16">
      <c r="A38" s="132"/>
      <c r="P38" s="164"/>
    </row>
    <row r="39" spans="1:16">
      <c r="A39" s="132"/>
      <c r="P39" s="164"/>
    </row>
    <row r="40" spans="1:16">
      <c r="A40" s="132"/>
      <c r="P40" s="164"/>
    </row>
    <row r="41" spans="1:16">
      <c r="A41" s="132"/>
      <c r="P41" s="164"/>
    </row>
    <row r="42" spans="1:16">
      <c r="A42" s="132"/>
      <c r="P42" s="164"/>
    </row>
    <row r="43" spans="1:16">
      <c r="A43" s="132"/>
      <c r="P43" s="164"/>
    </row>
    <row r="44" spans="1:16">
      <c r="A44" s="132"/>
      <c r="P44" s="164"/>
    </row>
    <row r="45" spans="1:16">
      <c r="A45" s="132"/>
      <c r="P45" s="164"/>
    </row>
    <row r="46" spans="1:16">
      <c r="A46" s="132"/>
      <c r="P46" s="164"/>
    </row>
    <row r="47" spans="1:16">
      <c r="A47" s="132"/>
      <c r="P47" s="164"/>
    </row>
    <row r="48" spans="1:16">
      <c r="A48" s="132"/>
      <c r="P48" s="164"/>
    </row>
    <row r="49" spans="1:16">
      <c r="A49" s="132"/>
      <c r="P49" s="164"/>
    </row>
    <row r="50" spans="1:16">
      <c r="A50" s="132"/>
      <c r="P50" s="164"/>
    </row>
    <row r="51" spans="1:16">
      <c r="A51" s="132"/>
      <c r="P51" s="164"/>
    </row>
    <row r="52" spans="1:16">
      <c r="A52" s="132"/>
      <c r="P52" s="164"/>
    </row>
    <row r="53" spans="1:16">
      <c r="A53" s="132"/>
      <c r="P53" s="164"/>
    </row>
    <row r="54" spans="1:16">
      <c r="A54" s="132"/>
      <c r="P54" s="164"/>
    </row>
    <row r="55" spans="1:16">
      <c r="A55" s="132"/>
      <c r="P55" s="164"/>
    </row>
    <row r="56" spans="1:16">
      <c r="A56" s="132"/>
      <c r="P56" s="164"/>
    </row>
    <row r="57" spans="1:16">
      <c r="A57" s="132"/>
      <c r="P57" s="164"/>
    </row>
    <row r="58" spans="1:16">
      <c r="A58" s="132"/>
      <c r="P58" s="164"/>
    </row>
    <row r="59" spans="1:16">
      <c r="A59" s="132"/>
      <c r="P59" s="164"/>
    </row>
    <row r="60" spans="1:16">
      <c r="A60" s="132"/>
      <c r="P60" s="164"/>
    </row>
    <row r="61" spans="1:16">
      <c r="A61" s="132"/>
      <c r="P61" s="164"/>
    </row>
    <row r="62" spans="1:16">
      <c r="A62" s="132"/>
      <c r="P62" s="164"/>
    </row>
    <row r="63" spans="1:16">
      <c r="A63" s="132"/>
      <c r="P63" s="164"/>
    </row>
    <row r="64" spans="1:16">
      <c r="A64" s="132"/>
      <c r="P64" s="164"/>
    </row>
    <row r="65" spans="1:16">
      <c r="A65" s="132"/>
      <c r="P65" s="164"/>
    </row>
    <row r="66" spans="1:16">
      <c r="A66" s="132"/>
      <c r="P66" s="164"/>
    </row>
    <row r="67" spans="1:16">
      <c r="A67" s="132"/>
      <c r="P67" s="164"/>
    </row>
    <row r="68" spans="1:16">
      <c r="A68" s="132"/>
      <c r="P68" s="164"/>
    </row>
    <row r="69" spans="1:16">
      <c r="A69" s="132"/>
      <c r="P69" s="164"/>
    </row>
    <row r="70" spans="1:16">
      <c r="A70" s="132"/>
      <c r="P70" s="164"/>
    </row>
    <row r="71" spans="1:16">
      <c r="A71" s="132"/>
      <c r="P71" s="164"/>
    </row>
    <row r="72" spans="1:16">
      <c r="A72" s="132"/>
      <c r="P72" s="164"/>
    </row>
    <row r="73" spans="1:16">
      <c r="A73" s="132"/>
      <c r="P73" s="164"/>
    </row>
    <row r="74" spans="1:16">
      <c r="A74" s="132"/>
      <c r="P74" s="164"/>
    </row>
    <row r="75" spans="1:16" ht="15" thickBot="1">
      <c r="A75" s="165"/>
      <c r="B75" s="166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7"/>
    </row>
  </sheetData>
  <mergeCells count="1">
    <mergeCell ref="A37:P37"/>
  </mergeCells>
  <printOptions horizontalCentered="1"/>
  <pageMargins left="0.2" right="0" top="0.2" bottom="0" header="0.3" footer="0.3"/>
  <pageSetup paperSize="9" orientation="landscape" verticalDpi="0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AFD962EB702FD4AAE11AB5F7C60F514" ma:contentTypeVersion="17" ma:contentTypeDescription="Create a new document." ma:contentTypeScope="" ma:versionID="5d4f2f04b9940582ee4597340ec8c1a5">
  <xsd:schema xmlns:xsd="http://www.w3.org/2001/XMLSchema" xmlns:xs="http://www.w3.org/2001/XMLSchema" xmlns:p="http://schemas.microsoft.com/office/2006/metadata/properties" xmlns:ns2="4bf10b48-52f7-4ad4-b1e1-de514cec68e0" xmlns:ns3="cc099e4b-e381-4360-bcff-5e1f51ab48dc" targetNamespace="http://schemas.microsoft.com/office/2006/metadata/properties" ma:root="true" ma:fieldsID="bf084f8ade4d8f5147d2254e7ca967a8" ns2:_="" ns3:_="">
    <xsd:import namespace="4bf10b48-52f7-4ad4-b1e1-de514cec68e0"/>
    <xsd:import namespace="cc099e4b-e381-4360-bcff-5e1f51ab48d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MediaServiceDateTaken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bf10b48-52f7-4ad4-b1e1-de514cec68e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dab79d5a-a439-4055-a116-7b8effaafef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MediaServiceDateTaken" ma:index="2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c099e4b-e381-4360-bcff-5e1f51ab48dc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28ac3d3e-53dc-4acf-aa98-a01bd339bdde}" ma:internalName="TaxCatchAll" ma:showField="CatchAllData" ma:web="cc099e4b-e381-4360-bcff-5e1f51ab48d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cc099e4b-e381-4360-bcff-5e1f51ab48dc" xsi:nil="true"/>
    <lcf76f155ced4ddcb4097134ff3c332f xmlns="4bf10b48-52f7-4ad4-b1e1-de514cec68e0">
      <Terms xmlns="http://schemas.microsoft.com/office/infopath/2007/PartnerControls"/>
    </lcf76f155ced4ddcb4097134ff3c332f>
    <SharedWithUsers xmlns="cc099e4b-e381-4360-bcff-5e1f51ab48dc">
      <UserInfo>
        <DisplayName>Dieu Cao Thi Hong</DisplayName>
        <AccountId>62</AccountId>
        <AccountType/>
      </UserInfo>
      <UserInfo>
        <DisplayName>Tyler James Prince</DisplayName>
        <AccountId>20</AccountId>
        <AccountType/>
      </UserInfo>
      <UserInfo>
        <DisplayName>Chang Doi Thi Minh</DisplayName>
        <AccountId>164</AccountId>
        <AccountType/>
      </UserInfo>
      <UserInfo>
        <DisplayName>Lam Nguyen Thi Phuong</DisplayName>
        <AccountId>73</AccountId>
        <AccountType/>
      </UserInfo>
      <UserInfo>
        <DisplayName>Nhung Pham Hong</DisplayName>
        <AccountId>165</AccountId>
        <AccountType/>
      </UserInfo>
      <UserInfo>
        <DisplayName>Xuan Tran Thi Thanh</DisplayName>
        <AccountId>14</AccountId>
        <AccountType/>
      </UserInfo>
      <UserInfo>
        <DisplayName>Huy Dao Ngoc</DisplayName>
        <AccountId>168</AccountId>
        <AccountType/>
      </UserInfo>
      <UserInfo>
        <DisplayName>Tuyen Truong Mong</DisplayName>
        <AccountId>24</AccountId>
        <AccountType/>
      </UserInfo>
      <UserInfo>
        <DisplayName>Oanh Phan Thi Kim</DisplayName>
        <AccountId>30</AccountId>
        <AccountType/>
      </UserInfo>
      <UserInfo>
        <DisplayName>Hieu Nguyen Thi Minh</DisplayName>
        <AccountId>22</AccountId>
        <AccountType/>
      </UserInfo>
      <UserInfo>
        <DisplayName>Thuy Thai Cam</DisplayName>
        <AccountId>31</AccountId>
        <AccountType/>
      </UserInfo>
      <UserInfo>
        <DisplayName>Y Le Thi Nhu</DisplayName>
        <AccountId>15</AccountId>
        <AccountType/>
      </UserInfo>
      <UserInfo>
        <DisplayName>Linh Bui Thi Truc</DisplayName>
        <AccountId>21</AccountId>
        <AccountType/>
      </UserInfo>
      <UserInfo>
        <DisplayName>Tu Mai Cam (MER)</DisplayName>
        <AccountId>45</AccountId>
        <AccountType/>
      </UserInfo>
    </SharedWithUsers>
  </documentManagement>
</p:properties>
</file>

<file path=customXml/itemProps1.xml><?xml version="1.0" encoding="utf-8"?>
<ds:datastoreItem xmlns:ds="http://schemas.openxmlformats.org/officeDocument/2006/customXml" ds:itemID="{84248B31-F397-405F-B592-0CCE8D8E567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bf10b48-52f7-4ad4-b1e1-de514cec68e0"/>
    <ds:schemaRef ds:uri="cc099e4b-e381-4360-bcff-5e1f51ab48d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875C7AEC-F3C3-4E60-B4F9-4BECAAB552D2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2E613302-22A3-418E-9144-256C76A5BB69}">
  <ds:schemaRefs>
    <ds:schemaRef ds:uri="http://schemas.microsoft.com/office/2006/documentManagement/types"/>
    <ds:schemaRef ds:uri="http://purl.org/dc/dcmitype/"/>
    <ds:schemaRef ds:uri="http://www.w3.org/XML/1998/namespace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office/infopath/2007/PartnerControls"/>
    <ds:schemaRef ds:uri="cc099e4b-e381-4360-bcff-5e1f51ab48dc"/>
    <ds:schemaRef ds:uri="4bf10b48-52f7-4ad4-b1e1-de514cec68e0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7</vt:i4>
      </vt:variant>
    </vt:vector>
  </HeadingPairs>
  <TitlesOfParts>
    <vt:vector size="14" baseType="lpstr">
      <vt:lpstr>1. CUTTING DOCKET</vt:lpstr>
      <vt:lpstr>2. TRIM CARD</vt:lpstr>
      <vt:lpstr>3. SPEC</vt:lpstr>
      <vt:lpstr>4. STICKER</vt:lpstr>
      <vt:lpstr>5. HÌNH IN</vt:lpstr>
      <vt:lpstr>6. PP MEETING</vt:lpstr>
      <vt:lpstr>7. GÓP Ý PROTO</vt:lpstr>
      <vt:lpstr>'1. CUTTING DOCKET'!Print_Area</vt:lpstr>
      <vt:lpstr>'2. TRIM CARD'!Print_Area</vt:lpstr>
      <vt:lpstr>'5. HÌNH IN'!Print_Area</vt:lpstr>
      <vt:lpstr>'6. PP MEETING'!Print_Area</vt:lpstr>
      <vt:lpstr>'7. GÓP Ý PROTO'!Print_Area</vt:lpstr>
      <vt:lpstr>'1. CUTTING DOCKET'!Print_Titles</vt:lpstr>
      <vt:lpstr>'2. TRIM CARD'!Print_Titles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Trang Le Thi Thuy</dc:creator>
  <cp:lastModifiedBy>Dieu Cao Thi Hong</cp:lastModifiedBy>
  <cp:lastPrinted>2024-05-27T03:52:33Z</cp:lastPrinted>
  <dcterms:created xsi:type="dcterms:W3CDTF">2016-05-06T01:47:29Z</dcterms:created>
  <dcterms:modified xsi:type="dcterms:W3CDTF">2024-07-08T06:52:50Z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0x0101001AFD962EB702FD4AAE11AB5F7C60F514</vt:lpwstr>
  </property>
  <property fmtid="{D5CDD505-2E9C-101B-9397-08002B2CF9AE}" pid="3" name="MediaServiceImageTags">
    <vt:lpwstr/>
  </property>
</Properties>
</file>