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OCTOBERS VERY OWN/3-FW24/2-PRODUCTION/2-STYLE-FILE/3. CUTTING DOCKET/2. MINI OG/PRODUCTION/"/>
    </mc:Choice>
  </mc:AlternateContent>
  <xr:revisionPtr revIDLastSave="948" documentId="13_ncr:1_{400BFCB0-28D8-4E11-A40F-6F3A2C024F60}" xr6:coauthVersionLast="47" xr6:coauthVersionMax="47" xr10:uidLastSave="{ECD47E60-5AD2-455B-8EF5-DB4116BE305A}"/>
  <bookViews>
    <workbookView xWindow="-110" yWindow="-110" windowWidth="19420" windowHeight="10300" tabRatio="858" xr2:uid="{00000000-000D-0000-FFFF-FFFF00000000}"/>
  </bookViews>
  <sheets>
    <sheet name="1. CUTTING DOCKET" sheetId="1" r:id="rId1"/>
    <sheet name="2. TRIM CARD" sheetId="5" r:id="rId2"/>
    <sheet name="3. ĐỊNH VỊ HÌNH IN" sheetId="27" r:id="rId3"/>
    <sheet name="4. THÔNG SỐ" sheetId="33" r:id="rId4"/>
    <sheet name="5.STICKER" sheetId="34" r:id="rId5"/>
    <sheet name="6. THÔNG SỐ MẪU PP2ND" sheetId="37" r:id="rId6"/>
    <sheet name="7. GÓP Ý MẪU PP2ND" sheetId="38" r:id="rId7"/>
    <sheet name="8. PP MEETING" sheetId="21" r:id="rId8"/>
  </sheets>
  <externalReferences>
    <externalReference r:id="rId9"/>
    <externalReference r:id="rId10"/>
    <externalReference r:id="rId11"/>
  </externalReferences>
  <definedNames>
    <definedName name="_Fill" localSheetId="1" hidden="1">#REF!</definedName>
    <definedName name="_Fill" localSheetId="4" hidden="1">#REF!</definedName>
    <definedName name="_Fill" localSheetId="7" hidden="1">#REF!</definedName>
    <definedName name="_Fill" hidden="1">#REF!</definedName>
    <definedName name="_xlnm._FilterDatabase" localSheetId="0" hidden="1">'1. CUTTING DOCKET'!$A$114:$U$162</definedName>
    <definedName name="INTERNAL_INVOICE">[1]UN!#REF!</definedName>
    <definedName name="KKKKK">[1]UN!#REF!</definedName>
    <definedName name="_xlnm.Print_Area" localSheetId="0">'1. CUTTING DOCKET'!$A$1:$Q$205</definedName>
    <definedName name="_xlnm.Print_Area" localSheetId="1">'2. TRIM CARD'!$A$1:$G$34</definedName>
    <definedName name="_xlnm.Print_Area" localSheetId="2">'3. ĐỊNH VỊ HÌNH IN'!$A$1:$K$43</definedName>
    <definedName name="_xlnm.Print_Area" localSheetId="6">'7. GÓP Ý MẪU PP2ND'!$A$1:$K$50</definedName>
    <definedName name="_xlnm.Print_Area" localSheetId="7">'8. PP MEETING'!$A$1:$H$23</definedName>
    <definedName name="_xlnm.Print_Titles" localSheetId="0">'1. CUTTING DOCKET'!$1:$15</definedName>
    <definedName name="_xlnm.Print_Titles" localSheetId="1">'2. TRIM CARD'!$1:$5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82" i="1" l="1"/>
  <c r="L81" i="1"/>
  <c r="L80" i="1"/>
  <c r="L79" i="1"/>
  <c r="L78" i="1"/>
  <c r="L77" i="1"/>
  <c r="G21" i="1"/>
  <c r="F21" i="1"/>
  <c r="E70" i="1"/>
  <c r="J58" i="1"/>
  <c r="K162" i="1" l="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A1" i="38" l="1"/>
  <c r="N53" i="1" l="1"/>
  <c r="P51" i="1" l="1"/>
  <c r="O51" i="1"/>
  <c r="N51" i="1"/>
  <c r="M51" i="1"/>
  <c r="I51" i="1"/>
  <c r="H51" i="1"/>
  <c r="F51" i="1"/>
  <c r="Q50" i="1"/>
  <c r="M49" i="1"/>
  <c r="L49" i="1"/>
  <c r="L51" i="1" s="1"/>
  <c r="K49" i="1"/>
  <c r="K51" i="1" s="1"/>
  <c r="J49" i="1"/>
  <c r="J51" i="1" s="1"/>
  <c r="I49" i="1"/>
  <c r="H49" i="1"/>
  <c r="G49" i="1"/>
  <c r="G51" i="1" s="1"/>
  <c r="F49" i="1"/>
  <c r="Q49" i="1" s="1"/>
  <c r="P45" i="1"/>
  <c r="O45" i="1"/>
  <c r="N45" i="1"/>
  <c r="K45" i="1"/>
  <c r="J45" i="1"/>
  <c r="Q44" i="1"/>
  <c r="Q43" i="1"/>
  <c r="M43" i="1"/>
  <c r="M45" i="1" s="1"/>
  <c r="L43" i="1"/>
  <c r="L45" i="1" s="1"/>
  <c r="K43" i="1"/>
  <c r="J43" i="1"/>
  <c r="I43" i="1"/>
  <c r="I45" i="1" s="1"/>
  <c r="H43" i="1"/>
  <c r="H45" i="1" s="1"/>
  <c r="G43" i="1"/>
  <c r="G45" i="1" s="1"/>
  <c r="F43" i="1"/>
  <c r="F45" i="1" s="1"/>
  <c r="P39" i="1"/>
  <c r="O39" i="1"/>
  <c r="N39" i="1"/>
  <c r="M39" i="1"/>
  <c r="J39" i="1"/>
  <c r="I39" i="1"/>
  <c r="F39" i="1"/>
  <c r="Q38" i="1"/>
  <c r="Q39" i="1" s="1"/>
  <c r="M37" i="1"/>
  <c r="L37" i="1"/>
  <c r="L39" i="1" s="1"/>
  <c r="K37" i="1"/>
  <c r="K39" i="1" s="1"/>
  <c r="J37" i="1"/>
  <c r="I37" i="1"/>
  <c r="H37" i="1"/>
  <c r="H39" i="1" s="1"/>
  <c r="G37" i="1"/>
  <c r="G39" i="1" s="1"/>
  <c r="F37" i="1"/>
  <c r="Q37" i="1" s="1"/>
  <c r="P33" i="1"/>
  <c r="O33" i="1"/>
  <c r="N33" i="1"/>
  <c r="M33" i="1"/>
  <c r="L33" i="1"/>
  <c r="J33" i="1"/>
  <c r="I33" i="1"/>
  <c r="Q32" i="1"/>
  <c r="M31" i="1"/>
  <c r="L31" i="1"/>
  <c r="K31" i="1"/>
  <c r="K33" i="1" s="1"/>
  <c r="J31" i="1"/>
  <c r="I31" i="1"/>
  <c r="H31" i="1"/>
  <c r="H33" i="1" s="1"/>
  <c r="G31" i="1"/>
  <c r="G33" i="1" s="1"/>
  <c r="F31" i="1"/>
  <c r="Q31" i="1" s="1"/>
  <c r="P27" i="1"/>
  <c r="O27" i="1"/>
  <c r="N27" i="1"/>
  <c r="K27" i="1"/>
  <c r="J27" i="1"/>
  <c r="Q26" i="1"/>
  <c r="M25" i="1"/>
  <c r="M27" i="1" s="1"/>
  <c r="M53" i="1" s="1"/>
  <c r="J204" i="1" s="1"/>
  <c r="L25" i="1"/>
  <c r="L27" i="1" s="1"/>
  <c r="L53" i="1" s="1"/>
  <c r="I204" i="1" s="1"/>
  <c r="K25" i="1"/>
  <c r="J25" i="1"/>
  <c r="I25" i="1"/>
  <c r="I27" i="1" s="1"/>
  <c r="H25" i="1"/>
  <c r="H27" i="1" s="1"/>
  <c r="G25" i="1"/>
  <c r="G27" i="1" s="1"/>
  <c r="F25" i="1"/>
  <c r="Q25" i="1" s="1"/>
  <c r="Q27" i="1" s="1"/>
  <c r="P21" i="1"/>
  <c r="O21" i="1"/>
  <c r="N21" i="1"/>
  <c r="M21" i="1"/>
  <c r="L21" i="1"/>
  <c r="K21" i="1"/>
  <c r="J21" i="1"/>
  <c r="I21" i="1"/>
  <c r="H21" i="1"/>
  <c r="Q45" i="1" l="1"/>
  <c r="J53" i="1"/>
  <c r="G204" i="1" s="1"/>
  <c r="G53" i="1"/>
  <c r="D204" i="1" s="1"/>
  <c r="Q33" i="1"/>
  <c r="H53" i="1"/>
  <c r="E204" i="1" s="1"/>
  <c r="I53" i="1"/>
  <c r="F204" i="1" s="1"/>
  <c r="K53" i="1"/>
  <c r="H204" i="1" s="1"/>
  <c r="Q51" i="1"/>
  <c r="F33" i="1"/>
  <c r="F27" i="1"/>
  <c r="F53" i="1" l="1"/>
  <c r="C204" i="1" s="1"/>
  <c r="K204" i="1" s="1"/>
  <c r="I56" i="34"/>
  <c r="J55" i="34"/>
  <c r="J54" i="34"/>
  <c r="J53" i="34"/>
  <c r="J52" i="34"/>
  <c r="J51" i="34"/>
  <c r="J50" i="34"/>
  <c r="J49" i="34"/>
  <c r="J48" i="34"/>
  <c r="J46" i="34"/>
  <c r="J45" i="34"/>
  <c r="J44" i="34"/>
  <c r="J43" i="34"/>
  <c r="J42" i="34"/>
  <c r="J41" i="34"/>
  <c r="J40" i="34"/>
  <c r="J39" i="34"/>
  <c r="J37" i="34"/>
  <c r="J36" i="34"/>
  <c r="J35" i="34"/>
  <c r="J34" i="34"/>
  <c r="J33" i="34"/>
  <c r="J32" i="34"/>
  <c r="J31" i="34"/>
  <c r="J30" i="34"/>
  <c r="J28" i="34"/>
  <c r="J27" i="34"/>
  <c r="J26" i="34"/>
  <c r="J25" i="34"/>
  <c r="J24" i="34"/>
  <c r="J23" i="34"/>
  <c r="J22" i="34"/>
  <c r="J21" i="34"/>
  <c r="J19" i="34"/>
  <c r="J18" i="34"/>
  <c r="J17" i="34"/>
  <c r="J16" i="34"/>
  <c r="J15" i="34"/>
  <c r="J14" i="34"/>
  <c r="J13" i="34"/>
  <c r="J12" i="34"/>
  <c r="J10" i="34"/>
  <c r="J9" i="34"/>
  <c r="J8" i="34"/>
  <c r="J7" i="34"/>
  <c r="J6" i="34"/>
  <c r="J5" i="34"/>
  <c r="J4" i="34"/>
  <c r="J56" i="34" s="1"/>
  <c r="J3" i="34"/>
  <c r="A23" i="5" l="1"/>
  <c r="G12" i="5"/>
  <c r="F12" i="5"/>
  <c r="E12" i="5"/>
  <c r="D12" i="5"/>
  <c r="C12" i="5"/>
  <c r="G5" i="5"/>
  <c r="G6" i="5" s="1"/>
  <c r="F5" i="5"/>
  <c r="F6" i="5" s="1"/>
  <c r="E5" i="5"/>
  <c r="E6" i="5" s="1"/>
  <c r="D5" i="5"/>
  <c r="D6" i="5" s="1"/>
  <c r="C5" i="5"/>
  <c r="C6" i="5" s="1"/>
  <c r="B5" i="5"/>
  <c r="D11" i="5" l="1"/>
  <c r="E9" i="5"/>
  <c r="D9" i="5" l="1"/>
  <c r="E11" i="5"/>
  <c r="A72" i="1"/>
  <c r="A69" i="1"/>
  <c r="B70" i="1"/>
  <c r="F19" i="1"/>
  <c r="M19" i="1"/>
  <c r="L19" i="1"/>
  <c r="K19" i="1"/>
  <c r="J19" i="1"/>
  <c r="I19" i="1"/>
  <c r="H19" i="1"/>
  <c r="G19" i="1"/>
  <c r="H120" i="1" l="1"/>
  <c r="H119" i="1"/>
  <c r="H82" i="1"/>
  <c r="H81" i="1"/>
  <c r="H80" i="1"/>
  <c r="L156" i="1"/>
  <c r="L155" i="1"/>
  <c r="L150" i="1"/>
  <c r="L149" i="1"/>
  <c r="H91" i="1"/>
  <c r="H88" i="1"/>
  <c r="H94" i="1" s="1"/>
  <c r="H100" i="1" s="1"/>
  <c r="H106" i="1" s="1"/>
  <c r="H112" i="1" s="1"/>
  <c r="H87" i="1"/>
  <c r="H93" i="1" s="1"/>
  <c r="H99" i="1" s="1"/>
  <c r="H105" i="1" s="1"/>
  <c r="H111" i="1" s="1"/>
  <c r="F82" i="1"/>
  <c r="F81" i="1"/>
  <c r="C49" i="1" l="1"/>
  <c r="D43" i="1"/>
  <c r="D45" i="1" s="1"/>
  <c r="C43" i="1"/>
  <c r="Q42" i="1"/>
  <c r="S45" i="1" l="1"/>
  <c r="G70" i="1"/>
  <c r="Q20" i="1" l="1"/>
  <c r="Q21" i="1" s="1"/>
  <c r="S61" i="1"/>
  <c r="R58" i="1"/>
  <c r="U58" i="1" s="1"/>
  <c r="Q53" i="1" l="1"/>
  <c r="B12" i="5"/>
  <c r="A77" i="1"/>
  <c r="A115" i="1" l="1"/>
  <c r="L154" i="1"/>
  <c r="L162" i="1" s="1"/>
  <c r="L153" i="1"/>
  <c r="L161" i="1" s="1"/>
  <c r="L148" i="1"/>
  <c r="L147" i="1"/>
  <c r="S62" i="1" l="1"/>
  <c r="C37" i="1"/>
  <c r="C31" i="1"/>
  <c r="D8" i="21" l="1"/>
  <c r="L152" i="1"/>
  <c r="L151" i="1"/>
  <c r="L146" i="1"/>
  <c r="L145" i="1"/>
  <c r="L157" i="1" l="1"/>
  <c r="L159" i="1"/>
  <c r="L158" i="1"/>
  <c r="L160" i="1"/>
  <c r="C25" i="1"/>
  <c r="B33" i="5" l="1"/>
  <c r="B31" i="5"/>
  <c r="A31" i="5"/>
  <c r="B29" i="5"/>
  <c r="A29" i="5"/>
  <c r="B27" i="5"/>
  <c r="A27" i="5"/>
  <c r="B25" i="5"/>
  <c r="A25" i="5"/>
  <c r="B23" i="5"/>
  <c r="B21" i="5" l="1"/>
  <c r="A21" i="5"/>
  <c r="A19" i="5" l="1"/>
  <c r="A15" i="5"/>
  <c r="B15" i="5"/>
  <c r="E62" i="1"/>
  <c r="C19" i="21" l="1"/>
  <c r="C18" i="21"/>
  <c r="C17" i="21"/>
  <c r="B19" i="5" l="1"/>
  <c r="B17" i="5"/>
  <c r="A17" i="5"/>
  <c r="B13" i="5"/>
  <c r="A13" i="5"/>
  <c r="A12" i="5"/>
  <c r="A9" i="5"/>
  <c r="Q18" i="1" l="1"/>
  <c r="B73" i="1" l="1"/>
  <c r="B67" i="1"/>
  <c r="B64" i="1"/>
  <c r="B61" i="1"/>
  <c r="D49" i="1" l="1"/>
  <c r="D51" i="1" s="1"/>
  <c r="Q48" i="1"/>
  <c r="D37" i="1"/>
  <c r="D39" i="1" s="1"/>
  <c r="Q36" i="1"/>
  <c r="D31" i="1"/>
  <c r="D33" i="1" s="1"/>
  <c r="E71" i="1" l="1"/>
  <c r="H109" i="1"/>
  <c r="H86" i="1"/>
  <c r="H118" i="1"/>
  <c r="H92" i="1"/>
  <c r="H98" i="1" s="1"/>
  <c r="H104" i="1"/>
  <c r="H110" i="1" s="1"/>
  <c r="H85" i="1"/>
  <c r="H97" i="1"/>
  <c r="H117" i="1"/>
  <c r="H79" i="1"/>
  <c r="H103" i="1"/>
  <c r="A63" i="1"/>
  <c r="E73" i="1"/>
  <c r="E74" i="1" s="1"/>
  <c r="E67" i="1"/>
  <c r="E68" i="1" s="1"/>
  <c r="A66" i="1"/>
  <c r="E64" i="1"/>
  <c r="F11" i="5" l="1"/>
  <c r="F9" i="5"/>
  <c r="S51" i="1"/>
  <c r="S39" i="1"/>
  <c r="G71" i="1" l="1"/>
  <c r="I71" i="1" s="1"/>
  <c r="J71" i="1" s="1"/>
  <c r="I70" i="1"/>
  <c r="J70" i="1" s="1"/>
  <c r="M82" i="1"/>
  <c r="O82" i="1" s="1"/>
  <c r="G73" i="1"/>
  <c r="G74" i="1" s="1"/>
  <c r="I74" i="1" s="1"/>
  <c r="J74" i="1" s="1"/>
  <c r="G67" i="1"/>
  <c r="M71" i="1" l="1"/>
  <c r="M70" i="1"/>
  <c r="I73" i="1"/>
  <c r="M74" i="1"/>
  <c r="J73" i="1" l="1"/>
  <c r="M73" i="1" s="1"/>
  <c r="A8" i="5"/>
  <c r="B7" i="5"/>
  <c r="B58" i="1" l="1"/>
  <c r="D25" i="1" l="1"/>
  <c r="D27" i="1" s="1"/>
  <c r="Q24" i="1"/>
  <c r="H84" i="1" l="1"/>
  <c r="H96" i="1"/>
  <c r="H108" i="1"/>
  <c r="H116" i="1"/>
  <c r="H90" i="1"/>
  <c r="H102" i="1"/>
  <c r="F79" i="1"/>
  <c r="F80" i="1"/>
  <c r="H78" i="1"/>
  <c r="E65" i="1"/>
  <c r="B195" i="1"/>
  <c r="B184" i="1"/>
  <c r="C11" i="5" l="1"/>
  <c r="C9" i="5"/>
  <c r="G11" i="5"/>
  <c r="G9" i="5"/>
  <c r="S27" i="1"/>
  <c r="M80" i="1" l="1"/>
  <c r="O80" i="1" s="1"/>
  <c r="G61" i="1"/>
  <c r="G62" i="1" l="1"/>
  <c r="I62" i="1" s="1"/>
  <c r="I61" i="1"/>
  <c r="J61" i="1" s="1"/>
  <c r="J62" i="1"/>
  <c r="M62" i="1" s="1"/>
  <c r="M61" i="1" l="1"/>
  <c r="B197" i="1" l="1"/>
  <c r="Q30" i="1"/>
  <c r="S33" i="1" l="1"/>
  <c r="B196" i="1"/>
  <c r="B186" i="1"/>
  <c r="B185" i="1"/>
  <c r="M81" i="1" l="1"/>
  <c r="O81" i="1" s="1"/>
  <c r="M79" i="1"/>
  <c r="O79" i="1" s="1"/>
  <c r="G64" i="1"/>
  <c r="G65" i="1" l="1"/>
  <c r="I65" i="1" s="1"/>
  <c r="J65" i="1" s="1"/>
  <c r="I64" i="1"/>
  <c r="J64" i="1" s="1"/>
  <c r="G68" i="1"/>
  <c r="I68" i="1" s="1"/>
  <c r="J68" i="1" s="1"/>
  <c r="I67" i="1"/>
  <c r="J67" i="1" s="1"/>
  <c r="A10" i="5"/>
  <c r="M67" i="1" l="1"/>
  <c r="M65" i="1"/>
  <c r="M64" i="1"/>
  <c r="M68" i="1"/>
  <c r="D19" i="1" l="1"/>
  <c r="D21" i="1" s="1"/>
  <c r="B2" i="5"/>
  <c r="B3" i="5"/>
  <c r="A4" i="5"/>
  <c r="A3" i="5"/>
  <c r="A2" i="5"/>
  <c r="B4" i="5"/>
  <c r="Q19" i="1"/>
  <c r="M123" i="1" l="1"/>
  <c r="O123" i="1" s="1"/>
  <c r="M131" i="1"/>
  <c r="O131" i="1" s="1"/>
  <c r="M147" i="1"/>
  <c r="O147" i="1" s="1"/>
  <c r="M155" i="1"/>
  <c r="O155" i="1" s="1"/>
  <c r="M118" i="1"/>
  <c r="O118" i="1" s="1"/>
  <c r="M142" i="1"/>
  <c r="O142" i="1" s="1"/>
  <c r="M158" i="1"/>
  <c r="O158" i="1" s="1"/>
  <c r="M116" i="1"/>
  <c r="O116" i="1" s="1"/>
  <c r="M124" i="1"/>
  <c r="O124" i="1" s="1"/>
  <c r="M132" i="1"/>
  <c r="O132" i="1" s="1"/>
  <c r="M140" i="1"/>
  <c r="O140" i="1" s="1"/>
  <c r="M148" i="1"/>
  <c r="O148" i="1" s="1"/>
  <c r="M156" i="1"/>
  <c r="O156" i="1" s="1"/>
  <c r="M126" i="1"/>
  <c r="O126" i="1" s="1"/>
  <c r="M134" i="1"/>
  <c r="O134" i="1" s="1"/>
  <c r="M150" i="1"/>
  <c r="O150" i="1" s="1"/>
  <c r="M119" i="1"/>
  <c r="O119" i="1" s="1"/>
  <c r="M143" i="1"/>
  <c r="O143" i="1" s="1"/>
  <c r="M151" i="1"/>
  <c r="O151" i="1" s="1"/>
  <c r="M159" i="1"/>
  <c r="O159" i="1" s="1"/>
  <c r="M117" i="1"/>
  <c r="O117" i="1" s="1"/>
  <c r="M125" i="1"/>
  <c r="O125" i="1" s="1"/>
  <c r="M133" i="1"/>
  <c r="O133" i="1" s="1"/>
  <c r="M141" i="1"/>
  <c r="O141" i="1" s="1"/>
  <c r="M149" i="1"/>
  <c r="O149" i="1" s="1"/>
  <c r="M135" i="1"/>
  <c r="O135" i="1" s="1"/>
  <c r="M122" i="1"/>
  <c r="O122" i="1" s="1"/>
  <c r="M130" i="1"/>
  <c r="O130" i="1" s="1"/>
  <c r="M138" i="1"/>
  <c r="O138" i="1" s="1"/>
  <c r="M146" i="1"/>
  <c r="O146" i="1" s="1"/>
  <c r="M162" i="1"/>
  <c r="O162" i="1" s="1"/>
  <c r="M120" i="1"/>
  <c r="O120" i="1" s="1"/>
  <c r="M128" i="1"/>
  <c r="O128" i="1" s="1"/>
  <c r="M136" i="1"/>
  <c r="O136" i="1" s="1"/>
  <c r="M144" i="1"/>
  <c r="O144" i="1" s="1"/>
  <c r="M152" i="1"/>
  <c r="O152" i="1" s="1"/>
  <c r="M160" i="1"/>
  <c r="O160" i="1" s="1"/>
  <c r="M121" i="1"/>
  <c r="O121" i="1" s="1"/>
  <c r="M129" i="1"/>
  <c r="O129" i="1" s="1"/>
  <c r="M137" i="1"/>
  <c r="O137" i="1" s="1"/>
  <c r="M145" i="1"/>
  <c r="O145" i="1" s="1"/>
  <c r="M153" i="1"/>
  <c r="O153" i="1" s="1"/>
  <c r="M161" i="1"/>
  <c r="O161" i="1" s="1"/>
  <c r="M154" i="1"/>
  <c r="O154" i="1" s="1"/>
  <c r="M90" i="1"/>
  <c r="O90" i="1" s="1"/>
  <c r="M98" i="1"/>
  <c r="O98" i="1" s="1"/>
  <c r="M106" i="1"/>
  <c r="O106" i="1" s="1"/>
  <c r="M91" i="1"/>
  <c r="O91" i="1" s="1"/>
  <c r="M99" i="1"/>
  <c r="O99" i="1" s="1"/>
  <c r="M107" i="1"/>
  <c r="O107" i="1" s="1"/>
  <c r="M84" i="1"/>
  <c r="O84" i="1" s="1"/>
  <c r="M92" i="1"/>
  <c r="O92" i="1" s="1"/>
  <c r="M100" i="1"/>
  <c r="O100" i="1" s="1"/>
  <c r="M108" i="1"/>
  <c r="O108" i="1" s="1"/>
  <c r="M87" i="1"/>
  <c r="O87" i="1" s="1"/>
  <c r="M95" i="1"/>
  <c r="O95" i="1" s="1"/>
  <c r="M103" i="1"/>
  <c r="O103" i="1" s="1"/>
  <c r="M85" i="1"/>
  <c r="O85" i="1" s="1"/>
  <c r="M93" i="1"/>
  <c r="O93" i="1" s="1"/>
  <c r="M101" i="1"/>
  <c r="O101" i="1" s="1"/>
  <c r="M109" i="1"/>
  <c r="O109" i="1" s="1"/>
  <c r="M111" i="1"/>
  <c r="O111" i="1" s="1"/>
  <c r="M86" i="1"/>
  <c r="O86" i="1" s="1"/>
  <c r="M94" i="1"/>
  <c r="O94" i="1" s="1"/>
  <c r="M102" i="1"/>
  <c r="O102" i="1" s="1"/>
  <c r="M110" i="1"/>
  <c r="O110" i="1" s="1"/>
  <c r="M88" i="1"/>
  <c r="O88" i="1" s="1"/>
  <c r="M96" i="1"/>
  <c r="O96" i="1" s="1"/>
  <c r="M104" i="1"/>
  <c r="O104" i="1" s="1"/>
  <c r="M112" i="1"/>
  <c r="O112" i="1" s="1"/>
  <c r="M89" i="1"/>
  <c r="O89" i="1" s="1"/>
  <c r="M97" i="1"/>
  <c r="O97" i="1" s="1"/>
  <c r="M105" i="1"/>
  <c r="O105" i="1" s="1"/>
  <c r="M83" i="1"/>
  <c r="O83" i="1" s="1"/>
  <c r="A57" i="1"/>
  <c r="H89" i="1"/>
  <c r="H101" i="1"/>
  <c r="H115" i="1"/>
  <c r="H83" i="1"/>
  <c r="H95" i="1"/>
  <c r="H107" i="1"/>
  <c r="M115" i="1"/>
  <c r="O115" i="1" s="1"/>
  <c r="M157" i="1"/>
  <c r="O157" i="1" s="1"/>
  <c r="M139" i="1"/>
  <c r="O139" i="1" s="1"/>
  <c r="M127" i="1"/>
  <c r="O127" i="1" s="1"/>
  <c r="M78" i="1"/>
  <c r="O78" i="1" s="1"/>
  <c r="F78" i="1"/>
  <c r="H77" i="1"/>
  <c r="F77" i="1" s="1"/>
  <c r="S21" i="1"/>
  <c r="B194" i="1"/>
  <c r="B183" i="1"/>
  <c r="B9" i="5" l="1"/>
  <c r="E59" i="1"/>
  <c r="C197" i="1"/>
  <c r="C183" i="1"/>
  <c r="C196" i="1"/>
  <c r="C194" i="1"/>
  <c r="C186" i="1"/>
  <c r="C185" i="1"/>
  <c r="G58" i="1"/>
  <c r="M77" i="1"/>
  <c r="O77" i="1" s="1"/>
  <c r="I58" i="1" l="1"/>
  <c r="G59" i="1"/>
  <c r="I59" i="1" s="1"/>
  <c r="J59" i="1" s="1"/>
  <c r="M58" i="1" l="1"/>
  <c r="M59" i="1"/>
</calcChain>
</file>

<file path=xl/sharedStrings.xml><?xml version="1.0" encoding="utf-8"?>
<sst xmlns="http://schemas.openxmlformats.org/spreadsheetml/2006/main" count="1496" uniqueCount="518">
  <si>
    <t>CUTTING DOCKET</t>
  </si>
  <si>
    <t>SEASON:</t>
  </si>
  <si>
    <t>TÊN HÀNG:</t>
  </si>
  <si>
    <t>NGÀY CẤP:</t>
  </si>
  <si>
    <t>VẢI CHÍNH:</t>
  </si>
  <si>
    <t>NGÀY GIAO HÀNG:</t>
  </si>
  <si>
    <t>KHỔ VẢI:</t>
  </si>
  <si>
    <t>UN-AVAILABLE</t>
  </si>
  <si>
    <t>KHÁCH HÀNG:</t>
  </si>
  <si>
    <t>COLOR</t>
  </si>
  <si>
    <t>M</t>
  </si>
  <si>
    <t>TOTAL</t>
  </si>
  <si>
    <t xml:space="preserve">ORDER CUT </t>
  </si>
  <si>
    <t>TOTAL :</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</si>
  <si>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</si>
  <si>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</si>
  <si>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</si>
  <si>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</si>
  <si>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</si>
  <si>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</si>
  <si>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</si>
  <si>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</si>
  <si>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</si>
  <si>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</si>
  <si>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</si>
  <si>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</si>
  <si>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</si>
  <si>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</si>
  <si>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</si>
  <si>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</si>
  <si>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</si>
  <si>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</si>
  <si>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VẢI CHÍNH </t>
  </si>
  <si>
    <t>THÀNH PHẦN</t>
  </si>
  <si>
    <t>SỐ LƯỢNG THEO ĐỊNH MỨC  (NET)</t>
  </si>
  <si>
    <t>SỐ LƯỢNG CẦN CẤP CHO TỔ CẮT (GROSS)</t>
  </si>
  <si>
    <t>WHITE</t>
  </si>
  <si>
    <t>BLACK</t>
  </si>
  <si>
    <t xml:space="preserve">THÀNH PHẦN VẢI: </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</si>
  <si>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</si>
  <si>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</si>
  <si>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</si>
  <si>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</si>
  <si>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</si>
  <si>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</si>
  <si>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</si>
  <si>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</si>
  <si>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</si>
  <si>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 xml:space="preserve">GHI CHÚ / CODE VẢI </t>
  </si>
  <si>
    <t>CHỈ</t>
  </si>
  <si>
    <t>-CÁCH MAY THEO NHƯ TÀI LIỆU ĐÍNH KÈM</t>
  </si>
  <si>
    <t>NATURAL</t>
  </si>
  <si>
    <t>SIZE:</t>
  </si>
  <si>
    <t>L</t>
  </si>
  <si>
    <t>XL</t>
  </si>
  <si>
    <t>XXL</t>
  </si>
  <si>
    <t>S</t>
  </si>
  <si>
    <t>SIZE</t>
  </si>
  <si>
    <t>SỐ LƯỢNG</t>
  </si>
  <si>
    <t>EXTRA (+/-)</t>
  </si>
  <si>
    <t xml:space="preserve">XUẤT NGÀY </t>
  </si>
  <si>
    <t>PHẦN C : PHỤ LIỆU ĐÓNG GÓI</t>
  </si>
  <si>
    <t>PHẦN D : IN / THÊU / WASH</t>
  </si>
  <si>
    <t xml:space="preserve">-CÁCH GẮN NHÃN PHẢI NHƯ TÀI LIỆU YÊU CẦU </t>
  </si>
  <si>
    <t>-SỐ LƯỢNG NHÃN SIZE NHƯ SAU :</t>
  </si>
  <si>
    <t>DUYỆT HÌNH THÊU THEO</t>
  </si>
  <si>
    <t>THÔNG TIN ĐỊNH VỊ HÌNH THÊU</t>
  </si>
  <si>
    <t>SKU</t>
  </si>
  <si>
    <t>Mã số:</t>
  </si>
  <si>
    <t>MER.QT-1.BM.4</t>
  </si>
  <si>
    <t>Lần ban hành:</t>
  </si>
  <si>
    <t>01</t>
  </si>
  <si>
    <t>Số trang</t>
  </si>
  <si>
    <t xml:space="preserve">PHẦN F: LƯU Ý </t>
  </si>
  <si>
    <t>03/03</t>
  </si>
  <si>
    <t>CLEAR</t>
  </si>
  <si>
    <t xml:space="preserve">TẤM LÓT 58X38CM </t>
  </si>
  <si>
    <t>100% COTTON</t>
  </si>
  <si>
    <t>VẢI CHÍNH</t>
  </si>
  <si>
    <t>GRAND TOTAL:</t>
  </si>
  <si>
    <t>DUYỆT THEO MẪU PHOTOSHOOT TRƯỚC WASH</t>
  </si>
  <si>
    <t>DUYỆT THEO MẪU PHOTOSHOOT TRƯỚC WASH MÀU GREY HEATHER ĐÃ CHUYỂN 7/2/23</t>
  </si>
  <si>
    <t>SỐ LƯỢNG CẦN CẤP CHO TEST INHOUSE</t>
  </si>
  <si>
    <t>SỐ LƯỢNG CẦN CẤP CHO TEST OUTSOURCE</t>
  </si>
  <si>
    <t>LỖI VẢI (DEFECT)
+ ĐẦU KHÚC</t>
  </si>
  <si>
    <t>XS</t>
  </si>
  <si>
    <t>ĐỊNH VỊ HÌNH THÊU:</t>
  </si>
  <si>
    <t>SET</t>
  </si>
  <si>
    <t>THÙNG CARTON BOX 60X40X30CM</t>
  </si>
  <si>
    <t>HÌNH ẢNH MINH HỌA</t>
  </si>
  <si>
    <t>- BỎ VÀO ÁO KHI GẤP XẾP</t>
  </si>
  <si>
    <t>- KÍCH THƯỚC 40X51CM+5CM, KHÔNG LOGO
- THAM KHẢO TRONG QUY CÁCH ĐÓNG GÓI HÀNG</t>
  </si>
  <si>
    <t>KHÔNG THÊU</t>
  </si>
  <si>
    <t>KHÔNG WASH</t>
  </si>
  <si>
    <t xml:space="preserve">CM20 1X1RIB  100% COTTON 260GSM </t>
  </si>
  <si>
    <t>BO CỔ</t>
  </si>
  <si>
    <t>Season</t>
  </si>
  <si>
    <t>XXS</t>
  </si>
  <si>
    <t>3XL</t>
  </si>
  <si>
    <t>MER.QT-4.BM4</t>
  </si>
  <si>
    <t>02</t>
  </si>
  <si>
    <t>01/01</t>
  </si>
  <si>
    <t>PP MEETING DATE</t>
  </si>
  <si>
    <t xml:space="preserve">BUYER </t>
  </si>
  <si>
    <t>SEASON</t>
  </si>
  <si>
    <t xml:space="preserve">STYLE(s)# </t>
  </si>
  <si>
    <t>ITEM</t>
  </si>
  <si>
    <t>NO.</t>
  </si>
  <si>
    <t>CONTENT</t>
  </si>
  <si>
    <t>ISSUE</t>
  </si>
  <si>
    <t>PIC &amp;
SIGNATURE</t>
  </si>
  <si>
    <r>
      <t xml:space="preserve">METHOD &amp; DATE
</t>
    </r>
    <r>
      <rPr>
        <b/>
        <sz val="8"/>
        <rFont val="Muli"/>
      </rPr>
      <t>FOR HANDLING ISSUE</t>
    </r>
  </si>
  <si>
    <t>Fabric</t>
  </si>
  <si>
    <t>Trims and Accessories</t>
  </si>
  <si>
    <t>Pattern &amp; Marker</t>
  </si>
  <si>
    <t>Cutting</t>
  </si>
  <si>
    <t>- CẮT CHÍNH XÁC</t>
  </si>
  <si>
    <t>Technical Garment Construction</t>
  </si>
  <si>
    <t>Operation and Attachments</t>
  </si>
  <si>
    <t>Printting</t>
  </si>
  <si>
    <t>Embroidery</t>
  </si>
  <si>
    <t>Washing</t>
  </si>
  <si>
    <t>Packing</t>
  </si>
  <si>
    <r>
      <t xml:space="preserve">THE MEETING HOST (Merchandiser)
</t>
    </r>
    <r>
      <rPr>
        <i/>
        <sz val="12"/>
        <rFont val="Muli"/>
      </rPr>
      <t>Full name &amp; signature</t>
    </r>
  </si>
  <si>
    <r>
      <t xml:space="preserve">OTHER COMMENTS 
</t>
    </r>
    <r>
      <rPr>
        <i/>
        <sz val="12"/>
        <rFont val="Muli"/>
      </rPr>
      <t>Note &amp; signature</t>
    </r>
  </si>
  <si>
    <t>DUYỆT HÌNH IN THEO</t>
  </si>
  <si>
    <t>Single jersey 20's 100% Cotton 190gsm- SOFT HAND FEEL</t>
  </si>
  <si>
    <t>OVO</t>
  </si>
  <si>
    <t>2XL</t>
  </si>
  <si>
    <t>CM20 1x1Rib 100% Cotton 260gsm</t>
  </si>
  <si>
    <t>CHỈ TEX 40 MAY CHÍNH + VẮT SỔ</t>
  </si>
  <si>
    <t>NHÃN XUẤT XỨ (MADE IN VIET NAM)
LT138_TEAR-AWAY COO TAB_OVOF21_217_T</t>
  </si>
  <si>
    <t>GÓI CHỐNG ẨM (SILICAGEL)</t>
  </si>
  <si>
    <t>GIẤY CHỐNG ẨM A4 (TISSUE PAPER)</t>
  </si>
  <si>
    <t>BAO NYLON 40X51CM (PK101 POLY BAG)</t>
  </si>
  <si>
    <t>BAO NYLON 100X120CM</t>
  </si>
  <si>
    <t>ĐỊNH VỊ HÌNH IN TẠI THÂN SAU</t>
  </si>
  <si>
    <r>
      <t>IN :</t>
    </r>
    <r>
      <rPr>
        <b/>
        <sz val="30"/>
        <rFont val="Muli"/>
      </rPr>
      <t xml:space="preserve"> </t>
    </r>
  </si>
  <si>
    <r>
      <t>THÊU :</t>
    </r>
    <r>
      <rPr>
        <b/>
        <sz val="30"/>
        <rFont val="Muli"/>
      </rPr>
      <t xml:space="preserve"> </t>
    </r>
  </si>
  <si>
    <r>
      <t>WASH:</t>
    </r>
    <r>
      <rPr>
        <sz val="30"/>
        <rFont val="Muli"/>
      </rPr>
      <t xml:space="preserve"> </t>
    </r>
  </si>
  <si>
    <t>- MAY TẠI SƯỜN TRÁI NGƯỜI MẶC
- TỪ ĐƯỜNG MAY LAI TRONG LÊN MÉP DƯỚI NHÃN 2"</t>
  </si>
  <si>
    <t>BỎ VÀO ÁO KHI GẤP XẾP</t>
  </si>
  <si>
    <t>THÙNG CARTON BOX 60X40X30CM + TẤM LÓT + BAO 100X120CM</t>
  </si>
  <si>
    <t>DÙNG THÙNG CỦA UA</t>
  </si>
  <si>
    <t>LƯU Ý: KHÔNG ỦI LÊN HÌNH IN / VỆ SINH CÔNG NGHIỆP SẠCH SẼ</t>
  </si>
  <si>
    <t>BLACK OVO STANDARD</t>
  </si>
  <si>
    <t>WHITE OVO STANDARD</t>
  </si>
  <si>
    <t>TAPE DỆT 1/8"</t>
  </si>
  <si>
    <t>- GẮN TẠI VIỀN CỔ TRONG, BÊN TRÁI NGƯỜI MẶC
-CÁCH NHÃN SIZE 1/4"</t>
  </si>
  <si>
    <t>- GẮN TẠI VIỀN CỔ TRONG, BÊN TRÁI NGƯỜI MẶC
-CÁCH NHÃN CHÍNH 1/4"</t>
  </si>
  <si>
    <t>- GẬP ĐÔI GẮN Ở ĐƯỜNG MAY VAI NHƯ HÌNH
- CÁCH ĐỈNH VAI 2 INCHES, BÊN TRÁI NGƯỜI MẶC</t>
  </si>
  <si>
    <t>CUNG CẤP RẬP ĐỦ SIZE THÂN TRƯỚC  + SAU CHO PHÒNG IN</t>
  </si>
  <si>
    <t>THÔNG SỐ THÀNH PHẨM (INCHES)</t>
  </si>
  <si>
    <t>DÀI THÂN SAU TỪ ĐỈNH VAI</t>
  </si>
  <si>
    <t>RỘNG CỔ (ĐƯỜNG MAY ĐẾN ĐƯỜNG MAY)</t>
  </si>
  <si>
    <t>HẠ CỔ TRƯỚC TỪ ĐỈNH VAI</t>
  </si>
  <si>
    <t>HẠ CỔ SAU TỪ ĐỈNH VAI</t>
  </si>
  <si>
    <t>TO BẢN RIB CỔ</t>
  </si>
  <si>
    <t xml:space="preserve">XUÔI VAI </t>
  </si>
  <si>
    <t>CHỜM VAI VỀ THÂN TRƯỚC</t>
  </si>
  <si>
    <t>RỘNG VAI ĐO THÂN SAU</t>
  </si>
  <si>
    <t>NGANG NGỰC TẠI GIỮA NÁCH</t>
  </si>
  <si>
    <t>NGANG THÂN SAU ĐO TẠI GIỮA NÁCH</t>
  </si>
  <si>
    <t>NGỰC 1" DƯỚI NÁCH</t>
  </si>
  <si>
    <t>VÒNG LAI ĐO MÉP TRONG</t>
  </si>
  <si>
    <t>NÁCH ĐO THẲNG</t>
  </si>
  <si>
    <t>DÀI TAY ĐO 3 ĐIỂM- TỪ GIỮA CỔ SAU</t>
  </si>
  <si>
    <t>CỬA TAY - ĐO MÉP TRONG</t>
  </si>
  <si>
    <t>TO BẢN VIỀN CỔ</t>
  </si>
  <si>
    <t>TO BẢN DIỄU LAI ÁO</t>
  </si>
  <si>
    <t>TO BẢN DIỄU LAI TAY</t>
  </si>
  <si>
    <t>GIÃN CỔ TỐI THIỂU</t>
  </si>
  <si>
    <t>4 1/4</t>
  </si>
  <si>
    <t>3/4</t>
  </si>
  <si>
    <t>1/2</t>
  </si>
  <si>
    <t>19 1/4</t>
  </si>
  <si>
    <t>17 1/2</t>
  </si>
  <si>
    <t>22 1/2</t>
  </si>
  <si>
    <t>21 3/4</t>
  </si>
  <si>
    <t>9 5/8</t>
  </si>
  <si>
    <t>18 1/2</t>
  </si>
  <si>
    <t>3/8</t>
  </si>
  <si>
    <t>- CANH GIỮA THÂN SAU
- TỪ ĐƯỜNG TRA CỔ SAU ĐẾN ĐỈNH HÌNH IN, CHO TẤT CẢ SIZE : 4.5"</t>
  </si>
  <si>
    <t>IN BÁN THÀNH PHẨM TẠI THÂN TRƯỚC</t>
  </si>
  <si>
    <t>-GỒM 2PCS
1. 1PCS DÁN LÊN MẶT TRONG CỦA THẺ BÀI
2. 1PCS STICKER DÁN LÊN BAO</t>
  </si>
  <si>
    <t>- THẺ BÀI ĐÃ XỎ SẴN DÂY TREO
- TREO VÀO DÂY ĐÍNH Ở BÊN TRONG VAI NHƯ HÌNH BÊN</t>
  </si>
  <si>
    <t>WHITE KCH</t>
  </si>
  <si>
    <t>NHÃN CHÍNH LT251 KHÔNG SIZE (LBOVO151)</t>
  </si>
  <si>
    <t>NHÃN SIZE LT246 (OVOW23_181_T)</t>
  </si>
  <si>
    <t>NHÃN THÀNH PHẦN 100% COTTON LT110_CC LABEL</t>
  </si>
  <si>
    <t>THẺ BÀI Booklet OVO MÀU ĐEN (HTOVO141A)</t>
  </si>
  <si>
    <t>All Measurements are in Inches</t>
  </si>
  <si>
    <t>Article Code</t>
  </si>
  <si>
    <t>Product Group</t>
  </si>
  <si>
    <t>TOP</t>
  </si>
  <si>
    <t>Article Name</t>
  </si>
  <si>
    <t>Product Sub-</t>
  </si>
  <si>
    <t>T-SHIRT</t>
  </si>
  <si>
    <t>Created On</t>
  </si>
  <si>
    <t>Last Modified</t>
  </si>
  <si>
    <t>Life Cycle Stage</t>
  </si>
  <si>
    <t>POM</t>
  </si>
  <si>
    <t>Description</t>
  </si>
  <si>
    <t>Back body length from HPS : Top</t>
  </si>
  <si>
    <t>NA</t>
  </si>
  <si>
    <t>27 1/2</t>
  </si>
  <si>
    <t>28 1/2</t>
  </si>
  <si>
    <t>29 1/2</t>
  </si>
  <si>
    <t>30 1/2</t>
  </si>
  <si>
    <t>31 1/2</t>
  </si>
  <si>
    <t>32 1/2</t>
  </si>
  <si>
    <t>Neck width :: SEAM TO SEAM</t>
  </si>
  <si>
    <t>1/4</t>
  </si>
  <si>
    <t>6 1/2</t>
  </si>
  <si>
    <t>6 3/4</t>
  </si>
  <si>
    <t>7 1/4</t>
  </si>
  <si>
    <t>7 1/2</t>
  </si>
  <si>
    <t>7 3/4</t>
  </si>
  <si>
    <t>Front neck drop from HPS : Crew</t>
  </si>
  <si>
    <t>1/8</t>
  </si>
  <si>
    <t>4 1/8</t>
  </si>
  <si>
    <t>4 3/16</t>
  </si>
  <si>
    <t>4 5/16</t>
  </si>
  <si>
    <t>4 7/16</t>
  </si>
  <si>
    <t>4 9/16</t>
  </si>
  <si>
    <t>4 11/16</t>
  </si>
  <si>
    <t>H301</t>
  </si>
  <si>
    <t>Back neck drop from HPS Crew</t>
  </si>
  <si>
    <t>7/8</t>
  </si>
  <si>
    <t>15/16</t>
  </si>
  <si>
    <t>1 1/16</t>
  </si>
  <si>
    <t>1 3/16</t>
  </si>
  <si>
    <t>1 5/16</t>
  </si>
  <si>
    <t>1 7/16</t>
  </si>
  <si>
    <t>Neckband width</t>
  </si>
  <si>
    <t>Shoulder slope :: from HPS</t>
  </si>
  <si>
    <t>1 7/8</t>
  </si>
  <si>
    <t>1 15/16</t>
  </si>
  <si>
    <t>2 1/16</t>
  </si>
  <si>
    <t>2 1/8</t>
  </si>
  <si>
    <t>2 3/16</t>
  </si>
  <si>
    <t>D103</t>
  </si>
  <si>
    <t>Shoulder displacement to front</t>
  </si>
  <si>
    <t>Shoulder width :measured on CB body</t>
  </si>
  <si>
    <t>17 3/4</t>
  </si>
  <si>
    <t>15 1/4</t>
  </si>
  <si>
    <t>16 3/4</t>
  </si>
  <si>
    <t>18 1/4</t>
  </si>
  <si>
    <t>20 1/4</t>
  </si>
  <si>
    <t>21 1/4</t>
  </si>
  <si>
    <t>Across Back : at mid. armhole</t>
  </si>
  <si>
    <t>15 3/4</t>
  </si>
  <si>
    <t>16 1/2</t>
  </si>
  <si>
    <t>17 1/4</t>
  </si>
  <si>
    <t>18 3/4</t>
  </si>
  <si>
    <t>19 3/4</t>
  </si>
  <si>
    <t>20 3/4</t>
  </si>
  <si>
    <t>Chest width :1" below armhole</t>
  </si>
  <si>
    <t>19 1/2</t>
  </si>
  <si>
    <t>20 1/2</t>
  </si>
  <si>
    <t>21 1/2</t>
  </si>
  <si>
    <t>23 1/2</t>
  </si>
  <si>
    <t>26 1/2</t>
  </si>
  <si>
    <t>Bottom width at band:inside fold edges of band/hem</t>
  </si>
  <si>
    <t>22 3/4</t>
  </si>
  <si>
    <t>24 1/4</t>
  </si>
  <si>
    <t>25 3/4</t>
  </si>
  <si>
    <t>27 1/4</t>
  </si>
  <si>
    <t>Armhole Straight :: measured straight</t>
  </si>
  <si>
    <t>8 1/2</t>
  </si>
  <si>
    <t>8 7/8</t>
  </si>
  <si>
    <t>9 1/4</t>
  </si>
  <si>
    <t>10 1/2</t>
  </si>
  <si>
    <t>11 1/2</t>
  </si>
  <si>
    <t>8 13/16</t>
  </si>
  <si>
    <t>H606</t>
  </si>
  <si>
    <t>Neck binding width</t>
  </si>
  <si>
    <t>A701</t>
  </si>
  <si>
    <t>Body hem depth</t>
  </si>
  <si>
    <t>Minimum Neck Stretch</t>
  </si>
  <si>
    <t>Comments</t>
  </si>
  <si>
    <t>ĐỊNH VỊ HÌNH IN TẠI THÂN TRƯỚC</t>
  </si>
  <si>
    <t>ĐỊNH VỊ HÌNH IN</t>
  </si>
  <si>
    <t>SHIPPING SAMPLE REQUIRED</t>
  </si>
  <si>
    <t>TAPE DỆT 5MM</t>
  </si>
  <si>
    <t>2024 Summer</t>
  </si>
  <si>
    <t>Development</t>
  </si>
  <si>
    <t>MINI OG</t>
  </si>
  <si>
    <t>Version 4</t>
  </si>
  <si>
    <r>
      <rPr>
        <b/>
        <sz val="8"/>
        <color rgb="FFFF3333"/>
        <rFont val="Aptos"/>
        <family val="2"/>
      </rPr>
      <t xml:space="preserve">! </t>
    </r>
    <r>
      <rPr>
        <sz val="8"/>
        <rFont val="Aptos"/>
        <family val="2"/>
      </rPr>
      <t>A101</t>
    </r>
  </si>
  <si>
    <r>
      <rPr>
        <b/>
        <sz val="8"/>
        <color rgb="FFFF3333"/>
        <rFont val="Aptos"/>
        <family val="2"/>
      </rPr>
      <t xml:space="preserve">! </t>
    </r>
    <r>
      <rPr>
        <sz val="8"/>
        <rFont val="Aptos"/>
        <family val="2"/>
      </rPr>
      <t>H101</t>
    </r>
  </si>
  <si>
    <r>
      <rPr>
        <b/>
        <sz val="8"/>
        <color rgb="FF007F00"/>
        <rFont val="Aptos"/>
        <family val="2"/>
      </rPr>
      <t xml:space="preserve">! </t>
    </r>
    <r>
      <rPr>
        <sz val="8"/>
        <rFont val="Aptos"/>
        <family val="2"/>
      </rPr>
      <t>H201</t>
    </r>
  </si>
  <si>
    <r>
      <rPr>
        <b/>
        <sz val="8"/>
        <color rgb="FF007F00"/>
        <rFont val="Aptos"/>
        <family val="2"/>
      </rPr>
      <t xml:space="preserve">! </t>
    </r>
    <r>
      <rPr>
        <sz val="8"/>
        <rFont val="Aptos"/>
        <family val="2"/>
      </rPr>
      <t>H605</t>
    </r>
  </si>
  <si>
    <r>
      <rPr>
        <b/>
        <sz val="8"/>
        <color rgb="FF007F00"/>
        <rFont val="Aptos"/>
        <family val="2"/>
      </rPr>
      <t xml:space="preserve">! </t>
    </r>
    <r>
      <rPr>
        <sz val="8"/>
        <rFont val="Aptos"/>
        <family val="2"/>
      </rPr>
      <t>D102</t>
    </r>
  </si>
  <si>
    <r>
      <rPr>
        <b/>
        <sz val="8"/>
        <color rgb="FFFF3333"/>
        <rFont val="Aptos"/>
        <family val="2"/>
      </rPr>
      <t xml:space="preserve">! </t>
    </r>
    <r>
      <rPr>
        <sz val="8"/>
        <rFont val="Aptos"/>
        <family val="2"/>
      </rPr>
      <t>D101</t>
    </r>
  </si>
  <si>
    <r>
      <rPr>
        <b/>
        <sz val="8"/>
        <color rgb="FF007F00"/>
        <rFont val="Aptos"/>
        <family val="2"/>
      </rPr>
      <t xml:space="preserve">! </t>
    </r>
    <r>
      <rPr>
        <sz val="8"/>
        <rFont val="Aptos"/>
        <family val="2"/>
      </rPr>
      <t>B301</t>
    </r>
  </si>
  <si>
    <r>
      <rPr>
        <b/>
        <sz val="8"/>
        <color rgb="FF007F00"/>
        <rFont val="Aptos"/>
        <family val="2"/>
      </rPr>
      <t xml:space="preserve">! </t>
    </r>
    <r>
      <rPr>
        <sz val="8"/>
        <rFont val="Aptos"/>
        <family val="2"/>
      </rPr>
      <t>B201</t>
    </r>
  </si>
  <si>
    <r>
      <rPr>
        <b/>
        <sz val="8"/>
        <color rgb="FFFF3333"/>
        <rFont val="Aptos"/>
        <family val="2"/>
      </rPr>
      <t xml:space="preserve">! </t>
    </r>
    <r>
      <rPr>
        <sz val="8"/>
        <rFont val="Aptos"/>
        <family val="2"/>
      </rPr>
      <t>B101</t>
    </r>
  </si>
  <si>
    <r>
      <rPr>
        <b/>
        <sz val="8"/>
        <color rgb="FFFF3333"/>
        <rFont val="Aptos"/>
        <family val="2"/>
      </rPr>
      <t xml:space="preserve">! </t>
    </r>
    <r>
      <rPr>
        <sz val="8"/>
        <rFont val="Aptos"/>
        <family val="2"/>
      </rPr>
      <t>C101</t>
    </r>
  </si>
  <si>
    <r>
      <rPr>
        <b/>
        <sz val="8"/>
        <color rgb="FFFF3333"/>
        <rFont val="Aptos"/>
        <family val="2"/>
      </rPr>
      <t xml:space="preserve">! </t>
    </r>
    <r>
      <rPr>
        <sz val="8"/>
        <rFont val="Aptos"/>
        <family val="2"/>
      </rPr>
      <t>E101</t>
    </r>
  </si>
  <si>
    <r>
      <rPr>
        <b/>
        <sz val="8"/>
        <color rgb="FFFF3333"/>
        <rFont val="Aptos"/>
        <family val="2"/>
      </rPr>
      <t xml:space="preserve">! </t>
    </r>
    <r>
      <rPr>
        <sz val="8"/>
        <rFont val="Aptos"/>
        <family val="2"/>
      </rPr>
      <t>H404</t>
    </r>
  </si>
  <si>
    <t>OVLTS109</t>
  </si>
  <si>
    <t>MINI OG LONGSLEEVE T-SHIRT</t>
  </si>
  <si>
    <t>BO CỔ/ BO TAY</t>
  </si>
  <si>
    <t>Measurement Sheet - LS Relax Tee - OVO</t>
  </si>
  <si>
    <t>11/03/23 11:16:03 AM</t>
  </si>
  <si>
    <t>11/03/23 11:32:57 AM</t>
  </si>
  <si>
    <t>Acrss: Chest : at mid. armhole</t>
  </si>
  <si>
    <r>
      <rPr>
        <b/>
        <sz val="8"/>
        <color rgb="FFFF3333"/>
        <rFont val="Aptos"/>
        <family val="2"/>
      </rPr>
      <t xml:space="preserve">! </t>
    </r>
    <r>
      <rPr>
        <sz val="8"/>
        <rFont val="Aptos"/>
        <family val="2"/>
      </rPr>
      <t>G101</t>
    </r>
  </si>
  <si>
    <t>Bicep width:1" below armhole</t>
  </si>
  <si>
    <t>8 1/4</t>
  </si>
  <si>
    <t>9 1/8</t>
  </si>
  <si>
    <t>9 7/16</t>
  </si>
  <si>
    <r>
      <rPr>
        <b/>
        <sz val="8"/>
        <color rgb="FFFF3333"/>
        <rFont val="Aptos"/>
        <family val="2"/>
      </rPr>
      <t xml:space="preserve">! </t>
    </r>
    <r>
      <rPr>
        <sz val="8"/>
        <rFont val="Aptos"/>
        <family val="2"/>
      </rPr>
      <t>F101</t>
    </r>
  </si>
  <si>
    <t>L:Sleeve overarm fr. CB neck :: 3 x point measure</t>
  </si>
  <si>
    <t>32 3/4</t>
  </si>
  <si>
    <t>33 1/2</t>
  </si>
  <si>
    <t>34 1/4</t>
  </si>
  <si>
    <t>35 3/4</t>
  </si>
  <si>
    <t>36 3/4</t>
  </si>
  <si>
    <t>37 3/4</t>
  </si>
  <si>
    <t>38 3/4</t>
  </si>
  <si>
    <r>
      <rPr>
        <b/>
        <sz val="8"/>
        <color rgb="FFFF3333"/>
        <rFont val="Aptos"/>
        <family val="2"/>
      </rPr>
      <t xml:space="preserve">! </t>
    </r>
    <r>
      <rPr>
        <sz val="8"/>
        <rFont val="Aptos"/>
        <family val="2"/>
      </rPr>
      <t>G103</t>
    </r>
  </si>
  <si>
    <t>L/Sleeve :: 1" above cuff seam</t>
  </si>
  <si>
    <t>4 3/8</t>
  </si>
  <si>
    <t>4 3/4</t>
  </si>
  <si>
    <t>4 15/16</t>
  </si>
  <si>
    <t>5 3/16</t>
  </si>
  <si>
    <t>5 7/16</t>
  </si>
  <si>
    <t>5 11/16</t>
  </si>
  <si>
    <r>
      <rPr>
        <b/>
        <sz val="8"/>
        <color rgb="FFFF3333"/>
        <rFont val="Aptos"/>
        <family val="2"/>
      </rPr>
      <t xml:space="preserve">! </t>
    </r>
    <r>
      <rPr>
        <sz val="8"/>
        <rFont val="Aptos"/>
        <family val="2"/>
      </rPr>
      <t>G104</t>
    </r>
  </si>
  <si>
    <t>L/Sleeve opening: inside fold edges of cuff/hem</t>
  </si>
  <si>
    <t>3 3/16</t>
  </si>
  <si>
    <t>3 3/8</t>
  </si>
  <si>
    <t>3 9/16</t>
  </si>
  <si>
    <t>3 3/4</t>
  </si>
  <si>
    <t>3 15/16</t>
  </si>
  <si>
    <t>F701</t>
  </si>
  <si>
    <t>Sleeve Cuff Band Height</t>
  </si>
  <si>
    <r>
      <rPr>
        <sz val="8"/>
        <rFont val="Aptos"/>
        <family val="2"/>
      </rPr>
      <t>REFERENCE: Q1 2021 UPDATED GRAPHIC TEE L=M
- body length shorten to 29" 10/18/21 - increase neck width, front &amp; back neck drops 11/17/21</t>
    </r>
  </si>
  <si>
    <r>
      <rPr>
        <sz val="7"/>
        <rFont val="Aptos"/>
        <family val="2"/>
      </rPr>
      <t xml:space="preserve">Printed by Grace De Guzman on 11/03/23 3:59:49 PM                                                                                                                                                                Powered by WFX. All rights reserved.                                                                                                                                                                                 </t>
    </r>
    <r>
      <rPr>
        <sz val="6"/>
        <rFont val="Aptos"/>
        <family val="2"/>
      </rPr>
      <t>Page 6 of 7</t>
    </r>
  </si>
  <si>
    <t>MER - KIM OANH - EXT : 205</t>
  </si>
  <si>
    <t>O08  FW24  G2651</t>
  </si>
  <si>
    <t>177CM</t>
  </si>
  <si>
    <t>LS TEE</t>
  </si>
  <si>
    <t>WHISPER WHITE</t>
  </si>
  <si>
    <t>FLINT STONE</t>
  </si>
  <si>
    <t>BRONZE GREEN</t>
  </si>
  <si>
    <t>WILD GINGER</t>
  </si>
  <si>
    <t>M-0324-KT-5141</t>
  </si>
  <si>
    <t>FW24 PRODUCTION</t>
  </si>
  <si>
    <t>CÓ 1 MÀU VẢI CHÍNH: ĐÃ NHẬP KHO</t>
  </si>
  <si>
    <t>CHƯA NHẬP KHO</t>
  </si>
  <si>
    <t>CÁCH MAY + GẮN NHÃN NHƯ GHI CHÚ TRONG TÁC NGHIỆP, THAM KHẢO ÁO PROTO</t>
  </si>
  <si>
    <t>2XS</t>
  </si>
  <si>
    <t>WH1696</t>
  </si>
  <si>
    <t>GR10.038</t>
  </si>
  <si>
    <t>RE8082</t>
  </si>
  <si>
    <t>PO: O08-0492</t>
  </si>
  <si>
    <t>PO: O08-0510</t>
  </si>
  <si>
    <t>PO: O08-0511</t>
  </si>
  <si>
    <t>PO: O08-0513</t>
  </si>
  <si>
    <t>PO: O08-0512</t>
  </si>
  <si>
    <t>PO: O08-0514</t>
  </si>
  <si>
    <t>STICKER OVO -UPC STICKER(TR-ST111)1.5" x 1.5")</t>
  </si>
  <si>
    <t>PO: O08-0517</t>
  </si>
  <si>
    <t>NA8420B</t>
  </si>
  <si>
    <t>PO: O08-0520</t>
  </si>
  <si>
    <t>COLOUR</t>
  </si>
  <si>
    <t>STYLE #</t>
  </si>
  <si>
    <t>ITEM TYPE</t>
  </si>
  <si>
    <t>UPC</t>
  </si>
  <si>
    <t>RETAIL</t>
  </si>
  <si>
    <t>QUALITY</t>
  </si>
  <si>
    <t>ORDER QUALITY</t>
  </si>
  <si>
    <t>BLACK/BLACK</t>
  </si>
  <si>
    <t>LS T-SHIRT</t>
  </si>
  <si>
    <t>M-0324-KT-5141-BB-08</t>
  </si>
  <si>
    <t>M-0324-KT-5141-BB-01</t>
  </si>
  <si>
    <t>SM</t>
  </si>
  <si>
    <t>M-0324-KT-5141-BB-02</t>
  </si>
  <si>
    <t>MD</t>
  </si>
  <si>
    <t>M-0324-KT-5141-BB-03</t>
  </si>
  <si>
    <t>LG</t>
  </si>
  <si>
    <t>M-0324-KT-5141-BB-04</t>
  </si>
  <si>
    <t>M-0324-KT-5141-BB-05</t>
  </si>
  <si>
    <t>M-0324-KT-5141-BB-06</t>
  </si>
  <si>
    <t>M-0324-KT-5141-BB-07</t>
  </si>
  <si>
    <t>WHISPER WHITE / WHISPER WHITE</t>
  </si>
  <si>
    <t>M-0324-KT-5141-WWW-08</t>
  </si>
  <si>
    <t>M-0324-KT-5141-WWW-01</t>
  </si>
  <si>
    <t>M-0324-KT-5141-WWW-02</t>
  </si>
  <si>
    <t>M-0324-KT-5141-WWW-03</t>
  </si>
  <si>
    <t>M-0324-KT-5141-WWW-04</t>
  </si>
  <si>
    <t>M-0324-KT-5141-WWW-05</t>
  </si>
  <si>
    <t>M-0324-KT-5141-WWW-06</t>
  </si>
  <si>
    <t>M-0324-KT-5141-WWW-07</t>
  </si>
  <si>
    <t>FLINT STONE / FLINT STONE</t>
  </si>
  <si>
    <t>M-0324-KT-5141-FLS-08</t>
  </si>
  <si>
    <t>M-0324-KT-5141-FLS-01</t>
  </si>
  <si>
    <t>M-0324-KT-5141-FLS-02</t>
  </si>
  <si>
    <t>M-0324-KT-5141-FLS-03</t>
  </si>
  <si>
    <t>M-0324-KT-5141-FLS-04</t>
  </si>
  <si>
    <t>M-0324-KT-5141-FLS-05</t>
  </si>
  <si>
    <t>M-0324-KT-5141-FLS-06</t>
  </si>
  <si>
    <t>M-0324-KT-5141-FLS-07</t>
  </si>
  <si>
    <t>BRONZE GREEN / BRONZE GREEN</t>
  </si>
  <si>
    <t>M-0324-KT-5141-BRZ-08</t>
  </si>
  <si>
    <t>M-0324-KT-5141-BRZ-01</t>
  </si>
  <si>
    <t>M-0324-KT-5141-BRZ-02</t>
  </si>
  <si>
    <t>M-0324-KT-5141-BRZ-03</t>
  </si>
  <si>
    <t>M-0324-KT-5141-BRZ-04</t>
  </si>
  <si>
    <t>M-0324-KT-5141-BRZ-05</t>
  </si>
  <si>
    <t>M-0324-KT-5141-BRZ-06</t>
  </si>
  <si>
    <t>M-0324-KT-5141-BRZ-07</t>
  </si>
  <si>
    <t>WILD GINGER / WILD GINGER</t>
  </si>
  <si>
    <t>M-0324-KT-5141-WGR-08</t>
  </si>
  <si>
    <t>M-0324-KT-5141-WGR-01</t>
  </si>
  <si>
    <t>M-0324-KT-5141-WGR-02</t>
  </si>
  <si>
    <t>M-0324-KT-5141-WGR-03</t>
  </si>
  <si>
    <t>M-0324-KT-5141-WGR-04</t>
  </si>
  <si>
    <t>M-0324-KT-5141-WGR-05</t>
  </si>
  <si>
    <t>M-0324-KT-5141-WGR-06</t>
  </si>
  <si>
    <t>M-0324-KT-5141-WGR-07</t>
  </si>
  <si>
    <t>WHITE/WHITE</t>
  </si>
  <si>
    <t>M-0324-KT-5141-WWH-08</t>
  </si>
  <si>
    <t>M-0324-KT-5141-WWH-01</t>
  </si>
  <si>
    <t>M-0324-KT-5141-WWH-02</t>
  </si>
  <si>
    <t>M-0324-KT-5141-WWH-03</t>
  </si>
  <si>
    <t>M-0324-KT-5141-WWH-04</t>
  </si>
  <si>
    <t>M-0324-KT-5141-WWH-05</t>
  </si>
  <si>
    <t>M-0324-KT-5141-WWH-06</t>
  </si>
  <si>
    <t>M-0324-KT-5141-WWH-07</t>
  </si>
  <si>
    <t>FW24 PRODUTION</t>
  </si>
  <si>
    <t xml:space="preserve">-OVFW24P0456004T00K LOT 0743/3 ÁNH A CẤP 54M </t>
  </si>
  <si>
    <t>-OVFW24P0456010T00K LOT 1502/4 CẤP 27M</t>
  </si>
  <si>
    <t>-OVFW24P0456012T00K LOT 1501/4 ÁNH A CẤP 27M</t>
  </si>
  <si>
    <t xml:space="preserve">-OVFW24P0456006T00K LOT 0716/4 ÁNH A CẤP 15M TRIỆT TIÊU
OVFW24P0456006T00K LOT 0715/4 ÁNH A CẤP 26M </t>
  </si>
  <si>
    <t>-OVFW24P0456008T00K LOT 0309/4 ÁNH A CẤP 17M TRIỆT TIÊU
-OVFW24P0456007T00K LOT 0310/4 ÁNH A CẤP 24M</t>
  </si>
  <si>
    <t>GẮN THEO SIZE</t>
  </si>
  <si>
    <t>-OVFW24P0456003T00K LOT 0743/3 ÁNH A CẤP 795M</t>
  </si>
  <si>
    <t>-OVFW24P0456005T00K LOT 0716/4 ÁNH A CẤP 74MM
-OVFW24P0456005T00K LOT 0715/4 ÁNH A CẤP 530MM</t>
  </si>
  <si>
    <t>-OVFW24P0456007T00K LOT 0309/4 ÁNH A CẤP 149M
-OVFW24P0456007T00K LOT 0310/4 ÁNH A CẤP 445M</t>
  </si>
  <si>
    <t>-OVFW24P0456009T00K LOT 1502/4 ÁNH A CẤP 400M</t>
  </si>
  <si>
    <t>-OVFW24P0456011T00K LOT 1501/4 ÁNH A CẤP 399M</t>
  </si>
  <si>
    <t>CHÚ Ý : MÀU BLACK IN HÌNH CON CÚ MÀU GOLD GIẶT KHÔNG ĐƯỢC BONG TRÓC</t>
  </si>
  <si>
    <r>
      <rPr>
        <b/>
        <sz val="7.5"/>
        <rFont val="Tahoma"/>
        <family val="2"/>
      </rPr>
      <t>+ Tol</t>
    </r>
  </si>
  <si>
    <r>
      <rPr>
        <b/>
        <sz val="7.5"/>
        <rFont val="Tahoma"/>
        <family val="2"/>
      </rPr>
      <t>- Tol</t>
    </r>
  </si>
  <si>
    <r>
      <rPr>
        <b/>
        <sz val="7.5"/>
        <rFont val="Tahoma"/>
        <family val="2"/>
      </rPr>
      <t>Grade</t>
    </r>
  </si>
  <si>
    <r>
      <rPr>
        <b/>
        <sz val="7.5"/>
        <rFont val="Tahoma"/>
        <family val="2"/>
      </rPr>
      <t>XXS</t>
    </r>
  </si>
  <si>
    <r>
      <rPr>
        <b/>
        <sz val="7.5"/>
        <rFont val="Tahoma"/>
        <family val="2"/>
      </rPr>
      <t>XS</t>
    </r>
  </si>
  <si>
    <r>
      <rPr>
        <b/>
        <sz val="7.5"/>
        <rFont val="Tahoma"/>
        <family val="2"/>
      </rPr>
      <t>S</t>
    </r>
  </si>
  <si>
    <r>
      <rPr>
        <b/>
        <sz val="7.5"/>
        <color rgb="FFFF0000"/>
        <rFont val="Tahoma"/>
        <family val="2"/>
      </rPr>
      <t>M</t>
    </r>
  </si>
  <si>
    <r>
      <rPr>
        <b/>
        <sz val="7.5"/>
        <rFont val="Tahoma"/>
        <family val="2"/>
      </rPr>
      <t>L</t>
    </r>
  </si>
  <si>
    <r>
      <rPr>
        <b/>
        <sz val="7.5"/>
        <rFont val="Tahoma"/>
        <family val="2"/>
      </rPr>
      <t>XL</t>
    </r>
  </si>
  <si>
    <r>
      <rPr>
        <b/>
        <sz val="7.5"/>
        <rFont val="Tahoma"/>
        <family val="2"/>
      </rPr>
      <t>XXL</t>
    </r>
  </si>
  <si>
    <r>
      <rPr>
        <b/>
        <sz val="7.5"/>
        <rFont val="Tahoma"/>
        <family val="2"/>
      </rPr>
      <t>3XL</t>
    </r>
  </si>
  <si>
    <r>
      <rPr>
        <b/>
        <sz val="7.5"/>
        <rFont val="Liberation Sans Narrow"/>
        <family val="2"/>
      </rPr>
      <t>Product Group</t>
    </r>
  </si>
  <si>
    <r>
      <rPr>
        <b/>
        <sz val="7.5"/>
        <rFont val="Liberation Sans Narrow"/>
        <family val="2"/>
      </rPr>
      <t>Product Sub-Category</t>
    </r>
  </si>
  <si>
    <r>
      <rPr>
        <b/>
        <sz val="7.5"/>
        <rFont val="Liberation Sans Narrow"/>
        <family val="2"/>
      </rPr>
      <t>Season</t>
    </r>
  </si>
  <si>
    <r>
      <rPr>
        <sz val="6.5"/>
        <rFont val="Tahoma"/>
        <family val="2"/>
      </rPr>
      <t>2024 Fall</t>
    </r>
  </si>
  <si>
    <r>
      <rPr>
        <b/>
        <sz val="7.5"/>
        <rFont val="Liberation Sans Narrow"/>
        <family val="2"/>
      </rPr>
      <t>Life Cycle Stage</t>
    </r>
  </si>
  <si>
    <r>
      <rPr>
        <b/>
        <sz val="7.5"/>
        <rFont val="Arial"/>
        <family val="2"/>
      </rPr>
      <t>+ Tol</t>
    </r>
  </si>
  <si>
    <r>
      <rPr>
        <b/>
        <sz val="7.5"/>
        <rFont val="Arial"/>
        <family val="2"/>
      </rPr>
      <t>- Tol</t>
    </r>
  </si>
  <si>
    <r>
      <rPr>
        <b/>
        <sz val="7.5"/>
        <rFont val="Arial"/>
        <family val="2"/>
      </rPr>
      <t>M</t>
    </r>
  </si>
  <si>
    <r>
      <rPr>
        <b/>
        <sz val="7.5"/>
        <rFont val="Arial"/>
        <family val="2"/>
      </rPr>
      <t>Sample</t>
    </r>
  </si>
  <si>
    <r>
      <rPr>
        <b/>
        <sz val="7.5"/>
        <rFont val="Arial"/>
        <family val="2"/>
      </rPr>
      <t>Diff</t>
    </r>
  </si>
  <si>
    <r>
      <rPr>
        <b/>
        <sz val="8"/>
        <rFont val="Tahoma"/>
        <family val="2"/>
      </rPr>
      <t>UN-AVAILABLE CO. LTD: PP Approval-2 - 2nd PP [Sample 1 (M)]</t>
    </r>
  </si>
  <si>
    <r>
      <rPr>
        <sz val="8"/>
        <rFont val="Tahoma"/>
        <family val="2"/>
      </rPr>
      <t>Version 1</t>
    </r>
  </si>
  <si>
    <r>
      <rPr>
        <b/>
        <sz val="7.5"/>
        <rFont val="Liberation Sans Narrow"/>
        <family val="2"/>
      </rPr>
      <t>Article Code</t>
    </r>
  </si>
  <si>
    <r>
      <rPr>
        <sz val="6.5"/>
        <rFont val="Courier New"/>
        <family val="3"/>
      </rPr>
      <t>TOP</t>
    </r>
  </si>
  <si>
    <r>
      <rPr>
        <b/>
        <sz val="7.5"/>
        <rFont val="Liberation Sans Narrow"/>
        <family val="2"/>
      </rPr>
      <t>Article Name</t>
    </r>
  </si>
  <si>
    <r>
      <rPr>
        <sz val="6.5"/>
        <rFont val="Courier New"/>
        <family val="3"/>
      </rPr>
      <t>MINI OG LONGSLEEVE T-SHIRT</t>
    </r>
  </si>
  <si>
    <r>
      <rPr>
        <sz val="6.5"/>
        <rFont val="Courier New"/>
        <family val="3"/>
      </rPr>
      <t>T-SHIRT</t>
    </r>
  </si>
  <si>
    <r>
      <rPr>
        <b/>
        <sz val="7.5"/>
        <rFont val="Liberation Sans Narrow"/>
        <family val="2"/>
      </rPr>
      <t>Created On</t>
    </r>
  </si>
  <si>
    <r>
      <rPr>
        <sz val="6.5"/>
        <rFont val="Courier New"/>
        <family val="3"/>
      </rPr>
      <t>02/09/24 2:47:10 PM</t>
    </r>
  </si>
  <si>
    <r>
      <rPr>
        <b/>
        <sz val="7.5"/>
        <rFont val="Liberation Sans Narrow"/>
        <family val="2"/>
      </rPr>
      <t>Last Modified</t>
    </r>
  </si>
  <si>
    <r>
      <rPr>
        <sz val="6.5"/>
        <rFont val="Courier New"/>
        <family val="3"/>
      </rPr>
      <t>06/11/24 4:43:38 PM</t>
    </r>
  </si>
  <si>
    <r>
      <rPr>
        <sz val="6.5"/>
        <rFont val="Courier New"/>
        <family val="3"/>
      </rPr>
      <t>Production</t>
    </r>
  </si>
  <si>
    <r>
      <rPr>
        <b/>
        <sz val="7.5"/>
        <rFont val="Arial"/>
        <family val="2"/>
      </rPr>
      <t>POM</t>
    </r>
  </si>
  <si>
    <r>
      <rPr>
        <b/>
        <sz val="7.5"/>
        <rFont val="Arial"/>
        <family val="2"/>
      </rPr>
      <t>Description</t>
    </r>
  </si>
  <si>
    <r>
      <rPr>
        <b/>
        <sz val="7.5"/>
        <rFont val="Arial"/>
        <family val="2"/>
      </rPr>
      <t>Revised</t>
    </r>
  </si>
  <si>
    <r>
      <rPr>
        <b/>
        <sz val="7.5"/>
        <rFont val="Arial"/>
        <family val="2"/>
      </rPr>
      <t>COMMENT</t>
    </r>
  </si>
  <si>
    <r>
      <rPr>
        <b/>
        <sz val="12"/>
        <rFont val="Times New Roman"/>
        <family val="1"/>
      </rPr>
      <t>2nd PP SAMPLE IS APPROVED FOR FIT AND CONSTRUCTION.</t>
    </r>
  </si>
  <si>
    <r>
      <rPr>
        <b/>
        <sz val="7.5"/>
        <rFont val="Arial"/>
        <family val="2"/>
      </rPr>
      <t xml:space="preserve">Sample Size:                                    </t>
    </r>
    <r>
      <rPr>
        <vertAlign val="superscript"/>
        <sz val="6.5"/>
        <rFont val="Tahoma"/>
        <family val="2"/>
      </rPr>
      <t xml:space="preserve">M
</t>
    </r>
    <r>
      <rPr>
        <b/>
        <sz val="7.5"/>
        <rFont val="Arial"/>
        <family val="2"/>
      </rPr>
      <t xml:space="preserve">Sample Color:                                  </t>
    </r>
    <r>
      <rPr>
        <vertAlign val="superscript"/>
        <sz val="6.5"/>
        <rFont val="Tahoma"/>
        <family val="2"/>
      </rPr>
      <t xml:space="preserve">BLACK/BLACK (BB)
</t>
    </r>
    <r>
      <rPr>
        <b/>
        <sz val="7.5"/>
        <rFont val="Arial"/>
        <family val="2"/>
      </rPr>
      <t xml:space="preserve">Status:                                            </t>
    </r>
    <r>
      <rPr>
        <vertAlign val="superscript"/>
        <sz val="6.5"/>
        <rFont val="Tahoma"/>
        <family val="2"/>
      </rPr>
      <t xml:space="preserve">Approved
</t>
    </r>
    <r>
      <rPr>
        <b/>
        <sz val="7.5"/>
        <rFont val="Arial"/>
        <family val="2"/>
      </rPr>
      <t xml:space="preserve">Approved By:                                  </t>
    </r>
    <r>
      <rPr>
        <vertAlign val="superscript"/>
        <sz val="6.5"/>
        <rFont val="Tahoma"/>
        <family val="2"/>
      </rPr>
      <t xml:space="preserve">KimDuong (October's Very Own Merchandising)
</t>
    </r>
    <r>
      <rPr>
        <b/>
        <sz val="7.5"/>
        <rFont val="Arial"/>
        <family val="2"/>
      </rPr>
      <t xml:space="preserve">Approved On:                                  </t>
    </r>
    <r>
      <rPr>
        <vertAlign val="superscript"/>
        <sz val="6.5"/>
        <rFont val="Tahoma"/>
        <family val="2"/>
      </rPr>
      <t>06/11/24 4:41:56 PM</t>
    </r>
  </si>
  <si>
    <t>BẮP TAY DƯỚI NÁCH 1"</t>
  </si>
  <si>
    <r>
      <rPr>
        <b/>
        <u/>
        <sz val="12"/>
        <rFont val="Times New Roman"/>
        <family val="1"/>
      </rPr>
      <t xml:space="preserve">FITTING COMMENTS:
</t>
    </r>
    <r>
      <rPr>
        <sz val="12"/>
        <rFont val="Times New Roman"/>
        <family val="1"/>
      </rPr>
      <t xml:space="preserve">1. The over all fit of the 2nd PP sample is generally acceptable.- TỔNG THỂ MẪU PP CÓ THỂ ĐƯỢC CHẤP NHẬN.
Several measurements are off spec but within tolerance. Please bring measurements back to spec.-MỘT SỐ PHÉP ĐO KHÔNG ĐÚNG THÔNG SỐ NHƯNG VẪN NẰM TRONG MỨC DUNG SAI CHO PHÉP. VUI LÒNG ĐƯA VỀ ĐÚNG THEO BẢNG THÔNG SỐ.
</t>
    </r>
    <r>
      <rPr>
        <b/>
        <u/>
        <sz val="12"/>
        <rFont val="Times New Roman"/>
        <family val="1"/>
      </rPr>
      <t xml:space="preserve">WORKMANSHIP COMMENTS:
</t>
    </r>
    <r>
      <rPr>
        <sz val="12"/>
        <rFont val="Times New Roman"/>
        <family val="1"/>
      </rPr>
      <t>1. The front neck seam shaping is uneven and not in round shape. Please reshape as shown in the Fit Correction Photo- ĐƯỜNG MAY VÒNG CỔ TRƯỚC KHÔNG TRÒN VÀ KHÔNG ĐỀUB, VUI LÒNG ĐIỀU CHỈNH LẠI CHO TRÒN ĐỀU THEO HÌNH ẢNH TRANG GÓP Ý.
2. The armhole shaping is pointy at the under arm area. Please reshape as shown in the Fit Correction Photo.- ĐƯỜNG MAY VÒNG NÁCH DƯỚI CÁCH TAY BỊ NHỌN, VUI LÒNG ĐIỀU CHỈNH LẠI THEO HÌNH ẢNH TRANG GÓP Ý.</t>
    </r>
  </si>
  <si>
    <t xml:space="preserve">- GẬP ĐÔI VÀ  GẮN TẠI BÊN TRONG CHÍNH GIỮA CỔ SAU. </t>
  </si>
  <si>
    <t>THAM KHẢO CÁCH MAY: ÁO MẪU THAM KHẢO CÁCH MAY LÀ ÁO PP2ND MÀU BLACK CHUYỂN CÙNG TÁC NGHIỆP</t>
  </si>
  <si>
    <t>A101</t>
  </si>
  <si>
    <t>H101</t>
  </si>
  <si>
    <r>
      <rPr>
        <sz val="8"/>
        <color rgb="FF007F00"/>
        <rFont val="Tahoma"/>
        <family val="2"/>
      </rPr>
      <t>-1/4</t>
    </r>
  </si>
  <si>
    <t>H201</t>
  </si>
  <si>
    <r>
      <rPr>
        <sz val="8"/>
        <color rgb="FF007F00"/>
        <rFont val="Tahoma"/>
        <family val="2"/>
      </rPr>
      <t>-1/8</t>
    </r>
  </si>
  <si>
    <t>H605</t>
  </si>
  <si>
    <r>
      <rPr>
        <sz val="8"/>
        <color rgb="FFFF0000"/>
        <rFont val="Tahoma"/>
        <family val="2"/>
      </rPr>
      <t>1/4</t>
    </r>
  </si>
  <si>
    <t>D102</t>
  </si>
  <si>
    <t>D101</t>
  </si>
  <si>
    <r>
      <rPr>
        <sz val="8"/>
        <color rgb="FF007F00"/>
        <rFont val="Tahoma"/>
        <family val="2"/>
      </rPr>
      <t>1/4</t>
    </r>
  </si>
  <si>
    <t>B301</t>
  </si>
  <si>
    <t>B201</t>
  </si>
  <si>
    <t>B101</t>
  </si>
  <si>
    <t>C101</t>
  </si>
  <si>
    <t>E101</t>
  </si>
  <si>
    <t>9 3/4</t>
  </si>
  <si>
    <r>
      <rPr>
        <sz val="8"/>
        <color rgb="FF007F00"/>
        <rFont val="Tahoma"/>
        <family val="2"/>
      </rPr>
      <t>1/8</t>
    </r>
  </si>
  <si>
    <t>G101</t>
  </si>
  <si>
    <t>F101</t>
  </si>
  <si>
    <t>G103</t>
  </si>
  <si>
    <t>G104</t>
  </si>
  <si>
    <t>H404</t>
  </si>
  <si>
    <t>CỬA TAY - ĐO TRÊN ĐƯỜNG MAY BO 1"</t>
  </si>
  <si>
    <t>GÓP Ý MẪU PP2ND</t>
  </si>
  <si>
    <t>Code M-0324-KT-5141</t>
  </si>
  <si>
    <t>DUYỆT HÌNH IN THEO ÁO MẪU ĐÃ CHUYỂN NGÀY  27.MAY.24</t>
  </si>
  <si>
    <t>- TỪ ĐƯỜNG TRA CỔ TRƯỚC ĐẾN ĐỈNH HÌNH IN:
2XS-M: 2.75"
L-XL: 3"
2XL-3XL: 3.25"
- CANH GIỮA THÂN TRƯỚC, LƯU Ý TAI CON CÚ GIỮA THÂN TRƯỚC NHƯ HÌNH
(THAM KHẢO HÌNH IN TRANG SỐ 3)</t>
  </si>
  <si>
    <t>-OVFW24P0456001T00K LOT 0855/3 ÁNH B CẤP 519M TRIỆT TIÊU
-OVFW24P0456001T00K LOT 0854/3 ÁNH C CẤP 678M</t>
  </si>
  <si>
    <t>-OVFW24P0456002T00K LOT 0855/3 ÁNH B CẤP 35M
-OVFW24P0456002T00K LOT 0854/3 ÁNH C CẤP 45M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</si>
</sst>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 numFmtId="173" formatCode="[$-409]d\-mmm;@"/>
    <numFmt numFmtId="174" formatCode="_-* #,##0.00_-;\-* #,##0.00_-;_-* &quot;-&quot;??_-;_-@_-"/>
    <numFmt numFmtId="175" formatCode="0.0%"/>
    <numFmt numFmtId="176" formatCode="#,##0.0"/>
    <numFmt numFmtId="177" formatCode="[$-409]d/mmm/yy;@"/>
    <numFmt numFmtId="178" formatCode="&quot;$&quot;#,##0.00;[Red]\-&quot;$&quot;#,##0.00"/>
  </numFmts>
  <fonts count="116">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30"/>
      <name val="Muli"/>
    </font>
    <font>
      <b/>
      <sz val="14"/>
      <color indexed="48"/>
      <name val="Muli"/>
    </font>
    <font>
      <b/>
      <sz val="11"/>
      <name val="Muli"/>
    </font>
    <font>
      <b/>
      <sz val="11"/>
      <color indexed="48"/>
      <name val="Muli"/>
    </font>
    <font>
      <sz val="18"/>
      <name val="Muli"/>
    </font>
    <font>
      <sz val="11"/>
      <color theme="1"/>
      <name val="Muli"/>
    </font>
    <font>
      <b/>
      <sz val="24"/>
      <name val="Muli"/>
    </font>
    <font>
      <sz val="24"/>
      <name val="Muli"/>
    </font>
    <font>
      <b/>
      <sz val="28"/>
      <name val="Muli"/>
    </font>
    <font>
      <sz val="36"/>
      <name val="Muli"/>
    </font>
    <font>
      <b/>
      <sz val="36"/>
      <name val="Muli"/>
    </font>
    <font>
      <b/>
      <sz val="22"/>
      <color theme="9"/>
      <name val="Muli"/>
    </font>
    <font>
      <sz val="22"/>
      <color theme="9"/>
      <name val="Muli"/>
    </font>
    <font>
      <b/>
      <sz val="22"/>
      <color theme="9" tint="-0.249977111117893"/>
      <name val="Muli"/>
    </font>
    <font>
      <sz val="22"/>
      <color indexed="8"/>
      <name val="Muli"/>
    </font>
    <font>
      <sz val="22"/>
      <color theme="1"/>
      <name val="Muli"/>
    </font>
    <font>
      <b/>
      <sz val="22"/>
      <color indexed="8"/>
      <name val="Muli"/>
    </font>
    <font>
      <sz val="11"/>
      <color rgb="FF000000"/>
      <name val="Calibri"/>
      <family val="2"/>
    </font>
    <font>
      <b/>
      <sz val="40"/>
      <name val="Muli"/>
    </font>
    <font>
      <b/>
      <sz val="24"/>
      <color theme="1"/>
      <name val="Muli"/>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name val="Muli"/>
    </font>
    <font>
      <b/>
      <sz val="36"/>
      <color indexed="48"/>
      <name val="Muli"/>
    </font>
    <font>
      <b/>
      <sz val="36"/>
      <color theme="9" tint="-0.249977111117893"/>
      <name val="Muli"/>
    </font>
    <font>
      <sz val="8"/>
      <name val="Calibri"/>
      <family val="2"/>
      <scheme val="minor"/>
    </font>
    <font>
      <sz val="10"/>
      <color indexed="8"/>
      <name val="MS Sans Serif"/>
    </font>
    <font>
      <sz val="12"/>
      <name val="Muli"/>
    </font>
    <font>
      <b/>
      <sz val="11"/>
      <color theme="1"/>
      <name val="Muli"/>
    </font>
    <font>
      <b/>
      <sz val="12"/>
      <name val="Muli"/>
    </font>
    <font>
      <b/>
      <sz val="8"/>
      <name val="Muli"/>
    </font>
    <font>
      <i/>
      <sz val="12"/>
      <name val="Muli"/>
    </font>
    <font>
      <b/>
      <sz val="32"/>
      <name val="Muli"/>
    </font>
    <font>
      <sz val="30"/>
      <name val="Muli"/>
    </font>
    <font>
      <b/>
      <u/>
      <sz val="30"/>
      <name val="Muli"/>
    </font>
    <font>
      <sz val="10"/>
      <color rgb="FF000000"/>
      <name val="Times New Roman"/>
      <family val="1"/>
    </font>
    <font>
      <b/>
      <sz val="20"/>
      <color indexed="48"/>
      <name val="Muli"/>
    </font>
    <font>
      <sz val="12"/>
      <color rgb="FF000000"/>
      <name val="SimSun"/>
    </font>
    <font>
      <sz val="10"/>
      <color rgb="FF000000"/>
      <name val="Aptos"/>
      <family val="2"/>
    </font>
    <font>
      <b/>
      <sz val="8"/>
      <name val="Aptos"/>
      <family val="2"/>
    </font>
    <font>
      <sz val="8"/>
      <name val="Aptos"/>
      <family val="2"/>
    </font>
    <font>
      <sz val="7"/>
      <name val="Aptos"/>
      <family val="2"/>
    </font>
    <font>
      <b/>
      <sz val="8"/>
      <color rgb="FFFF3333"/>
      <name val="Aptos"/>
      <family val="2"/>
    </font>
    <font>
      <b/>
      <sz val="8"/>
      <color rgb="FF007F00"/>
      <name val="Aptos"/>
      <family val="2"/>
    </font>
    <font>
      <sz val="6"/>
      <name val="Aptos"/>
      <family val="2"/>
    </font>
    <font>
      <b/>
      <sz val="22"/>
      <color theme="1"/>
      <name val="Calibri"/>
      <family val="2"/>
      <scheme val="minor"/>
    </font>
    <font>
      <sz val="12"/>
      <color rgb="FF000000"/>
      <name val="Arial"/>
      <family val="2"/>
    </font>
    <font>
      <b/>
      <sz val="12"/>
      <color rgb="FF000000"/>
      <name val="Arial"/>
      <family val="2"/>
    </font>
    <font>
      <b/>
      <sz val="12"/>
      <color rgb="FF000000"/>
      <name val="SimSun"/>
    </font>
    <font>
      <sz val="20"/>
      <name val="Muli"/>
    </font>
    <font>
      <b/>
      <sz val="36"/>
      <color theme="1"/>
      <name val="Muli"/>
    </font>
    <font>
      <b/>
      <sz val="7.5"/>
      <name val="Tahoma"/>
      <family val="2"/>
    </font>
    <font>
      <b/>
      <sz val="7.5"/>
      <color rgb="FFFF0000"/>
      <name val="Tahoma"/>
      <family val="2"/>
    </font>
    <font>
      <b/>
      <sz val="7.5"/>
      <name val="Arial"/>
      <family val="2"/>
    </font>
    <font>
      <b/>
      <sz val="7.5"/>
      <name val="Liberation Sans Narrow"/>
    </font>
    <font>
      <b/>
      <sz val="7.5"/>
      <name val="Liberation Sans Narrow"/>
      <family val="2"/>
    </font>
    <font>
      <sz val="6.5"/>
      <name val="Courier New"/>
      <family val="3"/>
    </font>
    <font>
      <sz val="6.5"/>
      <name val="Tahoma"/>
      <family val="2"/>
    </font>
    <font>
      <b/>
      <u/>
      <sz val="12"/>
      <name val="Times New Roman"/>
      <family val="1"/>
    </font>
    <font>
      <b/>
      <sz val="8"/>
      <name val="Tahoma"/>
      <family val="2"/>
    </font>
    <font>
      <sz val="8"/>
      <name val="Tahoma"/>
      <family val="2"/>
    </font>
    <font>
      <b/>
      <sz val="12"/>
      <name val="Times New Roman"/>
      <family val="1"/>
    </font>
    <font>
      <vertAlign val="superscript"/>
      <sz val="6.5"/>
      <name val="Tahoma"/>
      <family val="2"/>
    </font>
    <font>
      <sz val="28"/>
      <color theme="1"/>
      <name val="Calibri"/>
      <family val="2"/>
      <scheme val="minor"/>
    </font>
    <font>
      <b/>
      <sz val="14"/>
      <color theme="1"/>
      <name val="Calibri"/>
      <family val="2"/>
      <scheme val="minor"/>
    </font>
    <font>
      <sz val="8"/>
      <color rgb="FF000000"/>
      <name val="Arial"/>
      <family val="2"/>
    </font>
    <font>
      <b/>
      <sz val="8"/>
      <color rgb="FF000000"/>
      <name val="Arial"/>
      <family val="2"/>
    </font>
    <font>
      <sz val="8"/>
      <color rgb="FF000000"/>
      <name val="Tahoma"/>
      <family val="2"/>
    </font>
    <font>
      <sz val="8"/>
      <color rgb="FF000000"/>
      <name val="Times New Roman"/>
      <family val="1"/>
    </font>
    <font>
      <sz val="8"/>
      <color rgb="FF007F00"/>
      <name val="Tahoma"/>
      <family val="2"/>
    </font>
    <font>
      <sz val="8"/>
      <color rgb="FFFF0000"/>
      <name val="Tahoma"/>
      <family val="2"/>
    </font>
  </fonts>
  <fills count="5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41"/>
      </patternFill>
    </fill>
    <fill>
      <patternFill patternType="solid">
        <fgColor theme="9" tint="0.59999389629810485"/>
        <bgColor indexed="41"/>
      </patternFill>
    </fill>
    <fill>
      <patternFill patternType="solid">
        <fgColor theme="0"/>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59999389629810485"/>
        <bgColor indexed="64"/>
      </patternFill>
    </fill>
    <fill>
      <patternFill patternType="solid">
        <fgColor rgb="FFF0FFF0"/>
      </patternFill>
    </fill>
    <fill>
      <patternFill patternType="solid">
        <fgColor theme="2"/>
        <bgColor indexed="64"/>
      </patternFill>
    </fill>
    <fill>
      <patternFill patternType="solid">
        <fgColor theme="6" tint="0.59999389629810485"/>
        <bgColor indexed="64"/>
      </patternFill>
    </fill>
    <fill>
      <patternFill patternType="solid">
        <fgColor rgb="FF00FF00"/>
      </patternFill>
    </fill>
  </fills>
  <borders count="84">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indexed="55"/>
      </top>
      <bottom style="thin">
        <color indexed="55"/>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rgb="FF000000"/>
      </left>
      <right/>
      <top style="thin">
        <color rgb="FF000000"/>
      </top>
      <bottom style="thin">
        <color rgb="FF000000"/>
      </bottom>
      <diagonal/>
    </border>
    <border>
      <left/>
      <right style="thin">
        <color rgb="FFFFFFFF"/>
      </right>
      <top style="thin">
        <color rgb="FF000000"/>
      </top>
      <bottom style="thin">
        <color rgb="FF000000"/>
      </bottom>
      <diagonal/>
    </border>
    <border>
      <left style="thin">
        <color rgb="FFFFFFFF"/>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7F7F7F"/>
      </right>
      <top style="thin">
        <color rgb="FF000000"/>
      </top>
      <bottom style="thin">
        <color rgb="FF000000"/>
      </bottom>
      <diagonal/>
    </border>
    <border>
      <left style="thin">
        <color rgb="FF7F7F7F"/>
      </left>
      <right/>
      <top style="thin">
        <color rgb="FF000000"/>
      </top>
      <bottom style="thin">
        <color rgb="FF000000"/>
      </bottom>
      <diagonal/>
    </border>
    <border>
      <left style="thin">
        <color rgb="FF7F7F7F"/>
      </left>
      <right style="thin">
        <color rgb="FF7F7F7F"/>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7F7F7F"/>
      </left>
      <right style="thin">
        <color rgb="FF000000"/>
      </right>
      <top style="thin">
        <color rgb="FF000000"/>
      </top>
      <bottom style="thin">
        <color rgb="FF000000"/>
      </bottom>
      <diagonal/>
    </border>
  </borders>
  <cellStyleXfs count="136">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6">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6" borderId="9" applyNumberFormat="0" applyBorder="0" applyAlignment="0" applyProtection="0"/>
    <xf numFmtId="168"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7" borderId="16" applyNumberFormat="0" applyProtection="0">
      <alignment horizontal="right" vertical="center"/>
    </xf>
    <xf numFmtId="0" fontId="2" fillId="8" borderId="16" applyNumberFormat="0" applyProtection="0">
      <alignment horizontal="left" vertical="center" indent="1"/>
    </xf>
    <xf numFmtId="0" fontId="2" fillId="0" borderId="0"/>
    <xf numFmtId="40" fontId="14" fillId="0" borderId="0"/>
    <xf numFmtId="0" fontId="2" fillId="0" borderId="17"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9" fontId="2" fillId="0" borderId="0" applyFont="0" applyFill="0" applyBorder="0" applyAlignment="0" applyProtection="0"/>
    <xf numFmtId="170" fontId="2"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19" fillId="0" borderId="0"/>
    <xf numFmtId="0" fontId="10" fillId="0" borderId="0"/>
    <xf numFmtId="0" fontId="47" fillId="0" borderId="0"/>
    <xf numFmtId="0" fontId="1" fillId="0" borderId="0"/>
    <xf numFmtId="43" fontId="1" fillId="0" borderId="0" applyFont="0" applyFill="0" applyBorder="0" applyAlignment="0" applyProtection="0"/>
    <xf numFmtId="0" fontId="10" fillId="0" borderId="0"/>
    <xf numFmtId="0" fontId="2" fillId="8" borderId="35" applyNumberFormat="0" applyProtection="0">
      <alignment horizontal="left" vertical="center" indent="1"/>
    </xf>
    <xf numFmtId="4" fontId="13" fillId="7" borderId="35" applyNumberFormat="0" applyProtection="0">
      <alignment horizontal="right" vertical="center"/>
    </xf>
    <xf numFmtId="10" fontId="6" fillId="6" borderId="33" applyNumberFormat="0" applyBorder="0" applyAlignment="0" applyProtection="0"/>
    <xf numFmtId="0" fontId="47" fillId="0" borderId="0"/>
    <xf numFmtId="0" fontId="47" fillId="0" borderId="0"/>
    <xf numFmtId="0" fontId="47" fillId="0" borderId="0"/>
    <xf numFmtId="0" fontId="47" fillId="0" borderId="0"/>
    <xf numFmtId="0" fontId="50" fillId="0" borderId="0" applyNumberFormat="0" applyFill="0" applyBorder="0" applyAlignment="0" applyProtection="0"/>
    <xf numFmtId="0" fontId="51" fillId="0" borderId="36" applyNumberFormat="0" applyFill="0" applyAlignment="0" applyProtection="0"/>
    <xf numFmtId="0" fontId="52" fillId="0" borderId="37" applyNumberFormat="0" applyFill="0" applyAlignment="0" applyProtection="0"/>
    <xf numFmtId="0" fontId="53" fillId="0" borderId="38" applyNumberFormat="0" applyFill="0" applyAlignment="0" applyProtection="0"/>
    <xf numFmtId="0" fontId="53" fillId="0" borderId="0" applyNumberFormat="0" applyFill="0" applyBorder="0" applyAlignment="0" applyProtection="0"/>
    <xf numFmtId="0" fontId="54" fillId="16" borderId="0" applyNumberFormat="0" applyBorder="0" applyAlignment="0" applyProtection="0"/>
    <xf numFmtId="0" fontId="55" fillId="17" borderId="0" applyNumberFormat="0" applyBorder="0" applyAlignment="0" applyProtection="0"/>
    <xf numFmtId="0" fontId="56" fillId="18" borderId="0" applyNumberFormat="0" applyBorder="0" applyAlignment="0" applyProtection="0"/>
    <xf numFmtId="0" fontId="57" fillId="19" borderId="39" applyNumberFormat="0" applyAlignment="0" applyProtection="0"/>
    <xf numFmtId="0" fontId="58" fillId="20" borderId="40" applyNumberFormat="0" applyAlignment="0" applyProtection="0"/>
    <xf numFmtId="0" fontId="59" fillId="20" borderId="39" applyNumberFormat="0" applyAlignment="0" applyProtection="0"/>
    <xf numFmtId="0" fontId="60" fillId="0" borderId="41" applyNumberFormat="0" applyFill="0" applyAlignment="0" applyProtection="0"/>
    <xf numFmtId="0" fontId="61" fillId="21" borderId="42" applyNumberFormat="0" applyAlignment="0" applyProtection="0"/>
    <xf numFmtId="0" fontId="62" fillId="0" borderId="0" applyNumberFormat="0" applyFill="0" applyBorder="0" applyAlignment="0" applyProtection="0"/>
    <xf numFmtId="0" fontId="1" fillId="22" borderId="43" applyNumberFormat="0" applyFont="0" applyAlignment="0" applyProtection="0"/>
    <xf numFmtId="0" fontId="63" fillId="0" borderId="0" applyNumberFormat="0" applyFill="0" applyBorder="0" applyAlignment="0" applyProtection="0"/>
    <xf numFmtId="0" fontId="64" fillId="0" borderId="44" applyNumberFormat="0" applyFill="0" applyAlignment="0" applyProtection="0"/>
    <xf numFmtId="0" fontId="65"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5"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5"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5"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5"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0" borderId="0"/>
    <xf numFmtId="173" fontId="1" fillId="0" borderId="0"/>
    <xf numFmtId="174" fontId="2" fillId="0" borderId="0" applyFont="0" applyFill="0" applyBorder="0" applyAlignment="0" applyProtection="0"/>
    <xf numFmtId="0" fontId="1" fillId="0" borderId="0"/>
    <xf numFmtId="0" fontId="13" fillId="0" borderId="0">
      <alignment vertical="top"/>
    </xf>
    <xf numFmtId="0" fontId="1" fillId="0" borderId="0"/>
    <xf numFmtId="0" fontId="1" fillId="0" borderId="0"/>
    <xf numFmtId="0" fontId="47" fillId="0" borderId="0"/>
    <xf numFmtId="0" fontId="2" fillId="0" borderId="0"/>
    <xf numFmtId="0" fontId="66"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3" fillId="0" borderId="0"/>
    <xf numFmtId="0" fontId="2" fillId="0" borderId="0"/>
    <xf numFmtId="0" fontId="2" fillId="0" borderId="0"/>
    <xf numFmtId="0" fontId="71" fillId="0" borderId="0"/>
    <xf numFmtId="9" fontId="1" fillId="0" borderId="0" applyFont="0" applyFill="0" applyBorder="0" applyAlignment="0" applyProtection="0"/>
    <xf numFmtId="0" fontId="2" fillId="0" borderId="0"/>
    <xf numFmtId="0" fontId="80" fillId="0" borderId="0"/>
    <xf numFmtId="0" fontId="82" fillId="0" borderId="0"/>
    <xf numFmtId="0" fontId="82" fillId="0" borderId="0"/>
  </cellStyleXfs>
  <cellXfs count="446">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5" fillId="2" borderId="0" xfId="0" applyFont="1" applyFill="1" applyAlignment="1">
      <alignment vertical="center"/>
    </xf>
    <xf numFmtId="0" fontId="21" fillId="2" borderId="0" xfId="0" applyFont="1" applyFill="1" applyAlignment="1">
      <alignment vertical="center" wrapText="1"/>
    </xf>
    <xf numFmtId="0" fontId="24" fillId="0" borderId="0" xfId="0" applyFont="1" applyAlignment="1">
      <alignment vertical="center"/>
    </xf>
    <xf numFmtId="0" fontId="21" fillId="0" borderId="0" xfId="0" applyFont="1" applyAlignment="1">
      <alignment vertical="center"/>
    </xf>
    <xf numFmtId="0" fontId="21" fillId="3" borderId="0" xfId="0" applyFont="1" applyFill="1" applyAlignment="1">
      <alignment horizontal="left" vertical="center"/>
    </xf>
    <xf numFmtId="0" fontId="21" fillId="0" borderId="0" xfId="0" applyFont="1" applyAlignment="1">
      <alignmen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3" borderId="0" xfId="0" applyFont="1" applyFill="1" applyAlignment="1">
      <alignment vertical="center"/>
    </xf>
    <xf numFmtId="0" fontId="27" fillId="2" borderId="0" xfId="0" applyFont="1" applyFill="1" applyAlignment="1">
      <alignment vertical="center"/>
    </xf>
    <xf numFmtId="0" fontId="27" fillId="2" borderId="0" xfId="0" applyFont="1" applyFill="1" applyAlignment="1">
      <alignment vertical="center" wrapText="1"/>
    </xf>
    <xf numFmtId="0" fontId="27" fillId="2" borderId="1" xfId="0" applyFont="1" applyFill="1" applyBorder="1" applyAlignment="1" applyProtection="1">
      <alignment vertical="center"/>
      <protection hidden="1"/>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164" fontId="27" fillId="2" borderId="1" xfId="0" quotePrefix="1"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3" borderId="0" xfId="0" applyFont="1" applyFill="1" applyAlignment="1">
      <alignment horizontal="left" vertical="center"/>
    </xf>
    <xf numFmtId="0" fontId="27" fillId="2" borderId="0" xfId="0" applyFont="1" applyFill="1" applyAlignment="1">
      <alignment horizontal="left" vertical="center" wrapText="1"/>
    </xf>
    <xf numFmtId="0" fontId="29" fillId="2" borderId="0" xfId="0" applyFont="1" applyFill="1" applyAlignment="1">
      <alignment vertical="center"/>
    </xf>
    <xf numFmtId="0" fontId="22" fillId="2" borderId="0" xfId="0" applyFont="1" applyFill="1" applyAlignment="1">
      <alignment horizontal="center" vertical="center"/>
    </xf>
    <xf numFmtId="0" fontId="31" fillId="2" borderId="0" xfId="0" applyFont="1" applyFill="1" applyAlignment="1">
      <alignment vertical="center"/>
    </xf>
    <xf numFmtId="0" fontId="29" fillId="2" borderId="0" xfId="0" applyFont="1" applyFill="1" applyAlignment="1">
      <alignment horizontal="center" vertical="center"/>
    </xf>
    <xf numFmtId="0" fontId="32" fillId="2" borderId="0" xfId="0" applyFont="1" applyFill="1" applyAlignment="1">
      <alignment vertical="center"/>
    </xf>
    <xf numFmtId="0" fontId="33" fillId="2" borderId="0" xfId="0" applyFont="1" applyFill="1" applyAlignment="1">
      <alignment vertical="center"/>
    </xf>
    <xf numFmtId="0" fontId="32" fillId="2" borderId="0" xfId="0" applyFont="1" applyFill="1" applyAlignment="1">
      <alignment vertical="center" wrapText="1"/>
    </xf>
    <xf numFmtId="0" fontId="32" fillId="2" borderId="0" xfId="0" applyFont="1" applyFill="1" applyAlignment="1">
      <alignment horizontal="center" vertical="center"/>
    </xf>
    <xf numFmtId="0" fontId="32" fillId="2" borderId="4" xfId="0" applyFont="1" applyFill="1" applyBorder="1" applyAlignment="1">
      <alignment vertical="center"/>
    </xf>
    <xf numFmtId="166"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26" fillId="2" borderId="0" xfId="0" applyFont="1" applyFill="1" applyAlignment="1">
      <alignment vertical="center" wrapText="1"/>
    </xf>
    <xf numFmtId="0" fontId="27" fillId="2" borderId="9" xfId="0" quotePrefix="1" applyFont="1" applyFill="1" applyBorder="1" applyAlignment="1">
      <alignment horizontal="left" vertical="center"/>
    </xf>
    <xf numFmtId="0" fontId="27" fillId="2" borderId="0" xfId="0" applyFont="1" applyFill="1" applyAlignment="1">
      <alignment horizontal="center" vertical="center"/>
    </xf>
    <xf numFmtId="166" fontId="27" fillId="2" borderId="0" xfId="0" applyNumberFormat="1" applyFont="1" applyFill="1" applyAlignment="1">
      <alignment horizontal="center" vertical="center"/>
    </xf>
    <xf numFmtId="0" fontId="35" fillId="0" borderId="0" xfId="0" applyFont="1" applyAlignment="1">
      <alignment vertical="center"/>
    </xf>
    <xf numFmtId="0" fontId="35" fillId="0" borderId="0" xfId="0" applyFont="1" applyAlignment="1">
      <alignment vertical="center" wrapText="1"/>
    </xf>
    <xf numFmtId="0" fontId="34" fillId="2" borderId="0" xfId="0" applyFont="1" applyFill="1" applyAlignment="1">
      <alignment horizontal="center" vertical="center"/>
    </xf>
    <xf numFmtId="0" fontId="20" fillId="2" borderId="28" xfId="0" applyFont="1" applyFill="1" applyBorder="1" applyAlignment="1">
      <alignment vertical="center"/>
    </xf>
    <xf numFmtId="0" fontId="21" fillId="2" borderId="28" xfId="0" applyFont="1" applyFill="1" applyBorder="1" applyAlignment="1">
      <alignment vertical="center" wrapText="1"/>
    </xf>
    <xf numFmtId="0" fontId="20" fillId="2" borderId="29" xfId="0" applyFont="1" applyFill="1" applyBorder="1" applyAlignment="1">
      <alignment vertical="center"/>
    </xf>
    <xf numFmtId="0" fontId="22" fillId="5" borderId="15" xfId="0" applyFont="1" applyFill="1" applyBorder="1" applyAlignment="1">
      <alignment horizontal="center" vertical="center" wrapText="1"/>
    </xf>
    <xf numFmtId="0" fontId="22" fillId="5" borderId="15" xfId="0" applyFont="1" applyFill="1" applyBorder="1" applyAlignment="1">
      <alignment horizontal="center" vertical="center"/>
    </xf>
    <xf numFmtId="0" fontId="22" fillId="5" borderId="13" xfId="0" applyFont="1" applyFill="1" applyBorder="1" applyAlignment="1">
      <alignment horizontal="center" vertical="center" wrapText="1"/>
    </xf>
    <xf numFmtId="0" fontId="41" fillId="2" borderId="0" xfId="0" applyFont="1" applyFill="1" applyAlignment="1">
      <alignment vertical="center"/>
    </xf>
    <xf numFmtId="0" fontId="42" fillId="2" borderId="0" xfId="0" applyFont="1" applyFill="1" applyAlignment="1">
      <alignment horizontal="left" vertical="center"/>
    </xf>
    <xf numFmtId="0" fontId="42" fillId="2" borderId="0" xfId="0" applyFont="1" applyFill="1" applyAlignment="1">
      <alignment vertical="center"/>
    </xf>
    <xf numFmtId="0" fontId="42" fillId="2" borderId="0" xfId="0" applyFont="1" applyFill="1" applyAlignment="1">
      <alignment vertical="center" wrapText="1"/>
    </xf>
    <xf numFmtId="0" fontId="43" fillId="2" borderId="0" xfId="0" applyFont="1" applyFill="1" applyAlignment="1">
      <alignment vertical="center"/>
    </xf>
    <xf numFmtId="0" fontId="26" fillId="2" borderId="0" xfId="0" applyFont="1" applyFill="1" applyAlignment="1">
      <alignment horizontal="left" vertical="center"/>
    </xf>
    <xf numFmtId="0" fontId="27" fillId="0" borderId="6" xfId="0" quotePrefix="1" applyFont="1" applyBorder="1" applyAlignment="1">
      <alignment horizontal="center" vertical="center"/>
    </xf>
    <xf numFmtId="0" fontId="26" fillId="2" borderId="0" xfId="0" quotePrefix="1" applyFont="1" applyFill="1" applyAlignment="1">
      <alignment horizontal="left" vertical="center"/>
    </xf>
    <xf numFmtId="0" fontId="45" fillId="0" borderId="0" xfId="0" applyFont="1" applyAlignment="1">
      <alignment vertical="center"/>
    </xf>
    <xf numFmtId="0" fontId="45" fillId="0" borderId="0" xfId="0" applyFont="1" applyAlignment="1">
      <alignment vertical="center" wrapText="1"/>
    </xf>
    <xf numFmtId="0" fontId="30" fillId="3" borderId="0" xfId="0" applyFont="1" applyFill="1" applyAlignment="1">
      <alignment vertical="center"/>
    </xf>
    <xf numFmtId="0" fontId="30" fillId="15" borderId="0" xfId="0" applyFont="1" applyFill="1" applyAlignment="1">
      <alignment horizontal="left" vertical="center"/>
    </xf>
    <xf numFmtId="0" fontId="30" fillId="15" borderId="0" xfId="0" applyFont="1" applyFill="1" applyAlignment="1">
      <alignment horizontal="center" vertical="center"/>
    </xf>
    <xf numFmtId="0" fontId="21" fillId="3" borderId="0" xfId="0" applyFont="1" applyFill="1" applyAlignment="1">
      <alignment vertical="center"/>
    </xf>
    <xf numFmtId="0" fontId="37" fillId="2" borderId="0" xfId="0" applyFont="1" applyFill="1" applyAlignment="1">
      <alignment vertical="center"/>
    </xf>
    <xf numFmtId="0" fontId="37" fillId="2" borderId="33" xfId="0" applyFont="1" applyFill="1" applyBorder="1" applyAlignment="1">
      <alignment horizontal="center" vertical="center"/>
    </xf>
    <xf numFmtId="0" fontId="28" fillId="2" borderId="30" xfId="0" applyFont="1" applyFill="1" applyBorder="1" applyAlignment="1">
      <alignment horizontal="left" vertical="center"/>
    </xf>
    <xf numFmtId="0" fontId="43" fillId="3" borderId="0" xfId="0" applyFont="1" applyFill="1" applyAlignment="1">
      <alignment vertical="center"/>
    </xf>
    <xf numFmtId="12" fontId="27" fillId="0" borderId="10" xfId="0" quotePrefix="1" applyNumberFormat="1" applyFont="1" applyBorder="1" applyAlignment="1">
      <alignment vertical="center" wrapText="1"/>
    </xf>
    <xf numFmtId="12" fontId="27" fillId="0" borderId="33" xfId="0" quotePrefix="1" applyNumberFormat="1" applyFont="1" applyBorder="1" applyAlignment="1">
      <alignment horizontal="center" vertical="center" wrapText="1"/>
    </xf>
    <xf numFmtId="165" fontId="37" fillId="0" borderId="33" xfId="0" applyNumberFormat="1" applyFont="1" applyBorder="1" applyAlignment="1">
      <alignment horizontal="center" vertical="center"/>
    </xf>
    <xf numFmtId="1" fontId="44" fillId="0" borderId="33" xfId="1" applyNumberFormat="1" applyFont="1" applyBorder="1" applyAlignment="1">
      <alignment horizontal="center" vertical="center" wrapText="1"/>
    </xf>
    <xf numFmtId="0" fontId="26" fillId="2" borderId="24" xfId="0" quotePrefix="1" applyFont="1" applyFill="1" applyBorder="1" applyAlignment="1">
      <alignment horizontal="center" vertical="center" wrapText="1"/>
    </xf>
    <xf numFmtId="0" fontId="26" fillId="2" borderId="25" xfId="0" quotePrefix="1" applyFont="1" applyFill="1" applyBorder="1" applyAlignment="1">
      <alignment horizontal="center" vertical="center" wrapText="1"/>
    </xf>
    <xf numFmtId="0" fontId="67" fillId="2" borderId="1" xfId="0" applyFont="1" applyFill="1" applyBorder="1" applyAlignment="1">
      <alignment vertical="center"/>
    </xf>
    <xf numFmtId="1" fontId="26" fillId="2" borderId="33" xfId="0" applyNumberFormat="1" applyFont="1" applyFill="1" applyBorder="1" applyAlignment="1">
      <alignment horizontal="center" vertical="center"/>
    </xf>
    <xf numFmtId="4" fontId="37" fillId="2" borderId="33" xfId="0" applyNumberFormat="1" applyFont="1" applyFill="1" applyBorder="1" applyAlignment="1">
      <alignment horizontal="center" vertical="center"/>
    </xf>
    <xf numFmtId="1" fontId="27" fillId="2" borderId="33" xfId="0" applyNumberFormat="1" applyFont="1" applyFill="1" applyBorder="1" applyAlignment="1">
      <alignment horizontal="center" vertical="center"/>
    </xf>
    <xf numFmtId="0" fontId="22" fillId="5" borderId="33" xfId="0" applyFont="1" applyFill="1" applyBorder="1" applyAlignment="1">
      <alignment horizontal="center" vertical="center" wrapText="1"/>
    </xf>
    <xf numFmtId="0" fontId="22" fillId="5" borderId="33" xfId="0" applyFont="1" applyFill="1" applyBorder="1" applyAlignment="1">
      <alignment horizontal="center" vertical="center"/>
    </xf>
    <xf numFmtId="0" fontId="26" fillId="2" borderId="33" xfId="0" applyFont="1" applyFill="1" applyBorder="1" applyAlignment="1">
      <alignment horizontal="center" vertical="center"/>
    </xf>
    <xf numFmtId="165" fontId="26" fillId="2" borderId="33" xfId="0" applyNumberFormat="1" applyFont="1" applyFill="1" applyBorder="1" applyAlignment="1">
      <alignment horizontal="center" vertical="center"/>
    </xf>
    <xf numFmtId="2" fontId="26" fillId="2" borderId="33" xfId="0" applyNumberFormat="1" applyFont="1" applyFill="1" applyBorder="1" applyAlignment="1">
      <alignment horizontal="center" vertical="center"/>
    </xf>
    <xf numFmtId="0" fontId="37" fillId="2" borderId="33" xfId="0" applyFont="1" applyFill="1" applyBorder="1" applyAlignment="1">
      <alignment horizontal="center" vertical="center" wrapText="1"/>
    </xf>
    <xf numFmtId="1" fontId="37" fillId="2" borderId="33" xfId="0" applyNumberFormat="1" applyFont="1" applyFill="1" applyBorder="1" applyAlignment="1">
      <alignment horizontal="center" vertical="center" wrapText="1"/>
    </xf>
    <xf numFmtId="0" fontId="37" fillId="0" borderId="33" xfId="0" applyFont="1" applyBorder="1" applyAlignment="1">
      <alignment horizontal="center" vertical="center"/>
    </xf>
    <xf numFmtId="1" fontId="26" fillId="2" borderId="34" xfId="0" applyNumberFormat="1" applyFont="1" applyFill="1" applyBorder="1" applyAlignment="1">
      <alignment vertical="center" wrapText="1"/>
    </xf>
    <xf numFmtId="0" fontId="26" fillId="2" borderId="31" xfId="0" quotePrefix="1" applyFont="1" applyFill="1" applyBorder="1" applyAlignment="1">
      <alignment vertical="center" wrapText="1"/>
    </xf>
    <xf numFmtId="0" fontId="26" fillId="2" borderId="24" xfId="0" quotePrefix="1" applyFont="1" applyFill="1" applyBorder="1" applyAlignment="1">
      <alignment vertical="center" wrapText="1"/>
    </xf>
    <xf numFmtId="0" fontId="68" fillId="2" borderId="2" xfId="0" applyFont="1" applyFill="1" applyBorder="1" applyAlignment="1">
      <alignment horizontal="center" vertical="center"/>
    </xf>
    <xf numFmtId="0" fontId="69" fillId="3" borderId="0" xfId="0" applyFont="1" applyFill="1" applyAlignment="1">
      <alignment vertical="center"/>
    </xf>
    <xf numFmtId="0" fontId="40" fillId="4" borderId="2" xfId="0" quotePrefix="1" applyFont="1" applyFill="1" applyBorder="1" applyAlignment="1">
      <alignment horizontal="center" vertical="center"/>
    </xf>
    <xf numFmtId="0" fontId="69" fillId="2" borderId="2" xfId="0" applyFont="1" applyFill="1" applyBorder="1" applyAlignment="1">
      <alignment horizontal="center" vertical="center"/>
    </xf>
    <xf numFmtId="0" fontId="39" fillId="2" borderId="0" xfId="0" applyFont="1" applyFill="1" applyAlignment="1">
      <alignment vertical="center"/>
    </xf>
    <xf numFmtId="0" fontId="69" fillId="2" borderId="2" xfId="0" applyFont="1" applyFill="1" applyBorder="1" applyAlignment="1">
      <alignment horizontal="left" vertical="center"/>
    </xf>
    <xf numFmtId="0" fontId="40" fillId="2" borderId="3" xfId="0" applyFont="1" applyFill="1" applyBorder="1" applyAlignment="1">
      <alignment horizontal="left" vertical="center"/>
    </xf>
    <xf numFmtId="0" fontId="40" fillId="2" borderId="3" xfId="0" applyFont="1" applyFill="1" applyBorder="1" applyAlignment="1">
      <alignment vertical="center"/>
    </xf>
    <xf numFmtId="0" fontId="40" fillId="2" borderId="3" xfId="0" applyFont="1" applyFill="1" applyBorder="1" applyAlignment="1">
      <alignment horizontal="center" vertical="center"/>
    </xf>
    <xf numFmtId="3" fontId="40" fillId="2" borderId="3" xfId="0" applyNumberFormat="1" applyFont="1" applyFill="1" applyBorder="1" applyAlignment="1">
      <alignment horizontal="center" vertical="center"/>
    </xf>
    <xf numFmtId="0" fontId="40" fillId="2" borderId="3" xfId="62" applyNumberFormat="1" applyFont="1" applyFill="1" applyBorder="1" applyAlignment="1">
      <alignment horizontal="center" vertical="center"/>
    </xf>
    <xf numFmtId="0" fontId="40" fillId="13" borderId="3" xfId="0" applyFont="1" applyFill="1" applyBorder="1" applyAlignment="1">
      <alignment horizontal="center" vertical="center"/>
    </xf>
    <xf numFmtId="0" fontId="40" fillId="5" borderId="3" xfId="0" applyFont="1" applyFill="1" applyBorder="1" applyAlignment="1">
      <alignment vertical="center"/>
    </xf>
    <xf numFmtId="1" fontId="40" fillId="13" borderId="3" xfId="0" applyNumberFormat="1" applyFont="1" applyFill="1" applyBorder="1" applyAlignment="1">
      <alignment vertical="center"/>
    </xf>
    <xf numFmtId="0" fontId="40" fillId="2" borderId="0" xfId="0" applyFont="1" applyFill="1" applyAlignment="1">
      <alignment vertical="center"/>
    </xf>
    <xf numFmtId="0" fontId="40" fillId="14" borderId="0" xfId="0" applyFont="1" applyFill="1" applyAlignment="1">
      <alignment horizontal="left" vertical="center"/>
    </xf>
    <xf numFmtId="0" fontId="40" fillId="14" borderId="0" xfId="0" applyFont="1" applyFill="1" applyAlignment="1">
      <alignment horizontal="center" vertical="center"/>
    </xf>
    <xf numFmtId="1" fontId="40" fillId="14" borderId="0" xfId="0" applyNumberFormat="1" applyFont="1" applyFill="1" applyAlignment="1">
      <alignment horizontal="right" vertical="center"/>
    </xf>
    <xf numFmtId="0" fontId="21" fillId="3" borderId="0" xfId="0" applyFont="1" applyFill="1" applyAlignment="1">
      <alignment vertical="center" wrapText="1"/>
    </xf>
    <xf numFmtId="0" fontId="27" fillId="2" borderId="1" xfId="0" applyFont="1" applyFill="1" applyBorder="1" applyAlignment="1" applyProtection="1">
      <alignment horizontal="left" vertical="center"/>
      <protection hidden="1"/>
    </xf>
    <xf numFmtId="1" fontId="46" fillId="0" borderId="33" xfId="1" applyNumberFormat="1" applyFont="1" applyBorder="1" applyAlignment="1">
      <alignment vertical="center" wrapText="1"/>
    </xf>
    <xf numFmtId="0" fontId="27" fillId="0" borderId="0" xfId="2" applyFont="1" applyAlignment="1">
      <alignment vertical="center"/>
    </xf>
    <xf numFmtId="0" fontId="26" fillId="0" borderId="0" xfId="2" applyFont="1" applyAlignment="1">
      <alignment vertical="center"/>
    </xf>
    <xf numFmtId="0" fontId="27" fillId="0" borderId="0" xfId="2" applyFont="1" applyAlignment="1">
      <alignment horizontal="left" vertical="center"/>
    </xf>
    <xf numFmtId="0" fontId="27" fillId="12" borderId="33" xfId="2" applyFont="1" applyFill="1" applyBorder="1" applyAlignment="1">
      <alignment horizontal="center" vertical="center" wrapText="1"/>
    </xf>
    <xf numFmtId="0" fontId="27" fillId="5" borderId="33" xfId="2" applyFont="1" applyFill="1" applyBorder="1" applyAlignment="1">
      <alignment horizontal="center" vertical="center" wrapText="1"/>
    </xf>
    <xf numFmtId="0" fontId="26" fillId="0" borderId="33" xfId="2" applyFont="1" applyBorder="1" applyAlignment="1">
      <alignment horizontal="center" vertical="center" wrapText="1"/>
    </xf>
    <xf numFmtId="0" fontId="26" fillId="0" borderId="33" xfId="2" applyFont="1" applyBorder="1" applyAlignment="1">
      <alignment vertical="center" wrapText="1"/>
    </xf>
    <xf numFmtId="1" fontId="27" fillId="5" borderId="33" xfId="2" applyNumberFormat="1" applyFont="1" applyFill="1" applyBorder="1" applyAlignment="1">
      <alignment horizontal="center" vertical="center" wrapText="1"/>
    </xf>
    <xf numFmtId="1" fontId="27" fillId="0" borderId="33" xfId="2" applyNumberFormat="1" applyFont="1" applyBorder="1" applyAlignment="1">
      <alignment horizontal="center" vertical="center" wrapText="1"/>
    </xf>
    <xf numFmtId="0" fontId="26" fillId="0" borderId="33" xfId="2" quotePrefix="1" applyFont="1" applyBorder="1" applyAlignment="1">
      <alignment horizontal="left" vertical="center" wrapText="1"/>
    </xf>
    <xf numFmtId="0" fontId="26" fillId="0" borderId="33" xfId="2" applyFont="1" applyBorder="1" applyAlignment="1">
      <alignment horizontal="left" vertical="center" wrapText="1"/>
    </xf>
    <xf numFmtId="0" fontId="27" fillId="0" borderId="33" xfId="2" applyFont="1" applyBorder="1" applyAlignment="1">
      <alignment horizontal="left" vertical="center"/>
    </xf>
    <xf numFmtId="0" fontId="27" fillId="5" borderId="33" xfId="2" applyFont="1" applyFill="1" applyBorder="1" applyAlignment="1">
      <alignment horizontal="left" vertical="center" wrapText="1"/>
    </xf>
    <xf numFmtId="0" fontId="27" fillId="5" borderId="33" xfId="2" applyFont="1" applyFill="1" applyBorder="1" applyAlignment="1">
      <alignment horizontal="left" vertical="center"/>
    </xf>
    <xf numFmtId="0" fontId="27" fillId="5" borderId="33" xfId="2" applyFont="1" applyFill="1" applyBorder="1" applyAlignment="1">
      <alignment horizontal="left" vertical="top" wrapText="1"/>
    </xf>
    <xf numFmtId="0" fontId="26" fillId="0" borderId="0" xfId="2" applyFont="1" applyAlignment="1">
      <alignment horizontal="left" vertical="center"/>
    </xf>
    <xf numFmtId="1" fontId="48" fillId="14" borderId="0" xfId="0" applyNumberFormat="1" applyFont="1" applyFill="1" applyAlignment="1">
      <alignment horizontal="center" vertical="center"/>
    </xf>
    <xf numFmtId="1" fontId="27" fillId="0" borderId="33" xfId="1" applyNumberFormat="1" applyFont="1" applyBorder="1" applyAlignment="1">
      <alignment horizontal="center" vertical="center" wrapText="1"/>
    </xf>
    <xf numFmtId="0" fontId="72" fillId="0" borderId="0" xfId="59" applyFont="1"/>
    <xf numFmtId="0" fontId="73" fillId="11" borderId="33" xfId="0" applyFont="1" applyFill="1" applyBorder="1" applyAlignment="1">
      <alignment vertical="center"/>
    </xf>
    <xf numFmtId="0" fontId="35" fillId="0" borderId="33" xfId="0" applyFont="1" applyBorder="1" applyAlignment="1">
      <alignment horizontal="center"/>
    </xf>
    <xf numFmtId="0" fontId="35" fillId="0" borderId="33" xfId="0" quotePrefix="1" applyFont="1" applyBorder="1" applyAlignment="1">
      <alignment horizontal="center"/>
    </xf>
    <xf numFmtId="16" fontId="35" fillId="0" borderId="33" xfId="0" quotePrefix="1" applyNumberFormat="1" applyFont="1" applyBorder="1" applyAlignment="1">
      <alignment horizontal="center"/>
    </xf>
    <xf numFmtId="0" fontId="74" fillId="0" borderId="0" xfId="59" applyFont="1" applyAlignment="1">
      <alignment vertical="center"/>
    </xf>
    <xf numFmtId="0" fontId="74" fillId="5" borderId="45" xfId="59" applyFont="1" applyFill="1" applyBorder="1" applyAlignment="1">
      <alignment horizontal="left" vertical="center"/>
    </xf>
    <xf numFmtId="0" fontId="74" fillId="0" borderId="46" xfId="59" applyFont="1" applyBorder="1" applyAlignment="1">
      <alignment horizontal="center" vertical="center"/>
    </xf>
    <xf numFmtId="0" fontId="74" fillId="47" borderId="45" xfId="59" applyFont="1" applyFill="1" applyBorder="1" applyAlignment="1">
      <alignment horizontal="center" vertical="center"/>
    </xf>
    <xf numFmtId="0" fontId="74" fillId="0" borderId="0" xfId="59" applyFont="1" applyAlignment="1">
      <alignment horizontal="left" vertical="center"/>
    </xf>
    <xf numFmtId="0" fontId="74" fillId="0" borderId="0" xfId="59" applyFont="1" applyAlignment="1">
      <alignment horizontal="center" vertical="center"/>
    </xf>
    <xf numFmtId="0" fontId="0" fillId="0" borderId="21" xfId="0" applyBorder="1"/>
    <xf numFmtId="0" fontId="72" fillId="0" borderId="23" xfId="59" applyFont="1" applyBorder="1"/>
    <xf numFmtId="0" fontId="72" fillId="0" borderId="19" xfId="59" applyFont="1" applyBorder="1"/>
    <xf numFmtId="0" fontId="32" fillId="5" borderId="45" xfId="59" applyFont="1" applyFill="1" applyBorder="1" applyAlignment="1">
      <alignment horizontal="center" vertical="center"/>
    </xf>
    <xf numFmtId="0" fontId="32" fillId="5" borderId="47" xfId="59" applyFont="1" applyFill="1" applyBorder="1" applyAlignment="1">
      <alignment horizontal="center" vertical="center"/>
    </xf>
    <xf numFmtId="0" fontId="32" fillId="5" borderId="45" xfId="59" applyFont="1" applyFill="1" applyBorder="1" applyAlignment="1">
      <alignment horizontal="center" vertical="center" wrapText="1"/>
    </xf>
    <xf numFmtId="0" fontId="32" fillId="5" borderId="48" xfId="59" applyFont="1" applyFill="1" applyBorder="1" applyAlignment="1">
      <alignment horizontal="center" vertical="center" wrapText="1"/>
    </xf>
    <xf numFmtId="0" fontId="74" fillId="0" borderId="49" xfId="59" applyFont="1" applyBorder="1" applyAlignment="1">
      <alignment horizontal="center" vertical="center"/>
    </xf>
    <xf numFmtId="0" fontId="74" fillId="0" borderId="49" xfId="59" applyFont="1" applyBorder="1" applyAlignment="1">
      <alignment horizontal="center" vertical="center" wrapText="1"/>
    </xf>
    <xf numFmtId="0" fontId="74" fillId="0" borderId="53" xfId="59" applyFont="1" applyBorder="1" applyAlignment="1">
      <alignment horizontal="center" vertical="center"/>
    </xf>
    <xf numFmtId="0" fontId="74" fillId="0" borderId="54" xfId="59" applyFont="1" applyBorder="1" applyAlignment="1">
      <alignment horizontal="center" vertical="center" wrapText="1"/>
    </xf>
    <xf numFmtId="0" fontId="74" fillId="0" borderId="58" xfId="59" applyFont="1" applyBorder="1" applyAlignment="1">
      <alignment horizontal="center" vertical="center"/>
    </xf>
    <xf numFmtId="0" fontId="74" fillId="0" borderId="59" xfId="59" applyFont="1" applyBorder="1" applyAlignment="1">
      <alignment horizontal="center" vertical="center"/>
    </xf>
    <xf numFmtId="0" fontId="74" fillId="0" borderId="60" xfId="59" applyFont="1" applyBorder="1" applyAlignment="1">
      <alignment horizontal="center" vertical="center" wrapText="1"/>
    </xf>
    <xf numFmtId="0" fontId="74" fillId="0" borderId="60" xfId="59" applyFont="1" applyBorder="1" applyAlignment="1">
      <alignment horizontal="center" vertical="center"/>
    </xf>
    <xf numFmtId="0" fontId="74" fillId="0" borderId="0" xfId="59" applyFont="1" applyAlignment="1">
      <alignment horizontal="left" vertical="center" wrapText="1"/>
    </xf>
    <xf numFmtId="0" fontId="74" fillId="0" borderId="0" xfId="0" applyFont="1" applyAlignment="1">
      <alignment vertical="center"/>
    </xf>
    <xf numFmtId="0" fontId="74" fillId="0" borderId="0" xfId="59" applyFont="1" applyAlignment="1">
      <alignment horizontal="center" vertical="top"/>
    </xf>
    <xf numFmtId="0" fontId="72" fillId="0" borderId="0" xfId="59" applyFont="1" applyAlignment="1">
      <alignment vertical="center"/>
    </xf>
    <xf numFmtId="9" fontId="20" fillId="2" borderId="0" xfId="131" applyFont="1" applyFill="1" applyAlignment="1">
      <alignment vertical="center"/>
    </xf>
    <xf numFmtId="9" fontId="24" fillId="2" borderId="0" xfId="131" applyFont="1" applyFill="1" applyAlignment="1">
      <alignment vertical="center"/>
    </xf>
    <xf numFmtId="9" fontId="24" fillId="0" borderId="0" xfId="131" applyFont="1" applyAlignment="1">
      <alignment vertical="center"/>
    </xf>
    <xf numFmtId="9" fontId="26" fillId="2" borderId="0" xfId="131" applyFont="1" applyFill="1" applyAlignment="1">
      <alignment vertical="center"/>
    </xf>
    <xf numFmtId="9" fontId="29" fillId="2" borderId="0" xfId="131" applyFont="1" applyFill="1" applyAlignment="1">
      <alignment vertical="center"/>
    </xf>
    <xf numFmtId="9" fontId="39" fillId="2" borderId="0" xfId="131" applyFont="1" applyFill="1" applyAlignment="1">
      <alignment vertical="center"/>
    </xf>
    <xf numFmtId="9" fontId="40" fillId="2" borderId="0" xfId="131" applyFont="1" applyFill="1" applyAlignment="1">
      <alignment vertical="center"/>
    </xf>
    <xf numFmtId="9" fontId="30" fillId="3" borderId="0" xfId="131" applyFont="1" applyFill="1" applyAlignment="1">
      <alignment vertical="center"/>
    </xf>
    <xf numFmtId="9" fontId="29" fillId="2" borderId="0" xfId="131" applyFont="1" applyFill="1" applyAlignment="1">
      <alignment horizontal="center" vertical="center"/>
    </xf>
    <xf numFmtId="9" fontId="26" fillId="2" borderId="0" xfId="131" applyFont="1" applyFill="1" applyAlignment="1">
      <alignment horizontal="center" vertical="center"/>
    </xf>
    <xf numFmtId="9" fontId="37" fillId="2" borderId="0" xfId="131" applyFont="1" applyFill="1" applyAlignment="1">
      <alignment vertical="center"/>
    </xf>
    <xf numFmtId="9" fontId="32" fillId="2" borderId="0" xfId="131" applyFont="1" applyFill="1" applyAlignment="1">
      <alignment vertical="center"/>
    </xf>
    <xf numFmtId="9" fontId="34" fillId="2" borderId="0" xfId="131" applyFont="1" applyFill="1" applyAlignment="1">
      <alignment horizontal="center" vertical="center"/>
    </xf>
    <xf numFmtId="9" fontId="27" fillId="2" borderId="0" xfId="131" applyFont="1" applyFill="1" applyAlignment="1">
      <alignment vertical="center"/>
    </xf>
    <xf numFmtId="9" fontId="45" fillId="0" borderId="0" xfId="131" applyFont="1" applyAlignment="1">
      <alignment vertical="center"/>
    </xf>
    <xf numFmtId="9" fontId="35" fillId="0" borderId="0" xfId="131" applyFont="1" applyAlignment="1">
      <alignment vertical="center"/>
    </xf>
    <xf numFmtId="175" fontId="40" fillId="2" borderId="0" xfId="131" applyNumberFormat="1" applyFont="1" applyFill="1" applyAlignment="1">
      <alignment vertical="center"/>
    </xf>
    <xf numFmtId="176" fontId="37" fillId="0" borderId="33" xfId="0" applyNumberFormat="1" applyFont="1" applyBorder="1" applyAlignment="1">
      <alignment horizontal="center" vertical="center"/>
    </xf>
    <xf numFmtId="0" fontId="24" fillId="2" borderId="0" xfId="0" applyFont="1" applyFill="1" applyAlignment="1">
      <alignment horizontal="left" vertical="center"/>
    </xf>
    <xf numFmtId="1" fontId="46" fillId="0" borderId="6" xfId="1" applyNumberFormat="1" applyFont="1" applyBorder="1" applyAlignment="1">
      <alignment vertical="center" wrapText="1"/>
    </xf>
    <xf numFmtId="1" fontId="44" fillId="0" borderId="5" xfId="1" applyNumberFormat="1" applyFont="1" applyBorder="1" applyAlignment="1">
      <alignment horizontal="center" vertical="center" wrapText="1"/>
    </xf>
    <xf numFmtId="0" fontId="0" fillId="0" borderId="18" xfId="0" applyBorder="1"/>
    <xf numFmtId="0" fontId="0" fillId="0" borderId="19" xfId="0" applyBorder="1"/>
    <xf numFmtId="0" fontId="0" fillId="0" borderId="20" xfId="0" applyBorder="1"/>
    <xf numFmtId="0" fontId="0" fillId="0" borderId="22" xfId="0" applyBorder="1"/>
    <xf numFmtId="0" fontId="36" fillId="0" borderId="6" xfId="0" quotePrefix="1" applyFont="1" applyBorder="1" applyAlignment="1">
      <alignment horizontal="center" vertical="center"/>
    </xf>
    <xf numFmtId="0" fontId="36" fillId="2" borderId="9" xfId="0" applyFont="1" applyFill="1" applyBorder="1" applyAlignment="1">
      <alignment horizontal="center" vertical="center"/>
    </xf>
    <xf numFmtId="1" fontId="36" fillId="2" borderId="9" xfId="0" applyNumberFormat="1" applyFont="1" applyFill="1" applyBorder="1" applyAlignment="1">
      <alignment horizontal="center" vertical="center"/>
    </xf>
    <xf numFmtId="0" fontId="78" fillId="2" borderId="0" xfId="0" applyFont="1" applyFill="1" applyAlignment="1">
      <alignment horizontal="left" vertical="center"/>
    </xf>
    <xf numFmtId="0" fontId="79" fillId="2" borderId="0" xfId="0" applyFont="1" applyFill="1" applyAlignment="1">
      <alignment horizontal="left" vertical="center"/>
    </xf>
    <xf numFmtId="0" fontId="30" fillId="2" borderId="0" xfId="0" applyFont="1" applyFill="1" applyAlignment="1">
      <alignment vertical="center"/>
    </xf>
    <xf numFmtId="0" fontId="78" fillId="2" borderId="0" xfId="0" applyFont="1" applyFill="1" applyAlignment="1">
      <alignment vertical="center"/>
    </xf>
    <xf numFmtId="0" fontId="78" fillId="2" borderId="0" xfId="0" applyFont="1" applyFill="1" applyAlignment="1">
      <alignment vertical="center" wrapText="1"/>
    </xf>
    <xf numFmtId="0" fontId="30" fillId="2" borderId="0" xfId="0" applyFont="1" applyFill="1" applyAlignment="1">
      <alignment vertical="center" wrapText="1"/>
    </xf>
    <xf numFmtId="9" fontId="78" fillId="2" borderId="0" xfId="131" applyFont="1" applyFill="1" applyAlignment="1">
      <alignment horizontal="left" vertical="center"/>
    </xf>
    <xf numFmtId="0" fontId="30" fillId="2" borderId="0" xfId="0" applyFont="1" applyFill="1" applyAlignment="1">
      <alignment horizontal="left" vertical="center"/>
    </xf>
    <xf numFmtId="0" fontId="27" fillId="5" borderId="33" xfId="2" applyFont="1" applyFill="1" applyBorder="1" applyAlignment="1">
      <alignment horizontal="left"/>
    </xf>
    <xf numFmtId="0" fontId="30" fillId="2" borderId="1" xfId="0" applyFont="1" applyFill="1" applyBorder="1" applyAlignment="1">
      <alignment horizontal="left" vertical="center"/>
    </xf>
    <xf numFmtId="177" fontId="74" fillId="47" borderId="45" xfId="59" applyNumberFormat="1" applyFont="1" applyFill="1" applyBorder="1" applyAlignment="1">
      <alignment horizontal="center" vertical="center"/>
    </xf>
    <xf numFmtId="0" fontId="81" fillId="2" borderId="2" xfId="0" applyFont="1" applyFill="1" applyBorder="1" applyAlignment="1">
      <alignment horizontal="left" vertical="center"/>
    </xf>
    <xf numFmtId="0" fontId="48" fillId="49" borderId="2" xfId="0" applyFont="1" applyFill="1" applyBorder="1" applyAlignment="1">
      <alignment horizontal="left" vertical="center"/>
    </xf>
    <xf numFmtId="0" fontId="48" fillId="49" borderId="4" xfId="0" applyFont="1" applyFill="1" applyBorder="1" applyAlignment="1">
      <alignment horizontal="center" vertical="center"/>
    </xf>
    <xf numFmtId="0" fontId="48" fillId="49" borderId="0" xfId="0" applyFont="1" applyFill="1" applyAlignment="1">
      <alignment horizontal="center" vertical="center"/>
    </xf>
    <xf numFmtId="0" fontId="48" fillId="49" borderId="4" xfId="0" applyFont="1" applyFill="1" applyBorder="1" applyAlignment="1">
      <alignment horizontal="center" vertical="center" wrapText="1"/>
    </xf>
    <xf numFmtId="0" fontId="48" fillId="49" borderId="2" xfId="0" applyFont="1" applyFill="1" applyBorder="1" applyAlignment="1">
      <alignment horizontal="center" vertical="center"/>
    </xf>
    <xf numFmtId="0" fontId="83" fillId="0" borderId="0" xfId="133" applyFont="1" applyAlignment="1">
      <alignment horizontal="left" vertical="top"/>
    </xf>
    <xf numFmtId="0" fontId="84" fillId="0" borderId="70" xfId="133" applyFont="1" applyBorder="1" applyAlignment="1">
      <alignment horizontal="left" vertical="top" wrapText="1"/>
    </xf>
    <xf numFmtId="0" fontId="86" fillId="0" borderId="63" xfId="133" applyFont="1" applyBorder="1" applyAlignment="1">
      <alignment horizontal="left" vertical="top" wrapText="1"/>
    </xf>
    <xf numFmtId="0" fontId="84" fillId="0" borderId="63" xfId="133" applyFont="1" applyBorder="1" applyAlignment="1">
      <alignment horizontal="left" vertical="top" wrapText="1"/>
    </xf>
    <xf numFmtId="0" fontId="83" fillId="0" borderId="67" xfId="133" applyFont="1" applyBorder="1" applyAlignment="1">
      <alignment horizontal="left" vertical="center" wrapText="1"/>
    </xf>
    <xf numFmtId="0" fontId="83" fillId="0" borderId="70" xfId="133" applyFont="1" applyBorder="1" applyAlignment="1">
      <alignment horizontal="left" vertical="center" wrapText="1"/>
    </xf>
    <xf numFmtId="0" fontId="83" fillId="0" borderId="0" xfId="133" applyFont="1" applyAlignment="1">
      <alignment horizontal="left" vertical="center"/>
    </xf>
    <xf numFmtId="0" fontId="84" fillId="50" borderId="70" xfId="133" applyFont="1" applyFill="1" applyBorder="1" applyAlignment="1">
      <alignment horizontal="left" vertical="center" wrapText="1"/>
    </xf>
    <xf numFmtId="0" fontId="84" fillId="50" borderId="67" xfId="133" applyFont="1" applyFill="1" applyBorder="1" applyAlignment="1">
      <alignment horizontal="left" vertical="center" wrapText="1"/>
    </xf>
    <xf numFmtId="0" fontId="85" fillId="0" borderId="67" xfId="133" applyFont="1" applyBorder="1" applyAlignment="1">
      <alignment horizontal="left" vertical="center" wrapText="1"/>
    </xf>
    <xf numFmtId="0" fontId="85" fillId="0" borderId="70" xfId="133" applyFont="1" applyBorder="1" applyAlignment="1">
      <alignment horizontal="left" vertical="center" wrapText="1"/>
    </xf>
    <xf numFmtId="0" fontId="85" fillId="0" borderId="63" xfId="133" applyFont="1" applyBorder="1" applyAlignment="1">
      <alignment vertical="center" wrapText="1"/>
    </xf>
    <xf numFmtId="0" fontId="85" fillId="0" borderId="67" xfId="133" applyFont="1" applyBorder="1" applyAlignment="1">
      <alignment vertical="center" wrapText="1"/>
    </xf>
    <xf numFmtId="0" fontId="84" fillId="50" borderId="67" xfId="133" applyFont="1" applyFill="1" applyBorder="1" applyAlignment="1">
      <alignment vertical="center" wrapText="1"/>
    </xf>
    <xf numFmtId="1" fontId="40" fillId="2" borderId="3" xfId="0" applyNumberFormat="1" applyFont="1" applyFill="1" applyBorder="1" applyAlignment="1">
      <alignment horizontal="center" vertical="center"/>
    </xf>
    <xf numFmtId="0" fontId="82" fillId="0" borderId="0" xfId="135"/>
    <xf numFmtId="0" fontId="91" fillId="0" borderId="0" xfId="135" applyFont="1"/>
    <xf numFmtId="0" fontId="82" fillId="0" borderId="33" xfId="135" applyBorder="1"/>
    <xf numFmtId="0" fontId="8" fillId="5" borderId="33" xfId="135" applyFont="1" applyFill="1" applyBorder="1" applyAlignment="1">
      <alignment horizontal="center" vertical="center"/>
    </xf>
    <xf numFmtId="0" fontId="92" fillId="5" borderId="33" xfId="135" applyFont="1" applyFill="1" applyBorder="1" applyAlignment="1">
      <alignment horizontal="center"/>
    </xf>
    <xf numFmtId="0" fontId="91" fillId="0" borderId="33" xfId="135" applyFont="1" applyBorder="1" applyAlignment="1">
      <alignment horizontal="center"/>
    </xf>
    <xf numFmtId="178" fontId="91" fillId="0" borderId="33" xfId="135" applyNumberFormat="1" applyFont="1" applyBorder="1"/>
    <xf numFmtId="0" fontId="82" fillId="3" borderId="33" xfId="135" applyFill="1" applyBorder="1"/>
    <xf numFmtId="0" fontId="93" fillId="3" borderId="33" xfId="135" applyFont="1" applyFill="1" applyBorder="1"/>
    <xf numFmtId="0" fontId="91" fillId="0" borderId="33" xfId="135" applyFont="1" applyBorder="1"/>
    <xf numFmtId="0" fontId="93" fillId="5" borderId="33" xfId="135" applyFont="1" applyFill="1" applyBorder="1"/>
    <xf numFmtId="1" fontId="40" fillId="5" borderId="2" xfId="0" quotePrefix="1" applyNumberFormat="1" applyFont="1" applyFill="1" applyBorder="1" applyAlignment="1">
      <alignment horizontal="center" vertical="center"/>
    </xf>
    <xf numFmtId="0" fontId="94" fillId="0" borderId="33" xfId="2" quotePrefix="1" applyFont="1" applyBorder="1" applyAlignment="1">
      <alignment horizontal="left" vertical="center" wrapText="1"/>
    </xf>
    <xf numFmtId="0" fontId="27" fillId="2" borderId="33" xfId="0" applyFont="1" applyFill="1" applyBorder="1" applyAlignment="1">
      <alignment horizontal="center" vertical="center"/>
    </xf>
    <xf numFmtId="0" fontId="95" fillId="3" borderId="0" xfId="0" applyFont="1" applyFill="1" applyAlignment="1">
      <alignment vertical="center"/>
    </xf>
    <xf numFmtId="0" fontId="45" fillId="3" borderId="0" xfId="0" applyFont="1" applyFill="1" applyAlignment="1">
      <alignment vertical="center"/>
    </xf>
    <xf numFmtId="0" fontId="45" fillId="3" borderId="0" xfId="0" applyFont="1" applyFill="1" applyAlignment="1">
      <alignment vertical="center" wrapText="1"/>
    </xf>
    <xf numFmtId="0" fontId="96" fillId="0" borderId="70" xfId="0" applyFont="1" applyBorder="1" applyAlignment="1">
      <alignment horizontal="center" vertical="top" wrapText="1"/>
    </xf>
    <xf numFmtId="0" fontId="96" fillId="48" borderId="70" xfId="0" applyFont="1" applyFill="1" applyBorder="1" applyAlignment="1">
      <alignment horizontal="center" vertical="top" wrapText="1"/>
    </xf>
    <xf numFmtId="0" fontId="0" fillId="0" borderId="0" xfId="0" applyAlignment="1">
      <alignment horizontal="left" vertical="top"/>
    </xf>
    <xf numFmtId="0" fontId="80" fillId="0" borderId="0" xfId="133" applyAlignment="1">
      <alignment horizontal="left" vertical="top"/>
    </xf>
    <xf numFmtId="0" fontId="101" fillId="0" borderId="70" xfId="133" applyFont="1" applyBorder="1" applyAlignment="1">
      <alignment horizontal="left" vertical="top" wrapText="1"/>
    </xf>
    <xf numFmtId="0" fontId="101" fillId="0" borderId="63" xfId="133" applyFont="1" applyBorder="1" applyAlignment="1">
      <alignment horizontal="left" vertical="top" wrapText="1"/>
    </xf>
    <xf numFmtId="0" fontId="98" fillId="0" borderId="70" xfId="133" applyFont="1" applyBorder="1" applyAlignment="1">
      <alignment horizontal="left" vertical="top" wrapText="1" indent="2"/>
    </xf>
    <xf numFmtId="0" fontId="98" fillId="0" borderId="70" xfId="133" applyFont="1" applyBorder="1" applyAlignment="1">
      <alignment horizontal="center" vertical="top" wrapText="1"/>
    </xf>
    <xf numFmtId="0" fontId="98" fillId="0" borderId="70" xfId="133" applyFont="1" applyBorder="1" applyAlignment="1">
      <alignment horizontal="left" vertical="top" wrapText="1" indent="1"/>
    </xf>
    <xf numFmtId="0" fontId="106" fillId="51" borderId="0" xfId="133" applyFont="1" applyFill="1" applyAlignment="1">
      <alignment horizontal="left" vertical="top" wrapText="1"/>
    </xf>
    <xf numFmtId="0" fontId="98" fillId="0" borderId="63" xfId="133" applyFont="1" applyBorder="1" applyAlignment="1">
      <alignment vertical="top" wrapText="1"/>
    </xf>
    <xf numFmtId="0" fontId="98" fillId="0" borderId="66" xfId="133" applyFont="1" applyBorder="1" applyAlignment="1">
      <alignment vertical="top" wrapText="1"/>
    </xf>
    <xf numFmtId="0" fontId="108" fillId="0" borderId="19" xfId="0" applyFont="1" applyBorder="1"/>
    <xf numFmtId="0" fontId="108" fillId="0" borderId="18" xfId="0" applyFont="1" applyBorder="1"/>
    <xf numFmtId="0" fontId="6" fillId="0" borderId="70" xfId="0" applyFont="1" applyBorder="1" applyAlignment="1">
      <alignment horizontal="center" vertical="top" wrapText="1"/>
    </xf>
    <xf numFmtId="1" fontId="110" fillId="0" borderId="70" xfId="0" applyNumberFormat="1" applyFont="1" applyBorder="1" applyAlignment="1">
      <alignment horizontal="center" vertical="top" shrinkToFit="1"/>
    </xf>
    <xf numFmtId="1" fontId="111" fillId="48" borderId="70" xfId="0" applyNumberFormat="1" applyFont="1" applyFill="1" applyBorder="1" applyAlignment="1">
      <alignment horizontal="center" vertical="top" shrinkToFit="1"/>
    </xf>
    <xf numFmtId="0" fontId="4" fillId="48" borderId="70" xfId="0" applyFont="1" applyFill="1" applyBorder="1" applyAlignment="1">
      <alignment horizontal="center" vertical="top" wrapText="1"/>
    </xf>
    <xf numFmtId="0" fontId="105" fillId="0" borderId="66" xfId="133" applyFont="1" applyBorder="1" applyAlignment="1">
      <alignment horizontal="left" vertical="top" wrapText="1"/>
    </xf>
    <xf numFmtId="0" fontId="105" fillId="0" borderId="79" xfId="133" applyFont="1" applyBorder="1" applyAlignment="1">
      <alignment horizontal="right" vertical="top" wrapText="1"/>
    </xf>
    <xf numFmtId="1" fontId="112" fillId="0" borderId="79" xfId="133" applyNumberFormat="1" applyFont="1" applyBorder="1" applyAlignment="1">
      <alignment horizontal="right" vertical="top" shrinkToFit="1"/>
    </xf>
    <xf numFmtId="0" fontId="113" fillId="0" borderId="83" xfId="133" applyFont="1" applyBorder="1" applyAlignment="1">
      <alignment horizontal="left" wrapText="1"/>
    </xf>
    <xf numFmtId="1" fontId="27" fillId="2" borderId="33" xfId="0" quotePrefix="1" applyNumberFormat="1" applyFont="1" applyFill="1" applyBorder="1" applyAlignment="1">
      <alignment horizontal="center" vertical="center"/>
    </xf>
    <xf numFmtId="1" fontId="27" fillId="2" borderId="33" xfId="0" applyNumberFormat="1" applyFont="1" applyFill="1" applyBorder="1" applyAlignment="1">
      <alignment horizontal="center" vertical="center"/>
    </xf>
    <xf numFmtId="0" fontId="26" fillId="2" borderId="34" xfId="0" applyFont="1" applyFill="1" applyBorder="1" applyAlignment="1">
      <alignment horizontal="left" vertical="center" wrapText="1"/>
    </xf>
    <xf numFmtId="0" fontId="26" fillId="2" borderId="31" xfId="0" applyFont="1" applyFill="1" applyBorder="1" applyAlignment="1">
      <alignment horizontal="left" vertical="center" wrapText="1"/>
    </xf>
    <xf numFmtId="0" fontId="26" fillId="2" borderId="32" xfId="0" applyFont="1" applyFill="1" applyBorder="1" applyAlignment="1">
      <alignment horizontal="left" vertical="center" wrapText="1"/>
    </xf>
    <xf numFmtId="0" fontId="37" fillId="2" borderId="33" xfId="0" applyFont="1" applyFill="1" applyBorder="1" applyAlignment="1">
      <alignment horizontal="left" vertical="center" wrapText="1"/>
    </xf>
    <xf numFmtId="1" fontId="49" fillId="0" borderId="33" xfId="0" quotePrefix="1" applyNumberFormat="1" applyFont="1" applyBorder="1" applyAlignment="1">
      <alignment horizontal="center" vertical="center" wrapText="1"/>
    </xf>
    <xf numFmtId="1" fontId="49" fillId="0" borderId="33" xfId="0" applyNumberFormat="1" applyFont="1" applyBorder="1" applyAlignment="1">
      <alignment horizontal="center" vertical="center" wrapText="1"/>
    </xf>
    <xf numFmtId="0" fontId="37" fillId="0" borderId="33" xfId="0" applyFont="1" applyBorder="1" applyAlignment="1">
      <alignment horizontal="left" vertical="center" wrapText="1"/>
    </xf>
    <xf numFmtId="0" fontId="38" fillId="10" borderId="33" xfId="0" applyFont="1" applyFill="1" applyBorder="1" applyAlignment="1">
      <alignment horizontal="center" vertical="center"/>
    </xf>
    <xf numFmtId="0" fontId="26" fillId="2" borderId="33" xfId="0" applyFont="1" applyFill="1" applyBorder="1" applyAlignment="1">
      <alignment horizontal="left" vertical="center" wrapText="1"/>
    </xf>
    <xf numFmtId="0" fontId="26" fillId="2" borderId="33" xfId="0" applyFont="1" applyFill="1" applyBorder="1" applyAlignment="1">
      <alignment horizontal="left" vertical="center"/>
    </xf>
    <xf numFmtId="1" fontId="26" fillId="2" borderId="33" xfId="0" applyNumberFormat="1"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8" xfId="0" applyFont="1" applyFill="1" applyBorder="1" applyAlignment="1">
      <alignment horizontal="center" vertical="center" wrapText="1"/>
    </xf>
    <xf numFmtId="12" fontId="38" fillId="0" borderId="34" xfId="0" quotePrefix="1" applyNumberFormat="1" applyFont="1" applyBorder="1" applyAlignment="1">
      <alignment horizontal="center" vertical="center" wrapText="1"/>
    </xf>
    <xf numFmtId="12" fontId="38" fillId="0" borderId="31" xfId="0" quotePrefix="1" applyNumberFormat="1" applyFont="1" applyBorder="1" applyAlignment="1">
      <alignment horizontal="center" vertical="center" wrapText="1"/>
    </xf>
    <xf numFmtId="12" fontId="38" fillId="0" borderId="32" xfId="0" quotePrefix="1" applyNumberFormat="1" applyFont="1" applyBorder="1" applyAlignment="1">
      <alignment horizontal="center" vertical="center" wrapText="1"/>
    </xf>
    <xf numFmtId="1" fontId="26" fillId="2" borderId="33" xfId="0" applyNumberFormat="1" applyFont="1" applyFill="1" applyBorder="1" applyAlignment="1">
      <alignment horizontal="left" vertical="center" wrapText="1"/>
    </xf>
    <xf numFmtId="0" fontId="27" fillId="0" borderId="34" xfId="0" applyFont="1" applyBorder="1" applyAlignment="1">
      <alignment horizontal="center" vertical="center"/>
    </xf>
    <xf numFmtId="0" fontId="27" fillId="0" borderId="32" xfId="0" applyFont="1" applyBorder="1" applyAlignment="1">
      <alignment horizontal="center" vertical="center"/>
    </xf>
    <xf numFmtId="0" fontId="27" fillId="0" borderId="34"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6" fillId="2" borderId="34" xfId="0" quotePrefix="1" applyFont="1" applyFill="1" applyBorder="1" applyAlignment="1">
      <alignment horizontal="center" vertical="center" wrapText="1"/>
    </xf>
    <xf numFmtId="0" fontId="26" fillId="2" borderId="31" xfId="0" quotePrefix="1" applyFont="1" applyFill="1" applyBorder="1" applyAlignment="1">
      <alignment horizontal="center" vertical="center" wrapText="1"/>
    </xf>
    <xf numFmtId="0" fontId="26" fillId="2" borderId="32" xfId="0" quotePrefix="1" applyFont="1" applyFill="1" applyBorder="1" applyAlignment="1">
      <alignment horizontal="center" vertical="center" wrapText="1"/>
    </xf>
    <xf numFmtId="1" fontId="24" fillId="2" borderId="33" xfId="0" applyNumberFormat="1" applyFont="1" applyFill="1" applyBorder="1" applyAlignment="1">
      <alignment horizontal="left" vertical="center" wrapText="1"/>
    </xf>
    <xf numFmtId="0" fontId="37" fillId="2" borderId="34" xfId="0" quotePrefix="1" applyFont="1" applyFill="1" applyBorder="1" applyAlignment="1">
      <alignment horizontal="center" vertical="center" wrapText="1"/>
    </xf>
    <xf numFmtId="0" fontId="37" fillId="2" borderId="31" xfId="0" quotePrefix="1" applyFont="1" applyFill="1" applyBorder="1" applyAlignment="1">
      <alignment horizontal="center" vertical="center" wrapText="1"/>
    </xf>
    <xf numFmtId="0" fontId="37" fillId="2" borderId="32" xfId="0" quotePrefix="1" applyFont="1" applyFill="1" applyBorder="1" applyAlignment="1">
      <alignment horizontal="center" vertical="center" wrapText="1"/>
    </xf>
    <xf numFmtId="0" fontId="27" fillId="3" borderId="33" xfId="0" applyFont="1" applyFill="1" applyBorder="1" applyAlignment="1">
      <alignment horizontal="center" vertical="center" wrapText="1"/>
    </xf>
    <xf numFmtId="0" fontId="36" fillId="9" borderId="9" xfId="0" applyFont="1" applyFill="1" applyBorder="1" applyAlignment="1">
      <alignment horizontal="left" vertical="center" wrapText="1"/>
    </xf>
    <xf numFmtId="0" fontId="37" fillId="9" borderId="9" xfId="0" applyFont="1" applyFill="1" applyBorder="1" applyAlignment="1">
      <alignment horizontal="left" vertical="center" wrapText="1"/>
    </xf>
    <xf numFmtId="0" fontId="22" fillId="11" borderId="9" xfId="0" applyFont="1" applyFill="1" applyBorder="1" applyAlignment="1">
      <alignment horizontal="center" vertical="center"/>
    </xf>
    <xf numFmtId="0" fontId="23" fillId="0" borderId="9" xfId="0" applyFont="1" applyBorder="1" applyAlignment="1">
      <alignment horizontal="center" vertical="center"/>
    </xf>
    <xf numFmtId="0" fontId="23" fillId="0" borderId="9" xfId="0" quotePrefix="1" applyFont="1" applyBorder="1" applyAlignment="1">
      <alignment horizontal="center" vertical="center"/>
    </xf>
    <xf numFmtId="16" fontId="23" fillId="0" borderId="9" xfId="0" quotePrefix="1" applyNumberFormat="1" applyFont="1" applyBorder="1" applyAlignment="1">
      <alignment horizontal="center" vertical="center"/>
    </xf>
    <xf numFmtId="0" fontId="77" fillId="0" borderId="18" xfId="0" applyFont="1" applyBorder="1" applyAlignment="1">
      <alignment horizontal="center" vertical="center" wrapText="1"/>
    </xf>
    <xf numFmtId="0" fontId="77" fillId="0" borderId="19" xfId="0" applyFont="1" applyBorder="1" applyAlignment="1">
      <alignment horizontal="center" vertical="center" wrapText="1"/>
    </xf>
    <xf numFmtId="0" fontId="77" fillId="0" borderId="20" xfId="0" applyFont="1" applyBorder="1" applyAlignment="1">
      <alignment horizontal="center" vertical="center" wrapText="1"/>
    </xf>
    <xf numFmtId="0" fontId="77" fillId="0" borderId="21" xfId="0" applyFont="1" applyBorder="1" applyAlignment="1">
      <alignment horizontal="center" vertical="center" wrapText="1"/>
    </xf>
    <xf numFmtId="0" fontId="77" fillId="0" borderId="0" xfId="0" applyFont="1" applyAlignment="1">
      <alignment horizontal="center" vertical="center" wrapText="1"/>
    </xf>
    <xf numFmtId="0" fontId="77" fillId="0" borderId="22" xfId="0" applyFont="1" applyBorder="1" applyAlignment="1">
      <alignment horizontal="center" vertical="center" wrapText="1"/>
    </xf>
    <xf numFmtId="0" fontId="77" fillId="0" borderId="26" xfId="0" applyFont="1" applyBorder="1" applyAlignment="1">
      <alignment horizontal="center" vertical="center" wrapText="1"/>
    </xf>
    <xf numFmtId="0" fontId="77" fillId="0" borderId="23" xfId="0" applyFont="1" applyBorder="1" applyAlignment="1">
      <alignment horizontal="center" vertical="center" wrapText="1"/>
    </xf>
    <xf numFmtId="0" fontId="77" fillId="0" borderId="27" xfId="0" applyFont="1" applyBorder="1" applyAlignment="1">
      <alignment horizontal="center" vertical="center" wrapText="1"/>
    </xf>
    <xf numFmtId="0" fontId="40" fillId="15" borderId="0" xfId="0" applyFont="1" applyFill="1" applyAlignment="1">
      <alignment horizontal="left"/>
    </xf>
    <xf numFmtId="15" fontId="27" fillId="2" borderId="1" xfId="0" quotePrefix="1" applyNumberFormat="1" applyFont="1" applyFill="1" applyBorder="1" applyAlignment="1">
      <alignment horizontal="left" vertical="center"/>
    </xf>
    <xf numFmtId="15" fontId="27" fillId="2" borderId="1" xfId="0" applyNumberFormat="1" applyFont="1" applyFill="1" applyBorder="1" applyAlignment="1">
      <alignment horizontal="left" vertical="center"/>
    </xf>
    <xf numFmtId="0" fontId="27" fillId="2" borderId="1" xfId="0" applyFont="1" applyFill="1" applyBorder="1" applyAlignment="1">
      <alignment horizontal="center" vertical="center"/>
    </xf>
    <xf numFmtId="0" fontId="22" fillId="5" borderId="33" xfId="0" applyFont="1" applyFill="1" applyBorder="1" applyAlignment="1">
      <alignment horizontal="center" vertical="center"/>
    </xf>
    <xf numFmtId="0" fontId="22" fillId="5" borderId="33" xfId="0" applyFont="1" applyFill="1" applyBorder="1" applyAlignment="1">
      <alignment horizontal="center" vertical="center" wrapText="1"/>
    </xf>
    <xf numFmtId="1" fontId="49" fillId="0" borderId="33" xfId="0" quotePrefix="1" applyNumberFormat="1" applyFont="1" applyBorder="1" applyAlignment="1">
      <alignment horizontal="left" vertical="center" wrapText="1"/>
    </xf>
    <xf numFmtId="1" fontId="49" fillId="0" borderId="33" xfId="0" applyNumberFormat="1" applyFont="1" applyBorder="1" applyAlignment="1">
      <alignment horizontal="left" vertical="center" wrapText="1"/>
    </xf>
    <xf numFmtId="0" fontId="22" fillId="5" borderId="13"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4" xfId="0" applyFont="1" applyFill="1" applyBorder="1" applyAlignment="1">
      <alignment horizontal="center" vertical="center"/>
    </xf>
    <xf numFmtId="0" fontId="22" fillId="5" borderId="12" xfId="0" applyFont="1" applyFill="1" applyBorder="1" applyAlignment="1">
      <alignment horizontal="center" vertical="center"/>
    </xf>
    <xf numFmtId="0" fontId="22" fillId="5" borderId="12" xfId="0" applyFont="1" applyFill="1" applyBorder="1" applyAlignment="1">
      <alignment horizontal="center" vertical="center" wrapText="1"/>
    </xf>
    <xf numFmtId="0" fontId="41" fillId="2" borderId="0" xfId="0" applyFont="1" applyFill="1" applyAlignment="1">
      <alignment horizontal="left" vertical="center"/>
    </xf>
    <xf numFmtId="0" fontId="27" fillId="3" borderId="10"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27" fillId="3" borderId="25" xfId="0" applyFont="1" applyFill="1" applyBorder="1" applyAlignment="1">
      <alignment horizontal="center" vertical="center" wrapText="1"/>
    </xf>
    <xf numFmtId="1" fontId="27" fillId="5" borderId="34" xfId="2" applyNumberFormat="1" applyFont="1" applyFill="1" applyBorder="1" applyAlignment="1">
      <alignment horizontal="center" vertical="center" wrapText="1"/>
    </xf>
    <xf numFmtId="1" fontId="27" fillId="5" borderId="31" xfId="2" applyNumberFormat="1" applyFont="1" applyFill="1" applyBorder="1" applyAlignment="1">
      <alignment horizontal="center" vertical="center" wrapText="1"/>
    </xf>
    <xf numFmtId="1" fontId="27" fillId="5" borderId="32" xfId="2" applyNumberFormat="1" applyFont="1" applyFill="1" applyBorder="1" applyAlignment="1">
      <alignment horizontal="center" vertical="center" wrapText="1"/>
    </xf>
    <xf numFmtId="0" fontId="27" fillId="5" borderId="34" xfId="2" applyFont="1" applyFill="1" applyBorder="1" applyAlignment="1">
      <alignment horizontal="center" vertical="center" wrapText="1"/>
    </xf>
    <xf numFmtId="0" fontId="27" fillId="5" borderId="31" xfId="2" applyFont="1" applyFill="1" applyBorder="1" applyAlignment="1">
      <alignment horizontal="center" vertical="center" wrapText="1"/>
    </xf>
    <xf numFmtId="0" fontId="27" fillId="5" borderId="32" xfId="2" applyFont="1" applyFill="1" applyBorder="1" applyAlignment="1">
      <alignment horizontal="center" vertical="center" wrapText="1"/>
    </xf>
    <xf numFmtId="0" fontId="27" fillId="0" borderId="34" xfId="2" applyFont="1" applyBorder="1" applyAlignment="1">
      <alignment horizontal="center" vertical="center"/>
    </xf>
    <xf numFmtId="0" fontId="27" fillId="0" borderId="31" xfId="2" applyFont="1" applyBorder="1" applyAlignment="1">
      <alignment horizontal="center" vertical="center"/>
    </xf>
    <xf numFmtId="0" fontId="27" fillId="0" borderId="32" xfId="2" applyFont="1" applyBorder="1" applyAlignment="1">
      <alignment horizontal="center" vertical="center"/>
    </xf>
    <xf numFmtId="0" fontId="27" fillId="0" borderId="34" xfId="2" quotePrefix="1" applyFont="1" applyBorder="1" applyAlignment="1">
      <alignment horizontal="center" vertical="top" wrapText="1"/>
    </xf>
    <xf numFmtId="0" fontId="27" fillId="0" borderId="31" xfId="2" quotePrefix="1" applyFont="1" applyBorder="1" applyAlignment="1">
      <alignment horizontal="center" vertical="top" wrapText="1"/>
    </xf>
    <xf numFmtId="0" fontId="27" fillId="0" borderId="32" xfId="2" quotePrefix="1" applyFont="1" applyBorder="1" applyAlignment="1">
      <alignment horizontal="center" vertical="top" wrapText="1"/>
    </xf>
    <xf numFmtId="0" fontId="27" fillId="0" borderId="34" xfId="2" quotePrefix="1" applyFont="1" applyBorder="1" applyAlignment="1">
      <alignment horizontal="center" vertical="center" wrapText="1"/>
    </xf>
    <xf numFmtId="0" fontId="27" fillId="0" borderId="31" xfId="2" quotePrefix="1" applyFont="1" applyBorder="1" applyAlignment="1">
      <alignment horizontal="center" vertical="center" wrapText="1"/>
    </xf>
    <xf numFmtId="0" fontId="27" fillId="0" borderId="32" xfId="2" quotePrefix="1" applyFont="1" applyBorder="1" applyAlignment="1">
      <alignment horizontal="center" vertical="center" wrapText="1"/>
    </xf>
    <xf numFmtId="0" fontId="27" fillId="0" borderId="34" xfId="2" applyFont="1" applyBorder="1" applyAlignment="1">
      <alignment horizontal="center"/>
    </xf>
    <xf numFmtId="0" fontId="27" fillId="0" borderId="31" xfId="2" applyFont="1" applyBorder="1" applyAlignment="1">
      <alignment horizontal="center"/>
    </xf>
    <xf numFmtId="0" fontId="27" fillId="0" borderId="32" xfId="2" applyFont="1" applyBorder="1" applyAlignment="1">
      <alignment horizontal="center"/>
    </xf>
    <xf numFmtId="0" fontId="109" fillId="0" borderId="21" xfId="0" applyFont="1" applyBorder="1" applyAlignment="1">
      <alignment horizontal="center" wrapText="1"/>
    </xf>
    <xf numFmtId="0" fontId="109" fillId="0" borderId="0" xfId="0" applyFont="1" applyAlignment="1">
      <alignment horizontal="center" wrapText="1"/>
    </xf>
    <xf numFmtId="0" fontId="83" fillId="0" borderId="63" xfId="133" applyFont="1" applyBorder="1" applyAlignment="1">
      <alignment horizontal="left" vertical="top" wrapText="1"/>
    </xf>
    <xf numFmtId="0" fontId="83" fillId="0" borderId="64" xfId="133" applyFont="1" applyBorder="1" applyAlignment="1">
      <alignment horizontal="left" vertical="top" wrapText="1"/>
    </xf>
    <xf numFmtId="0" fontId="84" fillId="0" borderId="65" xfId="133" applyFont="1" applyBorder="1" applyAlignment="1">
      <alignment horizontal="left" vertical="top" wrapText="1"/>
    </xf>
    <xf numFmtId="0" fontId="84" fillId="0" borderId="66" xfId="133" applyFont="1" applyBorder="1" applyAlignment="1">
      <alignment horizontal="left" vertical="top" wrapText="1"/>
    </xf>
    <xf numFmtId="0" fontId="85" fillId="0" borderId="65" xfId="133" applyFont="1" applyBorder="1" applyAlignment="1">
      <alignment horizontal="left" vertical="top" wrapText="1"/>
    </xf>
    <xf numFmtId="0" fontId="85" fillId="0" borderId="66" xfId="133" applyFont="1" applyBorder="1" applyAlignment="1">
      <alignment horizontal="left" vertical="top" wrapText="1"/>
    </xf>
    <xf numFmtId="0" fontId="83" fillId="0" borderId="68" xfId="133" applyFont="1" applyBorder="1" applyAlignment="1">
      <alignment horizontal="left" wrapText="1"/>
    </xf>
    <xf numFmtId="0" fontId="83" fillId="0" borderId="69" xfId="133" applyFont="1" applyBorder="1" applyAlignment="1">
      <alignment horizontal="left" wrapText="1"/>
    </xf>
    <xf numFmtId="0" fontId="83" fillId="0" borderId="72" xfId="133" applyFont="1" applyBorder="1" applyAlignment="1">
      <alignment horizontal="left" wrapText="1"/>
    </xf>
    <xf numFmtId="0" fontId="83" fillId="0" borderId="73" xfId="133" applyFont="1" applyBorder="1" applyAlignment="1">
      <alignment horizontal="left" wrapText="1"/>
    </xf>
    <xf numFmtId="0" fontId="83" fillId="0" borderId="74" xfId="133" applyFont="1" applyBorder="1" applyAlignment="1">
      <alignment horizontal="left" wrapText="1"/>
    </xf>
    <xf numFmtId="0" fontId="83" fillId="0" borderId="76" xfId="133" applyFont="1" applyBorder="1" applyAlignment="1">
      <alignment horizontal="left" wrapText="1"/>
    </xf>
    <xf numFmtId="0" fontId="86" fillId="0" borderId="63" xfId="133" applyFont="1" applyBorder="1" applyAlignment="1">
      <alignment horizontal="left" vertical="top" wrapText="1"/>
    </xf>
    <xf numFmtId="0" fontId="86" fillId="0" borderId="66" xfId="133" applyFont="1" applyBorder="1" applyAlignment="1">
      <alignment horizontal="left" vertical="top" wrapText="1"/>
    </xf>
    <xf numFmtId="0" fontId="85" fillId="0" borderId="63" xfId="133" applyFont="1" applyBorder="1" applyAlignment="1">
      <alignment horizontal="left" vertical="center" wrapText="1"/>
    </xf>
    <xf numFmtId="0" fontId="85" fillId="0" borderId="66" xfId="133" applyFont="1" applyBorder="1" applyAlignment="1">
      <alignment horizontal="left" vertical="center" wrapText="1"/>
    </xf>
    <xf numFmtId="0" fontId="85" fillId="0" borderId="67" xfId="133" applyFont="1" applyBorder="1" applyAlignment="1">
      <alignment horizontal="left" vertical="center" wrapText="1"/>
    </xf>
    <xf numFmtId="0" fontId="84" fillId="50" borderId="63" xfId="133" applyFont="1" applyFill="1" applyBorder="1" applyAlignment="1">
      <alignment horizontal="left" vertical="center" wrapText="1"/>
    </xf>
    <xf numFmtId="0" fontId="84" fillId="50" borderId="66" xfId="133" applyFont="1" applyFill="1" applyBorder="1" applyAlignment="1">
      <alignment horizontal="left" vertical="center" wrapText="1"/>
    </xf>
    <xf numFmtId="0" fontId="84" fillId="50" borderId="67" xfId="133" applyFont="1" applyFill="1" applyBorder="1" applyAlignment="1">
      <alignment horizontal="left" vertical="center" wrapText="1"/>
    </xf>
    <xf numFmtId="0" fontId="96" fillId="0" borderId="63" xfId="0" applyFont="1" applyBorder="1" applyAlignment="1">
      <alignment horizontal="left" vertical="top" wrapText="1" indent="1"/>
    </xf>
    <xf numFmtId="0" fontId="96" fillId="0" borderId="67" xfId="0" applyFont="1" applyBorder="1" applyAlignment="1">
      <alignment horizontal="left" vertical="top" wrapText="1" indent="1"/>
    </xf>
    <xf numFmtId="0" fontId="96" fillId="0" borderId="63" xfId="0" applyFont="1" applyBorder="1" applyAlignment="1">
      <alignment horizontal="center" vertical="top" wrapText="1"/>
    </xf>
    <xf numFmtId="0" fontId="96" fillId="0" borderId="67" xfId="0" applyFont="1" applyBorder="1" applyAlignment="1">
      <alignment horizontal="center" vertical="top" wrapText="1"/>
    </xf>
    <xf numFmtId="0" fontId="6" fillId="0" borderId="63" xfId="0" applyFont="1" applyBorder="1" applyAlignment="1">
      <alignment horizontal="center" vertical="top" wrapText="1"/>
    </xf>
    <xf numFmtId="0" fontId="6" fillId="0" borderId="67" xfId="0" applyFont="1" applyBorder="1" applyAlignment="1">
      <alignment horizontal="center" vertical="top" wrapText="1"/>
    </xf>
    <xf numFmtId="0" fontId="6" fillId="0" borderId="63" xfId="0" applyFont="1" applyBorder="1" applyAlignment="1">
      <alignment horizontal="left" vertical="top" wrapText="1" indent="1"/>
    </xf>
    <xf numFmtId="0" fontId="6" fillId="0" borderId="67" xfId="0" applyFont="1" applyBorder="1" applyAlignment="1">
      <alignment horizontal="left" vertical="top" wrapText="1" indent="1"/>
    </xf>
    <xf numFmtId="0" fontId="85" fillId="0" borderId="67" xfId="133" applyFont="1" applyBorder="1" applyAlignment="1">
      <alignment horizontal="left" vertical="top" wrapText="1"/>
    </xf>
    <xf numFmtId="0" fontId="84" fillId="0" borderId="63" xfId="133" applyFont="1" applyBorder="1" applyAlignment="1">
      <alignment horizontal="center" vertical="top" wrapText="1"/>
    </xf>
    <xf numFmtId="0" fontId="84" fillId="0" borderId="66" xfId="133" applyFont="1" applyBorder="1" applyAlignment="1">
      <alignment horizontal="center" vertical="top" wrapText="1"/>
    </xf>
    <xf numFmtId="0" fontId="84" fillId="0" borderId="67" xfId="133" applyFont="1" applyBorder="1" applyAlignment="1">
      <alignment horizontal="center" vertical="top" wrapText="1"/>
    </xf>
    <xf numFmtId="0" fontId="83" fillId="0" borderId="66" xfId="133" applyFont="1" applyBorder="1" applyAlignment="1">
      <alignment horizontal="left" vertical="top" wrapText="1"/>
    </xf>
    <xf numFmtId="0" fontId="83" fillId="0" borderId="67" xfId="133" applyFont="1" applyBorder="1" applyAlignment="1">
      <alignment horizontal="left" vertical="top" wrapText="1"/>
    </xf>
    <xf numFmtId="1" fontId="110" fillId="0" borderId="63" xfId="0" applyNumberFormat="1" applyFont="1" applyBorder="1" applyAlignment="1">
      <alignment horizontal="center" vertical="top" shrinkToFit="1"/>
    </xf>
    <xf numFmtId="1" fontId="110" fillId="0" borderId="67" xfId="0" applyNumberFormat="1" applyFont="1" applyBorder="1" applyAlignment="1">
      <alignment horizontal="center" vertical="top" shrinkToFit="1"/>
    </xf>
    <xf numFmtId="0" fontId="105" fillId="0" borderId="63" xfId="133" applyFont="1" applyBorder="1" applyAlignment="1">
      <alignment horizontal="left" vertical="top" wrapText="1" indent="2"/>
    </xf>
    <xf numFmtId="0" fontId="105" fillId="0" borderId="67" xfId="133" applyFont="1" applyBorder="1" applyAlignment="1">
      <alignment horizontal="left" vertical="top" wrapText="1" indent="2"/>
    </xf>
    <xf numFmtId="0" fontId="80" fillId="0" borderId="80" xfId="133" applyBorder="1" applyAlignment="1">
      <alignment horizontal="left" vertical="top" wrapText="1"/>
    </xf>
    <xf numFmtId="0" fontId="80" fillId="0" borderId="81" xfId="133" applyBorder="1" applyAlignment="1">
      <alignment horizontal="left" vertical="top" wrapText="1"/>
    </xf>
    <xf numFmtId="0" fontId="80" fillId="0" borderId="82" xfId="133" applyBorder="1" applyAlignment="1">
      <alignment horizontal="left" vertical="top" wrapText="1"/>
    </xf>
    <xf numFmtId="0" fontId="99" fillId="0" borderId="63" xfId="133" applyFont="1" applyBorder="1" applyAlignment="1">
      <alignment horizontal="left" vertical="top" wrapText="1"/>
    </xf>
    <xf numFmtId="0" fontId="99" fillId="0" borderId="67" xfId="133" applyFont="1" applyBorder="1" applyAlignment="1">
      <alignment horizontal="left" vertical="top" wrapText="1"/>
    </xf>
    <xf numFmtId="0" fontId="101" fillId="0" borderId="63" xfId="133" applyFont="1" applyBorder="1" applyAlignment="1">
      <alignment horizontal="left" vertical="top" wrapText="1"/>
    </xf>
    <xf numFmtId="0" fontId="101" fillId="0" borderId="66" xfId="133" applyFont="1" applyBorder="1" applyAlignment="1">
      <alignment horizontal="left" vertical="top" wrapText="1"/>
    </xf>
    <xf numFmtId="0" fontId="101" fillId="0" borderId="67" xfId="133" applyFont="1" applyBorder="1" applyAlignment="1">
      <alignment horizontal="left" vertical="top" wrapText="1"/>
    </xf>
    <xf numFmtId="0" fontId="80" fillId="0" borderId="68" xfId="133" applyBorder="1" applyAlignment="1">
      <alignment horizontal="left" vertical="top" wrapText="1"/>
    </xf>
    <xf numFmtId="0" fontId="80" fillId="0" borderId="69" xfId="133" applyBorder="1" applyAlignment="1">
      <alignment horizontal="left" vertical="top" wrapText="1"/>
    </xf>
    <xf numFmtId="0" fontId="80" fillId="0" borderId="72" xfId="133" applyBorder="1" applyAlignment="1">
      <alignment horizontal="left" vertical="top" wrapText="1"/>
    </xf>
    <xf numFmtId="0" fontId="80" fillId="0" borderId="73" xfId="133" applyBorder="1" applyAlignment="1">
      <alignment horizontal="left" vertical="top" wrapText="1"/>
    </xf>
    <xf numFmtId="0" fontId="80" fillId="0" borderId="74" xfId="133" applyBorder="1" applyAlignment="1">
      <alignment horizontal="left" vertical="top" wrapText="1"/>
    </xf>
    <xf numFmtId="0" fontId="80" fillId="0" borderId="76" xfId="133" applyBorder="1" applyAlignment="1">
      <alignment horizontal="left" vertical="top" wrapText="1"/>
    </xf>
    <xf numFmtId="0" fontId="102" fillId="0" borderId="63" xfId="133" applyFont="1" applyBorder="1" applyAlignment="1">
      <alignment horizontal="left" vertical="top" wrapText="1"/>
    </xf>
    <xf numFmtId="0" fontId="102" fillId="0" borderId="66" xfId="133" applyFont="1" applyBorder="1" applyAlignment="1">
      <alignment horizontal="left" vertical="top" wrapText="1"/>
    </xf>
    <xf numFmtId="0" fontId="102" fillId="0" borderId="67" xfId="133" applyFont="1" applyBorder="1" applyAlignment="1">
      <alignment horizontal="left" vertical="top" wrapText="1"/>
    </xf>
    <xf numFmtId="0" fontId="104" fillId="0" borderId="63" xfId="133" applyFont="1" applyBorder="1" applyAlignment="1">
      <alignment horizontal="center" vertical="top" wrapText="1"/>
    </xf>
    <xf numFmtId="0" fontId="104" fillId="0" borderId="66" xfId="133" applyFont="1" applyBorder="1" applyAlignment="1">
      <alignment horizontal="center" vertical="top" wrapText="1"/>
    </xf>
    <xf numFmtId="0" fontId="104" fillId="0" borderId="67" xfId="133" applyFont="1" applyBorder="1" applyAlignment="1">
      <alignment horizontal="center" vertical="top" wrapText="1"/>
    </xf>
    <xf numFmtId="0" fontId="105" fillId="0" borderId="63" xfId="133" applyFont="1" applyBorder="1" applyAlignment="1">
      <alignment horizontal="left" vertical="top" wrapText="1"/>
    </xf>
    <xf numFmtId="0" fontId="105" fillId="0" borderId="77" xfId="133" applyFont="1" applyBorder="1" applyAlignment="1">
      <alignment horizontal="left" vertical="top" wrapText="1"/>
    </xf>
    <xf numFmtId="0" fontId="105" fillId="0" borderId="78" xfId="133" applyFont="1" applyBorder="1" applyAlignment="1">
      <alignment horizontal="left" vertical="top" wrapText="1"/>
    </xf>
    <xf numFmtId="0" fontId="105" fillId="0" borderId="66" xfId="133" applyFont="1" applyBorder="1" applyAlignment="1">
      <alignment horizontal="left" vertical="top" wrapText="1"/>
    </xf>
    <xf numFmtId="0" fontId="105" fillId="0" borderId="78" xfId="133" applyFont="1" applyBorder="1" applyAlignment="1">
      <alignment horizontal="right" vertical="top" wrapText="1"/>
    </xf>
    <xf numFmtId="0" fontId="105" fillId="0" borderId="77" xfId="133" applyFont="1" applyBorder="1" applyAlignment="1">
      <alignment horizontal="right" vertical="top" wrapText="1"/>
    </xf>
    <xf numFmtId="0" fontId="98" fillId="0" borderId="63" xfId="133" applyFont="1" applyBorder="1" applyAlignment="1">
      <alignment horizontal="center" vertical="top" wrapText="1"/>
    </xf>
    <xf numFmtId="0" fontId="98" fillId="0" borderId="67" xfId="133" applyFont="1" applyBorder="1" applyAlignment="1">
      <alignment horizontal="center" vertical="top" wrapText="1"/>
    </xf>
    <xf numFmtId="1" fontId="112" fillId="0" borderId="78" xfId="133" applyNumberFormat="1" applyFont="1" applyBorder="1" applyAlignment="1">
      <alignment horizontal="right" vertical="top" shrinkToFit="1"/>
    </xf>
    <xf numFmtId="1" fontId="112" fillId="0" borderId="77" xfId="133" applyNumberFormat="1" applyFont="1" applyBorder="1" applyAlignment="1">
      <alignment horizontal="right" vertical="top" shrinkToFit="1"/>
    </xf>
    <xf numFmtId="0" fontId="98" fillId="0" borderId="66" xfId="133" applyFont="1" applyBorder="1" applyAlignment="1">
      <alignment horizontal="center" vertical="top" wrapText="1"/>
    </xf>
    <xf numFmtId="0" fontId="10" fillId="0" borderId="68" xfId="133" applyFont="1" applyBorder="1" applyAlignment="1">
      <alignment horizontal="left" vertical="top" wrapText="1"/>
    </xf>
    <xf numFmtId="0" fontId="80" fillId="0" borderId="71" xfId="133" applyBorder="1" applyAlignment="1">
      <alignment horizontal="left" vertical="top" wrapText="1"/>
    </xf>
    <xf numFmtId="0" fontId="106" fillId="51" borderId="72" xfId="133" applyFont="1" applyFill="1" applyBorder="1" applyAlignment="1">
      <alignment horizontal="left" vertical="top" wrapText="1"/>
    </xf>
    <xf numFmtId="0" fontId="106" fillId="51" borderId="0" xfId="133" applyFont="1" applyFill="1" applyAlignment="1">
      <alignment horizontal="left" vertical="top" wrapText="1"/>
    </xf>
    <xf numFmtId="0" fontId="80" fillId="0" borderId="0" xfId="133" applyAlignment="1">
      <alignment horizontal="left" vertical="center" wrapText="1"/>
    </xf>
    <xf numFmtId="0" fontId="80" fillId="0" borderId="73" xfId="133" applyBorder="1" applyAlignment="1">
      <alignment horizontal="left" vertical="center" wrapText="1"/>
    </xf>
    <xf numFmtId="0" fontId="80" fillId="0" borderId="74" xfId="133" applyBorder="1" applyAlignment="1">
      <alignment horizontal="left" wrapText="1"/>
    </xf>
    <xf numFmtId="0" fontId="80" fillId="0" borderId="75" xfId="133" applyBorder="1" applyAlignment="1">
      <alignment horizontal="left" wrapText="1"/>
    </xf>
    <xf numFmtId="0" fontId="80" fillId="0" borderId="76" xfId="133" applyBorder="1" applyAlignment="1">
      <alignment horizontal="left" wrapText="1"/>
    </xf>
    <xf numFmtId="0" fontId="80" fillId="0" borderId="63" xfId="133" applyBorder="1" applyAlignment="1">
      <alignment horizontal="left" vertical="top" wrapText="1"/>
    </xf>
    <xf numFmtId="0" fontId="80" fillId="0" borderId="66" xfId="133" applyBorder="1" applyAlignment="1">
      <alignment horizontal="left" vertical="top" wrapText="1"/>
    </xf>
    <xf numFmtId="0" fontId="80" fillId="0" borderId="67" xfId="133" applyBorder="1" applyAlignment="1">
      <alignment horizontal="left" vertical="top" wrapText="1"/>
    </xf>
    <xf numFmtId="0" fontId="90" fillId="0" borderId="21" xfId="0" applyFont="1" applyBorder="1" applyAlignment="1">
      <alignment horizontal="left" vertical="top" wrapText="1"/>
    </xf>
    <xf numFmtId="0" fontId="90" fillId="0" borderId="0" xfId="0" applyFont="1" applyAlignment="1">
      <alignment horizontal="left" vertical="top" wrapText="1"/>
    </xf>
    <xf numFmtId="0" fontId="74" fillId="0" borderId="0" xfId="59" applyFont="1" applyAlignment="1">
      <alignment horizontal="left" vertical="center" wrapText="1"/>
    </xf>
    <xf numFmtId="16" fontId="74" fillId="0" borderId="50" xfId="59" quotePrefix="1" applyNumberFormat="1" applyFont="1" applyBorder="1" applyAlignment="1">
      <alignment horizontal="center" vertical="center" wrapText="1"/>
    </xf>
    <xf numFmtId="16" fontId="74" fillId="0" borderId="51" xfId="59" applyNumberFormat="1" applyFont="1" applyBorder="1" applyAlignment="1">
      <alignment horizontal="center" vertical="center" wrapText="1"/>
    </xf>
    <xf numFmtId="16" fontId="74" fillId="0" borderId="52" xfId="59" applyNumberFormat="1" applyFont="1" applyBorder="1" applyAlignment="1">
      <alignment horizontal="center" vertical="center" wrapText="1"/>
    </xf>
    <xf numFmtId="0" fontId="74" fillId="0" borderId="55" xfId="59" applyFont="1" applyBorder="1" applyAlignment="1">
      <alignment horizontal="center" vertical="center" wrapText="1"/>
    </xf>
    <xf numFmtId="0" fontId="74" fillId="0" borderId="56" xfId="59" applyFont="1" applyBorder="1" applyAlignment="1">
      <alignment horizontal="center" vertical="center" wrapText="1"/>
    </xf>
    <xf numFmtId="0" fontId="74" fillId="0" borderId="57" xfId="59" applyFont="1" applyBorder="1" applyAlignment="1">
      <alignment horizontal="center" vertical="center" wrapText="1"/>
    </xf>
    <xf numFmtId="0" fontId="74" fillId="0" borderId="55" xfId="59" quotePrefix="1" applyFont="1" applyBorder="1" applyAlignment="1">
      <alignment horizontal="center" vertical="center" wrapText="1"/>
    </xf>
    <xf numFmtId="0" fontId="74" fillId="0" borderId="59" xfId="59" quotePrefix="1" applyFont="1" applyBorder="1" applyAlignment="1">
      <alignment horizontal="center" vertical="center" wrapText="1"/>
    </xf>
    <xf numFmtId="0" fontId="74" fillId="0" borderId="61" xfId="59" applyFont="1" applyBorder="1" applyAlignment="1">
      <alignment horizontal="center" vertical="center" wrapText="1"/>
    </xf>
    <xf numFmtId="0" fontId="74" fillId="0" borderId="62" xfId="59" applyFont="1" applyBorder="1" applyAlignment="1">
      <alignment horizontal="center" vertical="center" wrapText="1"/>
    </xf>
    <xf numFmtId="0" fontId="32" fillId="5" borderId="47" xfId="59" applyFont="1" applyFill="1" applyBorder="1" applyAlignment="1">
      <alignment horizontal="center" vertical="center"/>
    </xf>
    <xf numFmtId="0" fontId="32" fillId="5" borderId="46" xfId="59" applyFont="1" applyFill="1" applyBorder="1" applyAlignment="1">
      <alignment horizontal="center" vertical="center"/>
    </xf>
    <xf numFmtId="0" fontId="74" fillId="5" borderId="45" xfId="59" applyFont="1" applyFill="1" applyBorder="1" applyAlignment="1">
      <alignment horizontal="left" vertical="center"/>
    </xf>
    <xf numFmtId="0" fontId="74" fillId="0" borderId="46" xfId="59" applyFont="1" applyBorder="1" applyAlignment="1">
      <alignment vertical="center"/>
    </xf>
    <xf numFmtId="0" fontId="74" fillId="0" borderId="46" xfId="59" applyFont="1" applyBorder="1" applyAlignment="1">
      <alignment horizontal="left" vertical="center"/>
    </xf>
  </cellXfs>
  <cellStyles count="136">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20% - Accent1" xfId="89" builtinId="30" customBuiltin="1"/>
    <cellStyle name="20% - Accent2" xfId="93" builtinId="34" customBuiltin="1"/>
    <cellStyle name="20% - Accent3" xfId="97" builtinId="38" customBuiltin="1"/>
    <cellStyle name="20% - Accent4" xfId="101" builtinId="42" customBuiltin="1"/>
    <cellStyle name="20% - Accent5" xfId="105" builtinId="46" customBuiltin="1"/>
    <cellStyle name="20% - Accent6" xfId="109" builtinId="50" customBuiltin="1"/>
    <cellStyle name="40% - Accent1" xfId="90" builtinId="31" customBuiltin="1"/>
    <cellStyle name="40% - Accent2" xfId="94" builtinId="35" customBuiltin="1"/>
    <cellStyle name="40% - Accent3" xfId="98" builtinId="39" customBuiltin="1"/>
    <cellStyle name="40% - Accent4" xfId="102" builtinId="43" customBuiltin="1"/>
    <cellStyle name="40% - Accent5" xfId="106" builtinId="47" customBuiltin="1"/>
    <cellStyle name="40% - Accent6" xfId="110" builtinId="51" customBuiltin="1"/>
    <cellStyle name="60% - Accent1" xfId="91" builtinId="32" customBuiltin="1"/>
    <cellStyle name="60% - Accent2" xfId="95" builtinId="36" customBuiltin="1"/>
    <cellStyle name="60% - Accent3" xfId="99" builtinId="40" customBuiltin="1"/>
    <cellStyle name="60% - Accent4" xfId="103" builtinId="44" customBuiltin="1"/>
    <cellStyle name="60% - Accent5" xfId="107" builtinId="48" customBuiltin="1"/>
    <cellStyle name="60% - Accent6" xfId="111" builtinId="52" customBuiltin="1"/>
    <cellStyle name="Accent1" xfId="88" builtinId="29" customBuiltin="1"/>
    <cellStyle name="Accent2" xfId="92" builtinId="33" customBuiltin="1"/>
    <cellStyle name="Accent3" xfId="96" builtinId="37" customBuiltin="1"/>
    <cellStyle name="Accent4" xfId="100" builtinId="41" customBuiltin="1"/>
    <cellStyle name="Accent5" xfId="104" builtinId="45" customBuiltin="1"/>
    <cellStyle name="Accent6" xfId="108" builtinId="49" customBuiltin="1"/>
    <cellStyle name="Bad" xfId="77" builtinId="27" customBuiltin="1"/>
    <cellStyle name="Calculation" xfId="81" builtinId="22" customBuiltin="1"/>
    <cellStyle name="Check Cell" xfId="83" builtinId="23" customBuiltin="1"/>
    <cellStyle name="Column_Title" xfId="11" xr:uid="{00000000-0005-0000-0000-000008000000}"/>
    <cellStyle name="Comma" xfId="62" builtinId="3"/>
    <cellStyle name="Comma 2" xfId="12" xr:uid="{00000000-0005-0000-0000-00000A000000}"/>
    <cellStyle name="Comma 2 2" xfId="13" xr:uid="{00000000-0005-0000-0000-00000B000000}"/>
    <cellStyle name="Comma 2 6" xfId="114" xr:uid="{C5B3D3D6-E03B-4AD8-96B9-50745A280F99}"/>
    <cellStyle name="Comma 3" xfId="14" xr:uid="{00000000-0005-0000-0000-00000C000000}"/>
    <cellStyle name="Comma 4" xfId="15" xr:uid="{00000000-0005-0000-0000-00000D000000}"/>
    <cellStyle name="Comma 77" xfId="126" xr:uid="{8053857B-1898-472F-8201-235DA85F4671}"/>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Explanatory Text" xfId="86" builtinId="53" customBuiltin="1"/>
    <cellStyle name="Fixed" xfId="21" xr:uid="{00000000-0005-0000-0000-000013000000}"/>
    <cellStyle name="Good" xfId="76" builtinId="26" customBuiltin="1"/>
    <cellStyle name="Grey" xfId="22" xr:uid="{00000000-0005-0000-0000-000014000000}"/>
    <cellStyle name="Heading 1" xfId="72" builtinId="16" customBuiltin="1"/>
    <cellStyle name="Heading 1 2" xfId="23" xr:uid="{00000000-0005-0000-0000-000015000000}"/>
    <cellStyle name="Heading 2" xfId="73" builtinId="17" customBuiltin="1"/>
    <cellStyle name="Heading 2 2" xfId="24" xr:uid="{00000000-0005-0000-0000-000016000000}"/>
    <cellStyle name="Heading 3" xfId="74" builtinId="18" customBuiltin="1"/>
    <cellStyle name="Heading 4" xfId="75" builtinId="19" customBuiltin="1"/>
    <cellStyle name="Input" xfId="79" builtinId="20" customBuiltin="1"/>
    <cellStyle name="Input [yellow]" xfId="25" xr:uid="{00000000-0005-0000-0000-000017000000}"/>
    <cellStyle name="Input [yellow] 2" xfId="66" xr:uid="{1F967D7F-8DBD-4B0E-9EBE-4C9E84F4147F}"/>
    <cellStyle name="Linked Cell" xfId="82" builtinId="24" customBuiltin="1"/>
    <cellStyle name="Neutral" xfId="78" builtinId="28" customBuiltin="1"/>
    <cellStyle name="Normal" xfId="0" builtinId="0"/>
    <cellStyle name="Normal - Style1" xfId="26" xr:uid="{00000000-0005-0000-0000-000019000000}"/>
    <cellStyle name="Normal 10" xfId="133" xr:uid="{D9BC7F72-8547-4C2F-8E63-EFBFD2E734E1}"/>
    <cellStyle name="Normal 10 2" xfId="120" xr:uid="{EF5C0187-A12D-4F5A-8FCC-E9160554AB44}"/>
    <cellStyle name="Normal 10 2 5" xfId="113" xr:uid="{47F2D54C-209A-402F-96C4-FB1B5B2D4A05}"/>
    <cellStyle name="Normal 11" xfId="134" xr:uid="{BA077FBD-7DB2-4357-B6BE-09DA536663E5}"/>
    <cellStyle name="Normal 133" xfId="1" xr:uid="{00000000-0005-0000-0000-00001A000000}"/>
    <cellStyle name="Normal 133 3 3" xfId="115" xr:uid="{A5A0F7C3-CD11-4238-8A96-056E74AFCB20}"/>
    <cellStyle name="Normal 133 3 3 2" xfId="112" xr:uid="{3E13EFC6-7285-4383-8D1C-EC643BA52A86}"/>
    <cellStyle name="Normal 142" xfId="118" xr:uid="{11F62236-78B2-42ED-A847-A35A795F7DD5}"/>
    <cellStyle name="Normal 145" xfId="127" xr:uid="{2F64E89B-2724-49F0-B6DC-9D7D503D82E9}"/>
    <cellStyle name="Normal 146" xfId="119" xr:uid="{F5EC285A-DA60-4BC4-BC85-F696B85A273D}"/>
    <cellStyle name="Normal 146 2" xfId="123" xr:uid="{9DC98EA9-BC5F-4E9A-839D-88E9504F8BF8}"/>
    <cellStyle name="Normal 147" xfId="124" xr:uid="{A2C4A55C-EB03-4A6D-9A25-9CFDA519E3E0}"/>
    <cellStyle name="Normal 148" xfId="125" xr:uid="{4DA28D40-D966-4FCE-88C5-06EC819DD581}"/>
    <cellStyle name="Normal 2" xfId="2" xr:uid="{00000000-0005-0000-0000-00001B000000}"/>
    <cellStyle name="Normal 2 2" xfId="27" xr:uid="{00000000-0005-0000-0000-00001C000000}"/>
    <cellStyle name="Normal 2 2 2" xfId="116" xr:uid="{2968F48F-3ED3-47A7-8251-49CB5A02A274}"/>
    <cellStyle name="Normal 2 3" xfId="59" xr:uid="{00000000-0005-0000-0000-00001D000000}"/>
    <cellStyle name="Normal 2 3 2" xfId="60" xr:uid="{00000000-0005-0000-0000-00001E000000}"/>
    <cellStyle name="Normal 2 3 2 2" xfId="63" xr:uid="{00000000-0005-0000-0000-00001F000000}"/>
    <cellStyle name="Normal 2 3 2 3" xfId="132" xr:uid="{4B0519F1-EDBB-4148-970A-DE9FD499533A}"/>
    <cellStyle name="Normal 2 3 3" xfId="128" xr:uid="{17F51EDC-0DA2-4156-A322-1074DA8F97BC}"/>
    <cellStyle name="Normal 2 4" xfId="68" xr:uid="{58005942-99CA-4ADE-8B6F-C6901138360D}"/>
    <cellStyle name="Normal 2 5" xfId="121" xr:uid="{B432CB2A-009A-43E9-9E3D-F0B044459608}"/>
    <cellStyle name="Normal 2 6" xfId="135" xr:uid="{82485961-B9A2-4F9A-B9B2-7726C655EF38}"/>
    <cellStyle name="Normal 2_112060-QTM" xfId="28" xr:uid="{00000000-0005-0000-0000-000020000000}"/>
    <cellStyle name="Normal 24" xfId="117" xr:uid="{89AECD3E-E42C-4010-AEA0-6EFD447D5779}"/>
    <cellStyle name="Normal 3" xfId="29" xr:uid="{00000000-0005-0000-0000-000021000000}"/>
    <cellStyle name="Normal 3 2" xfId="30" xr:uid="{00000000-0005-0000-0000-000022000000}"/>
    <cellStyle name="Normal 3 3" xfId="31" xr:uid="{00000000-0005-0000-0000-000023000000}"/>
    <cellStyle name="Normal 3 4" xfId="69" xr:uid="{5FB27EA3-8244-4A46-BE22-16B664DC053F}"/>
    <cellStyle name="Normal 3_111030-111048-111061-QTCN" xfId="32" xr:uid="{00000000-0005-0000-0000-000024000000}"/>
    <cellStyle name="Normal 31" xfId="122" xr:uid="{738D92C3-1702-4996-8BEF-CDC0587A13AC}"/>
    <cellStyle name="Normal 4" xfId="33" xr:uid="{00000000-0005-0000-0000-000025000000}"/>
    <cellStyle name="Normal 4 2" xfId="34" xr:uid="{00000000-0005-0000-0000-000026000000}"/>
    <cellStyle name="Normal 4 3" xfId="61" xr:uid="{00000000-0005-0000-0000-000027000000}"/>
    <cellStyle name="Normal 5" xfId="35" xr:uid="{00000000-0005-0000-0000-000028000000}"/>
    <cellStyle name="Normal 6" xfId="36" xr:uid="{00000000-0005-0000-0000-000029000000}"/>
    <cellStyle name="Normal 7" xfId="67" xr:uid="{9D9B48A0-DD60-43AD-89E3-36AC5EF45AF4}"/>
    <cellStyle name="Normal 8" xfId="70" xr:uid="{E08A0B46-D695-4CD6-A4FC-3B52A5F6588E}"/>
    <cellStyle name="Normal 8 2" xfId="129" xr:uid="{09D4B289-70C8-4B8C-97CA-F1100B3DCDB7}"/>
    <cellStyle name="Normal 9" xfId="130" xr:uid="{3B97C428-12ED-4548-8533-67FEF271AB56}"/>
    <cellStyle name="Note" xfId="85" builtinId="10" customBuiltin="1"/>
    <cellStyle name="Output" xfId="80" builtinId="21" customBuiltin="1"/>
    <cellStyle name="Percent" xfId="131" builtinId="5"/>
    <cellStyle name="Percent [2]" xfId="37" xr:uid="{00000000-0005-0000-0000-00002A000000}"/>
    <cellStyle name="Percent 2" xfId="38" xr:uid="{00000000-0005-0000-0000-00002B000000}"/>
    <cellStyle name="Percent 2 2" xfId="39" xr:uid="{00000000-0005-0000-0000-00002C000000}"/>
    <cellStyle name="Percent 2 3" xfId="40" xr:uid="{00000000-0005-0000-0000-00002D000000}"/>
    <cellStyle name="Percent 3" xfId="41" xr:uid="{00000000-0005-0000-0000-00002E000000}"/>
    <cellStyle name="SAPBEXstdData" xfId="42" xr:uid="{00000000-0005-0000-0000-00002F000000}"/>
    <cellStyle name="SAPBEXstdData 2" xfId="65" xr:uid="{DAF814A1-BE7A-42FD-BFE4-605EE8592ADC}"/>
    <cellStyle name="SAPBEXstdItem" xfId="43" xr:uid="{00000000-0005-0000-0000-000030000000}"/>
    <cellStyle name="SAPBEXstdItem 2" xfId="64" xr:uid="{AFFC70AB-B290-406B-B3FD-4A0E3410A7A4}"/>
    <cellStyle name="Style 1" xfId="44" xr:uid="{00000000-0005-0000-0000-000031000000}"/>
    <cellStyle name="Times New Roman" xfId="45" xr:uid="{00000000-0005-0000-0000-000032000000}"/>
    <cellStyle name="Title" xfId="71" builtinId="15" customBuiltin="1"/>
    <cellStyle name="Total" xfId="87" builtinId="25" customBuiltin="1"/>
    <cellStyle name="Total 2" xfId="46" xr:uid="{00000000-0005-0000-0000-000033000000}"/>
    <cellStyle name="Warning Text" xfId="84" builtinId="11" customBuiltin="1"/>
    <cellStyle name="Обычный_Лист1" xfId="47" xr:uid="{00000000-0005-0000-0000-000034000000}"/>
    <cellStyle name="똿뗦먛귟 [0.00]_PRODUCT DETAIL Q1" xfId="48" xr:uid="{00000000-0005-0000-0000-000035000000}"/>
    <cellStyle name="똿뗦먛귟_PRODUCT DETAIL Q1" xfId="49" xr:uid="{00000000-0005-0000-0000-000036000000}"/>
    <cellStyle name="믅됞 [0.00]_PRODUCT DETAIL Q1" xfId="50" xr:uid="{00000000-0005-0000-0000-000037000000}"/>
    <cellStyle name="믅됞_PRODUCT DETAIL Q1" xfId="51" xr:uid="{00000000-0005-0000-0000-000038000000}"/>
    <cellStyle name="백분율_HOBONG" xfId="52" xr:uid="{00000000-0005-0000-0000-000039000000}"/>
    <cellStyle name="뷭?_BOOKSHIP" xfId="53" xr:uid="{00000000-0005-0000-0000-00003A000000}"/>
    <cellStyle name="콤마 [0]_1202" xfId="54" xr:uid="{00000000-0005-0000-0000-00003B000000}"/>
    <cellStyle name="콤마_1202" xfId="55" xr:uid="{00000000-0005-0000-0000-00003C000000}"/>
    <cellStyle name="통화 [0]_1202" xfId="56" xr:uid="{00000000-0005-0000-0000-00003D000000}"/>
    <cellStyle name="통화_1202" xfId="57" xr:uid="{00000000-0005-0000-0000-00003E000000}"/>
    <cellStyle name="표준_(정보부문)월별인원계획" xfId="58" xr:uid="{00000000-0005-0000-0000-00003F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8.emf"/><Relationship Id="rId7" Type="http://schemas.openxmlformats.org/officeDocument/2006/relationships/image" Target="../media/image12.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emf"/><Relationship Id="rId10" Type="http://schemas.openxmlformats.org/officeDocument/2006/relationships/image" Target="../media/image14.png"/><Relationship Id="rId4" Type="http://schemas.openxmlformats.org/officeDocument/2006/relationships/image" Target="../media/image9.emf"/><Relationship Id="rId9"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emf"/></Relationships>
</file>

<file path=xl/drawings/_rels/drawing4.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drawing5.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164</xdr:row>
      <xdr:rowOff>238125</xdr:rowOff>
    </xdr:from>
    <xdr:to>
      <xdr:col>16</xdr:col>
      <xdr:colOff>1359448</xdr:colOff>
      <xdr:row>170</xdr:row>
      <xdr:rowOff>151534</xdr:rowOff>
    </xdr:to>
    <xdr:pic>
      <xdr:nvPicPr>
        <xdr:cNvPr id="6" name="Picture 5">
          <a:extLst>
            <a:ext uri="{FF2B5EF4-FFF2-40B4-BE49-F238E27FC236}">
              <a16:creationId xmlns:a16="http://schemas.microsoft.com/office/drawing/2014/main" id="{A517DC36-2A1D-C829-CA61-168C57BAD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33875" y="19161125"/>
          <a:ext cx="8116426" cy="295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275343</xdr:colOff>
      <xdr:row>5</xdr:row>
      <xdr:rowOff>0</xdr:rowOff>
    </xdr:from>
    <xdr:to>
      <xdr:col>16</xdr:col>
      <xdr:colOff>1523422</xdr:colOff>
      <xdr:row>8</xdr:row>
      <xdr:rowOff>158750</xdr:rowOff>
    </xdr:to>
    <xdr:pic>
      <xdr:nvPicPr>
        <xdr:cNvPr id="7" name="Picture 6">
          <a:extLst>
            <a:ext uri="{FF2B5EF4-FFF2-40B4-BE49-F238E27FC236}">
              <a16:creationId xmlns:a16="http://schemas.microsoft.com/office/drawing/2014/main" id="{7F772B33-21EA-9D9F-6777-655C84B66E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52593" y="1746250"/>
          <a:ext cx="3861682"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202045</xdr:colOff>
      <xdr:row>171</xdr:row>
      <xdr:rowOff>432955</xdr:rowOff>
    </xdr:from>
    <xdr:to>
      <xdr:col>16</xdr:col>
      <xdr:colOff>1612449</xdr:colOff>
      <xdr:row>176</xdr:row>
      <xdr:rowOff>2900795</xdr:rowOff>
    </xdr:to>
    <xdr:pic>
      <xdr:nvPicPr>
        <xdr:cNvPr id="3" name="Picture 2">
          <a:extLst>
            <a:ext uri="{FF2B5EF4-FFF2-40B4-BE49-F238E27FC236}">
              <a16:creationId xmlns:a16="http://schemas.microsoft.com/office/drawing/2014/main" id="{2B77C9DC-E4A7-F203-E80F-C9316A33EA58}"/>
            </a:ext>
          </a:extLst>
        </xdr:cNvPr>
        <xdr:cNvPicPr>
          <a:picLocks noChangeAspect="1"/>
        </xdr:cNvPicPr>
      </xdr:nvPicPr>
      <xdr:blipFill>
        <a:blip xmlns:r="http://schemas.openxmlformats.org/officeDocument/2006/relationships" r:embed="rId2"/>
        <a:stretch>
          <a:fillRect/>
        </a:stretch>
      </xdr:blipFill>
      <xdr:spPr>
        <a:xfrm>
          <a:off x="17534659" y="93128523"/>
          <a:ext cx="8308813" cy="4805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1746250</xdr:colOff>
      <xdr:row>19</xdr:row>
      <xdr:rowOff>60325</xdr:rowOff>
    </xdr:from>
    <xdr:to>
      <xdr:col>2</xdr:col>
      <xdr:colOff>1524000</xdr:colOff>
      <xdr:row>19</xdr:row>
      <xdr:rowOff>3465874</xdr:rowOff>
    </xdr:to>
    <xdr:pic>
      <xdr:nvPicPr>
        <xdr:cNvPr id="11" name="Picture 10">
          <a:extLst>
            <a:ext uri="{FF2B5EF4-FFF2-40B4-BE49-F238E27FC236}">
              <a16:creationId xmlns:a16="http://schemas.microsoft.com/office/drawing/2014/main" id="{1CDCBFAF-22D4-C31E-D17A-B2711CF510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9650" y="22361525"/>
          <a:ext cx="2978150" cy="340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2413000</xdr:colOff>
      <xdr:row>13</xdr:row>
      <xdr:rowOff>191424</xdr:rowOff>
    </xdr:from>
    <xdr:to>
      <xdr:col>3</xdr:col>
      <xdr:colOff>510545</xdr:colOff>
      <xdr:row>13</xdr:row>
      <xdr:rowOff>2616200</xdr:rowOff>
    </xdr:to>
    <xdr:pic>
      <xdr:nvPicPr>
        <xdr:cNvPr id="3" name="Picture 2">
          <a:extLst>
            <a:ext uri="{FF2B5EF4-FFF2-40B4-BE49-F238E27FC236}">
              <a16:creationId xmlns:a16="http://schemas.microsoft.com/office/drawing/2014/main" id="{E2DB6803-E5E7-5175-E7E3-44A4C9C13C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13501024"/>
          <a:ext cx="4498345" cy="2424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1955800</xdr:colOff>
      <xdr:row>17</xdr:row>
      <xdr:rowOff>609600</xdr:rowOff>
    </xdr:from>
    <xdr:to>
      <xdr:col>2</xdr:col>
      <xdr:colOff>1433322</xdr:colOff>
      <xdr:row>17</xdr:row>
      <xdr:rowOff>2012950</xdr:rowOff>
    </xdr:to>
    <xdr:pic>
      <xdr:nvPicPr>
        <xdr:cNvPr id="5" name="Picture 4">
          <a:extLst>
            <a:ext uri="{FF2B5EF4-FFF2-40B4-BE49-F238E27FC236}">
              <a16:creationId xmlns:a16="http://schemas.microsoft.com/office/drawing/2014/main" id="{52D61B38-1C8E-42BF-A1A7-252AD1324E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0" y="19735800"/>
          <a:ext cx="2677922" cy="140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2095499</xdr:colOff>
      <xdr:row>15</xdr:row>
      <xdr:rowOff>304800</xdr:rowOff>
    </xdr:from>
    <xdr:to>
      <xdr:col>2</xdr:col>
      <xdr:colOff>1931086</xdr:colOff>
      <xdr:row>15</xdr:row>
      <xdr:rowOff>1854200</xdr:rowOff>
    </xdr:to>
    <xdr:pic>
      <xdr:nvPicPr>
        <xdr:cNvPr id="6" name="Picture 5">
          <a:extLst>
            <a:ext uri="{FF2B5EF4-FFF2-40B4-BE49-F238E27FC236}">
              <a16:creationId xmlns:a16="http://schemas.microsoft.com/office/drawing/2014/main" id="{894971C0-2F66-AE3A-AD54-4E9956ED9C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68899" y="16408400"/>
          <a:ext cx="3035987"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1739900</xdr:colOff>
      <xdr:row>21</xdr:row>
      <xdr:rowOff>66911</xdr:rowOff>
    </xdr:from>
    <xdr:to>
      <xdr:col>2</xdr:col>
      <xdr:colOff>2997200</xdr:colOff>
      <xdr:row>21</xdr:row>
      <xdr:rowOff>1663699</xdr:rowOff>
    </xdr:to>
    <xdr:pic>
      <xdr:nvPicPr>
        <xdr:cNvPr id="12" name="Picture 11">
          <a:extLst>
            <a:ext uri="{FF2B5EF4-FFF2-40B4-BE49-F238E27FC236}">
              <a16:creationId xmlns:a16="http://schemas.microsoft.com/office/drawing/2014/main" id="{A8FD6C22-C4A5-DF0F-3CEC-CD6B66B68C6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13300" y="26660711"/>
          <a:ext cx="4457700" cy="1596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1263649</xdr:colOff>
      <xdr:row>27</xdr:row>
      <xdr:rowOff>152400</xdr:rowOff>
    </xdr:from>
    <xdr:to>
      <xdr:col>2</xdr:col>
      <xdr:colOff>696402</xdr:colOff>
      <xdr:row>27</xdr:row>
      <xdr:rowOff>1981200</xdr:rowOff>
    </xdr:to>
    <xdr:pic>
      <xdr:nvPicPr>
        <xdr:cNvPr id="7" name="Picture 6" descr="A white paper towel on a wood surface&#10;&#10;Description automatically generated">
          <a:extLst>
            <a:ext uri="{FF2B5EF4-FFF2-40B4-BE49-F238E27FC236}">
              <a16:creationId xmlns:a16="http://schemas.microsoft.com/office/drawing/2014/main" id="{7F54BA95-43F8-441D-85F6-7DC39C5FF7C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37049" y="40767000"/>
          <a:ext cx="2633153"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1485899</xdr:colOff>
      <xdr:row>23</xdr:row>
      <xdr:rowOff>276225</xdr:rowOff>
    </xdr:from>
    <xdr:to>
      <xdr:col>4</xdr:col>
      <xdr:colOff>279400</xdr:colOff>
      <xdr:row>23</xdr:row>
      <xdr:rowOff>4854505</xdr:rowOff>
    </xdr:to>
    <xdr:pic>
      <xdr:nvPicPr>
        <xdr:cNvPr id="9" name="Picture 8">
          <a:extLst>
            <a:ext uri="{FF2B5EF4-FFF2-40B4-BE49-F238E27FC236}">
              <a16:creationId xmlns:a16="http://schemas.microsoft.com/office/drawing/2014/main" id="{F63CA679-DD9F-5E42-3F3D-87CB610FFB8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59299" y="30019625"/>
          <a:ext cx="8394701" cy="4578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1441450</xdr:colOff>
      <xdr:row>25</xdr:row>
      <xdr:rowOff>130174</xdr:rowOff>
    </xdr:from>
    <xdr:to>
      <xdr:col>2</xdr:col>
      <xdr:colOff>812800</xdr:colOff>
      <xdr:row>25</xdr:row>
      <xdr:rowOff>3261209</xdr:rowOff>
    </xdr:to>
    <xdr:pic>
      <xdr:nvPicPr>
        <xdr:cNvPr id="10" name="Picture 9">
          <a:extLst>
            <a:ext uri="{FF2B5EF4-FFF2-40B4-BE49-F238E27FC236}">
              <a16:creationId xmlns:a16="http://schemas.microsoft.com/office/drawing/2014/main" id="{32B58573-EA52-756A-5826-2CD7B6A42C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14850" y="36223574"/>
          <a:ext cx="2571750" cy="3131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7213600</xdr:colOff>
      <xdr:row>0</xdr:row>
      <xdr:rowOff>152400</xdr:rowOff>
    </xdr:from>
    <xdr:to>
      <xdr:col>3</xdr:col>
      <xdr:colOff>3080876</xdr:colOff>
      <xdr:row>3</xdr:row>
      <xdr:rowOff>208731</xdr:rowOff>
    </xdr:to>
    <xdr:pic>
      <xdr:nvPicPr>
        <xdr:cNvPr id="4" name="Picture 3">
          <a:extLst>
            <a:ext uri="{FF2B5EF4-FFF2-40B4-BE49-F238E27FC236}">
              <a16:creationId xmlns:a16="http://schemas.microsoft.com/office/drawing/2014/main" id="{B0790310-36B9-4164-84BA-EF698C7CC0F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0828000" y="152400"/>
          <a:ext cx="3087226" cy="1123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990600</xdr:colOff>
      <xdr:row>31</xdr:row>
      <xdr:rowOff>121054</xdr:rowOff>
    </xdr:from>
    <xdr:to>
      <xdr:col>2</xdr:col>
      <xdr:colOff>1752600</xdr:colOff>
      <xdr:row>31</xdr:row>
      <xdr:rowOff>2193455</xdr:rowOff>
    </xdr:to>
    <xdr:pic>
      <xdr:nvPicPr>
        <xdr:cNvPr id="2" name="Picture 1">
          <a:extLst>
            <a:ext uri="{FF2B5EF4-FFF2-40B4-BE49-F238E27FC236}">
              <a16:creationId xmlns:a16="http://schemas.microsoft.com/office/drawing/2014/main" id="{1D323380-63DC-4744-B2DA-585ED35A16A3}"/>
            </a:ext>
          </a:extLst>
        </xdr:cNvPr>
        <xdr:cNvPicPr>
          <a:picLocks noChangeAspect="1"/>
        </xdr:cNvPicPr>
      </xdr:nvPicPr>
      <xdr:blipFill>
        <a:blip xmlns:r="http://schemas.openxmlformats.org/officeDocument/2006/relationships" r:embed="rId10"/>
        <a:stretch>
          <a:fillRect/>
        </a:stretch>
      </xdr:blipFill>
      <xdr:spPr>
        <a:xfrm>
          <a:off x="4064000" y="46298254"/>
          <a:ext cx="3962400" cy="20724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79375</xdr:colOff>
      <xdr:row>0</xdr:row>
      <xdr:rowOff>0</xdr:rowOff>
    </xdr:from>
    <xdr:to>
      <xdr:col>10</xdr:col>
      <xdr:colOff>570201</xdr:colOff>
      <xdr:row>23</xdr:row>
      <xdr:rowOff>55562</xdr:rowOff>
    </xdr:to>
    <xdr:pic>
      <xdr:nvPicPr>
        <xdr:cNvPr id="2" name="Picture 1">
          <a:extLst>
            <a:ext uri="{FF2B5EF4-FFF2-40B4-BE49-F238E27FC236}">
              <a16:creationId xmlns:a16="http://schemas.microsoft.com/office/drawing/2014/main" id="{8CB41392-4DCE-DC9F-B865-B3DBE639D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75" y="0"/>
          <a:ext cx="6602701" cy="425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87314</xdr:colOff>
      <xdr:row>4</xdr:row>
      <xdr:rowOff>119064</xdr:rowOff>
    </xdr:from>
    <xdr:to>
      <xdr:col>4</xdr:col>
      <xdr:colOff>7938</xdr:colOff>
      <xdr:row>19</xdr:row>
      <xdr:rowOff>119062</xdr:rowOff>
    </xdr:to>
    <xdr:sp macro="" textlink="">
      <xdr:nvSpPr>
        <xdr:cNvPr id="8" name="Rectangle 7">
          <a:extLst>
            <a:ext uri="{FF2B5EF4-FFF2-40B4-BE49-F238E27FC236}">
              <a16:creationId xmlns:a16="http://schemas.microsoft.com/office/drawing/2014/main" id="{DC780828-7375-4F50-A436-11CF0F7D0242}"/>
            </a:ext>
          </a:extLst>
        </xdr:cNvPr>
        <xdr:cNvSpPr/>
      </xdr:nvSpPr>
      <xdr:spPr>
        <a:xfrm>
          <a:off x="87314" y="849314"/>
          <a:ext cx="2365374" cy="2738436"/>
        </a:xfrm>
        <a:prstGeom prst="rect">
          <a:avLst/>
        </a:prstGeom>
        <a:solidFill>
          <a:schemeClr val="accent3">
            <a:lumMod val="40000"/>
            <a:lumOff val="60000"/>
          </a:schemeClr>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vi-VN" sz="1400" b="1" baseline="0">
              <a:solidFill>
                <a:sysClr val="windowText" lastClr="000000"/>
              </a:solidFill>
              <a:latin typeface="Aptos" panose="020B0004020202020204" pitchFamily="34" charset="0"/>
            </a:rPr>
            <a:t>- TỪ ĐƯỜNG TRA CỔ TRƯỚC ĐẾN ĐỈNH HÌNH IN:</a:t>
          </a:r>
        </a:p>
        <a:p>
          <a:pPr algn="l"/>
          <a:r>
            <a:rPr lang="en-US" sz="1400" b="1" baseline="0">
              <a:solidFill>
                <a:sysClr val="windowText" lastClr="000000"/>
              </a:solidFill>
              <a:latin typeface="Aptos" panose="020B0004020202020204" pitchFamily="34" charset="0"/>
            </a:rPr>
            <a:t>2</a:t>
          </a:r>
          <a:r>
            <a:rPr lang="vi-VN" sz="1400" b="1" baseline="0">
              <a:solidFill>
                <a:sysClr val="windowText" lastClr="000000"/>
              </a:solidFill>
              <a:latin typeface="Aptos" panose="020B0004020202020204" pitchFamily="34" charset="0"/>
            </a:rPr>
            <a:t>XS-M: 2</a:t>
          </a:r>
          <a:r>
            <a:rPr lang="en-US" sz="1400" b="1" baseline="0">
              <a:solidFill>
                <a:sysClr val="windowText" lastClr="000000"/>
              </a:solidFill>
              <a:latin typeface="Aptos" panose="020B0004020202020204" pitchFamily="34" charset="0"/>
            </a:rPr>
            <a:t>.75</a:t>
          </a:r>
          <a:r>
            <a:rPr lang="vi-VN" sz="1400" b="1" baseline="0">
              <a:solidFill>
                <a:sysClr val="windowText" lastClr="000000"/>
              </a:solidFill>
              <a:latin typeface="Aptos" panose="020B0004020202020204" pitchFamily="34" charset="0"/>
            </a:rPr>
            <a:t>"</a:t>
          </a:r>
        </a:p>
        <a:p>
          <a:pPr algn="l"/>
          <a:r>
            <a:rPr lang="vi-VN" sz="1400" b="1" baseline="0">
              <a:solidFill>
                <a:sysClr val="windowText" lastClr="000000"/>
              </a:solidFill>
              <a:latin typeface="Aptos" panose="020B0004020202020204" pitchFamily="34" charset="0"/>
            </a:rPr>
            <a:t>L-XL: </a:t>
          </a:r>
          <a:r>
            <a:rPr lang="en-US" sz="1400" b="1" baseline="0">
              <a:solidFill>
                <a:sysClr val="windowText" lastClr="000000"/>
              </a:solidFill>
              <a:latin typeface="Aptos" panose="020B0004020202020204" pitchFamily="34" charset="0"/>
            </a:rPr>
            <a:t>3</a:t>
          </a:r>
          <a:r>
            <a:rPr lang="vi-VN" sz="1400" b="1" baseline="0">
              <a:solidFill>
                <a:sysClr val="windowText" lastClr="000000"/>
              </a:solidFill>
              <a:latin typeface="Aptos" panose="020B0004020202020204" pitchFamily="34" charset="0"/>
            </a:rPr>
            <a:t>"</a:t>
          </a:r>
          <a:endParaRPr lang="en-US" sz="1400" b="1" baseline="0">
            <a:solidFill>
              <a:sysClr val="windowText" lastClr="000000"/>
            </a:solidFill>
            <a:latin typeface="Aptos" panose="020B0004020202020204" pitchFamily="34" charset="0"/>
          </a:endParaRPr>
        </a:p>
        <a:p>
          <a:pPr algn="l"/>
          <a:r>
            <a:rPr lang="en-US" sz="1400" b="1" baseline="0">
              <a:solidFill>
                <a:sysClr val="windowText" lastClr="000000"/>
              </a:solidFill>
              <a:latin typeface="Aptos" panose="020B0004020202020204" pitchFamily="34" charset="0"/>
            </a:rPr>
            <a:t>2XL-3XL: 3.25"</a:t>
          </a:r>
        </a:p>
        <a:p>
          <a:pPr algn="l"/>
          <a:endParaRPr lang="vi-VN" sz="1400" b="1" baseline="0">
            <a:solidFill>
              <a:sysClr val="windowText" lastClr="000000"/>
            </a:solidFill>
            <a:latin typeface="Aptos" panose="020B0004020202020204" pitchFamily="34" charset="0"/>
          </a:endParaRPr>
        </a:p>
        <a:p>
          <a:pPr algn="l"/>
          <a:r>
            <a:rPr lang="vi-VN" sz="1400" b="1" baseline="0">
              <a:solidFill>
                <a:sysClr val="windowText" lastClr="000000"/>
              </a:solidFill>
              <a:latin typeface="Aptos" panose="020B0004020202020204" pitchFamily="34" charset="0"/>
            </a:rPr>
            <a:t>- CANH GIỮA THÂN TRƯỚC</a:t>
          </a:r>
          <a:r>
            <a:rPr lang="en-US" sz="1400" b="1" baseline="0">
              <a:solidFill>
                <a:sysClr val="windowText" lastClr="000000"/>
              </a:solidFill>
              <a:latin typeface="Aptos" panose="020B0004020202020204" pitchFamily="34" charset="0"/>
            </a:rPr>
            <a:t>, LƯU Ý TAI CON CÚ GIỮA THÂN TRƯỚC NHƯ HÌNH</a:t>
          </a:r>
          <a:endParaRPr lang="vi-VN" sz="1400" b="1" baseline="0">
            <a:solidFill>
              <a:sysClr val="windowText" lastClr="000000"/>
            </a:solidFill>
            <a:latin typeface="Aptos" panose="020B0004020202020204" pitchFamily="34" charset="0"/>
          </a:endParaRPr>
        </a:p>
      </xdr:txBody>
    </xdr:sp>
    <xdr:clientData/>
  </xdr:twoCellAnchor>
  <xdr:twoCellAnchor editAs="oneCell">
    <xdr:from>
      <xdr:col>0</xdr:col>
      <xdr:colOff>31750</xdr:colOff>
      <xdr:row>22</xdr:row>
      <xdr:rowOff>150814</xdr:rowOff>
    </xdr:from>
    <xdr:to>
      <xdr:col>10</xdr:col>
      <xdr:colOff>603103</xdr:colOff>
      <xdr:row>41</xdr:row>
      <xdr:rowOff>269876</xdr:rowOff>
    </xdr:to>
    <xdr:pic>
      <xdr:nvPicPr>
        <xdr:cNvPr id="4" name="Picture 3">
          <a:extLst>
            <a:ext uri="{FF2B5EF4-FFF2-40B4-BE49-F238E27FC236}">
              <a16:creationId xmlns:a16="http://schemas.microsoft.com/office/drawing/2014/main" id="{AA9E5987-3387-BCBD-7BD8-CA3D517E4009}"/>
            </a:ext>
          </a:extLst>
        </xdr:cNvPr>
        <xdr:cNvPicPr>
          <a:picLocks noChangeAspect="1"/>
        </xdr:cNvPicPr>
      </xdr:nvPicPr>
      <xdr:blipFill>
        <a:blip xmlns:r="http://schemas.openxmlformats.org/officeDocument/2006/relationships" r:embed="rId2"/>
        <a:stretch>
          <a:fillRect/>
        </a:stretch>
      </xdr:blipFill>
      <xdr:spPr>
        <a:xfrm>
          <a:off x="31750" y="4167189"/>
          <a:ext cx="6683228" cy="3865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25400</xdr:rowOff>
    </xdr:from>
    <xdr:to>
      <xdr:col>1</xdr:col>
      <xdr:colOff>114300</xdr:colOff>
      <xdr:row>4</xdr:row>
      <xdr:rowOff>217557</xdr:rowOff>
    </xdr:to>
    <xdr:pic>
      <xdr:nvPicPr>
        <xdr:cNvPr id="2" name="Picture 1">
          <a:extLst>
            <a:ext uri="{FF2B5EF4-FFF2-40B4-BE49-F238E27FC236}">
              <a16:creationId xmlns:a16="http://schemas.microsoft.com/office/drawing/2014/main" id="{996857CD-5A83-49FF-A591-A0C8694BF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800"/>
          <a:ext cx="622300" cy="649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222250</xdr:colOff>
      <xdr:row>3</xdr:row>
      <xdr:rowOff>6350</xdr:rowOff>
    </xdr:from>
    <xdr:to>
      <xdr:col>18</xdr:col>
      <xdr:colOff>469900</xdr:colOff>
      <xdr:row>4</xdr:row>
      <xdr:rowOff>152400</xdr:rowOff>
    </xdr:to>
    <xdr:pic>
      <xdr:nvPicPr>
        <xdr:cNvPr id="3" name="Picture 2">
          <a:extLst>
            <a:ext uri="{FF2B5EF4-FFF2-40B4-BE49-F238E27FC236}">
              <a16:creationId xmlns:a16="http://schemas.microsoft.com/office/drawing/2014/main" id="{F673439A-0153-43D9-ABF7-9314BF240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7950" y="463550"/>
          <a:ext cx="781050" cy="29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71437</xdr:colOff>
      <xdr:row>1</xdr:row>
      <xdr:rowOff>14287</xdr:rowOff>
    </xdr:from>
    <xdr:ext cx="533400" cy="647700"/>
    <xdr:pic>
      <xdr:nvPicPr>
        <xdr:cNvPr id="2" name="image2.jpeg">
          <a:extLst>
            <a:ext uri="{FF2B5EF4-FFF2-40B4-BE49-F238E27FC236}">
              <a16:creationId xmlns:a16="http://schemas.microsoft.com/office/drawing/2014/main" id="{6C110C7D-A49A-44A5-A4D9-BA2C43E962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 y="166687"/>
          <a:ext cx="533400" cy="647700"/>
        </a:xfrm>
        <a:prstGeom prst="rect">
          <a:avLst/>
        </a:prstGeom>
      </xdr:spPr>
    </xdr:pic>
    <xdr:clientData/>
  </xdr:oneCellAnchor>
  <xdr:oneCellAnchor>
    <xdr:from>
      <xdr:col>11</xdr:col>
      <xdr:colOff>14287</xdr:colOff>
      <xdr:row>0</xdr:row>
      <xdr:rowOff>147637</xdr:rowOff>
    </xdr:from>
    <xdr:ext cx="647700" cy="476250"/>
    <xdr:pic>
      <xdr:nvPicPr>
        <xdr:cNvPr id="3" name="image3.jpeg">
          <a:extLst>
            <a:ext uri="{FF2B5EF4-FFF2-40B4-BE49-F238E27FC236}">
              <a16:creationId xmlns:a16="http://schemas.microsoft.com/office/drawing/2014/main" id="{CC252AA1-B62A-43F1-A447-651784A0DB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75887" y="147637"/>
          <a:ext cx="647700" cy="4762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29</xdr:row>
      <xdr:rowOff>152349</xdr:rowOff>
    </xdr:from>
    <xdr:to>
      <xdr:col>10</xdr:col>
      <xdr:colOff>585329</xdr:colOff>
      <xdr:row>44</xdr:row>
      <xdr:rowOff>0</xdr:rowOff>
    </xdr:to>
    <xdr:pic>
      <xdr:nvPicPr>
        <xdr:cNvPr id="5" name="Picture 4">
          <a:extLst>
            <a:ext uri="{FF2B5EF4-FFF2-40B4-BE49-F238E27FC236}">
              <a16:creationId xmlns:a16="http://schemas.microsoft.com/office/drawing/2014/main" id="{3B8609FF-1481-9FEF-C8D5-F44BCFBF8742}"/>
            </a:ext>
          </a:extLst>
        </xdr:cNvPr>
        <xdr:cNvPicPr>
          <a:picLocks noChangeAspect="1"/>
        </xdr:cNvPicPr>
      </xdr:nvPicPr>
      <xdr:blipFill>
        <a:blip xmlns:r="http://schemas.openxmlformats.org/officeDocument/2006/relationships" r:embed="rId1"/>
        <a:stretch>
          <a:fillRect/>
        </a:stretch>
      </xdr:blipFill>
      <xdr:spPr>
        <a:xfrm>
          <a:off x="0" y="5724474"/>
          <a:ext cx="6697204" cy="3379839"/>
        </a:xfrm>
        <a:prstGeom prst="rect">
          <a:avLst/>
        </a:prstGeom>
      </xdr:spPr>
    </xdr:pic>
    <xdr:clientData/>
  </xdr:twoCellAnchor>
  <xdr:twoCellAnchor editAs="oneCell">
    <xdr:from>
      <xdr:col>0</xdr:col>
      <xdr:colOff>103188</xdr:colOff>
      <xdr:row>2</xdr:row>
      <xdr:rowOff>118711</xdr:rowOff>
    </xdr:from>
    <xdr:to>
      <xdr:col>10</xdr:col>
      <xdr:colOff>563248</xdr:colOff>
      <xdr:row>22</xdr:row>
      <xdr:rowOff>111125</xdr:rowOff>
    </xdr:to>
    <xdr:pic>
      <xdr:nvPicPr>
        <xdr:cNvPr id="6" name="Picture 5">
          <a:extLst>
            <a:ext uri="{FF2B5EF4-FFF2-40B4-BE49-F238E27FC236}">
              <a16:creationId xmlns:a16="http://schemas.microsoft.com/office/drawing/2014/main" id="{6A32B4F7-FCF5-1352-EBB0-8F5E3606484A}"/>
            </a:ext>
          </a:extLst>
        </xdr:cNvPr>
        <xdr:cNvPicPr>
          <a:picLocks noChangeAspect="1"/>
        </xdr:cNvPicPr>
      </xdr:nvPicPr>
      <xdr:blipFill>
        <a:blip xmlns:r="http://schemas.openxmlformats.org/officeDocument/2006/relationships" r:embed="rId2"/>
        <a:stretch>
          <a:fillRect/>
        </a:stretch>
      </xdr:blipFill>
      <xdr:spPr>
        <a:xfrm>
          <a:off x="103188" y="761649"/>
          <a:ext cx="6571935" cy="3643664"/>
        </a:xfrm>
        <a:prstGeom prst="rect">
          <a:avLst/>
        </a:prstGeom>
      </xdr:spPr>
    </xdr:pic>
    <xdr:clientData/>
  </xdr:twoCellAnchor>
  <xdr:oneCellAnchor>
    <xdr:from>
      <xdr:col>0</xdr:col>
      <xdr:colOff>87312</xdr:colOff>
      <xdr:row>27</xdr:row>
      <xdr:rowOff>7937</xdr:rowOff>
    </xdr:from>
    <xdr:ext cx="3532188" cy="492126"/>
    <xdr:sp macro="" textlink="">
      <xdr:nvSpPr>
        <xdr:cNvPr id="7" name="TextBox 6">
          <a:extLst>
            <a:ext uri="{FF2B5EF4-FFF2-40B4-BE49-F238E27FC236}">
              <a16:creationId xmlns:a16="http://schemas.microsoft.com/office/drawing/2014/main" id="{CBB983E0-AC12-B5EB-B588-BEBE988F70F8}"/>
            </a:ext>
          </a:extLst>
        </xdr:cNvPr>
        <xdr:cNvSpPr txBox="1"/>
      </xdr:nvSpPr>
      <xdr:spPr>
        <a:xfrm>
          <a:off x="87312" y="5214937"/>
          <a:ext cx="3532188" cy="49212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KHOÉT</a:t>
          </a:r>
          <a:r>
            <a:rPr lang="en-US" sz="1200" b="1" baseline="0"/>
            <a:t> THÊM 1/8" Ở GIỮA ĐƯỜNG MAY CỔ TRƯỚC </a:t>
          </a:r>
        </a:p>
        <a:p>
          <a:r>
            <a:rPr lang="en-US" sz="1200" b="1" baseline="0"/>
            <a:t>THEO ĐƯỜNG NÉT ĐỨT MÀU ĐỎ</a:t>
          </a:r>
          <a:endParaRPr lang="en-US" sz="1200" b="1"/>
        </a:p>
      </xdr:txBody>
    </xdr:sp>
    <xdr:clientData/>
  </xdr:oneCellAnchor>
  <xdr:oneCellAnchor>
    <xdr:from>
      <xdr:col>0</xdr:col>
      <xdr:colOff>7938</xdr:colOff>
      <xdr:row>43</xdr:row>
      <xdr:rowOff>134938</xdr:rowOff>
    </xdr:from>
    <xdr:ext cx="3754437" cy="825500"/>
    <xdr:sp macro="" textlink="">
      <xdr:nvSpPr>
        <xdr:cNvPr id="8" name="TextBox 7">
          <a:extLst>
            <a:ext uri="{FF2B5EF4-FFF2-40B4-BE49-F238E27FC236}">
              <a16:creationId xmlns:a16="http://schemas.microsoft.com/office/drawing/2014/main" id="{D10E957E-8CAB-4C63-B5C6-777AA19172AE}"/>
            </a:ext>
          </a:extLst>
        </xdr:cNvPr>
        <xdr:cNvSpPr txBox="1"/>
      </xdr:nvSpPr>
      <xdr:spPr>
        <a:xfrm>
          <a:off x="7938" y="9056688"/>
          <a:ext cx="3754437" cy="8255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ĐƯỜNG</a:t>
          </a:r>
          <a:r>
            <a:rPr lang="en-US" sz="1200" b="1" baseline="0"/>
            <a:t> MAY CỔ TRƯỚC KHÔNG ĐỀU VÀ KHÔNG TRÒN. </a:t>
          </a:r>
        </a:p>
        <a:p>
          <a:r>
            <a:rPr lang="en-US" sz="1200" b="1" baseline="0"/>
            <a:t> VUI LÒNG CHỈNH SỬA LẠI ĐƯỜNG MAY CỔ TRƯỚC </a:t>
          </a:r>
        </a:p>
        <a:p>
          <a:r>
            <a:rPr lang="en-US" sz="1200" b="1" baseline="0"/>
            <a:t>2 BÊN TRÁI PHẢI TRÒN DỀU. XEM HÌNH TRÊN</a:t>
          </a:r>
          <a:endParaRPr lang="en-US" sz="1200" b="1"/>
        </a:p>
      </xdr:txBody>
    </xdr:sp>
    <xdr:clientData/>
  </xdr:oneCellAnchor>
  <xdr:oneCellAnchor>
    <xdr:from>
      <xdr:col>6</xdr:col>
      <xdr:colOff>214312</xdr:colOff>
      <xdr:row>27</xdr:row>
      <xdr:rowOff>95252</xdr:rowOff>
    </xdr:from>
    <xdr:ext cx="2770187" cy="531812"/>
    <xdr:sp macro="" textlink="">
      <xdr:nvSpPr>
        <xdr:cNvPr id="9" name="TextBox 8">
          <a:extLst>
            <a:ext uri="{FF2B5EF4-FFF2-40B4-BE49-F238E27FC236}">
              <a16:creationId xmlns:a16="http://schemas.microsoft.com/office/drawing/2014/main" id="{842C9F4B-9320-4306-AF26-5AEE76F6F0F3}"/>
            </a:ext>
          </a:extLst>
        </xdr:cNvPr>
        <xdr:cNvSpPr txBox="1"/>
      </xdr:nvSpPr>
      <xdr:spPr>
        <a:xfrm>
          <a:off x="3881437" y="5302252"/>
          <a:ext cx="2770187" cy="53181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KHOÉT</a:t>
          </a:r>
          <a:r>
            <a:rPr lang="en-US" sz="1200" b="1" baseline="0"/>
            <a:t> THÊM 1/8" Ở GIỮA ĐƯỜNG MAY </a:t>
          </a:r>
        </a:p>
        <a:p>
          <a:r>
            <a:rPr lang="en-US" sz="1200" b="1" baseline="0"/>
            <a:t>NÁCH THEO ĐƯỜNG NÉT ĐỨT MÀU ĐỎ</a:t>
          </a:r>
          <a:endParaRPr lang="en-US" sz="1200" b="1"/>
        </a:p>
      </xdr:txBody>
    </xdr:sp>
    <xdr:clientData/>
  </xdr:oneCellAnchor>
  <xdr:oneCellAnchor>
    <xdr:from>
      <xdr:col>6</xdr:col>
      <xdr:colOff>452439</xdr:colOff>
      <xdr:row>43</xdr:row>
      <xdr:rowOff>150812</xdr:rowOff>
    </xdr:from>
    <xdr:ext cx="2413000" cy="793751"/>
    <xdr:sp macro="" textlink="">
      <xdr:nvSpPr>
        <xdr:cNvPr id="10" name="TextBox 9">
          <a:extLst>
            <a:ext uri="{FF2B5EF4-FFF2-40B4-BE49-F238E27FC236}">
              <a16:creationId xmlns:a16="http://schemas.microsoft.com/office/drawing/2014/main" id="{66447EE0-79C3-4C0B-A18F-5547F4729F6E}"/>
            </a:ext>
          </a:extLst>
        </xdr:cNvPr>
        <xdr:cNvSpPr txBox="1"/>
      </xdr:nvSpPr>
      <xdr:spPr>
        <a:xfrm>
          <a:off x="4119564" y="9072562"/>
          <a:ext cx="2413000" cy="7937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TẠO</a:t>
          </a:r>
          <a:r>
            <a:rPr lang="en-US" sz="1200" b="1" baseline="0"/>
            <a:t> HÌNH LẠI VÒNG NÁCH DƯỚI </a:t>
          </a:r>
        </a:p>
        <a:p>
          <a:r>
            <a:rPr lang="en-US" sz="1200" b="1" baseline="0"/>
            <a:t>CÁNH TAY BỊ NHỌN. CHỈNH LẠI CHO</a:t>
          </a:r>
        </a:p>
        <a:p>
          <a:r>
            <a:rPr lang="en-US" sz="1200" b="1" baseline="0"/>
            <a:t> TRÒN NHƯ HÌNH VẼ Ở TRÊN.</a:t>
          </a:r>
          <a:endParaRPr lang="en-US" sz="1200" b="1"/>
        </a:p>
      </xdr:txBody>
    </xdr:sp>
    <xdr:clientData/>
  </xdr:oneCellAnchor>
  <xdr:oneCellAnchor>
    <xdr:from>
      <xdr:col>0</xdr:col>
      <xdr:colOff>23813</xdr:colOff>
      <xdr:row>1</xdr:row>
      <xdr:rowOff>126648</xdr:rowOff>
    </xdr:from>
    <xdr:ext cx="3190876" cy="373415"/>
    <xdr:sp macro="" textlink="">
      <xdr:nvSpPr>
        <xdr:cNvPr id="11" name="TextBox 10">
          <a:extLst>
            <a:ext uri="{FF2B5EF4-FFF2-40B4-BE49-F238E27FC236}">
              <a16:creationId xmlns:a16="http://schemas.microsoft.com/office/drawing/2014/main" id="{50B2E5B6-C4E2-4227-9583-7DCEBA738431}"/>
            </a:ext>
          </a:extLst>
        </xdr:cNvPr>
        <xdr:cNvSpPr txBox="1"/>
      </xdr:nvSpPr>
      <xdr:spPr>
        <a:xfrm>
          <a:off x="23813" y="587023"/>
          <a:ext cx="3190876" cy="37341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NHÃN</a:t>
          </a:r>
          <a:r>
            <a:rPr lang="en-US" sz="1200" b="1" baseline="0"/>
            <a:t> CHÍNH GẮN GIỮA CỔ SAU DƯỚI VIỀN CỔ</a:t>
          </a:r>
          <a:endParaRPr lang="en-US" sz="1200" b="1"/>
        </a:p>
      </xdr:txBody>
    </xdr:sp>
    <xdr:clientData/>
  </xdr:oneCellAnchor>
  <xdr:oneCellAnchor>
    <xdr:from>
      <xdr:col>5</xdr:col>
      <xdr:colOff>357187</xdr:colOff>
      <xdr:row>22</xdr:row>
      <xdr:rowOff>39687</xdr:rowOff>
    </xdr:from>
    <xdr:ext cx="2897188" cy="325438"/>
    <xdr:sp macro="" textlink="">
      <xdr:nvSpPr>
        <xdr:cNvPr id="12" name="TextBox 11">
          <a:extLst>
            <a:ext uri="{FF2B5EF4-FFF2-40B4-BE49-F238E27FC236}">
              <a16:creationId xmlns:a16="http://schemas.microsoft.com/office/drawing/2014/main" id="{8C7C216A-EC93-4B41-8964-5E0959915515}"/>
            </a:ext>
          </a:extLst>
        </xdr:cNvPr>
        <xdr:cNvSpPr txBox="1"/>
      </xdr:nvSpPr>
      <xdr:spPr>
        <a:xfrm>
          <a:off x="3413125" y="4333875"/>
          <a:ext cx="2897188" cy="32543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t>CÁC</a:t>
          </a:r>
          <a:r>
            <a:rPr lang="en-US" sz="1200" b="1" baseline="0"/>
            <a:t> NHÃN GẮN VÀO CỔ: KẸP VẮT SỔ 2KIM</a:t>
          </a:r>
          <a:endParaRPr lang="en-US" sz="1200" b="1"/>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hoi.nguyen\Desktop\PO.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unavailablevn.sharepoint.com/sites/COMMERCIAL/Shared%20Documents/General/2-CUSTOMER-FOLDER/OCTOBERS%20VERY%20OWN/3-FW24/2-PRODUCTION/2-STYLE-FILE/3.%20CUTTING%20DOCKET/2.%20MINI%20OG/PRODUCTION/OVSTS108%20-%20MINI%20OG%20T-SHIRT%20-%20BULK.XLSX" TargetMode="External"/><Relationship Id="rId2" Type="http://schemas.microsoft.com/office/2019/04/relationships/externalLinkLongPath" Target="OVSTS108%20-%20MINI%20OG%20T-SHIRT%20-%20BULK.XLSX?6A08B47A" TargetMode="External"/><Relationship Id="rId1" Type="http://schemas.openxmlformats.org/officeDocument/2006/relationships/externalLinkPath" Target="file:///\\6A08B47A\OVSTS108%20-%20MINI%20OG%20T-SHIRT%20-%20BULK.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file:///\\DATASVR\Un-Available\Merchandising\CUSTOMERS\2%20-%20NEW%20FOLDER%20SYSTEM\CUSTOMERS\OVO\5.%20FW23\2%20-%20PRODUCTION\3.%20STYLE%20FILE%20-%20COMMENTS\CUTTING%20DOCKETS\5.%20DROP%204\3.%20BULK\OVO_OVSTS68_CUTTING%20DOCKET%20-%20BLACK%20+%20WHITE.XLSX" TargetMode="External"/><Relationship Id="rId2" Type="http://schemas.microsoft.com/office/2019/04/relationships/externalLinkLongPath" Target="/Merchandising/CUSTOMERS/2%20-%20NEW%20FOLDER%20SYSTEM/CUSTOMERS/OVO/5.%20FW23/2%20-%20PRODUCTION/3.%20STYLE%20FILE%20-%20COMMENTS/CUTTING%20DOCKETS/5.%20DROP%204/3.%20BULK/OVO_OVSTS68_CUTTING%20DOCKET%20-%20BLACK%20+%20WHITE.XLSX?ABFCA7F0" TargetMode="External"/><Relationship Id="rId1" Type="http://schemas.openxmlformats.org/officeDocument/2006/relationships/externalLinkPath" Target="file:///\\ABFCA7F0\OVO_OVSTS68_CUTTING%20DOCKET%20-%20BLACK%20+%20WHI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
    </sheetNames>
    <sheetDataSet>
      <sheetData sheetId="0">
        <row r="7">
          <cell r="H7" t="str">
            <v xml:space="preserve">JOB NUMBER :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2. TRIM CARD"/>
      <sheetName val="3. ĐỊNH VỊ HÌNH IN"/>
      <sheetName val="4. THÔNG SỐ MẪU FIT"/>
      <sheetName val=" THÔNG SỐ"/>
      <sheetName val="5. STICKER"/>
      <sheetName val="6. PP MEETING"/>
    </sheetNames>
    <sheetDataSet>
      <sheetData sheetId="0">
        <row r="24">
          <cell r="D24" t="str">
            <v>WHITE</v>
          </cell>
        </row>
        <row r="30">
          <cell r="D30" t="str">
            <v xml:space="preserve">WHISPER WHITE </v>
          </cell>
        </row>
        <row r="36">
          <cell r="D36" t="str">
            <v>FLINT STONE</v>
          </cell>
        </row>
        <row r="42">
          <cell r="D42" t="str">
            <v xml:space="preserve">BRONZE GREEN </v>
          </cell>
        </row>
        <row r="48">
          <cell r="D48" t="str">
            <v>WILD GINGER</v>
          </cell>
        </row>
        <row r="57">
          <cell r="A57" t="str">
            <v xml:space="preserve">BLACK </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2. TRIM CARD"/>
      <sheetName val="3. ĐỊNH VỊ HÌNH IN"/>
      <sheetName val="4. THÔNG SỐ"/>
      <sheetName val="5. GÓP Ý PPS"/>
      <sheetName val="6. STICKER"/>
      <sheetName val="7. PP MEETING"/>
    </sheetNames>
    <sheetDataSet>
      <sheetData sheetId="0">
        <row r="74">
          <cell r="B74" t="str">
            <v>STICKER OVO (ST101_UPC BARCODE STICKER)</v>
          </cell>
          <cell r="F74" t="str">
            <v>WHITE</v>
          </cell>
        </row>
        <row r="76">
          <cell r="B76" t="str">
            <v>THẺ BÀI Booklet OVO MÀU ĐEN (HTOVO141A)</v>
          </cell>
          <cell r="F76" t="str">
            <v>WHITE</v>
          </cell>
        </row>
        <row r="78">
          <cell r="B78" t="str">
            <v>GIẤY CHỐNG ẨM A4 (TISSUE PAPER)</v>
          </cell>
          <cell r="F78" t="str">
            <v>WHITE</v>
          </cell>
        </row>
        <row r="80">
          <cell r="B80" t="str">
            <v>GÓI CHỐNG ẨM (SILICAGEL)</v>
          </cell>
        </row>
        <row r="82">
          <cell r="B82" t="str">
            <v>BAO NYLON 40X51CM (PK101 POLY BAG)</v>
          </cell>
          <cell r="F82" t="str">
            <v>CLEAR</v>
          </cell>
        </row>
        <row r="86">
          <cell r="F86" t="str">
            <v>NATURAL</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pageSetUpPr fitToPage="1"/>
  </sheetPr>
  <dimension ref="A1:U224"/>
  <sheetViews>
    <sheetView tabSelected="1" view="pageBreakPreview" topLeftCell="B108" zoomScale="44" zoomScaleNormal="10" zoomScaleSheetLayoutView="44" zoomScalePageLayoutView="25" workbookViewId="0">
      <selection activeCell="A114" sqref="A114:L157"/>
    </sheetView>
  </sheetViews>
  <sheetFormatPr defaultColWidth="9.1796875" defaultRowHeight="16.5"/>
  <cols>
    <col min="1" max="1" width="8.453125" style="44" customWidth="1"/>
    <col min="2" max="2" width="42.6328125" style="44" customWidth="1"/>
    <col min="3" max="3" width="36.81640625" style="44" customWidth="1"/>
    <col min="4" max="4" width="29.54296875" style="44" customWidth="1"/>
    <col min="5" max="5" width="29.26953125" style="44" customWidth="1"/>
    <col min="6" max="6" width="24.54296875" style="44" customWidth="1"/>
    <col min="7" max="7" width="20" style="45" customWidth="1"/>
    <col min="8" max="8" width="16" style="44" customWidth="1"/>
    <col min="9" max="10" width="20.36328125" style="44" customWidth="1"/>
    <col min="11" max="11" width="22.1796875" style="44" customWidth="1"/>
    <col min="12" max="12" width="21.54296875" style="44" customWidth="1"/>
    <col min="13" max="13" width="17.54296875" style="44" customWidth="1"/>
    <col min="14" max="14" width="13.453125" style="44" customWidth="1"/>
    <col min="15" max="15" width="14.26953125" style="44" customWidth="1"/>
    <col min="16" max="16" width="9.81640625" style="44" customWidth="1"/>
    <col min="17" max="17" width="24.54296875" style="44" bestFit="1" customWidth="1"/>
    <col min="18" max="18" width="11" style="44" bestFit="1" customWidth="1"/>
    <col min="19" max="19" width="30.54296875" style="176" bestFit="1" customWidth="1"/>
    <col min="20" max="20" width="9.1796875" style="44"/>
    <col min="21" max="21" width="11.90625" style="44" bestFit="1" customWidth="1"/>
    <col min="22" max="16384" width="9.1796875" style="44"/>
  </cols>
  <sheetData>
    <row r="1" spans="1:19" s="1" customFormat="1" ht="39">
      <c r="A1" s="47"/>
      <c r="B1" s="47"/>
      <c r="C1" s="47"/>
      <c r="D1" s="48"/>
      <c r="E1" s="47"/>
      <c r="F1" s="47"/>
      <c r="G1" s="47"/>
      <c r="H1" s="47"/>
      <c r="I1" s="47"/>
      <c r="J1" s="47"/>
      <c r="K1" s="47"/>
      <c r="L1" s="49"/>
      <c r="M1" s="49"/>
      <c r="N1" s="294" t="s">
        <v>68</v>
      </c>
      <c r="O1" s="294" t="s">
        <v>68</v>
      </c>
      <c r="P1" s="295" t="s">
        <v>69</v>
      </c>
      <c r="Q1" s="295"/>
      <c r="S1" s="161"/>
    </row>
    <row r="2" spans="1:19" s="1" customFormat="1" ht="24">
      <c r="A2" s="47"/>
      <c r="B2" s="47"/>
      <c r="C2" s="47"/>
      <c r="D2" s="47"/>
      <c r="E2" s="47"/>
      <c r="F2" s="47"/>
      <c r="G2" s="47"/>
      <c r="H2" s="47"/>
      <c r="I2" s="47"/>
      <c r="J2" s="47"/>
      <c r="K2" s="47"/>
      <c r="L2" s="49"/>
      <c r="M2" s="49"/>
      <c r="N2" s="294" t="s">
        <v>70</v>
      </c>
      <c r="O2" s="294" t="s">
        <v>70</v>
      </c>
      <c r="P2" s="296" t="s">
        <v>71</v>
      </c>
      <c r="Q2" s="296"/>
      <c r="S2" s="161"/>
    </row>
    <row r="3" spans="1:19" s="1" customFormat="1" ht="24">
      <c r="A3" s="47"/>
      <c r="B3" s="47"/>
      <c r="C3" s="47"/>
      <c r="D3" s="47"/>
      <c r="E3" s="47"/>
      <c r="F3" s="47"/>
      <c r="G3" s="47"/>
      <c r="H3" s="47"/>
      <c r="I3" s="47"/>
      <c r="J3" s="47"/>
      <c r="K3" s="47"/>
      <c r="L3" s="49"/>
      <c r="M3" s="49"/>
      <c r="N3" s="294" t="s">
        <v>72</v>
      </c>
      <c r="O3" s="294" t="s">
        <v>72</v>
      </c>
      <c r="P3" s="297" t="s">
        <v>74</v>
      </c>
      <c r="Q3" s="295"/>
      <c r="S3" s="161"/>
    </row>
    <row r="4" spans="1:19" s="2" customFormat="1" ht="33" customHeight="1" thickBot="1">
      <c r="B4" s="3" t="s">
        <v>341</v>
      </c>
      <c r="G4" s="4"/>
      <c r="S4" s="162"/>
    </row>
    <row r="5" spans="1:19" s="2" customFormat="1" ht="39">
      <c r="B5" s="5" t="s">
        <v>0</v>
      </c>
      <c r="C5" s="5"/>
      <c r="D5" s="3"/>
      <c r="F5" s="6"/>
      <c r="G5" s="298" t="s">
        <v>488</v>
      </c>
      <c r="H5" s="299"/>
      <c r="I5" s="299"/>
      <c r="J5" s="299"/>
      <c r="K5" s="299"/>
      <c r="L5" s="299"/>
      <c r="M5" s="300"/>
      <c r="S5" s="162"/>
    </row>
    <row r="6" spans="1:19" s="7" customFormat="1" ht="39">
      <c r="B6" s="8" t="s">
        <v>40</v>
      </c>
      <c r="C6" s="8"/>
      <c r="D6" s="66" t="s">
        <v>342</v>
      </c>
      <c r="E6" s="110"/>
      <c r="F6" s="8"/>
      <c r="G6" s="301"/>
      <c r="H6" s="302"/>
      <c r="I6" s="302"/>
      <c r="J6" s="302"/>
      <c r="K6" s="302"/>
      <c r="L6" s="302"/>
      <c r="M6" s="303"/>
      <c r="N6" s="10"/>
      <c r="O6" s="10"/>
      <c r="P6" s="10"/>
      <c r="Q6" s="10"/>
      <c r="S6" s="163"/>
    </row>
    <row r="7" spans="1:19" s="7" customFormat="1" ht="39">
      <c r="B7" s="8" t="s">
        <v>41</v>
      </c>
      <c r="C7" s="8"/>
      <c r="D7" s="66" t="s">
        <v>301</v>
      </c>
      <c r="E7" s="66"/>
      <c r="F7" s="8"/>
      <c r="G7" s="301"/>
      <c r="H7" s="302"/>
      <c r="I7" s="302"/>
      <c r="J7" s="302"/>
      <c r="K7" s="302"/>
      <c r="L7" s="302"/>
      <c r="M7" s="303"/>
      <c r="N7" s="10"/>
      <c r="O7" s="10"/>
      <c r="P7" s="10"/>
      <c r="Q7" s="10"/>
      <c r="S7" s="163"/>
    </row>
    <row r="8" spans="1:19" s="7" customFormat="1" ht="33" customHeight="1" thickBot="1">
      <c r="B8" s="8" t="s">
        <v>42</v>
      </c>
      <c r="C8" s="8"/>
      <c r="D8" s="9" t="s">
        <v>302</v>
      </c>
      <c r="E8" s="110"/>
      <c r="F8" s="110"/>
      <c r="G8" s="304"/>
      <c r="H8" s="305"/>
      <c r="I8" s="305"/>
      <c r="J8" s="305"/>
      <c r="K8" s="305"/>
      <c r="L8" s="305"/>
      <c r="M8" s="306"/>
      <c r="N8" s="10"/>
      <c r="O8" s="10"/>
      <c r="P8" s="10"/>
      <c r="Q8" s="10"/>
      <c r="S8" s="163"/>
    </row>
    <row r="9" spans="1:19" s="11" customFormat="1" ht="32.5">
      <c r="B9" s="12" t="s">
        <v>1</v>
      </c>
      <c r="C9" s="12"/>
      <c r="D9" s="70" t="s">
        <v>433</v>
      </c>
      <c r="E9" s="13"/>
      <c r="F9" s="14"/>
      <c r="G9" s="15"/>
      <c r="H9" s="14"/>
      <c r="I9" s="14"/>
      <c r="J9" s="14"/>
      <c r="K9" s="14"/>
      <c r="L9" s="14"/>
      <c r="M9" s="14"/>
      <c r="N9" s="14"/>
      <c r="O9" s="14"/>
      <c r="P9" s="14"/>
      <c r="Q9" s="14"/>
      <c r="S9" s="164"/>
    </row>
    <row r="10" spans="1:19" s="11" customFormat="1" ht="32.5">
      <c r="B10" s="111" t="s">
        <v>2</v>
      </c>
      <c r="C10" s="16"/>
      <c r="D10" s="69" t="s">
        <v>344</v>
      </c>
      <c r="E10" s="17"/>
      <c r="F10" s="17"/>
      <c r="G10" s="18"/>
      <c r="H10" s="17"/>
      <c r="I10" s="19"/>
      <c r="J10" s="77" t="s">
        <v>43</v>
      </c>
      <c r="K10" s="19"/>
      <c r="L10" s="19" t="s">
        <v>287</v>
      </c>
      <c r="M10" s="19"/>
      <c r="N10" s="20"/>
      <c r="O10" s="20"/>
      <c r="P10" s="20"/>
      <c r="Q10" s="20"/>
      <c r="S10" s="164"/>
    </row>
    <row r="11" spans="1:19" s="11" customFormat="1" ht="28" customHeight="1">
      <c r="B11" s="19" t="s">
        <v>3</v>
      </c>
      <c r="C11" s="19"/>
      <c r="D11" s="308">
        <v>45455</v>
      </c>
      <c r="E11" s="309"/>
      <c r="F11" s="309"/>
      <c r="G11" s="21"/>
      <c r="H11" s="22"/>
      <c r="I11" s="19"/>
      <c r="J11" s="77" t="s">
        <v>4</v>
      </c>
      <c r="K11" s="19"/>
      <c r="L11" s="19" t="s">
        <v>126</v>
      </c>
      <c r="M11" s="19"/>
      <c r="N11" s="19"/>
      <c r="O11" s="19"/>
      <c r="P11" s="19"/>
      <c r="Q11" s="19"/>
      <c r="S11" s="164"/>
    </row>
    <row r="12" spans="1:19" s="11" customFormat="1" ht="32.5">
      <c r="B12" s="19" t="s">
        <v>5</v>
      </c>
      <c r="C12" s="19"/>
      <c r="D12" s="23"/>
      <c r="E12" s="19"/>
      <c r="F12" s="19"/>
      <c r="G12" s="24"/>
      <c r="H12" s="25"/>
      <c r="I12" s="19"/>
      <c r="J12" s="77" t="s">
        <v>38</v>
      </c>
      <c r="L12" s="19" t="s">
        <v>77</v>
      </c>
      <c r="M12" s="19"/>
      <c r="N12" s="19"/>
      <c r="O12" s="25"/>
      <c r="P12" s="25"/>
      <c r="Q12" s="20"/>
      <c r="S12" s="164"/>
    </row>
    <row r="13" spans="1:19" s="11" customFormat="1" ht="32.5">
      <c r="B13" s="310"/>
      <c r="C13" s="310"/>
      <c r="D13" s="310"/>
      <c r="E13" s="310"/>
      <c r="F13" s="310"/>
      <c r="G13" s="24"/>
      <c r="H13" s="25"/>
      <c r="I13" s="19"/>
      <c r="J13" s="77" t="s">
        <v>6</v>
      </c>
      <c r="K13" s="19"/>
      <c r="L13" s="19" t="s">
        <v>343</v>
      </c>
      <c r="M13" s="19"/>
      <c r="N13" s="25"/>
      <c r="O13" s="20"/>
      <c r="P13" s="20"/>
      <c r="Q13" s="25"/>
      <c r="S13" s="164"/>
    </row>
    <row r="14" spans="1:19" s="11" customFormat="1" ht="45">
      <c r="B14" s="19" t="s">
        <v>47</v>
      </c>
      <c r="C14" s="19"/>
      <c r="D14" s="19" t="s">
        <v>7</v>
      </c>
      <c r="E14" s="19"/>
      <c r="F14" s="19"/>
      <c r="G14" s="26"/>
      <c r="H14" s="19"/>
      <c r="I14" s="19"/>
      <c r="J14" s="77" t="s">
        <v>8</v>
      </c>
      <c r="K14" s="19"/>
      <c r="L14" s="198" t="s">
        <v>127</v>
      </c>
      <c r="M14" s="20"/>
      <c r="N14" s="20"/>
      <c r="O14" s="20"/>
      <c r="P14" s="20"/>
      <c r="Q14" s="20"/>
      <c r="S14" s="164"/>
    </row>
    <row r="15" spans="1:19" s="11" customFormat="1" ht="32.5" customHeight="1">
      <c r="B15" s="27" t="s">
        <v>60</v>
      </c>
      <c r="C15" s="27"/>
      <c r="D15" s="27"/>
      <c r="E15" s="12"/>
      <c r="F15" s="12"/>
      <c r="G15" s="28"/>
      <c r="H15" s="12"/>
      <c r="I15" s="12"/>
      <c r="J15" s="12"/>
      <c r="K15" s="12"/>
      <c r="L15" s="12"/>
      <c r="M15" s="12"/>
      <c r="N15" s="12"/>
      <c r="O15" s="12"/>
      <c r="P15" s="12"/>
      <c r="Q15" s="12"/>
      <c r="S15" s="164"/>
    </row>
    <row r="16" spans="1:19" s="29" customFormat="1" ht="18.75" customHeight="1">
      <c r="B16" s="30"/>
      <c r="C16" s="30"/>
      <c r="D16" s="30"/>
      <c r="E16" s="30"/>
      <c r="F16" s="30"/>
      <c r="G16" s="30"/>
      <c r="H16" s="30"/>
      <c r="I16" s="30"/>
      <c r="J16" s="30"/>
      <c r="K16" s="30"/>
      <c r="L16" s="30"/>
      <c r="M16" s="30"/>
      <c r="N16" s="30"/>
      <c r="O16" s="30"/>
      <c r="P16" s="30"/>
      <c r="Q16" s="30"/>
      <c r="S16" s="165"/>
    </row>
    <row r="17" spans="2:19" s="96" customFormat="1" ht="53.5">
      <c r="B17" s="92"/>
      <c r="C17" s="93" t="s">
        <v>67</v>
      </c>
      <c r="D17" s="93" t="s">
        <v>9</v>
      </c>
      <c r="E17" s="94" t="s">
        <v>52</v>
      </c>
      <c r="F17" s="94" t="s">
        <v>354</v>
      </c>
      <c r="G17" s="94" t="s">
        <v>85</v>
      </c>
      <c r="H17" s="94" t="s">
        <v>56</v>
      </c>
      <c r="I17" s="94" t="s">
        <v>10</v>
      </c>
      <c r="J17" s="94" t="s">
        <v>53</v>
      </c>
      <c r="K17" s="94" t="s">
        <v>54</v>
      </c>
      <c r="L17" s="94" t="s">
        <v>128</v>
      </c>
      <c r="M17" s="94" t="s">
        <v>98</v>
      </c>
      <c r="N17" s="94"/>
      <c r="O17" s="94"/>
      <c r="P17" s="94"/>
      <c r="Q17" s="95" t="s">
        <v>11</v>
      </c>
      <c r="S17" s="166"/>
    </row>
    <row r="18" spans="2:19" s="96" customFormat="1" ht="53.5">
      <c r="B18" s="97" t="s">
        <v>12</v>
      </c>
      <c r="C18" s="200" t="s">
        <v>349</v>
      </c>
      <c r="D18" s="98" t="s">
        <v>37</v>
      </c>
      <c r="E18" s="99"/>
      <c r="F18" s="220">
        <v>36</v>
      </c>
      <c r="G18" s="220">
        <v>72</v>
      </c>
      <c r="H18" s="220">
        <v>180</v>
      </c>
      <c r="I18" s="220">
        <v>360</v>
      </c>
      <c r="J18" s="220">
        <v>318</v>
      </c>
      <c r="K18" s="220">
        <v>132</v>
      </c>
      <c r="L18" s="220">
        <v>66</v>
      </c>
      <c r="M18" s="220">
        <v>36</v>
      </c>
      <c r="N18" s="100"/>
      <c r="O18" s="100"/>
      <c r="P18" s="100"/>
      <c r="Q18" s="101">
        <f>SUM(E18:P18)</f>
        <v>1200</v>
      </c>
      <c r="S18" s="166"/>
    </row>
    <row r="19" spans="2:19" s="96" customFormat="1" ht="53.5">
      <c r="B19" s="97" t="s">
        <v>59</v>
      </c>
      <c r="C19" s="200" t="s">
        <v>349</v>
      </c>
      <c r="D19" s="99" t="str">
        <f>+D18</f>
        <v>BLACK</v>
      </c>
      <c r="E19" s="99"/>
      <c r="F19" s="102">
        <f>+ROUND(F18*0.05,0)</f>
        <v>2</v>
      </c>
      <c r="G19" s="102">
        <f t="shared" ref="G19:M19" si="0">+ROUND(G18*0.05,0)</f>
        <v>4</v>
      </c>
      <c r="H19" s="102">
        <f t="shared" si="0"/>
        <v>9</v>
      </c>
      <c r="I19" s="102">
        <f t="shared" si="0"/>
        <v>18</v>
      </c>
      <c r="J19" s="102">
        <f t="shared" si="0"/>
        <v>16</v>
      </c>
      <c r="K19" s="102">
        <f t="shared" si="0"/>
        <v>7</v>
      </c>
      <c r="L19" s="102">
        <f t="shared" si="0"/>
        <v>3</v>
      </c>
      <c r="M19" s="102">
        <f t="shared" si="0"/>
        <v>2</v>
      </c>
      <c r="N19" s="102"/>
      <c r="O19" s="102"/>
      <c r="P19" s="102"/>
      <c r="Q19" s="101">
        <f>SUM(E19:P19)</f>
        <v>61</v>
      </c>
      <c r="S19" s="166"/>
    </row>
    <row r="20" spans="2:19" s="106" customFormat="1" ht="58.5">
      <c r="B20" s="201" t="s">
        <v>283</v>
      </c>
      <c r="C20" s="202"/>
      <c r="D20" s="202"/>
      <c r="E20" s="203"/>
      <c r="F20" s="203">
        <v>0</v>
      </c>
      <c r="G20" s="203">
        <v>1</v>
      </c>
      <c r="H20" s="203">
        <v>1</v>
      </c>
      <c r="I20" s="203">
        <v>3</v>
      </c>
      <c r="J20" s="203">
        <v>1</v>
      </c>
      <c r="K20" s="203">
        <v>1</v>
      </c>
      <c r="L20" s="203">
        <v>0</v>
      </c>
      <c r="M20" s="203">
        <v>0</v>
      </c>
      <c r="N20" s="204"/>
      <c r="O20" s="204"/>
      <c r="P20" s="204"/>
      <c r="Q20" s="205">
        <f>SUM(F20:P20)</f>
        <v>7</v>
      </c>
    </row>
    <row r="21" spans="2:19" s="106" customFormat="1" ht="53.5">
      <c r="B21" s="103" t="s">
        <v>13</v>
      </c>
      <c r="C21" s="103"/>
      <c r="D21" s="104" t="str">
        <f>+D19</f>
        <v>BLACK</v>
      </c>
      <c r="E21" s="105"/>
      <c r="F21" s="232">
        <f>SUM(F18:F20)</f>
        <v>38</v>
      </c>
      <c r="G21" s="232">
        <f>SUM(G18:G20)</f>
        <v>77</v>
      </c>
      <c r="H21" s="232">
        <f t="shared" ref="H21:P21" si="1">SUM(H18:H20)</f>
        <v>190</v>
      </c>
      <c r="I21" s="232">
        <f t="shared" si="1"/>
        <v>381</v>
      </c>
      <c r="J21" s="232">
        <f t="shared" si="1"/>
        <v>335</v>
      </c>
      <c r="K21" s="232">
        <f t="shared" si="1"/>
        <v>140</v>
      </c>
      <c r="L21" s="232">
        <f t="shared" si="1"/>
        <v>69</v>
      </c>
      <c r="M21" s="232">
        <f t="shared" si="1"/>
        <v>38</v>
      </c>
      <c r="N21" s="232">
        <f t="shared" si="1"/>
        <v>0</v>
      </c>
      <c r="O21" s="232">
        <f t="shared" si="1"/>
        <v>0</v>
      </c>
      <c r="P21" s="232">
        <f t="shared" si="1"/>
        <v>0</v>
      </c>
      <c r="Q21" s="232">
        <f>SUM(Q18:Q20)</f>
        <v>1268</v>
      </c>
      <c r="S21" s="177">
        <f>Q19/Q18</f>
        <v>5.0833333333333335E-2</v>
      </c>
    </row>
    <row r="22" spans="2:19" s="96" customFormat="1" ht="53.5">
      <c r="B22" s="92"/>
      <c r="C22" s="92"/>
      <c r="D22" s="92"/>
      <c r="E22" s="92"/>
      <c r="F22" s="92"/>
      <c r="G22" s="92"/>
      <c r="H22" s="92"/>
      <c r="I22" s="92"/>
      <c r="J22" s="92"/>
      <c r="K22" s="92"/>
      <c r="L22" s="92"/>
      <c r="M22" s="92"/>
      <c r="N22" s="92"/>
      <c r="O22" s="92"/>
      <c r="P22" s="92"/>
      <c r="Q22" s="92"/>
      <c r="S22" s="166"/>
    </row>
    <row r="23" spans="2:19" s="96" customFormat="1" ht="53.5">
      <c r="B23" s="92"/>
      <c r="C23" s="93" t="s">
        <v>67</v>
      </c>
      <c r="D23" s="93" t="s">
        <v>9</v>
      </c>
      <c r="E23" s="94" t="s">
        <v>52</v>
      </c>
      <c r="F23" s="94" t="s">
        <v>354</v>
      </c>
      <c r="G23" s="94" t="s">
        <v>85</v>
      </c>
      <c r="H23" s="94" t="s">
        <v>56</v>
      </c>
      <c r="I23" s="94" t="s">
        <v>10</v>
      </c>
      <c r="J23" s="94" t="s">
        <v>53</v>
      </c>
      <c r="K23" s="94" t="s">
        <v>54</v>
      </c>
      <c r="L23" s="94" t="s">
        <v>128</v>
      </c>
      <c r="M23" s="94" t="s">
        <v>98</v>
      </c>
      <c r="N23" s="94"/>
      <c r="O23" s="94"/>
      <c r="P23" s="94"/>
      <c r="Q23" s="95" t="s">
        <v>11</v>
      </c>
      <c r="S23" s="166"/>
    </row>
    <row r="24" spans="2:19" s="96" customFormat="1" ht="53.5">
      <c r="B24" s="97" t="s">
        <v>12</v>
      </c>
      <c r="C24" s="200" t="s">
        <v>349</v>
      </c>
      <c r="D24" s="98" t="s">
        <v>36</v>
      </c>
      <c r="E24" s="99"/>
      <c r="F24" s="220">
        <v>24</v>
      </c>
      <c r="G24" s="220">
        <v>48</v>
      </c>
      <c r="H24" s="220">
        <v>124</v>
      </c>
      <c r="I24" s="220">
        <v>232</v>
      </c>
      <c r="J24" s="220">
        <v>204</v>
      </c>
      <c r="K24" s="220">
        <v>100</v>
      </c>
      <c r="L24" s="220">
        <v>44</v>
      </c>
      <c r="M24" s="220">
        <v>24</v>
      </c>
      <c r="N24" s="100"/>
      <c r="O24" s="100"/>
      <c r="P24" s="100"/>
      <c r="Q24" s="101">
        <f>SUM(E24:P24)</f>
        <v>800</v>
      </c>
      <c r="S24" s="166"/>
    </row>
    <row r="25" spans="2:19" s="96" customFormat="1" ht="53.5">
      <c r="B25" s="97" t="s">
        <v>59</v>
      </c>
      <c r="C25" s="200" t="str">
        <f>C24</f>
        <v>M-0324-KT-5141</v>
      </c>
      <c r="D25" s="99" t="str">
        <f>+D24</f>
        <v>WHITE</v>
      </c>
      <c r="E25" s="99"/>
      <c r="F25" s="102">
        <f>+ROUND(F24*0.05,0)</f>
        <v>1</v>
      </c>
      <c r="G25" s="102">
        <f t="shared" ref="G25:M25" si="2">+ROUND(G24*0.05,0)</f>
        <v>2</v>
      </c>
      <c r="H25" s="102">
        <f t="shared" si="2"/>
        <v>6</v>
      </c>
      <c r="I25" s="102">
        <f t="shared" si="2"/>
        <v>12</v>
      </c>
      <c r="J25" s="102">
        <f t="shared" si="2"/>
        <v>10</v>
      </c>
      <c r="K25" s="102">
        <f t="shared" si="2"/>
        <v>5</v>
      </c>
      <c r="L25" s="102">
        <f t="shared" si="2"/>
        <v>2</v>
      </c>
      <c r="M25" s="102">
        <f t="shared" si="2"/>
        <v>1</v>
      </c>
      <c r="N25" s="102"/>
      <c r="O25" s="102"/>
      <c r="P25" s="102"/>
      <c r="Q25" s="101">
        <f>SUM(E25:P25)</f>
        <v>39</v>
      </c>
      <c r="S25" s="166"/>
    </row>
    <row r="26" spans="2:19" s="106" customFormat="1" ht="58.5">
      <c r="B26" s="201" t="s">
        <v>283</v>
      </c>
      <c r="C26" s="202"/>
      <c r="D26" s="202"/>
      <c r="E26" s="203"/>
      <c r="F26" s="203">
        <v>0</v>
      </c>
      <c r="G26" s="203">
        <v>1</v>
      </c>
      <c r="H26" s="203">
        <v>1</v>
      </c>
      <c r="I26" s="203">
        <v>3</v>
      </c>
      <c r="J26" s="203">
        <v>1</v>
      </c>
      <c r="K26" s="203">
        <v>1</v>
      </c>
      <c r="L26" s="203">
        <v>0</v>
      </c>
      <c r="M26" s="203">
        <v>0</v>
      </c>
      <c r="N26" s="204"/>
      <c r="O26" s="204"/>
      <c r="P26" s="204"/>
      <c r="Q26" s="205">
        <f>SUM(F26:P26)</f>
        <v>7</v>
      </c>
    </row>
    <row r="27" spans="2:19" s="106" customFormat="1" ht="53.5">
      <c r="B27" s="103" t="s">
        <v>13</v>
      </c>
      <c r="C27" s="103"/>
      <c r="D27" s="104" t="str">
        <f>+D25</f>
        <v>WHITE</v>
      </c>
      <c r="E27" s="105"/>
      <c r="F27" s="232">
        <f>SUM(F24:F26)</f>
        <v>25</v>
      </c>
      <c r="G27" s="232">
        <f t="shared" ref="G27" si="3">SUM(G24:G26)</f>
        <v>51</v>
      </c>
      <c r="H27" s="232">
        <f t="shared" ref="H27" si="4">SUM(H24:H26)</f>
        <v>131</v>
      </c>
      <c r="I27" s="232">
        <f t="shared" ref="I27" si="5">SUM(I24:I26)</f>
        <v>247</v>
      </c>
      <c r="J27" s="232">
        <f t="shared" ref="J27" si="6">SUM(J24:J26)</f>
        <v>215</v>
      </c>
      <c r="K27" s="232">
        <f t="shared" ref="K27" si="7">SUM(K24:K26)</f>
        <v>106</v>
      </c>
      <c r="L27" s="232">
        <f t="shared" ref="L27" si="8">SUM(L24:L26)</f>
        <v>46</v>
      </c>
      <c r="M27" s="232">
        <f t="shared" ref="M27" si="9">SUM(M24:M26)</f>
        <v>25</v>
      </c>
      <c r="N27" s="232">
        <f t="shared" ref="N27" si="10">SUM(N24:N26)</f>
        <v>0</v>
      </c>
      <c r="O27" s="232">
        <f t="shared" ref="O27" si="11">SUM(O24:O26)</f>
        <v>0</v>
      </c>
      <c r="P27" s="232">
        <f t="shared" ref="P27" si="12">SUM(P24:P26)</f>
        <v>0</v>
      </c>
      <c r="Q27" s="232">
        <f>SUM(Q24:Q26)</f>
        <v>846</v>
      </c>
      <c r="S27" s="177">
        <f>Q25/Q24</f>
        <v>4.8750000000000002E-2</v>
      </c>
    </row>
    <row r="28" spans="2:19" s="96" customFormat="1" ht="53.5">
      <c r="B28" s="92"/>
      <c r="C28" s="92"/>
      <c r="D28" s="92"/>
      <c r="E28" s="92"/>
      <c r="F28" s="92"/>
      <c r="G28" s="92"/>
      <c r="H28" s="92"/>
      <c r="I28" s="92"/>
      <c r="J28" s="92"/>
      <c r="K28" s="92"/>
      <c r="L28" s="92"/>
      <c r="M28" s="92"/>
      <c r="N28" s="92"/>
      <c r="O28" s="92"/>
      <c r="P28" s="92"/>
      <c r="Q28" s="92"/>
      <c r="S28" s="166"/>
    </row>
    <row r="29" spans="2:19" s="96" customFormat="1" ht="53.5">
      <c r="B29" s="92"/>
      <c r="C29" s="93" t="s">
        <v>67</v>
      </c>
      <c r="D29" s="93" t="s">
        <v>9</v>
      </c>
      <c r="E29" s="94" t="s">
        <v>52</v>
      </c>
      <c r="F29" s="94" t="s">
        <v>354</v>
      </c>
      <c r="G29" s="94" t="s">
        <v>85</v>
      </c>
      <c r="H29" s="94" t="s">
        <v>56</v>
      </c>
      <c r="I29" s="94" t="s">
        <v>10</v>
      </c>
      <c r="J29" s="94" t="s">
        <v>53</v>
      </c>
      <c r="K29" s="94" t="s">
        <v>54</v>
      </c>
      <c r="L29" s="94" t="s">
        <v>128</v>
      </c>
      <c r="M29" s="94" t="s">
        <v>98</v>
      </c>
      <c r="N29" s="94"/>
      <c r="O29" s="94"/>
      <c r="P29" s="94"/>
      <c r="Q29" s="95" t="s">
        <v>11</v>
      </c>
      <c r="S29" s="166"/>
    </row>
    <row r="30" spans="2:19" s="96" customFormat="1" ht="53.5">
      <c r="B30" s="97" t="s">
        <v>12</v>
      </c>
      <c r="C30" s="200" t="s">
        <v>349</v>
      </c>
      <c r="D30" s="98" t="s">
        <v>345</v>
      </c>
      <c r="E30" s="99"/>
      <c r="F30" s="220">
        <v>18</v>
      </c>
      <c r="G30" s="220">
        <v>36</v>
      </c>
      <c r="H30" s="220">
        <v>93</v>
      </c>
      <c r="I30" s="220">
        <v>174</v>
      </c>
      <c r="J30" s="220">
        <v>153</v>
      </c>
      <c r="K30" s="220">
        <v>75</v>
      </c>
      <c r="L30" s="220">
        <v>33</v>
      </c>
      <c r="M30" s="220">
        <v>18</v>
      </c>
      <c r="N30" s="100"/>
      <c r="O30" s="100"/>
      <c r="P30" s="100"/>
      <c r="Q30" s="101">
        <f>SUM(E30:P30)</f>
        <v>600</v>
      </c>
      <c r="S30" s="166"/>
    </row>
    <row r="31" spans="2:19" s="96" customFormat="1" ht="53.5">
      <c r="B31" s="97" t="s">
        <v>59</v>
      </c>
      <c r="C31" s="200" t="str">
        <f>C30</f>
        <v>M-0324-KT-5141</v>
      </c>
      <c r="D31" s="99" t="str">
        <f>+D30</f>
        <v>WHISPER WHITE</v>
      </c>
      <c r="E31" s="99"/>
      <c r="F31" s="102">
        <f>+ROUND(F30*0.05,0)</f>
        <v>1</v>
      </c>
      <c r="G31" s="102">
        <f t="shared" ref="G31:M31" si="13">+ROUND(G30*0.05,0)</f>
        <v>2</v>
      </c>
      <c r="H31" s="102">
        <f t="shared" si="13"/>
        <v>5</v>
      </c>
      <c r="I31" s="102">
        <f t="shared" si="13"/>
        <v>9</v>
      </c>
      <c r="J31" s="102">
        <f t="shared" si="13"/>
        <v>8</v>
      </c>
      <c r="K31" s="102">
        <f t="shared" si="13"/>
        <v>4</v>
      </c>
      <c r="L31" s="102">
        <f t="shared" si="13"/>
        <v>2</v>
      </c>
      <c r="M31" s="102">
        <f t="shared" si="13"/>
        <v>1</v>
      </c>
      <c r="N31" s="102"/>
      <c r="O31" s="102"/>
      <c r="P31" s="102"/>
      <c r="Q31" s="101">
        <f>SUM(E31:P31)</f>
        <v>32</v>
      </c>
      <c r="S31" s="166"/>
    </row>
    <row r="32" spans="2:19" s="106" customFormat="1" ht="58.5">
      <c r="B32" s="201" t="s">
        <v>283</v>
      </c>
      <c r="C32" s="202"/>
      <c r="D32" s="202"/>
      <c r="E32" s="203"/>
      <c r="F32" s="203">
        <v>0</v>
      </c>
      <c r="G32" s="203">
        <v>1</v>
      </c>
      <c r="H32" s="203">
        <v>1</v>
      </c>
      <c r="I32" s="203">
        <v>3</v>
      </c>
      <c r="J32" s="203">
        <v>1</v>
      </c>
      <c r="K32" s="203">
        <v>1</v>
      </c>
      <c r="L32" s="203">
        <v>0</v>
      </c>
      <c r="M32" s="203">
        <v>0</v>
      </c>
      <c r="N32" s="204"/>
      <c r="O32" s="204"/>
      <c r="P32" s="204"/>
      <c r="Q32" s="205">
        <f>SUM(F32:P32)</f>
        <v>7</v>
      </c>
    </row>
    <row r="33" spans="2:19" s="106" customFormat="1" ht="53.5">
      <c r="B33" s="103" t="s">
        <v>13</v>
      </c>
      <c r="C33" s="103"/>
      <c r="D33" s="104" t="str">
        <f>+D31</f>
        <v>WHISPER WHITE</v>
      </c>
      <c r="E33" s="105"/>
      <c r="F33" s="232">
        <f>SUM(F30:F32)</f>
        <v>19</v>
      </c>
      <c r="G33" s="232">
        <f t="shared" ref="G33" si="14">SUM(G30:G32)</f>
        <v>39</v>
      </c>
      <c r="H33" s="232">
        <f t="shared" ref="H33" si="15">SUM(H30:H32)</f>
        <v>99</v>
      </c>
      <c r="I33" s="232">
        <f t="shared" ref="I33" si="16">SUM(I30:I32)</f>
        <v>186</v>
      </c>
      <c r="J33" s="232">
        <f t="shared" ref="J33" si="17">SUM(J30:J32)</f>
        <v>162</v>
      </c>
      <c r="K33" s="232">
        <f t="shared" ref="K33" si="18">SUM(K30:K32)</f>
        <v>80</v>
      </c>
      <c r="L33" s="232">
        <f t="shared" ref="L33" si="19">SUM(L30:L32)</f>
        <v>35</v>
      </c>
      <c r="M33" s="232">
        <f t="shared" ref="M33" si="20">SUM(M30:M32)</f>
        <v>19</v>
      </c>
      <c r="N33" s="232">
        <f t="shared" ref="N33" si="21">SUM(N30:N32)</f>
        <v>0</v>
      </c>
      <c r="O33" s="232">
        <f t="shared" ref="O33" si="22">SUM(O30:O32)</f>
        <v>0</v>
      </c>
      <c r="P33" s="232">
        <f t="shared" ref="P33" si="23">SUM(P30:P32)</f>
        <v>0</v>
      </c>
      <c r="Q33" s="232">
        <f>SUM(Q30:Q32)</f>
        <v>639</v>
      </c>
      <c r="S33" s="177">
        <f>Q31/Q30</f>
        <v>5.3333333333333337E-2</v>
      </c>
    </row>
    <row r="34" spans="2:19" s="96" customFormat="1" ht="53.5">
      <c r="B34" s="92"/>
      <c r="C34" s="92"/>
      <c r="D34" s="92"/>
      <c r="E34" s="92"/>
      <c r="F34" s="92"/>
      <c r="G34" s="92"/>
      <c r="H34" s="92"/>
      <c r="I34" s="92"/>
      <c r="J34" s="92"/>
      <c r="K34" s="92"/>
      <c r="L34" s="92"/>
      <c r="M34" s="92"/>
      <c r="N34" s="92"/>
      <c r="O34" s="92"/>
      <c r="P34" s="92"/>
      <c r="Q34" s="92"/>
      <c r="S34" s="166"/>
    </row>
    <row r="35" spans="2:19" s="96" customFormat="1" ht="53.5">
      <c r="B35" s="92"/>
      <c r="C35" s="93" t="s">
        <v>67</v>
      </c>
      <c r="D35" s="93" t="s">
        <v>9</v>
      </c>
      <c r="E35" s="94" t="s">
        <v>52</v>
      </c>
      <c r="F35" s="94" t="s">
        <v>354</v>
      </c>
      <c r="G35" s="94" t="s">
        <v>85</v>
      </c>
      <c r="H35" s="94" t="s">
        <v>56</v>
      </c>
      <c r="I35" s="94" t="s">
        <v>10</v>
      </c>
      <c r="J35" s="94" t="s">
        <v>53</v>
      </c>
      <c r="K35" s="94" t="s">
        <v>54</v>
      </c>
      <c r="L35" s="94" t="s">
        <v>128</v>
      </c>
      <c r="M35" s="94" t="s">
        <v>98</v>
      </c>
      <c r="N35" s="94"/>
      <c r="O35" s="94"/>
      <c r="P35" s="94"/>
      <c r="Q35" s="95" t="s">
        <v>11</v>
      </c>
      <c r="S35" s="166"/>
    </row>
    <row r="36" spans="2:19" s="96" customFormat="1" ht="53.5">
      <c r="B36" s="97" t="s">
        <v>12</v>
      </c>
      <c r="C36" s="200" t="s">
        <v>349</v>
      </c>
      <c r="D36" s="98" t="s">
        <v>346</v>
      </c>
      <c r="E36" s="99"/>
      <c r="F36" s="220">
        <v>18</v>
      </c>
      <c r="G36" s="220">
        <v>36</v>
      </c>
      <c r="H36" s="220">
        <v>93</v>
      </c>
      <c r="I36" s="220">
        <v>174</v>
      </c>
      <c r="J36" s="220">
        <v>153</v>
      </c>
      <c r="K36" s="220">
        <v>75</v>
      </c>
      <c r="L36" s="220">
        <v>33</v>
      </c>
      <c r="M36" s="220">
        <v>18</v>
      </c>
      <c r="N36" s="100"/>
      <c r="O36" s="100"/>
      <c r="P36" s="100"/>
      <c r="Q36" s="101">
        <f>SUM(E36:P36)</f>
        <v>600</v>
      </c>
      <c r="S36" s="166"/>
    </row>
    <row r="37" spans="2:19" s="96" customFormat="1" ht="53.5">
      <c r="B37" s="97" t="s">
        <v>59</v>
      </c>
      <c r="C37" s="200" t="str">
        <f>C36</f>
        <v>M-0324-KT-5141</v>
      </c>
      <c r="D37" s="99" t="str">
        <f>+D36</f>
        <v>FLINT STONE</v>
      </c>
      <c r="E37" s="99"/>
      <c r="F37" s="102">
        <f>+ROUND(F36*0.05,0)</f>
        <v>1</v>
      </c>
      <c r="G37" s="102">
        <f t="shared" ref="G37:M37" si="24">+ROUND(G36*0.05,0)</f>
        <v>2</v>
      </c>
      <c r="H37" s="102">
        <f t="shared" si="24"/>
        <v>5</v>
      </c>
      <c r="I37" s="102">
        <f t="shared" si="24"/>
        <v>9</v>
      </c>
      <c r="J37" s="102">
        <f t="shared" si="24"/>
        <v>8</v>
      </c>
      <c r="K37" s="102">
        <f t="shared" si="24"/>
        <v>4</v>
      </c>
      <c r="L37" s="102">
        <f t="shared" si="24"/>
        <v>2</v>
      </c>
      <c r="M37" s="102">
        <f t="shared" si="24"/>
        <v>1</v>
      </c>
      <c r="N37" s="102"/>
      <c r="O37" s="102"/>
      <c r="P37" s="102"/>
      <c r="Q37" s="101">
        <f>SUM(E37:P37)</f>
        <v>32</v>
      </c>
      <c r="S37" s="166"/>
    </row>
    <row r="38" spans="2:19" s="106" customFormat="1" ht="58.5">
      <c r="B38" s="201" t="s">
        <v>283</v>
      </c>
      <c r="C38" s="202"/>
      <c r="D38" s="202"/>
      <c r="E38" s="203"/>
      <c r="F38" s="203">
        <v>0</v>
      </c>
      <c r="G38" s="203">
        <v>1</v>
      </c>
      <c r="H38" s="203">
        <v>1</v>
      </c>
      <c r="I38" s="203">
        <v>3</v>
      </c>
      <c r="J38" s="203">
        <v>1</v>
      </c>
      <c r="K38" s="203">
        <v>1</v>
      </c>
      <c r="L38" s="203">
        <v>0</v>
      </c>
      <c r="M38" s="203">
        <v>0</v>
      </c>
      <c r="N38" s="204"/>
      <c r="O38" s="204"/>
      <c r="P38" s="204"/>
      <c r="Q38" s="205">
        <f>SUM(F38:P38)</f>
        <v>7</v>
      </c>
    </row>
    <row r="39" spans="2:19" s="106" customFormat="1" ht="53.5">
      <c r="B39" s="103" t="s">
        <v>13</v>
      </c>
      <c r="C39" s="103"/>
      <c r="D39" s="104" t="str">
        <f>+D37</f>
        <v>FLINT STONE</v>
      </c>
      <c r="E39" s="105"/>
      <c r="F39" s="232">
        <f>SUM(F36:F38)</f>
        <v>19</v>
      </c>
      <c r="G39" s="232">
        <f t="shared" ref="G39" si="25">SUM(G36:G38)</f>
        <v>39</v>
      </c>
      <c r="H39" s="232">
        <f t="shared" ref="H39" si="26">SUM(H36:H38)</f>
        <v>99</v>
      </c>
      <c r="I39" s="232">
        <f t="shared" ref="I39" si="27">SUM(I36:I38)</f>
        <v>186</v>
      </c>
      <c r="J39" s="232">
        <f t="shared" ref="J39" si="28">SUM(J36:J38)</f>
        <v>162</v>
      </c>
      <c r="K39" s="232">
        <f t="shared" ref="K39" si="29">SUM(K36:K38)</f>
        <v>80</v>
      </c>
      <c r="L39" s="232">
        <f t="shared" ref="L39" si="30">SUM(L36:L38)</f>
        <v>35</v>
      </c>
      <c r="M39" s="232">
        <f t="shared" ref="M39" si="31">SUM(M36:M38)</f>
        <v>19</v>
      </c>
      <c r="N39" s="232">
        <f t="shared" ref="N39" si="32">SUM(N36:N38)</f>
        <v>0</v>
      </c>
      <c r="O39" s="232">
        <f t="shared" ref="O39" si="33">SUM(O36:O38)</f>
        <v>0</v>
      </c>
      <c r="P39" s="232">
        <f t="shared" ref="P39" si="34">SUM(P36:P38)</f>
        <v>0</v>
      </c>
      <c r="Q39" s="232">
        <f>SUM(Q36:Q38)</f>
        <v>639</v>
      </c>
      <c r="S39" s="177">
        <f>Q37/Q36</f>
        <v>5.3333333333333337E-2</v>
      </c>
    </row>
    <row r="40" spans="2:19" s="96" customFormat="1" ht="53.5">
      <c r="B40" s="92"/>
      <c r="C40" s="92"/>
      <c r="D40" s="92"/>
      <c r="E40" s="92"/>
      <c r="F40" s="92"/>
      <c r="G40" s="92"/>
      <c r="H40" s="92"/>
      <c r="I40" s="92"/>
      <c r="J40" s="92"/>
      <c r="K40" s="92"/>
      <c r="L40" s="92"/>
      <c r="M40" s="92"/>
      <c r="N40" s="92"/>
      <c r="O40" s="92"/>
      <c r="P40" s="92"/>
      <c r="Q40" s="92"/>
      <c r="S40" s="166"/>
    </row>
    <row r="41" spans="2:19" s="96" customFormat="1" ht="53.5">
      <c r="B41" s="92"/>
      <c r="C41" s="93" t="s">
        <v>67</v>
      </c>
      <c r="D41" s="93" t="s">
        <v>9</v>
      </c>
      <c r="E41" s="94" t="s">
        <v>52</v>
      </c>
      <c r="F41" s="94" t="s">
        <v>354</v>
      </c>
      <c r="G41" s="94" t="s">
        <v>85</v>
      </c>
      <c r="H41" s="94" t="s">
        <v>56</v>
      </c>
      <c r="I41" s="94" t="s">
        <v>10</v>
      </c>
      <c r="J41" s="94" t="s">
        <v>53</v>
      </c>
      <c r="K41" s="94" t="s">
        <v>54</v>
      </c>
      <c r="L41" s="94" t="s">
        <v>128</v>
      </c>
      <c r="M41" s="94" t="s">
        <v>98</v>
      </c>
      <c r="N41" s="94"/>
      <c r="O41" s="94"/>
      <c r="P41" s="94"/>
      <c r="Q41" s="95" t="s">
        <v>11</v>
      </c>
      <c r="S41" s="166"/>
    </row>
    <row r="42" spans="2:19" s="96" customFormat="1" ht="53.5">
      <c r="B42" s="97" t="s">
        <v>12</v>
      </c>
      <c r="C42" s="200" t="s">
        <v>349</v>
      </c>
      <c r="D42" s="98" t="s">
        <v>347</v>
      </c>
      <c r="E42" s="99"/>
      <c r="F42" s="220">
        <v>12</v>
      </c>
      <c r="G42" s="220">
        <v>24</v>
      </c>
      <c r="H42" s="220">
        <v>62</v>
      </c>
      <c r="I42" s="220">
        <v>116</v>
      </c>
      <c r="J42" s="220">
        <v>102</v>
      </c>
      <c r="K42" s="220">
        <v>50</v>
      </c>
      <c r="L42" s="220">
        <v>22</v>
      </c>
      <c r="M42" s="220">
        <v>12</v>
      </c>
      <c r="N42" s="100"/>
      <c r="O42" s="100"/>
      <c r="P42" s="100"/>
      <c r="Q42" s="101">
        <f>SUM(E42:P42)</f>
        <v>400</v>
      </c>
      <c r="S42" s="166"/>
    </row>
    <row r="43" spans="2:19" s="96" customFormat="1" ht="53.5">
      <c r="B43" s="97" t="s">
        <v>59</v>
      </c>
      <c r="C43" s="200" t="str">
        <f>C42</f>
        <v>M-0324-KT-5141</v>
      </c>
      <c r="D43" s="99" t="str">
        <f>+D42</f>
        <v>BRONZE GREEN</v>
      </c>
      <c r="E43" s="99"/>
      <c r="F43" s="102">
        <f>+ROUND(F42*0.05,0)</f>
        <v>1</v>
      </c>
      <c r="G43" s="102">
        <f t="shared" ref="G43:M43" si="35">+ROUND(G42*0.05,0)</f>
        <v>1</v>
      </c>
      <c r="H43" s="102">
        <f t="shared" si="35"/>
        <v>3</v>
      </c>
      <c r="I43" s="102">
        <f t="shared" si="35"/>
        <v>6</v>
      </c>
      <c r="J43" s="102">
        <f t="shared" si="35"/>
        <v>5</v>
      </c>
      <c r="K43" s="102">
        <f t="shared" si="35"/>
        <v>3</v>
      </c>
      <c r="L43" s="102">
        <f t="shared" si="35"/>
        <v>1</v>
      </c>
      <c r="M43" s="102">
        <f t="shared" si="35"/>
        <v>1</v>
      </c>
      <c r="N43" s="102"/>
      <c r="O43" s="102"/>
      <c r="P43" s="102"/>
      <c r="Q43" s="101">
        <f>SUM(E43:P43)</f>
        <v>21</v>
      </c>
      <c r="S43" s="166"/>
    </row>
    <row r="44" spans="2:19" s="106" customFormat="1" ht="58.5">
      <c r="B44" s="201" t="s">
        <v>283</v>
      </c>
      <c r="C44" s="202"/>
      <c r="D44" s="202"/>
      <c r="E44" s="203"/>
      <c r="F44" s="203">
        <v>0</v>
      </c>
      <c r="G44" s="203">
        <v>1</v>
      </c>
      <c r="H44" s="203">
        <v>1</v>
      </c>
      <c r="I44" s="203">
        <v>3</v>
      </c>
      <c r="J44" s="203">
        <v>1</v>
      </c>
      <c r="K44" s="203">
        <v>1</v>
      </c>
      <c r="L44" s="203">
        <v>0</v>
      </c>
      <c r="M44" s="203">
        <v>0</v>
      </c>
      <c r="N44" s="204"/>
      <c r="O44" s="204"/>
      <c r="P44" s="204"/>
      <c r="Q44" s="205">
        <f>SUM(F44:P44)</f>
        <v>7</v>
      </c>
    </row>
    <row r="45" spans="2:19" s="106" customFormat="1" ht="53.5">
      <c r="B45" s="103" t="s">
        <v>13</v>
      </c>
      <c r="C45" s="103"/>
      <c r="D45" s="104" t="str">
        <f>+D43</f>
        <v>BRONZE GREEN</v>
      </c>
      <c r="E45" s="105"/>
      <c r="F45" s="232">
        <f>SUM(F42:F44)</f>
        <v>13</v>
      </c>
      <c r="G45" s="232">
        <f t="shared" ref="G45" si="36">SUM(G42:G44)</f>
        <v>26</v>
      </c>
      <c r="H45" s="232">
        <f t="shared" ref="H45" si="37">SUM(H42:H44)</f>
        <v>66</v>
      </c>
      <c r="I45" s="232">
        <f t="shared" ref="I45" si="38">SUM(I42:I44)</f>
        <v>125</v>
      </c>
      <c r="J45" s="232">
        <f t="shared" ref="J45" si="39">SUM(J42:J44)</f>
        <v>108</v>
      </c>
      <c r="K45" s="232">
        <f t="shared" ref="K45" si="40">SUM(K42:K44)</f>
        <v>54</v>
      </c>
      <c r="L45" s="232">
        <f t="shared" ref="L45" si="41">SUM(L42:L44)</f>
        <v>23</v>
      </c>
      <c r="M45" s="232">
        <f t="shared" ref="M45" si="42">SUM(M42:M44)</f>
        <v>13</v>
      </c>
      <c r="N45" s="232">
        <f t="shared" ref="N45" si="43">SUM(N42:N44)</f>
        <v>0</v>
      </c>
      <c r="O45" s="232">
        <f t="shared" ref="O45" si="44">SUM(O42:O44)</f>
        <v>0</v>
      </c>
      <c r="P45" s="232">
        <f t="shared" ref="P45" si="45">SUM(P42:P44)</f>
        <v>0</v>
      </c>
      <c r="Q45" s="232">
        <f>SUM(Q42:Q44)</f>
        <v>428</v>
      </c>
      <c r="S45" s="177">
        <f>Q43/Q42</f>
        <v>5.2499999999999998E-2</v>
      </c>
    </row>
    <row r="46" spans="2:19" s="96" customFormat="1" ht="53.5">
      <c r="B46" s="92"/>
      <c r="C46" s="92"/>
      <c r="D46" s="92"/>
      <c r="E46" s="92"/>
      <c r="F46" s="92"/>
      <c r="G46" s="92"/>
      <c r="H46" s="92"/>
      <c r="I46" s="92"/>
      <c r="J46" s="92"/>
      <c r="K46" s="92"/>
      <c r="L46" s="92"/>
      <c r="M46" s="92"/>
      <c r="N46" s="92"/>
      <c r="O46" s="92"/>
      <c r="P46" s="92"/>
      <c r="Q46" s="92"/>
      <c r="S46" s="166"/>
    </row>
    <row r="47" spans="2:19" s="96" customFormat="1" ht="53.5">
      <c r="B47" s="92"/>
      <c r="C47" s="93" t="s">
        <v>67</v>
      </c>
      <c r="D47" s="93" t="s">
        <v>9</v>
      </c>
      <c r="E47" s="94" t="s">
        <v>52</v>
      </c>
      <c r="F47" s="94" t="s">
        <v>354</v>
      </c>
      <c r="G47" s="94" t="s">
        <v>85</v>
      </c>
      <c r="H47" s="94" t="s">
        <v>56</v>
      </c>
      <c r="I47" s="94" t="s">
        <v>10</v>
      </c>
      <c r="J47" s="94" t="s">
        <v>53</v>
      </c>
      <c r="K47" s="94" t="s">
        <v>54</v>
      </c>
      <c r="L47" s="94" t="s">
        <v>128</v>
      </c>
      <c r="M47" s="94" t="s">
        <v>98</v>
      </c>
      <c r="N47" s="94"/>
      <c r="O47" s="94"/>
      <c r="P47" s="94"/>
      <c r="Q47" s="95" t="s">
        <v>11</v>
      </c>
      <c r="S47" s="166"/>
    </row>
    <row r="48" spans="2:19" s="96" customFormat="1" ht="53.5">
      <c r="B48" s="97" t="s">
        <v>12</v>
      </c>
      <c r="C48" s="200" t="s">
        <v>349</v>
      </c>
      <c r="D48" s="98" t="s">
        <v>348</v>
      </c>
      <c r="E48" s="99"/>
      <c r="F48" s="220">
        <v>12</v>
      </c>
      <c r="G48" s="220">
        <v>24</v>
      </c>
      <c r="H48" s="220">
        <v>62</v>
      </c>
      <c r="I48" s="220">
        <v>116</v>
      </c>
      <c r="J48" s="220">
        <v>102</v>
      </c>
      <c r="K48" s="220">
        <v>50</v>
      </c>
      <c r="L48" s="220">
        <v>22</v>
      </c>
      <c r="M48" s="220">
        <v>12</v>
      </c>
      <c r="N48" s="100"/>
      <c r="O48" s="100"/>
      <c r="P48" s="100"/>
      <c r="Q48" s="101">
        <f>SUM(E48:P48)</f>
        <v>400</v>
      </c>
      <c r="S48" s="166"/>
    </row>
    <row r="49" spans="1:21" s="96" customFormat="1" ht="53.5">
      <c r="B49" s="97" t="s">
        <v>59</v>
      </c>
      <c r="C49" s="200" t="str">
        <f>+C48</f>
        <v>M-0324-KT-5141</v>
      </c>
      <c r="D49" s="99" t="str">
        <f>+D48</f>
        <v>WILD GINGER</v>
      </c>
      <c r="E49" s="99"/>
      <c r="F49" s="102">
        <f>+ROUND(F48*0.05,0)</f>
        <v>1</v>
      </c>
      <c r="G49" s="102">
        <f t="shared" ref="G49:M49" si="46">+ROUND(G48*0.05,0)</f>
        <v>1</v>
      </c>
      <c r="H49" s="102">
        <f t="shared" si="46"/>
        <v>3</v>
      </c>
      <c r="I49" s="102">
        <f t="shared" si="46"/>
        <v>6</v>
      </c>
      <c r="J49" s="102">
        <f t="shared" si="46"/>
        <v>5</v>
      </c>
      <c r="K49" s="102">
        <f t="shared" si="46"/>
        <v>3</v>
      </c>
      <c r="L49" s="102">
        <f t="shared" si="46"/>
        <v>1</v>
      </c>
      <c r="M49" s="102">
        <f t="shared" si="46"/>
        <v>1</v>
      </c>
      <c r="N49" s="102"/>
      <c r="O49" s="102"/>
      <c r="P49" s="102"/>
      <c r="Q49" s="101">
        <f>SUM(E49:P49)</f>
        <v>21</v>
      </c>
      <c r="S49" s="166"/>
    </row>
    <row r="50" spans="1:21" s="106" customFormat="1" ht="58.5">
      <c r="B50" s="201" t="s">
        <v>283</v>
      </c>
      <c r="C50" s="202"/>
      <c r="D50" s="202"/>
      <c r="E50" s="203"/>
      <c r="F50" s="203">
        <v>0</v>
      </c>
      <c r="G50" s="203">
        <v>1</v>
      </c>
      <c r="H50" s="203">
        <v>1</v>
      </c>
      <c r="I50" s="203">
        <v>3</v>
      </c>
      <c r="J50" s="203">
        <v>1</v>
      </c>
      <c r="K50" s="203">
        <v>1</v>
      </c>
      <c r="L50" s="203">
        <v>0</v>
      </c>
      <c r="M50" s="203">
        <v>0</v>
      </c>
      <c r="N50" s="204"/>
      <c r="O50" s="204"/>
      <c r="P50" s="204"/>
      <c r="Q50" s="205">
        <f>SUM(F50:P50)</f>
        <v>7</v>
      </c>
    </row>
    <row r="51" spans="1:21" s="106" customFormat="1" ht="53.5">
      <c r="B51" s="103" t="s">
        <v>13</v>
      </c>
      <c r="C51" s="103"/>
      <c r="D51" s="104" t="str">
        <f>+D49</f>
        <v>WILD GINGER</v>
      </c>
      <c r="E51" s="105"/>
      <c r="F51" s="232">
        <f>SUM(F48:F50)</f>
        <v>13</v>
      </c>
      <c r="G51" s="232">
        <f t="shared" ref="G51" si="47">SUM(G48:G50)</f>
        <v>26</v>
      </c>
      <c r="H51" s="232">
        <f t="shared" ref="H51" si="48">SUM(H48:H50)</f>
        <v>66</v>
      </c>
      <c r="I51" s="232">
        <f t="shared" ref="I51" si="49">SUM(I48:I50)</f>
        <v>125</v>
      </c>
      <c r="J51" s="232">
        <f t="shared" ref="J51" si="50">SUM(J48:J50)</f>
        <v>108</v>
      </c>
      <c r="K51" s="232">
        <f t="shared" ref="K51" si="51">SUM(K48:K50)</f>
        <v>54</v>
      </c>
      <c r="L51" s="232">
        <f t="shared" ref="L51" si="52">SUM(L48:L50)</f>
        <v>23</v>
      </c>
      <c r="M51" s="232">
        <f t="shared" ref="M51" si="53">SUM(M48:M50)</f>
        <v>13</v>
      </c>
      <c r="N51" s="232">
        <f t="shared" ref="N51" si="54">SUM(N48:N50)</f>
        <v>0</v>
      </c>
      <c r="O51" s="232">
        <f t="shared" ref="O51" si="55">SUM(O48:O50)</f>
        <v>0</v>
      </c>
      <c r="P51" s="232">
        <f t="shared" ref="P51" si="56">SUM(P48:P50)</f>
        <v>0</v>
      </c>
      <c r="Q51" s="232">
        <f>SUM(Q48:Q50)</f>
        <v>428</v>
      </c>
      <c r="S51" s="177">
        <f>Q49/Q48</f>
        <v>5.2499999999999998E-2</v>
      </c>
    </row>
    <row r="52" spans="1:21" s="96" customFormat="1" ht="53.5">
      <c r="B52" s="92"/>
      <c r="C52" s="92"/>
      <c r="D52" s="92"/>
      <c r="E52" s="92"/>
      <c r="F52" s="92"/>
      <c r="G52" s="92"/>
      <c r="H52" s="92"/>
      <c r="I52" s="92"/>
      <c r="J52" s="92"/>
      <c r="K52" s="92"/>
      <c r="L52" s="92"/>
      <c r="M52" s="92"/>
      <c r="N52" s="92"/>
      <c r="O52" s="92"/>
      <c r="P52" s="92"/>
      <c r="Q52" s="92"/>
      <c r="S52" s="166"/>
    </row>
    <row r="53" spans="1:21" s="106" customFormat="1" ht="58.5">
      <c r="B53" s="107" t="s">
        <v>79</v>
      </c>
      <c r="C53" s="108"/>
      <c r="D53" s="107"/>
      <c r="E53" s="109"/>
      <c r="F53" s="129">
        <f>+F21+F27+F33+F39+F45+F51</f>
        <v>127</v>
      </c>
      <c r="G53" s="129">
        <f t="shared" ref="G53:N53" si="57">+G21+G27+G33+G39+G45+G51</f>
        <v>258</v>
      </c>
      <c r="H53" s="129">
        <f t="shared" si="57"/>
        <v>651</v>
      </c>
      <c r="I53" s="129">
        <f t="shared" si="57"/>
        <v>1250</v>
      </c>
      <c r="J53" s="129">
        <f t="shared" si="57"/>
        <v>1090</v>
      </c>
      <c r="K53" s="129">
        <f t="shared" si="57"/>
        <v>514</v>
      </c>
      <c r="L53" s="129">
        <f t="shared" si="57"/>
        <v>231</v>
      </c>
      <c r="M53" s="129">
        <f t="shared" si="57"/>
        <v>127</v>
      </c>
      <c r="N53" s="129">
        <f t="shared" si="57"/>
        <v>0</v>
      </c>
      <c r="O53" s="129"/>
      <c r="P53" s="129"/>
      <c r="Q53" s="129">
        <f>+Q21+Q27+Q33+Q39+Q45+Q51</f>
        <v>4248</v>
      </c>
      <c r="S53" s="167"/>
    </row>
    <row r="54" spans="1:21" s="63" customFormat="1" ht="45">
      <c r="B54" s="64"/>
      <c r="C54" s="65"/>
      <c r="D54" s="307"/>
      <c r="E54" s="307"/>
      <c r="F54" s="307"/>
      <c r="G54" s="307"/>
      <c r="H54" s="307"/>
      <c r="I54" s="307"/>
      <c r="J54" s="307"/>
      <c r="K54" s="307"/>
      <c r="L54" s="307"/>
      <c r="M54" s="307"/>
      <c r="N54" s="307"/>
      <c r="O54" s="307"/>
      <c r="P54" s="307"/>
      <c r="Q54" s="307"/>
      <c r="S54" s="168"/>
    </row>
    <row r="55" spans="1:21" s="1" customFormat="1" ht="32.5">
      <c r="B55" s="53" t="s">
        <v>14</v>
      </c>
      <c r="C55" s="31"/>
      <c r="D55" s="307"/>
      <c r="E55" s="307"/>
      <c r="F55" s="307"/>
      <c r="G55" s="307"/>
      <c r="H55" s="307"/>
      <c r="I55" s="307"/>
      <c r="J55" s="307"/>
      <c r="K55" s="307"/>
      <c r="L55" s="307"/>
      <c r="M55" s="307"/>
      <c r="N55" s="307"/>
      <c r="O55" s="307"/>
      <c r="P55" s="307"/>
      <c r="Q55" s="307"/>
      <c r="S55" s="161"/>
    </row>
    <row r="56" spans="1:21" s="32" customFormat="1" ht="120">
      <c r="A56" s="311" t="s">
        <v>15</v>
      </c>
      <c r="B56" s="311"/>
      <c r="C56" s="311"/>
      <c r="D56" s="82" t="s">
        <v>16</v>
      </c>
      <c r="E56" s="82" t="s">
        <v>17</v>
      </c>
      <c r="F56" s="82" t="s">
        <v>18</v>
      </c>
      <c r="G56" s="81" t="s">
        <v>19</v>
      </c>
      <c r="H56" s="81" t="s">
        <v>20</v>
      </c>
      <c r="I56" s="81" t="s">
        <v>34</v>
      </c>
      <c r="J56" s="81" t="s">
        <v>84</v>
      </c>
      <c r="K56" s="81" t="s">
        <v>82</v>
      </c>
      <c r="L56" s="81" t="s">
        <v>83</v>
      </c>
      <c r="M56" s="81" t="s">
        <v>35</v>
      </c>
      <c r="N56" s="312" t="s">
        <v>48</v>
      </c>
      <c r="O56" s="312"/>
      <c r="P56" s="312"/>
      <c r="Q56" s="312"/>
      <c r="S56" s="169"/>
    </row>
    <row r="57" spans="1:21" s="39" customFormat="1" ht="41.5">
      <c r="A57" s="269" t="str">
        <f>$D$21</f>
        <v>BLACK</v>
      </c>
      <c r="B57" s="269"/>
      <c r="C57" s="269"/>
      <c r="D57" s="269"/>
      <c r="E57" s="269"/>
      <c r="F57" s="269"/>
      <c r="G57" s="269"/>
      <c r="H57" s="269"/>
      <c r="I57" s="269"/>
      <c r="J57" s="269"/>
      <c r="K57" s="269"/>
      <c r="L57" s="269"/>
      <c r="M57" s="269"/>
      <c r="N57" s="269"/>
      <c r="O57" s="269"/>
      <c r="P57" s="269"/>
      <c r="Q57" s="269"/>
      <c r="S57" s="170"/>
    </row>
    <row r="58" spans="1:21" s="67" customFormat="1" ht="250.5" customHeight="1">
      <c r="A58" s="68">
        <v>1</v>
      </c>
      <c r="B58" s="265" t="str">
        <f>$L$11</f>
        <v>Single jersey 20's 100% Cotton 190gsm- SOFT HAND FEEL</v>
      </c>
      <c r="C58" s="265"/>
      <c r="D58" s="86" t="s">
        <v>78</v>
      </c>
      <c r="E58" s="86" t="s">
        <v>145</v>
      </c>
      <c r="F58" s="68" t="s">
        <v>10</v>
      </c>
      <c r="G58" s="87">
        <f>$Q$21</f>
        <v>1268</v>
      </c>
      <c r="H58" s="88">
        <v>0.91</v>
      </c>
      <c r="I58" s="73">
        <f>H58*G58</f>
        <v>1153.8800000000001</v>
      </c>
      <c r="J58" s="79">
        <f>I58*2.4%+(I58/50)*0.5</f>
        <v>39.231920000000002</v>
      </c>
      <c r="K58" s="79">
        <v>3</v>
      </c>
      <c r="L58" s="79">
        <v>0</v>
      </c>
      <c r="M58" s="178">
        <f>ROUNDUP(SUM(I58:L58),0)</f>
        <v>1197</v>
      </c>
      <c r="N58" s="313" t="s">
        <v>516</v>
      </c>
      <c r="O58" s="314"/>
      <c r="P58" s="314"/>
      <c r="Q58" s="314"/>
      <c r="R58" s="67">
        <f>646-104</f>
        <v>542</v>
      </c>
      <c r="S58" s="171"/>
      <c r="U58" s="67">
        <f>R58+470.4</f>
        <v>1012.4</v>
      </c>
    </row>
    <row r="59" spans="1:21" s="67" customFormat="1" ht="225.5" customHeight="1">
      <c r="A59" s="68">
        <v>2</v>
      </c>
      <c r="B59" s="268" t="s">
        <v>129</v>
      </c>
      <c r="C59" s="268"/>
      <c r="D59" s="86" t="s">
        <v>303</v>
      </c>
      <c r="E59" s="86" t="str">
        <f>E58</f>
        <v>BLACK OVO STANDARD</v>
      </c>
      <c r="F59" s="68" t="s">
        <v>10</v>
      </c>
      <c r="G59" s="87">
        <f>G58</f>
        <v>1268</v>
      </c>
      <c r="H59" s="88">
        <v>0.06</v>
      </c>
      <c r="I59" s="73">
        <f>H59*G59</f>
        <v>76.08</v>
      </c>
      <c r="J59" s="79">
        <f>I59*5%</f>
        <v>3.8040000000000003</v>
      </c>
      <c r="K59" s="79">
        <v>0</v>
      </c>
      <c r="L59" s="79">
        <v>0</v>
      </c>
      <c r="M59" s="178">
        <f>ROUNDUP(SUM(I59:L59),0)</f>
        <v>80</v>
      </c>
      <c r="N59" s="313" t="s">
        <v>517</v>
      </c>
      <c r="O59" s="314"/>
      <c r="P59" s="314"/>
      <c r="Q59" s="314"/>
      <c r="S59" s="171"/>
    </row>
    <row r="60" spans="1:21" s="39" customFormat="1" ht="41.5">
      <c r="A60" s="269" t="s">
        <v>36</v>
      </c>
      <c r="B60" s="269"/>
      <c r="C60" s="269"/>
      <c r="D60" s="269"/>
      <c r="E60" s="269"/>
      <c r="F60" s="269"/>
      <c r="G60" s="269"/>
      <c r="H60" s="269"/>
      <c r="I60" s="269"/>
      <c r="J60" s="269"/>
      <c r="K60" s="269"/>
      <c r="L60" s="269"/>
      <c r="M60" s="269"/>
      <c r="N60" s="269"/>
      <c r="O60" s="269"/>
      <c r="P60" s="269"/>
      <c r="Q60" s="269"/>
      <c r="S60" s="170"/>
    </row>
    <row r="61" spans="1:21" s="67" customFormat="1" ht="114" customHeight="1">
      <c r="A61" s="68">
        <v>3</v>
      </c>
      <c r="B61" s="265" t="str">
        <f>$L$11</f>
        <v>Single jersey 20's 100% Cotton 190gsm- SOFT HAND FEEL</v>
      </c>
      <c r="C61" s="265"/>
      <c r="D61" s="86" t="s">
        <v>78</v>
      </c>
      <c r="E61" s="86" t="s">
        <v>146</v>
      </c>
      <c r="F61" s="68" t="s">
        <v>10</v>
      </c>
      <c r="G61" s="87">
        <f>$Q$27</f>
        <v>846</v>
      </c>
      <c r="H61" s="88">
        <v>0.91</v>
      </c>
      <c r="I61" s="73">
        <f>H61*G61</f>
        <v>769.86</v>
      </c>
      <c r="J61" s="79">
        <f>I61*1.8%+(I61/50)*0.5</f>
        <v>21.556080000000001</v>
      </c>
      <c r="K61" s="79">
        <v>3</v>
      </c>
      <c r="L61" s="79">
        <v>0</v>
      </c>
      <c r="M61" s="178">
        <f>ROUNDUP(SUM(I61:L61),0)</f>
        <v>795</v>
      </c>
      <c r="N61" s="313" t="s">
        <v>440</v>
      </c>
      <c r="O61" s="314"/>
      <c r="P61" s="314"/>
      <c r="Q61" s="314"/>
      <c r="S61" s="171">
        <f>329-171</f>
        <v>158</v>
      </c>
    </row>
    <row r="62" spans="1:21" s="67" customFormat="1" ht="107.5" customHeight="1">
      <c r="A62" s="68">
        <v>4</v>
      </c>
      <c r="B62" s="268" t="s">
        <v>94</v>
      </c>
      <c r="C62" s="268"/>
      <c r="D62" s="86" t="s">
        <v>95</v>
      </c>
      <c r="E62" s="86" t="str">
        <f>E61</f>
        <v>WHITE OVO STANDARD</v>
      </c>
      <c r="F62" s="68" t="s">
        <v>10</v>
      </c>
      <c r="G62" s="87">
        <f>G61</f>
        <v>846</v>
      </c>
      <c r="H62" s="88">
        <v>0.06</v>
      </c>
      <c r="I62" s="73">
        <f>H62*G62</f>
        <v>50.76</v>
      </c>
      <c r="J62" s="79">
        <f>I62*5%</f>
        <v>2.5380000000000003</v>
      </c>
      <c r="K62" s="79">
        <v>0</v>
      </c>
      <c r="L62" s="79">
        <v>0</v>
      </c>
      <c r="M62" s="178">
        <f>ROUNDUP(SUM(I62:L62),0)</f>
        <v>54</v>
      </c>
      <c r="N62" s="313" t="s">
        <v>434</v>
      </c>
      <c r="O62" s="314"/>
      <c r="P62" s="314"/>
      <c r="Q62" s="314"/>
      <c r="S62" s="171">
        <f>225/0.75*0.02</f>
        <v>6</v>
      </c>
    </row>
    <row r="63" spans="1:21" s="39" customFormat="1" ht="41.5">
      <c r="A63" s="269" t="str">
        <f>$D$33</f>
        <v>WHISPER WHITE</v>
      </c>
      <c r="B63" s="269"/>
      <c r="C63" s="269"/>
      <c r="D63" s="269"/>
      <c r="E63" s="269"/>
      <c r="F63" s="269"/>
      <c r="G63" s="269"/>
      <c r="H63" s="269"/>
      <c r="I63" s="269"/>
      <c r="J63" s="269"/>
      <c r="K63" s="269"/>
      <c r="L63" s="269"/>
      <c r="M63" s="269"/>
      <c r="N63" s="269"/>
      <c r="O63" s="269"/>
      <c r="P63" s="269"/>
      <c r="Q63" s="269"/>
      <c r="S63" s="170"/>
    </row>
    <row r="64" spans="1:21" s="67" customFormat="1" ht="234.5" customHeight="1">
      <c r="A64" s="68">
        <v>5</v>
      </c>
      <c r="B64" s="265" t="str">
        <f>$L$11</f>
        <v>Single jersey 20's 100% Cotton 190gsm- SOFT HAND FEEL</v>
      </c>
      <c r="C64" s="265"/>
      <c r="D64" s="86" t="s">
        <v>78</v>
      </c>
      <c r="E64" s="86" t="str">
        <f>$D$33</f>
        <v>WHISPER WHITE</v>
      </c>
      <c r="F64" s="68" t="s">
        <v>10</v>
      </c>
      <c r="G64" s="87">
        <f>$Q$33</f>
        <v>639</v>
      </c>
      <c r="H64" s="88">
        <v>0.91</v>
      </c>
      <c r="I64" s="73">
        <f>H64*G64</f>
        <v>581.49</v>
      </c>
      <c r="J64" s="79">
        <f>I64*2%+(I64/40)*0.5</f>
        <v>18.898425000000003</v>
      </c>
      <c r="K64" s="79">
        <v>3</v>
      </c>
      <c r="L64" s="79">
        <v>0</v>
      </c>
      <c r="M64" s="178">
        <f>ROUNDUP(SUM(I64:L64),0)</f>
        <v>604</v>
      </c>
      <c r="N64" s="266" t="s">
        <v>441</v>
      </c>
      <c r="O64" s="267"/>
      <c r="P64" s="267"/>
      <c r="Q64" s="267"/>
      <c r="S64" s="171"/>
    </row>
    <row r="65" spans="1:19" s="67" customFormat="1" ht="250.5" customHeight="1">
      <c r="A65" s="68">
        <v>6</v>
      </c>
      <c r="B65" s="268" t="s">
        <v>94</v>
      </c>
      <c r="C65" s="268"/>
      <c r="D65" s="86" t="s">
        <v>95</v>
      </c>
      <c r="E65" s="86" t="str">
        <f>E64</f>
        <v>WHISPER WHITE</v>
      </c>
      <c r="F65" s="68" t="s">
        <v>10</v>
      </c>
      <c r="G65" s="87">
        <f>G64</f>
        <v>639</v>
      </c>
      <c r="H65" s="88">
        <v>0.06</v>
      </c>
      <c r="I65" s="73">
        <f>H65*G65</f>
        <v>38.339999999999996</v>
      </c>
      <c r="J65" s="79">
        <f>I65*5%</f>
        <v>1.9169999999999998</v>
      </c>
      <c r="K65" s="79">
        <v>0</v>
      </c>
      <c r="L65" s="79">
        <v>0</v>
      </c>
      <c r="M65" s="178">
        <f>ROUNDUP(SUM(I65:L65),0)</f>
        <v>41</v>
      </c>
      <c r="N65" s="266" t="s">
        <v>437</v>
      </c>
      <c r="O65" s="267"/>
      <c r="P65" s="267"/>
      <c r="Q65" s="267"/>
      <c r="S65" s="171"/>
    </row>
    <row r="66" spans="1:19" s="39" customFormat="1" ht="41.5">
      <c r="A66" s="269" t="str">
        <f>$D$39</f>
        <v>FLINT STONE</v>
      </c>
      <c r="B66" s="269"/>
      <c r="C66" s="269"/>
      <c r="D66" s="269"/>
      <c r="E66" s="269"/>
      <c r="F66" s="269"/>
      <c r="G66" s="269"/>
      <c r="H66" s="269"/>
      <c r="I66" s="269"/>
      <c r="J66" s="269"/>
      <c r="K66" s="269"/>
      <c r="L66" s="269"/>
      <c r="M66" s="269"/>
      <c r="N66" s="269"/>
      <c r="O66" s="269"/>
      <c r="P66" s="269"/>
      <c r="Q66" s="269"/>
      <c r="S66" s="170"/>
    </row>
    <row r="67" spans="1:19" s="67" customFormat="1" ht="231.5" customHeight="1">
      <c r="A67" s="68">
        <v>7</v>
      </c>
      <c r="B67" s="265" t="str">
        <f>$L$11</f>
        <v>Single jersey 20's 100% Cotton 190gsm- SOFT HAND FEEL</v>
      </c>
      <c r="C67" s="265"/>
      <c r="D67" s="86" t="s">
        <v>78</v>
      </c>
      <c r="E67" s="86" t="str">
        <f>$D$39</f>
        <v>FLINT STONE</v>
      </c>
      <c r="F67" s="68" t="s">
        <v>10</v>
      </c>
      <c r="G67" s="87">
        <f>$Q$39</f>
        <v>639</v>
      </c>
      <c r="H67" s="88">
        <v>0.91</v>
      </c>
      <c r="I67" s="73">
        <f>H67*G67</f>
        <v>581.49</v>
      </c>
      <c r="J67" s="79">
        <f>I67*0.5%+(I67/50)*0.5</f>
        <v>8.7223500000000005</v>
      </c>
      <c r="K67" s="79">
        <v>3</v>
      </c>
      <c r="L67" s="79">
        <v>0</v>
      </c>
      <c r="M67" s="178">
        <f>ROUNDUP(SUM(I67:L67),0)</f>
        <v>594</v>
      </c>
      <c r="N67" s="266" t="s">
        <v>442</v>
      </c>
      <c r="O67" s="267"/>
      <c r="P67" s="267"/>
      <c r="Q67" s="267"/>
      <c r="S67" s="171"/>
    </row>
    <row r="68" spans="1:19" s="67" customFormat="1" ht="269" customHeight="1">
      <c r="A68" s="68">
        <v>8</v>
      </c>
      <c r="B68" s="268" t="s">
        <v>94</v>
      </c>
      <c r="C68" s="268"/>
      <c r="D68" s="86" t="s">
        <v>95</v>
      </c>
      <c r="E68" s="86" t="str">
        <f>E67</f>
        <v>FLINT STONE</v>
      </c>
      <c r="F68" s="68" t="s">
        <v>10</v>
      </c>
      <c r="G68" s="87">
        <f>G67</f>
        <v>639</v>
      </c>
      <c r="H68" s="88">
        <v>0.06</v>
      </c>
      <c r="I68" s="73">
        <f>H68*G68</f>
        <v>38.339999999999996</v>
      </c>
      <c r="J68" s="79">
        <f>I68*5%</f>
        <v>1.9169999999999998</v>
      </c>
      <c r="K68" s="79">
        <v>0</v>
      </c>
      <c r="L68" s="79">
        <v>0</v>
      </c>
      <c r="M68" s="178">
        <f>ROUNDUP(SUM(I68:L68),0)</f>
        <v>41</v>
      </c>
      <c r="N68" s="266" t="s">
        <v>438</v>
      </c>
      <c r="O68" s="267"/>
      <c r="P68" s="267"/>
      <c r="Q68" s="267"/>
      <c r="S68" s="171"/>
    </row>
    <row r="69" spans="1:19" s="39" customFormat="1" ht="41.5">
      <c r="A69" s="269" t="str">
        <f>+D42</f>
        <v>BRONZE GREEN</v>
      </c>
      <c r="B69" s="269"/>
      <c r="C69" s="269"/>
      <c r="D69" s="269"/>
      <c r="E69" s="269"/>
      <c r="F69" s="269"/>
      <c r="G69" s="269"/>
      <c r="H69" s="269"/>
      <c r="I69" s="269"/>
      <c r="J69" s="269"/>
      <c r="K69" s="269"/>
      <c r="L69" s="269"/>
      <c r="M69" s="269"/>
      <c r="N69" s="269"/>
      <c r="O69" s="269"/>
      <c r="P69" s="269"/>
      <c r="Q69" s="269"/>
      <c r="S69" s="170"/>
    </row>
    <row r="70" spans="1:19" s="67" customFormat="1" ht="116.5" customHeight="1">
      <c r="A70" s="68">
        <v>7</v>
      </c>
      <c r="B70" s="265" t="str">
        <f>$L$11</f>
        <v>Single jersey 20's 100% Cotton 190gsm- SOFT HAND FEEL</v>
      </c>
      <c r="C70" s="265"/>
      <c r="D70" s="86" t="s">
        <v>78</v>
      </c>
      <c r="E70" s="86" t="str">
        <f>+A69</f>
        <v>BRONZE GREEN</v>
      </c>
      <c r="F70" s="68" t="s">
        <v>10</v>
      </c>
      <c r="G70" s="87">
        <f>+Q45</f>
        <v>428</v>
      </c>
      <c r="H70" s="88">
        <v>0.91</v>
      </c>
      <c r="I70" s="73">
        <f>H70*G70</f>
        <v>389.48</v>
      </c>
      <c r="J70" s="79">
        <f>I70*0.7%+(I70/50)*0.5</f>
        <v>6.6211599999999997</v>
      </c>
      <c r="K70" s="79">
        <v>3</v>
      </c>
      <c r="L70" s="79">
        <v>0</v>
      </c>
      <c r="M70" s="178">
        <f>ROUNDUP(SUM(I70:L70),0)</f>
        <v>400</v>
      </c>
      <c r="N70" s="266" t="s">
        <v>443</v>
      </c>
      <c r="O70" s="267"/>
      <c r="P70" s="267"/>
      <c r="Q70" s="267"/>
      <c r="S70" s="171"/>
    </row>
    <row r="71" spans="1:19" s="67" customFormat="1" ht="70" customHeight="1">
      <c r="A71" s="68">
        <v>8</v>
      </c>
      <c r="B71" s="268" t="s">
        <v>94</v>
      </c>
      <c r="C71" s="268"/>
      <c r="D71" s="86" t="s">
        <v>95</v>
      </c>
      <c r="E71" s="86" t="str">
        <f>E70</f>
        <v>BRONZE GREEN</v>
      </c>
      <c r="F71" s="68" t="s">
        <v>10</v>
      </c>
      <c r="G71" s="87">
        <f>G70</f>
        <v>428</v>
      </c>
      <c r="H71" s="88">
        <v>0.06</v>
      </c>
      <c r="I71" s="73">
        <f>H71*G71</f>
        <v>25.68</v>
      </c>
      <c r="J71" s="79">
        <f>I71*5%</f>
        <v>1.284</v>
      </c>
      <c r="K71" s="79">
        <v>0</v>
      </c>
      <c r="L71" s="79">
        <v>0</v>
      </c>
      <c r="M71" s="178">
        <f>ROUNDUP(SUM(I71:L71),0)</f>
        <v>27</v>
      </c>
      <c r="N71" s="266" t="s">
        <v>435</v>
      </c>
      <c r="O71" s="267"/>
      <c r="P71" s="267"/>
      <c r="Q71" s="267"/>
      <c r="S71" s="171"/>
    </row>
    <row r="72" spans="1:19" s="39" customFormat="1" ht="41.5">
      <c r="A72" s="269" t="str">
        <f>+D48</f>
        <v>WILD GINGER</v>
      </c>
      <c r="B72" s="269"/>
      <c r="C72" s="269"/>
      <c r="D72" s="269"/>
      <c r="E72" s="269"/>
      <c r="F72" s="269"/>
      <c r="G72" s="269"/>
      <c r="H72" s="269"/>
      <c r="I72" s="269"/>
      <c r="J72" s="269"/>
      <c r="K72" s="269"/>
      <c r="L72" s="269"/>
      <c r="M72" s="269"/>
      <c r="N72" s="269"/>
      <c r="O72" s="269"/>
      <c r="P72" s="269"/>
      <c r="Q72" s="269"/>
      <c r="S72" s="170"/>
    </row>
    <row r="73" spans="1:19" s="67" customFormat="1" ht="125.5" customHeight="1">
      <c r="A73" s="68">
        <v>9</v>
      </c>
      <c r="B73" s="265" t="str">
        <f>$L$11</f>
        <v>Single jersey 20's 100% Cotton 190gsm- SOFT HAND FEEL</v>
      </c>
      <c r="C73" s="265"/>
      <c r="D73" s="86" t="s">
        <v>78</v>
      </c>
      <c r="E73" s="86" t="str">
        <f>$D$51</f>
        <v>WILD GINGER</v>
      </c>
      <c r="F73" s="68" t="s">
        <v>10</v>
      </c>
      <c r="G73" s="87">
        <f>$Q$51</f>
        <v>428</v>
      </c>
      <c r="H73" s="88">
        <v>0.91</v>
      </c>
      <c r="I73" s="73">
        <f>H73*G73</f>
        <v>389.48</v>
      </c>
      <c r="J73" s="79">
        <f>I73*0.6%+(I73/50)*0.5</f>
        <v>6.2316800000000008</v>
      </c>
      <c r="K73" s="79">
        <v>3</v>
      </c>
      <c r="L73" s="79">
        <v>0</v>
      </c>
      <c r="M73" s="178">
        <f>ROUNDUP(SUM(I73:L73),0)</f>
        <v>399</v>
      </c>
      <c r="N73" s="266" t="s">
        <v>444</v>
      </c>
      <c r="O73" s="267"/>
      <c r="P73" s="267"/>
      <c r="Q73" s="267"/>
      <c r="S73" s="171"/>
    </row>
    <row r="74" spans="1:19" s="67" customFormat="1" ht="110" customHeight="1">
      <c r="A74" s="68">
        <v>10</v>
      </c>
      <c r="B74" s="268" t="s">
        <v>94</v>
      </c>
      <c r="C74" s="268"/>
      <c r="D74" s="86" t="s">
        <v>95</v>
      </c>
      <c r="E74" s="86" t="str">
        <f>E73</f>
        <v>WILD GINGER</v>
      </c>
      <c r="F74" s="68" t="s">
        <v>10</v>
      </c>
      <c r="G74" s="87">
        <f>G73</f>
        <v>428</v>
      </c>
      <c r="H74" s="88">
        <v>0.06</v>
      </c>
      <c r="I74" s="73">
        <f>H74*G74</f>
        <v>25.68</v>
      </c>
      <c r="J74" s="79">
        <f>I74*5%</f>
        <v>1.284</v>
      </c>
      <c r="K74" s="79">
        <v>0</v>
      </c>
      <c r="L74" s="79">
        <v>0</v>
      </c>
      <c r="M74" s="178">
        <f>ROUNDUP(SUM(I74:L74),0)</f>
        <v>27</v>
      </c>
      <c r="N74" s="266" t="s">
        <v>436</v>
      </c>
      <c r="O74" s="267"/>
      <c r="P74" s="267"/>
      <c r="Q74" s="267"/>
      <c r="S74" s="171"/>
    </row>
    <row r="75" spans="1:19" s="33" customFormat="1" ht="33" thickBot="1">
      <c r="B75" s="53" t="s">
        <v>21</v>
      </c>
      <c r="C75" s="34"/>
      <c r="D75" s="34"/>
      <c r="E75" s="34"/>
      <c r="G75" s="35"/>
      <c r="Q75" s="36"/>
      <c r="S75" s="172"/>
    </row>
    <row r="76" spans="1:19" s="46" customFormat="1" ht="72">
      <c r="A76" s="317" t="s">
        <v>22</v>
      </c>
      <c r="B76" s="318"/>
      <c r="C76" s="318"/>
      <c r="D76" s="318"/>
      <c r="E76" s="319"/>
      <c r="F76" s="50" t="s">
        <v>44</v>
      </c>
      <c r="G76" s="50" t="s">
        <v>23</v>
      </c>
      <c r="H76" s="315" t="s">
        <v>39</v>
      </c>
      <c r="I76" s="320"/>
      <c r="J76" s="51" t="s">
        <v>18</v>
      </c>
      <c r="K76" s="50" t="s">
        <v>45</v>
      </c>
      <c r="L76" s="50" t="s">
        <v>24</v>
      </c>
      <c r="M76" s="52" t="s">
        <v>25</v>
      </c>
      <c r="N76" s="52" t="s">
        <v>26</v>
      </c>
      <c r="O76" s="52" t="s">
        <v>27</v>
      </c>
      <c r="P76" s="315" t="s">
        <v>28</v>
      </c>
      <c r="Q76" s="316"/>
      <c r="S76" s="173"/>
    </row>
    <row r="77" spans="1:19" s="11" customFormat="1" ht="32.5">
      <c r="A77" s="83">
        <f>ROW()-ROW($A$76)</f>
        <v>1</v>
      </c>
      <c r="B77" s="271" t="s">
        <v>130</v>
      </c>
      <c r="C77" s="271"/>
      <c r="D77" s="271"/>
      <c r="E77" s="271"/>
      <c r="F77" s="74" t="str">
        <f>H77</f>
        <v>BLACK</v>
      </c>
      <c r="G77" s="130">
        <v>1500</v>
      </c>
      <c r="H77" s="272" t="str">
        <f>$D$21</f>
        <v>BLACK</v>
      </c>
      <c r="I77" s="272"/>
      <c r="J77" s="78" t="s">
        <v>29</v>
      </c>
      <c r="K77" s="78">
        <f>+$Q$21</f>
        <v>1268</v>
      </c>
      <c r="L77" s="85">
        <f>145/4500</f>
        <v>3.2222222222222222E-2</v>
      </c>
      <c r="M77" s="84">
        <f t="shared" ref="M77" si="58">K77*L77</f>
        <v>40.857777777777777</v>
      </c>
      <c r="N77" s="84"/>
      <c r="O77" s="80">
        <f t="shared" ref="O77" si="59">ROUNDUP(N77+M77,0)</f>
        <v>41</v>
      </c>
      <c r="P77" s="261" t="s">
        <v>358</v>
      </c>
      <c r="Q77" s="261"/>
      <c r="S77" s="164"/>
    </row>
    <row r="78" spans="1:19" s="11" customFormat="1" ht="65">
      <c r="A78" s="83">
        <v>1</v>
      </c>
      <c r="B78" s="271" t="s">
        <v>130</v>
      </c>
      <c r="C78" s="271"/>
      <c r="D78" s="271"/>
      <c r="E78" s="271"/>
      <c r="F78" s="74" t="str">
        <f>H78</f>
        <v>WHITE</v>
      </c>
      <c r="G78" s="130" t="s">
        <v>186</v>
      </c>
      <c r="H78" s="272" t="str">
        <f>$D$27</f>
        <v>WHITE</v>
      </c>
      <c r="I78" s="272"/>
      <c r="J78" s="78" t="s">
        <v>29</v>
      </c>
      <c r="K78" s="78">
        <f>+$Q$27</f>
        <v>846</v>
      </c>
      <c r="L78" s="85">
        <f t="shared" ref="L78:L82" si="60">145/4500</f>
        <v>3.2222222222222222E-2</v>
      </c>
      <c r="M78" s="84">
        <f t="shared" ref="M78" si="61">K78*L78</f>
        <v>27.259999999999998</v>
      </c>
      <c r="N78" s="84"/>
      <c r="O78" s="80">
        <f t="shared" ref="O78" si="62">ROUNDUP(N78+M78,0)</f>
        <v>28</v>
      </c>
      <c r="P78" s="261" t="s">
        <v>358</v>
      </c>
      <c r="Q78" s="261"/>
      <c r="S78" s="164"/>
    </row>
    <row r="79" spans="1:19" s="11" customFormat="1" ht="65">
      <c r="A79" s="83">
        <v>1</v>
      </c>
      <c r="B79" s="271" t="s">
        <v>130</v>
      </c>
      <c r="C79" s="271"/>
      <c r="D79" s="271"/>
      <c r="E79" s="271"/>
      <c r="F79" s="74" t="str">
        <f t="shared" ref="F79:F80" si="63">H79</f>
        <v>WHISPER WHITE</v>
      </c>
      <c r="G79" s="130" t="s">
        <v>355</v>
      </c>
      <c r="H79" s="272" t="str">
        <f>$D$33</f>
        <v>WHISPER WHITE</v>
      </c>
      <c r="I79" s="272"/>
      <c r="J79" s="78" t="s">
        <v>29</v>
      </c>
      <c r="K79" s="78">
        <f>+$Q$33</f>
        <v>639</v>
      </c>
      <c r="L79" s="85">
        <f t="shared" si="60"/>
        <v>3.2222222222222222E-2</v>
      </c>
      <c r="M79" s="84">
        <f t="shared" ref="M79:M80" si="64">K79*L79</f>
        <v>20.59</v>
      </c>
      <c r="N79" s="84"/>
      <c r="O79" s="80">
        <f t="shared" ref="O79:O80" si="65">ROUNDUP(N79+M79,0)</f>
        <v>21</v>
      </c>
      <c r="P79" s="261" t="s">
        <v>359</v>
      </c>
      <c r="Q79" s="261"/>
      <c r="S79" s="164"/>
    </row>
    <row r="80" spans="1:19" s="11" customFormat="1" ht="65">
      <c r="A80" s="83">
        <v>1</v>
      </c>
      <c r="B80" s="271" t="s">
        <v>130</v>
      </c>
      <c r="C80" s="271"/>
      <c r="D80" s="271"/>
      <c r="E80" s="271"/>
      <c r="F80" s="74" t="str">
        <f t="shared" si="63"/>
        <v>FLINT STONE</v>
      </c>
      <c r="G80" s="130" t="s">
        <v>366</v>
      </c>
      <c r="H80" s="272" t="str">
        <f>+D36</f>
        <v>FLINT STONE</v>
      </c>
      <c r="I80" s="272"/>
      <c r="J80" s="78" t="s">
        <v>29</v>
      </c>
      <c r="K80" s="78">
        <f>+$Q$39</f>
        <v>639</v>
      </c>
      <c r="L80" s="85">
        <f t="shared" si="60"/>
        <v>3.2222222222222222E-2</v>
      </c>
      <c r="M80" s="84">
        <f t="shared" si="64"/>
        <v>20.59</v>
      </c>
      <c r="N80" s="84"/>
      <c r="O80" s="80">
        <f t="shared" si="65"/>
        <v>21</v>
      </c>
      <c r="P80" s="260" t="s">
        <v>365</v>
      </c>
      <c r="Q80" s="261"/>
      <c r="S80" s="164"/>
    </row>
    <row r="81" spans="1:19" s="11" customFormat="1" ht="65">
      <c r="A81" s="83">
        <v>1</v>
      </c>
      <c r="B81" s="271" t="s">
        <v>130</v>
      </c>
      <c r="C81" s="271"/>
      <c r="D81" s="271"/>
      <c r="E81" s="271"/>
      <c r="F81" s="74" t="str">
        <f>+D42</f>
        <v>BRONZE GREEN</v>
      </c>
      <c r="G81" s="130" t="s">
        <v>356</v>
      </c>
      <c r="H81" s="272" t="str">
        <f>+D42</f>
        <v>BRONZE GREEN</v>
      </c>
      <c r="I81" s="272"/>
      <c r="J81" s="78" t="s">
        <v>29</v>
      </c>
      <c r="K81" s="78">
        <f>+$Q$45</f>
        <v>428</v>
      </c>
      <c r="L81" s="85">
        <f t="shared" si="60"/>
        <v>3.2222222222222222E-2</v>
      </c>
      <c r="M81" s="84">
        <f t="shared" ref="M81:M82" si="66">K81*L81</f>
        <v>13.79111111111111</v>
      </c>
      <c r="N81" s="84"/>
      <c r="O81" s="80">
        <f t="shared" ref="O81:O82" si="67">ROUNDUP(N81+M81,0)</f>
        <v>14</v>
      </c>
      <c r="P81" s="261" t="s">
        <v>359</v>
      </c>
      <c r="Q81" s="261"/>
      <c r="S81" s="164"/>
    </row>
    <row r="82" spans="1:19" s="11" customFormat="1" ht="65">
      <c r="A82" s="83">
        <v>1</v>
      </c>
      <c r="B82" s="271" t="s">
        <v>130</v>
      </c>
      <c r="C82" s="271"/>
      <c r="D82" s="271"/>
      <c r="E82" s="271"/>
      <c r="F82" s="74" t="str">
        <f>+D48</f>
        <v>WILD GINGER</v>
      </c>
      <c r="G82" s="130" t="s">
        <v>357</v>
      </c>
      <c r="H82" s="272" t="str">
        <f>+D48</f>
        <v>WILD GINGER</v>
      </c>
      <c r="I82" s="272"/>
      <c r="J82" s="78" t="s">
        <v>29</v>
      </c>
      <c r="K82" s="78">
        <f>+$Q$51</f>
        <v>428</v>
      </c>
      <c r="L82" s="85">
        <f t="shared" si="60"/>
        <v>3.2222222222222222E-2</v>
      </c>
      <c r="M82" s="84">
        <f t="shared" si="66"/>
        <v>13.79111111111111</v>
      </c>
      <c r="N82" s="84"/>
      <c r="O82" s="80">
        <f t="shared" si="67"/>
        <v>14</v>
      </c>
      <c r="P82" s="261" t="s">
        <v>359</v>
      </c>
      <c r="Q82" s="261"/>
      <c r="S82" s="164"/>
    </row>
    <row r="83" spans="1:19" s="11" customFormat="1" ht="32.5">
      <c r="A83" s="83">
        <v>2</v>
      </c>
      <c r="B83" s="262" t="s">
        <v>187</v>
      </c>
      <c r="C83" s="263"/>
      <c r="D83" s="263"/>
      <c r="E83" s="264"/>
      <c r="F83" s="181" t="s">
        <v>36</v>
      </c>
      <c r="G83" s="180"/>
      <c r="H83" s="272" t="str">
        <f t="shared" ref="H83" si="68">$D$21</f>
        <v>BLACK</v>
      </c>
      <c r="I83" s="272"/>
      <c r="J83" s="78" t="s">
        <v>30</v>
      </c>
      <c r="K83" s="78">
        <f t="shared" ref="K83" si="69">+$Q$21</f>
        <v>1268</v>
      </c>
      <c r="L83" s="78">
        <v>1</v>
      </c>
      <c r="M83" s="78">
        <f t="shared" ref="M83" si="70">L83*K83</f>
        <v>1268</v>
      </c>
      <c r="N83" s="84"/>
      <c r="O83" s="80">
        <f t="shared" ref="O83" si="71">ROUNDUP(N83+M83,0)</f>
        <v>1268</v>
      </c>
      <c r="P83" s="260" t="s">
        <v>360</v>
      </c>
      <c r="Q83" s="261"/>
      <c r="S83" s="164"/>
    </row>
    <row r="84" spans="1:19" s="11" customFormat="1" ht="32.5">
      <c r="A84" s="83">
        <v>2</v>
      </c>
      <c r="B84" s="262" t="s">
        <v>187</v>
      </c>
      <c r="C84" s="263"/>
      <c r="D84" s="263"/>
      <c r="E84" s="264"/>
      <c r="F84" s="181" t="s">
        <v>36</v>
      </c>
      <c r="G84" s="180"/>
      <c r="H84" s="272" t="str">
        <f t="shared" ref="H84" si="72">$D$27</f>
        <v>WHITE</v>
      </c>
      <c r="I84" s="272"/>
      <c r="J84" s="78" t="s">
        <v>30</v>
      </c>
      <c r="K84" s="78">
        <f t="shared" ref="K84" si="73">+$Q$27</f>
        <v>846</v>
      </c>
      <c r="L84" s="78">
        <v>1</v>
      </c>
      <c r="M84" s="78">
        <f t="shared" ref="M84" si="74">L84*K84</f>
        <v>846</v>
      </c>
      <c r="N84" s="84"/>
      <c r="O84" s="80">
        <f t="shared" ref="O84" si="75">ROUNDUP(N84+M84,0)</f>
        <v>846</v>
      </c>
      <c r="P84" s="260" t="s">
        <v>360</v>
      </c>
      <c r="Q84" s="261"/>
      <c r="S84" s="164"/>
    </row>
    <row r="85" spans="1:19" s="11" customFormat="1" ht="32.5">
      <c r="A85" s="83">
        <v>2</v>
      </c>
      <c r="B85" s="262" t="s">
        <v>187</v>
      </c>
      <c r="C85" s="263"/>
      <c r="D85" s="263"/>
      <c r="E85" s="264"/>
      <c r="F85" s="181" t="s">
        <v>36</v>
      </c>
      <c r="G85" s="180"/>
      <c r="H85" s="272" t="str">
        <f t="shared" ref="H85" si="76">$D$33</f>
        <v>WHISPER WHITE</v>
      </c>
      <c r="I85" s="272"/>
      <c r="J85" s="78" t="s">
        <v>30</v>
      </c>
      <c r="K85" s="78">
        <f t="shared" ref="K85" si="77">+$Q$33</f>
        <v>639</v>
      </c>
      <c r="L85" s="78">
        <v>1</v>
      </c>
      <c r="M85" s="78">
        <f t="shared" ref="M85:M86" si="78">L85*K85</f>
        <v>639</v>
      </c>
      <c r="N85" s="84"/>
      <c r="O85" s="80">
        <f t="shared" ref="O85:O86" si="79">ROUNDUP(N85+M85,0)</f>
        <v>639</v>
      </c>
      <c r="P85" s="260" t="s">
        <v>360</v>
      </c>
      <c r="Q85" s="261"/>
      <c r="S85" s="164"/>
    </row>
    <row r="86" spans="1:19" s="11" customFormat="1" ht="32.5">
      <c r="A86" s="83">
        <v>2</v>
      </c>
      <c r="B86" s="262" t="s">
        <v>187</v>
      </c>
      <c r="C86" s="263"/>
      <c r="D86" s="263"/>
      <c r="E86" s="264"/>
      <c r="F86" s="181" t="s">
        <v>36</v>
      </c>
      <c r="G86" s="180"/>
      <c r="H86" s="272" t="str">
        <f t="shared" ref="H86" si="80">$D$39</f>
        <v>FLINT STONE</v>
      </c>
      <c r="I86" s="272"/>
      <c r="J86" s="78" t="s">
        <v>30</v>
      </c>
      <c r="K86" s="78">
        <f t="shared" ref="K86" si="81">+$Q$39</f>
        <v>639</v>
      </c>
      <c r="L86" s="78">
        <v>1</v>
      </c>
      <c r="M86" s="78">
        <f t="shared" si="78"/>
        <v>639</v>
      </c>
      <c r="N86" s="84"/>
      <c r="O86" s="80">
        <f t="shared" si="79"/>
        <v>639</v>
      </c>
      <c r="P86" s="260" t="s">
        <v>360</v>
      </c>
      <c r="Q86" s="261"/>
      <c r="S86" s="164"/>
    </row>
    <row r="87" spans="1:19" s="11" customFormat="1" ht="32.5">
      <c r="A87" s="83">
        <v>2</v>
      </c>
      <c r="B87" s="262" t="s">
        <v>187</v>
      </c>
      <c r="C87" s="263"/>
      <c r="D87" s="263"/>
      <c r="E87" s="264"/>
      <c r="F87" s="181" t="s">
        <v>36</v>
      </c>
      <c r="G87" s="180"/>
      <c r="H87" s="272" t="str">
        <f>+D42</f>
        <v>BRONZE GREEN</v>
      </c>
      <c r="I87" s="272"/>
      <c r="J87" s="78" t="s">
        <v>30</v>
      </c>
      <c r="K87" s="78">
        <f t="shared" ref="K87" si="82">+$Q$45</f>
        <v>428</v>
      </c>
      <c r="L87" s="78">
        <v>1</v>
      </c>
      <c r="M87" s="78">
        <f t="shared" ref="M87:M88" si="83">L87*K87</f>
        <v>428</v>
      </c>
      <c r="N87" s="84"/>
      <c r="O87" s="80">
        <f t="shared" ref="O87:O88" si="84">ROUNDUP(N87+M87,0)</f>
        <v>428</v>
      </c>
      <c r="P87" s="260" t="s">
        <v>360</v>
      </c>
      <c r="Q87" s="261"/>
      <c r="S87" s="164"/>
    </row>
    <row r="88" spans="1:19" s="11" customFormat="1" ht="32.5">
      <c r="A88" s="83">
        <v>2</v>
      </c>
      <c r="B88" s="262" t="s">
        <v>187</v>
      </c>
      <c r="C88" s="263"/>
      <c r="D88" s="263"/>
      <c r="E88" s="264"/>
      <c r="F88" s="181" t="s">
        <v>36</v>
      </c>
      <c r="G88" s="180"/>
      <c r="H88" s="272" t="str">
        <f>+D48</f>
        <v>WILD GINGER</v>
      </c>
      <c r="I88" s="272"/>
      <c r="J88" s="78" t="s">
        <v>30</v>
      </c>
      <c r="K88" s="78">
        <f t="shared" ref="K88" si="85">+$Q$51</f>
        <v>428</v>
      </c>
      <c r="L88" s="78">
        <v>1</v>
      </c>
      <c r="M88" s="78">
        <f t="shared" si="83"/>
        <v>428</v>
      </c>
      <c r="N88" s="84"/>
      <c r="O88" s="80">
        <f t="shared" si="84"/>
        <v>428</v>
      </c>
      <c r="P88" s="260" t="s">
        <v>360</v>
      </c>
      <c r="Q88" s="261"/>
      <c r="S88" s="164"/>
    </row>
    <row r="89" spans="1:19" s="11" customFormat="1" ht="32.5">
      <c r="A89" s="83">
        <v>3</v>
      </c>
      <c r="B89" s="262" t="s">
        <v>188</v>
      </c>
      <c r="C89" s="263"/>
      <c r="D89" s="263"/>
      <c r="E89" s="264"/>
      <c r="F89" s="181" t="s">
        <v>36</v>
      </c>
      <c r="G89" s="180"/>
      <c r="H89" s="272" t="str">
        <f t="shared" ref="H89" si="86">$D$21</f>
        <v>BLACK</v>
      </c>
      <c r="I89" s="272"/>
      <c r="J89" s="78" t="s">
        <v>30</v>
      </c>
      <c r="K89" s="78">
        <f t="shared" ref="K89" si="87">+$Q$21</f>
        <v>1268</v>
      </c>
      <c r="L89" s="78">
        <v>1</v>
      </c>
      <c r="M89" s="78">
        <f t="shared" ref="M89" si="88">L89*K89</f>
        <v>1268</v>
      </c>
      <c r="N89" s="84"/>
      <c r="O89" s="80">
        <f t="shared" ref="O89" si="89">ROUNDUP(N89+M89,0)</f>
        <v>1268</v>
      </c>
      <c r="P89" s="260" t="s">
        <v>360</v>
      </c>
      <c r="Q89" s="261"/>
      <c r="S89" s="164"/>
    </row>
    <row r="90" spans="1:19" s="11" customFormat="1" ht="32.5">
      <c r="A90" s="83">
        <v>3</v>
      </c>
      <c r="B90" s="262" t="s">
        <v>188</v>
      </c>
      <c r="C90" s="263"/>
      <c r="D90" s="263"/>
      <c r="E90" s="264"/>
      <c r="F90" s="181" t="s">
        <v>36</v>
      </c>
      <c r="G90" s="180"/>
      <c r="H90" s="272" t="str">
        <f t="shared" ref="H90" si="90">$D$27</f>
        <v>WHITE</v>
      </c>
      <c r="I90" s="272"/>
      <c r="J90" s="78" t="s">
        <v>30</v>
      </c>
      <c r="K90" s="78">
        <f t="shared" ref="K90" si="91">+$Q$27</f>
        <v>846</v>
      </c>
      <c r="L90" s="78">
        <v>1</v>
      </c>
      <c r="M90" s="78">
        <f t="shared" ref="M90" si="92">L90*K90</f>
        <v>846</v>
      </c>
      <c r="N90" s="84"/>
      <c r="O90" s="80">
        <f t="shared" ref="O90" si="93">ROUNDUP(N90+M90,0)</f>
        <v>846</v>
      </c>
      <c r="P90" s="260" t="s">
        <v>360</v>
      </c>
      <c r="Q90" s="261"/>
      <c r="S90" s="164"/>
    </row>
    <row r="91" spans="1:19" s="11" customFormat="1" ht="32.5">
      <c r="A91" s="83">
        <v>3</v>
      </c>
      <c r="B91" s="262" t="s">
        <v>188</v>
      </c>
      <c r="C91" s="263"/>
      <c r="D91" s="263"/>
      <c r="E91" s="264"/>
      <c r="F91" s="181" t="s">
        <v>36</v>
      </c>
      <c r="G91" s="180"/>
      <c r="H91" s="272" t="str">
        <f>+D30</f>
        <v>WHISPER WHITE</v>
      </c>
      <c r="I91" s="272"/>
      <c r="J91" s="78" t="s">
        <v>30</v>
      </c>
      <c r="K91" s="78">
        <f t="shared" ref="K91" si="94">+$Q$33</f>
        <v>639</v>
      </c>
      <c r="L91" s="78">
        <v>1</v>
      </c>
      <c r="M91" s="78">
        <f t="shared" ref="M91:M92" si="95">L91*K91</f>
        <v>639</v>
      </c>
      <c r="N91" s="84"/>
      <c r="O91" s="80">
        <f t="shared" ref="O91:O92" si="96">ROUNDUP(N91+M91,0)</f>
        <v>639</v>
      </c>
      <c r="P91" s="260" t="s">
        <v>360</v>
      </c>
      <c r="Q91" s="261"/>
      <c r="S91" s="164"/>
    </row>
    <row r="92" spans="1:19" s="11" customFormat="1" ht="32.5">
      <c r="A92" s="83">
        <v>3</v>
      </c>
      <c r="B92" s="262" t="s">
        <v>188</v>
      </c>
      <c r="C92" s="263"/>
      <c r="D92" s="263"/>
      <c r="E92" s="264"/>
      <c r="F92" s="181" t="s">
        <v>36</v>
      </c>
      <c r="G92" s="180"/>
      <c r="H92" s="272" t="str">
        <f t="shared" ref="H92" si="97">$D$39</f>
        <v>FLINT STONE</v>
      </c>
      <c r="I92" s="272"/>
      <c r="J92" s="78" t="s">
        <v>30</v>
      </c>
      <c r="K92" s="78">
        <f t="shared" ref="K92" si="98">+$Q$39</f>
        <v>639</v>
      </c>
      <c r="L92" s="78">
        <v>1</v>
      </c>
      <c r="M92" s="78">
        <f t="shared" si="95"/>
        <v>639</v>
      </c>
      <c r="N92" s="84"/>
      <c r="O92" s="80">
        <f t="shared" si="96"/>
        <v>639</v>
      </c>
      <c r="P92" s="260" t="s">
        <v>360</v>
      </c>
      <c r="Q92" s="261"/>
      <c r="S92" s="164"/>
    </row>
    <row r="93" spans="1:19" s="11" customFormat="1" ht="32.5">
      <c r="A93" s="83">
        <v>3</v>
      </c>
      <c r="B93" s="262" t="s">
        <v>188</v>
      </c>
      <c r="C93" s="263"/>
      <c r="D93" s="263"/>
      <c r="E93" s="264"/>
      <c r="F93" s="181" t="s">
        <v>36</v>
      </c>
      <c r="G93" s="180"/>
      <c r="H93" s="272" t="str">
        <f>+H87</f>
        <v>BRONZE GREEN</v>
      </c>
      <c r="I93" s="272"/>
      <c r="J93" s="78" t="s">
        <v>30</v>
      </c>
      <c r="K93" s="78">
        <f t="shared" ref="K93" si="99">+$Q$45</f>
        <v>428</v>
      </c>
      <c r="L93" s="78">
        <v>1</v>
      </c>
      <c r="M93" s="78">
        <f t="shared" ref="M93:M94" si="100">L93*K93</f>
        <v>428</v>
      </c>
      <c r="N93" s="84"/>
      <c r="O93" s="80">
        <f t="shared" ref="O93:O94" si="101">ROUNDUP(N93+M93,0)</f>
        <v>428</v>
      </c>
      <c r="P93" s="260" t="s">
        <v>360</v>
      </c>
      <c r="Q93" s="261"/>
      <c r="S93" s="164"/>
    </row>
    <row r="94" spans="1:19" s="11" customFormat="1" ht="32.5">
      <c r="A94" s="83">
        <v>3</v>
      </c>
      <c r="B94" s="262" t="s">
        <v>188</v>
      </c>
      <c r="C94" s="263"/>
      <c r="D94" s="263"/>
      <c r="E94" s="264"/>
      <c r="F94" s="181" t="s">
        <v>36</v>
      </c>
      <c r="G94" s="180"/>
      <c r="H94" s="272" t="str">
        <f>+H88</f>
        <v>WILD GINGER</v>
      </c>
      <c r="I94" s="272"/>
      <c r="J94" s="78" t="s">
        <v>30</v>
      </c>
      <c r="K94" s="78">
        <f t="shared" ref="K94" si="102">+$Q$51</f>
        <v>428</v>
      </c>
      <c r="L94" s="78">
        <v>1</v>
      </c>
      <c r="M94" s="78">
        <f t="shared" si="100"/>
        <v>428</v>
      </c>
      <c r="N94" s="84"/>
      <c r="O94" s="80">
        <f t="shared" si="101"/>
        <v>428</v>
      </c>
      <c r="P94" s="260" t="s">
        <v>360</v>
      </c>
      <c r="Q94" s="261"/>
      <c r="S94" s="164"/>
    </row>
    <row r="95" spans="1:19" s="11" customFormat="1" ht="32.5">
      <c r="A95" s="83">
        <v>4</v>
      </c>
      <c r="B95" s="270" t="s">
        <v>131</v>
      </c>
      <c r="C95" s="271"/>
      <c r="D95" s="271"/>
      <c r="E95" s="271"/>
      <c r="F95" s="181" t="s">
        <v>36</v>
      </c>
      <c r="G95" s="180"/>
      <c r="H95" s="272" t="str">
        <f t="shared" ref="H95" si="103">$D$21</f>
        <v>BLACK</v>
      </c>
      <c r="I95" s="272"/>
      <c r="J95" s="78" t="s">
        <v>30</v>
      </c>
      <c r="K95" s="78">
        <f t="shared" ref="K95" si="104">+$Q$21</f>
        <v>1268</v>
      </c>
      <c r="L95" s="78">
        <v>1</v>
      </c>
      <c r="M95" s="78">
        <f t="shared" ref="M95:M101" si="105">L95*K95</f>
        <v>1268</v>
      </c>
      <c r="N95" s="84"/>
      <c r="O95" s="80">
        <f t="shared" ref="O95:O101" si="106">ROUNDUP(N95+M95,0)</f>
        <v>1268</v>
      </c>
      <c r="P95" s="260" t="s">
        <v>361</v>
      </c>
      <c r="Q95" s="261"/>
      <c r="S95" s="164"/>
    </row>
    <row r="96" spans="1:19" s="11" customFormat="1" ht="32.5">
      <c r="A96" s="83">
        <v>4</v>
      </c>
      <c r="B96" s="270" t="s">
        <v>131</v>
      </c>
      <c r="C96" s="271"/>
      <c r="D96" s="271"/>
      <c r="E96" s="271"/>
      <c r="F96" s="181" t="s">
        <v>36</v>
      </c>
      <c r="G96" s="180"/>
      <c r="H96" s="272" t="str">
        <f t="shared" ref="H96" si="107">$D$27</f>
        <v>WHITE</v>
      </c>
      <c r="I96" s="272"/>
      <c r="J96" s="78" t="s">
        <v>30</v>
      </c>
      <c r="K96" s="78">
        <f t="shared" ref="K96" si="108">+$Q$27</f>
        <v>846</v>
      </c>
      <c r="L96" s="78">
        <v>1</v>
      </c>
      <c r="M96" s="78">
        <f t="shared" ref="M96" si="109">L96*K96</f>
        <v>846</v>
      </c>
      <c r="N96" s="84"/>
      <c r="O96" s="80">
        <f t="shared" ref="O96" si="110">ROUNDUP(N96+M96,0)</f>
        <v>846</v>
      </c>
      <c r="P96" s="260" t="s">
        <v>361</v>
      </c>
      <c r="Q96" s="261"/>
      <c r="S96" s="164"/>
    </row>
    <row r="97" spans="1:19" s="11" customFormat="1" ht="32.5">
      <c r="A97" s="83">
        <v>4</v>
      </c>
      <c r="B97" s="270" t="s">
        <v>131</v>
      </c>
      <c r="C97" s="271"/>
      <c r="D97" s="271"/>
      <c r="E97" s="271"/>
      <c r="F97" s="181" t="s">
        <v>36</v>
      </c>
      <c r="G97" s="180"/>
      <c r="H97" s="272" t="str">
        <f t="shared" ref="H97" si="111">$D$33</f>
        <v>WHISPER WHITE</v>
      </c>
      <c r="I97" s="272"/>
      <c r="J97" s="78" t="s">
        <v>30</v>
      </c>
      <c r="K97" s="78">
        <f t="shared" ref="K97" si="112">+$Q$33</f>
        <v>639</v>
      </c>
      <c r="L97" s="78">
        <v>1</v>
      </c>
      <c r="M97" s="78">
        <f t="shared" ref="M97:M98" si="113">L97*K97</f>
        <v>639</v>
      </c>
      <c r="N97" s="84"/>
      <c r="O97" s="80">
        <f t="shared" ref="O97:O98" si="114">ROUNDUP(N97+M97,0)</f>
        <v>639</v>
      </c>
      <c r="P97" s="260" t="s">
        <v>361</v>
      </c>
      <c r="Q97" s="261"/>
      <c r="S97" s="164"/>
    </row>
    <row r="98" spans="1:19" s="11" customFormat="1" ht="32.5">
      <c r="A98" s="83">
        <v>4</v>
      </c>
      <c r="B98" s="270" t="s">
        <v>131</v>
      </c>
      <c r="C98" s="271"/>
      <c r="D98" s="271"/>
      <c r="E98" s="271"/>
      <c r="F98" s="181" t="s">
        <v>36</v>
      </c>
      <c r="G98" s="180"/>
      <c r="H98" s="272" t="str">
        <f>+H92</f>
        <v>FLINT STONE</v>
      </c>
      <c r="I98" s="272"/>
      <c r="J98" s="78" t="s">
        <v>30</v>
      </c>
      <c r="K98" s="78">
        <f t="shared" ref="K98" si="115">+$Q$39</f>
        <v>639</v>
      </c>
      <c r="L98" s="78">
        <v>1</v>
      </c>
      <c r="M98" s="78">
        <f t="shared" si="113"/>
        <v>639</v>
      </c>
      <c r="N98" s="84"/>
      <c r="O98" s="80">
        <f t="shared" si="114"/>
        <v>639</v>
      </c>
      <c r="P98" s="260" t="s">
        <v>361</v>
      </c>
      <c r="Q98" s="261"/>
      <c r="S98" s="164"/>
    </row>
    <row r="99" spans="1:19" s="11" customFormat="1" ht="32.5">
      <c r="A99" s="83">
        <v>4</v>
      </c>
      <c r="B99" s="270" t="s">
        <v>131</v>
      </c>
      <c r="C99" s="271"/>
      <c r="D99" s="271"/>
      <c r="E99" s="271"/>
      <c r="F99" s="181" t="s">
        <v>36</v>
      </c>
      <c r="G99" s="180"/>
      <c r="H99" s="272" t="str">
        <f>+H93</f>
        <v>BRONZE GREEN</v>
      </c>
      <c r="I99" s="272"/>
      <c r="J99" s="78" t="s">
        <v>30</v>
      </c>
      <c r="K99" s="78">
        <f t="shared" ref="K99" si="116">+$Q$45</f>
        <v>428</v>
      </c>
      <c r="L99" s="78">
        <v>1</v>
      </c>
      <c r="M99" s="78">
        <f t="shared" ref="M99:M100" si="117">L99*K99</f>
        <v>428</v>
      </c>
      <c r="N99" s="84"/>
      <c r="O99" s="80">
        <f t="shared" ref="O99:O100" si="118">ROUNDUP(N99+M99,0)</f>
        <v>428</v>
      </c>
      <c r="P99" s="260" t="s">
        <v>361</v>
      </c>
      <c r="Q99" s="261"/>
      <c r="S99" s="164"/>
    </row>
    <row r="100" spans="1:19" s="11" customFormat="1" ht="32.5">
      <c r="A100" s="83">
        <v>4</v>
      </c>
      <c r="B100" s="270" t="s">
        <v>131</v>
      </c>
      <c r="C100" s="271"/>
      <c r="D100" s="271"/>
      <c r="E100" s="271"/>
      <c r="F100" s="181" t="s">
        <v>36</v>
      </c>
      <c r="G100" s="180"/>
      <c r="H100" s="272" t="str">
        <f>+H94</f>
        <v>WILD GINGER</v>
      </c>
      <c r="I100" s="272"/>
      <c r="J100" s="78" t="s">
        <v>30</v>
      </c>
      <c r="K100" s="78">
        <f t="shared" ref="K100" si="119">+$Q$51</f>
        <v>428</v>
      </c>
      <c r="L100" s="78">
        <v>1</v>
      </c>
      <c r="M100" s="78">
        <f t="shared" si="117"/>
        <v>428</v>
      </c>
      <c r="N100" s="84"/>
      <c r="O100" s="80">
        <f t="shared" si="118"/>
        <v>428</v>
      </c>
      <c r="P100" s="260" t="s">
        <v>361</v>
      </c>
      <c r="Q100" s="261"/>
      <c r="S100" s="164"/>
    </row>
    <row r="101" spans="1:19" s="11" customFormat="1" ht="32.5">
      <c r="A101" s="83">
        <v>5</v>
      </c>
      <c r="B101" s="262" t="s">
        <v>189</v>
      </c>
      <c r="C101" s="263"/>
      <c r="D101" s="263"/>
      <c r="E101" s="264"/>
      <c r="F101" s="181" t="s">
        <v>36</v>
      </c>
      <c r="G101" s="180"/>
      <c r="H101" s="272" t="str">
        <f t="shared" ref="H101" si="120">$D$21</f>
        <v>BLACK</v>
      </c>
      <c r="I101" s="272"/>
      <c r="J101" s="78" t="s">
        <v>30</v>
      </c>
      <c r="K101" s="78">
        <f t="shared" ref="K101" si="121">+$Q$21</f>
        <v>1268</v>
      </c>
      <c r="L101" s="78">
        <v>1</v>
      </c>
      <c r="M101" s="78">
        <f t="shared" si="105"/>
        <v>1268</v>
      </c>
      <c r="N101" s="84"/>
      <c r="O101" s="80">
        <f t="shared" si="106"/>
        <v>1268</v>
      </c>
      <c r="P101" s="260" t="s">
        <v>362</v>
      </c>
      <c r="Q101" s="261"/>
      <c r="S101" s="164"/>
    </row>
    <row r="102" spans="1:19" s="11" customFormat="1" ht="32.5">
      <c r="A102" s="83">
        <v>5</v>
      </c>
      <c r="B102" s="262" t="s">
        <v>189</v>
      </c>
      <c r="C102" s="263"/>
      <c r="D102" s="263"/>
      <c r="E102" s="264"/>
      <c r="F102" s="181" t="s">
        <v>36</v>
      </c>
      <c r="G102" s="180"/>
      <c r="H102" s="272" t="str">
        <f t="shared" ref="H102" si="122">$D$27</f>
        <v>WHITE</v>
      </c>
      <c r="I102" s="272"/>
      <c r="J102" s="78" t="s">
        <v>30</v>
      </c>
      <c r="K102" s="78">
        <f t="shared" ref="K102" si="123">+$Q$27</f>
        <v>846</v>
      </c>
      <c r="L102" s="78">
        <v>1</v>
      </c>
      <c r="M102" s="78">
        <f t="shared" ref="M102" si="124">L102*K102</f>
        <v>846</v>
      </c>
      <c r="N102" s="84"/>
      <c r="O102" s="80">
        <f t="shared" ref="O102" si="125">ROUNDUP(N102+M102,0)</f>
        <v>846</v>
      </c>
      <c r="P102" s="260" t="s">
        <v>362</v>
      </c>
      <c r="Q102" s="261"/>
      <c r="S102" s="164"/>
    </row>
    <row r="103" spans="1:19" s="11" customFormat="1" ht="32.5">
      <c r="A103" s="83">
        <v>5</v>
      </c>
      <c r="B103" s="262" t="s">
        <v>189</v>
      </c>
      <c r="C103" s="263"/>
      <c r="D103" s="263"/>
      <c r="E103" s="264"/>
      <c r="F103" s="181" t="s">
        <v>36</v>
      </c>
      <c r="G103" s="180"/>
      <c r="H103" s="272" t="str">
        <f t="shared" ref="H103" si="126">$D$33</f>
        <v>WHISPER WHITE</v>
      </c>
      <c r="I103" s="272"/>
      <c r="J103" s="78" t="s">
        <v>30</v>
      </c>
      <c r="K103" s="78">
        <f t="shared" ref="K103" si="127">+$Q$33</f>
        <v>639</v>
      </c>
      <c r="L103" s="78">
        <v>1</v>
      </c>
      <c r="M103" s="78">
        <f t="shared" ref="M103:M104" si="128">L103*K103</f>
        <v>639</v>
      </c>
      <c r="N103" s="84"/>
      <c r="O103" s="80">
        <f t="shared" ref="O103:O104" si="129">ROUNDUP(N103+M103,0)</f>
        <v>639</v>
      </c>
      <c r="P103" s="260" t="s">
        <v>362</v>
      </c>
      <c r="Q103" s="261"/>
      <c r="S103" s="164"/>
    </row>
    <row r="104" spans="1:19" s="11" customFormat="1" ht="32.5">
      <c r="A104" s="83">
        <v>5</v>
      </c>
      <c r="B104" s="262" t="s">
        <v>189</v>
      </c>
      <c r="C104" s="263"/>
      <c r="D104" s="263"/>
      <c r="E104" s="264"/>
      <c r="F104" s="181" t="s">
        <v>36</v>
      </c>
      <c r="G104" s="180"/>
      <c r="H104" s="272" t="str">
        <f t="shared" ref="H104" si="130">$D$39</f>
        <v>FLINT STONE</v>
      </c>
      <c r="I104" s="272"/>
      <c r="J104" s="78" t="s">
        <v>30</v>
      </c>
      <c r="K104" s="78">
        <f t="shared" ref="K104" si="131">+$Q$39</f>
        <v>639</v>
      </c>
      <c r="L104" s="78">
        <v>1</v>
      </c>
      <c r="M104" s="78">
        <f t="shared" si="128"/>
        <v>639</v>
      </c>
      <c r="N104" s="84"/>
      <c r="O104" s="80">
        <f t="shared" si="129"/>
        <v>639</v>
      </c>
      <c r="P104" s="260" t="s">
        <v>362</v>
      </c>
      <c r="Q104" s="261"/>
      <c r="S104" s="164"/>
    </row>
    <row r="105" spans="1:19" s="11" customFormat="1" ht="32.5">
      <c r="A105" s="83">
        <v>5</v>
      </c>
      <c r="B105" s="262" t="s">
        <v>189</v>
      </c>
      <c r="C105" s="263"/>
      <c r="D105" s="263"/>
      <c r="E105" s="264"/>
      <c r="F105" s="181" t="s">
        <v>36</v>
      </c>
      <c r="G105" s="180"/>
      <c r="H105" s="272" t="str">
        <f>+H99</f>
        <v>BRONZE GREEN</v>
      </c>
      <c r="I105" s="272"/>
      <c r="J105" s="78" t="s">
        <v>30</v>
      </c>
      <c r="K105" s="78">
        <f t="shared" ref="K105" si="132">+$Q$45</f>
        <v>428</v>
      </c>
      <c r="L105" s="78">
        <v>1</v>
      </c>
      <c r="M105" s="78">
        <f t="shared" ref="M105:M106" si="133">L105*K105</f>
        <v>428</v>
      </c>
      <c r="N105" s="84"/>
      <c r="O105" s="80">
        <f t="shared" ref="O105:O106" si="134">ROUNDUP(N105+M105,0)</f>
        <v>428</v>
      </c>
      <c r="P105" s="260" t="s">
        <v>362</v>
      </c>
      <c r="Q105" s="261"/>
      <c r="S105" s="164"/>
    </row>
    <row r="106" spans="1:19" s="11" customFormat="1" ht="32.5">
      <c r="A106" s="83">
        <v>5</v>
      </c>
      <c r="B106" s="262" t="s">
        <v>189</v>
      </c>
      <c r="C106" s="263"/>
      <c r="D106" s="263"/>
      <c r="E106" s="264"/>
      <c r="F106" s="181" t="s">
        <v>36</v>
      </c>
      <c r="G106" s="180"/>
      <c r="H106" s="272" t="str">
        <f>+H100</f>
        <v>WILD GINGER</v>
      </c>
      <c r="I106" s="272"/>
      <c r="J106" s="78" t="s">
        <v>30</v>
      </c>
      <c r="K106" s="78">
        <f t="shared" ref="K106" si="135">+$Q$51</f>
        <v>428</v>
      </c>
      <c r="L106" s="78">
        <v>1</v>
      </c>
      <c r="M106" s="78">
        <f t="shared" si="133"/>
        <v>428</v>
      </c>
      <c r="N106" s="84"/>
      <c r="O106" s="80">
        <f t="shared" si="134"/>
        <v>428</v>
      </c>
      <c r="P106" s="260" t="s">
        <v>362</v>
      </c>
      <c r="Q106" s="261"/>
      <c r="S106" s="164"/>
    </row>
    <row r="107" spans="1:19" s="11" customFormat="1" ht="32.5">
      <c r="A107" s="83">
        <v>6</v>
      </c>
      <c r="B107" s="262" t="s">
        <v>284</v>
      </c>
      <c r="C107" s="263"/>
      <c r="D107" s="263"/>
      <c r="E107" s="264"/>
      <c r="F107" s="181" t="s">
        <v>51</v>
      </c>
      <c r="G107" s="112"/>
      <c r="H107" s="272" t="str">
        <f t="shared" ref="H107" si="136">$D$21</f>
        <v>BLACK</v>
      </c>
      <c r="I107" s="272"/>
      <c r="J107" s="78" t="s">
        <v>10</v>
      </c>
      <c r="K107" s="78">
        <f t="shared" ref="K107" si="137">+$Q$21</f>
        <v>1268</v>
      </c>
      <c r="L107" s="85">
        <v>0.03</v>
      </c>
      <c r="M107" s="84">
        <f t="shared" ref="M107:M111" si="138">L107*K107</f>
        <v>38.04</v>
      </c>
      <c r="N107" s="84"/>
      <c r="O107" s="80">
        <f t="shared" ref="O107:O111" si="139">ROUNDUP(N107+M107,0)</f>
        <v>39</v>
      </c>
      <c r="P107" s="260" t="s">
        <v>363</v>
      </c>
      <c r="Q107" s="261"/>
      <c r="S107" s="164"/>
    </row>
    <row r="108" spans="1:19" s="11" customFormat="1" ht="32.5">
      <c r="A108" s="83">
        <v>6</v>
      </c>
      <c r="B108" s="262" t="s">
        <v>284</v>
      </c>
      <c r="C108" s="263"/>
      <c r="D108" s="263"/>
      <c r="E108" s="264"/>
      <c r="F108" s="181" t="s">
        <v>51</v>
      </c>
      <c r="G108" s="112"/>
      <c r="H108" s="272" t="str">
        <f t="shared" ref="H108" si="140">$D$27</f>
        <v>WHITE</v>
      </c>
      <c r="I108" s="272"/>
      <c r="J108" s="78" t="s">
        <v>10</v>
      </c>
      <c r="K108" s="78">
        <f t="shared" ref="K108" si="141">+$Q$27</f>
        <v>846</v>
      </c>
      <c r="L108" s="85">
        <v>0.03</v>
      </c>
      <c r="M108" s="84">
        <f t="shared" si="138"/>
        <v>25.38</v>
      </c>
      <c r="N108" s="84"/>
      <c r="O108" s="80">
        <f t="shared" si="139"/>
        <v>26</v>
      </c>
      <c r="P108" s="260" t="s">
        <v>363</v>
      </c>
      <c r="Q108" s="261"/>
      <c r="S108" s="164"/>
    </row>
    <row r="109" spans="1:19" s="11" customFormat="1" ht="32.5">
      <c r="A109" s="83">
        <v>6</v>
      </c>
      <c r="B109" s="262" t="s">
        <v>147</v>
      </c>
      <c r="C109" s="263"/>
      <c r="D109" s="263"/>
      <c r="E109" s="264"/>
      <c r="F109" s="181" t="s">
        <v>51</v>
      </c>
      <c r="G109" s="180"/>
      <c r="H109" s="272" t="str">
        <f t="shared" ref="H109" si="142">$D$33</f>
        <v>WHISPER WHITE</v>
      </c>
      <c r="I109" s="272"/>
      <c r="J109" s="78" t="s">
        <v>10</v>
      </c>
      <c r="K109" s="78">
        <f t="shared" ref="K109" si="143">+$Q$33</f>
        <v>639</v>
      </c>
      <c r="L109" s="85">
        <v>0.03</v>
      </c>
      <c r="M109" s="84">
        <f t="shared" ref="M109:M110" si="144">L109*K109</f>
        <v>19.169999999999998</v>
      </c>
      <c r="N109" s="84"/>
      <c r="O109" s="80">
        <f t="shared" ref="O109:O110" si="145">ROUNDUP(N109+M109,0)</f>
        <v>20</v>
      </c>
      <c r="P109" s="260" t="s">
        <v>363</v>
      </c>
      <c r="Q109" s="261"/>
      <c r="S109" s="164"/>
    </row>
    <row r="110" spans="1:19" s="11" customFormat="1" ht="32.5">
      <c r="A110" s="83">
        <v>6</v>
      </c>
      <c r="B110" s="262" t="s">
        <v>147</v>
      </c>
      <c r="C110" s="263"/>
      <c r="D110" s="263"/>
      <c r="E110" s="264"/>
      <c r="F110" s="181" t="s">
        <v>51</v>
      </c>
      <c r="G110" s="112"/>
      <c r="H110" s="272" t="str">
        <f>+H104</f>
        <v>FLINT STONE</v>
      </c>
      <c r="I110" s="272"/>
      <c r="J110" s="78" t="s">
        <v>10</v>
      </c>
      <c r="K110" s="78">
        <f t="shared" ref="K110" si="146">+$Q$39</f>
        <v>639</v>
      </c>
      <c r="L110" s="85">
        <v>0.03</v>
      </c>
      <c r="M110" s="84">
        <f t="shared" si="144"/>
        <v>19.169999999999998</v>
      </c>
      <c r="N110" s="84"/>
      <c r="O110" s="80">
        <f t="shared" si="145"/>
        <v>20</v>
      </c>
      <c r="P110" s="260" t="s">
        <v>363</v>
      </c>
      <c r="Q110" s="261"/>
      <c r="S110" s="164"/>
    </row>
    <row r="111" spans="1:19" s="11" customFormat="1" ht="32.5">
      <c r="A111" s="83">
        <v>6</v>
      </c>
      <c r="B111" s="262" t="s">
        <v>147</v>
      </c>
      <c r="C111" s="263"/>
      <c r="D111" s="263"/>
      <c r="E111" s="264"/>
      <c r="F111" s="181" t="s">
        <v>51</v>
      </c>
      <c r="G111" s="180"/>
      <c r="H111" s="272" t="str">
        <f>+H105</f>
        <v>BRONZE GREEN</v>
      </c>
      <c r="I111" s="272"/>
      <c r="J111" s="78" t="s">
        <v>10</v>
      </c>
      <c r="K111" s="78">
        <f t="shared" ref="K111" si="147">+$Q$45</f>
        <v>428</v>
      </c>
      <c r="L111" s="85">
        <v>0.03</v>
      </c>
      <c r="M111" s="84">
        <f t="shared" si="138"/>
        <v>12.84</v>
      </c>
      <c r="N111" s="84"/>
      <c r="O111" s="80">
        <f t="shared" si="139"/>
        <v>13</v>
      </c>
      <c r="P111" s="260" t="s">
        <v>363</v>
      </c>
      <c r="Q111" s="261"/>
      <c r="S111" s="164"/>
    </row>
    <row r="112" spans="1:19" s="11" customFormat="1" ht="32.5">
      <c r="A112" s="83">
        <v>6</v>
      </c>
      <c r="B112" s="262" t="s">
        <v>147</v>
      </c>
      <c r="C112" s="263"/>
      <c r="D112" s="263"/>
      <c r="E112" s="264"/>
      <c r="F112" s="181" t="s">
        <v>51</v>
      </c>
      <c r="G112" s="112"/>
      <c r="H112" s="272" t="str">
        <f>+H106</f>
        <v>WILD GINGER</v>
      </c>
      <c r="I112" s="272"/>
      <c r="J112" s="78" t="s">
        <v>10</v>
      </c>
      <c r="K112" s="78">
        <f t="shared" ref="K112" si="148">+$Q$51</f>
        <v>428</v>
      </c>
      <c r="L112" s="85">
        <v>0.03</v>
      </c>
      <c r="M112" s="84">
        <f t="shared" ref="M112" si="149">L112*K112</f>
        <v>12.84</v>
      </c>
      <c r="N112" s="84"/>
      <c r="O112" s="80">
        <f t="shared" ref="O112" si="150">ROUNDUP(N112+M112,0)</f>
        <v>13</v>
      </c>
      <c r="P112" s="260" t="s">
        <v>363</v>
      </c>
      <c r="Q112" s="261"/>
      <c r="S112" s="164"/>
    </row>
    <row r="113" spans="1:19" s="33" customFormat="1" ht="32.5">
      <c r="B113" s="57" t="s">
        <v>61</v>
      </c>
      <c r="C113" s="34"/>
      <c r="D113" s="34"/>
      <c r="E113" s="34"/>
      <c r="G113" s="35"/>
      <c r="H113" s="37"/>
      <c r="I113" s="37"/>
      <c r="J113" s="37"/>
      <c r="K113" s="37"/>
      <c r="L113" s="37"/>
      <c r="M113" s="37"/>
      <c r="N113" s="37"/>
      <c r="O113" s="37"/>
      <c r="Q113" s="36"/>
      <c r="S113" s="172"/>
    </row>
    <row r="114" spans="1:19" s="46" customFormat="1" ht="72">
      <c r="A114" s="311" t="s">
        <v>22</v>
      </c>
      <c r="B114" s="311"/>
      <c r="C114" s="311"/>
      <c r="D114" s="311"/>
      <c r="E114" s="311"/>
      <c r="F114" s="81" t="s">
        <v>44</v>
      </c>
      <c r="G114" s="81" t="s">
        <v>23</v>
      </c>
      <c r="H114" s="312" t="s">
        <v>39</v>
      </c>
      <c r="I114" s="312"/>
      <c r="J114" s="82" t="s">
        <v>18</v>
      </c>
      <c r="K114" s="81" t="s">
        <v>45</v>
      </c>
      <c r="L114" s="81" t="s">
        <v>24</v>
      </c>
      <c r="M114" s="81" t="s">
        <v>25</v>
      </c>
      <c r="N114" s="81" t="s">
        <v>26</v>
      </c>
      <c r="O114" s="81" t="s">
        <v>27</v>
      </c>
      <c r="P114" s="312" t="s">
        <v>28</v>
      </c>
      <c r="Q114" s="312"/>
      <c r="S114" s="173"/>
    </row>
    <row r="115" spans="1:19" s="39" customFormat="1" ht="32.5" customHeight="1">
      <c r="A115" s="83">
        <f>ROW()-ROW($A$114)</f>
        <v>1</v>
      </c>
      <c r="B115" s="270" t="s">
        <v>364</v>
      </c>
      <c r="C115" s="270"/>
      <c r="D115" s="270"/>
      <c r="E115" s="270"/>
      <c r="F115" s="181" t="s">
        <v>36</v>
      </c>
      <c r="G115" s="74"/>
      <c r="H115" s="272" t="str">
        <f t="shared" ref="H115" si="151">$D$21</f>
        <v>BLACK</v>
      </c>
      <c r="I115" s="272"/>
      <c r="J115" s="78" t="s">
        <v>30</v>
      </c>
      <c r="K115" s="78">
        <f>+$Q$21</f>
        <v>1268</v>
      </c>
      <c r="L115" s="78">
        <v>2</v>
      </c>
      <c r="M115" s="78">
        <f t="shared" ref="M115:M160" si="152">K115*L115</f>
        <v>2536</v>
      </c>
      <c r="N115" s="84"/>
      <c r="O115" s="80">
        <f t="shared" ref="O115:O160" si="153">ROUNDUP(N115+M115,0)</f>
        <v>2536</v>
      </c>
      <c r="P115" s="260" t="s">
        <v>367</v>
      </c>
      <c r="Q115" s="261"/>
      <c r="S115" s="170"/>
    </row>
    <row r="116" spans="1:19" s="39" customFormat="1" ht="32.5" hidden="1" customHeight="1">
      <c r="A116" s="83">
        <v>1</v>
      </c>
      <c r="B116" s="270" t="s">
        <v>364</v>
      </c>
      <c r="C116" s="270"/>
      <c r="D116" s="270"/>
      <c r="E116" s="270"/>
      <c r="F116" s="181" t="s">
        <v>36</v>
      </c>
      <c r="G116" s="74"/>
      <c r="H116" s="272" t="str">
        <f t="shared" ref="H116" si="154">$D$27</f>
        <v>WHITE</v>
      </c>
      <c r="I116" s="272"/>
      <c r="J116" s="78" t="s">
        <v>30</v>
      </c>
      <c r="K116" s="78">
        <f>+$Q$27</f>
        <v>846</v>
      </c>
      <c r="L116" s="78">
        <v>2</v>
      </c>
      <c r="M116" s="78">
        <f t="shared" si="152"/>
        <v>1692</v>
      </c>
      <c r="N116" s="84"/>
      <c r="O116" s="80">
        <f t="shared" si="153"/>
        <v>1692</v>
      </c>
      <c r="P116" s="260" t="s">
        <v>367</v>
      </c>
      <c r="Q116" s="261"/>
      <c r="S116" s="170"/>
    </row>
    <row r="117" spans="1:19" s="39" customFormat="1" ht="32.5" hidden="1" customHeight="1">
      <c r="A117" s="83">
        <v>1</v>
      </c>
      <c r="B117" s="270" t="s">
        <v>364</v>
      </c>
      <c r="C117" s="270"/>
      <c r="D117" s="270"/>
      <c r="E117" s="270"/>
      <c r="F117" s="181" t="s">
        <v>36</v>
      </c>
      <c r="G117" s="74"/>
      <c r="H117" s="272" t="str">
        <f t="shared" ref="H117" si="155">$D$33</f>
        <v>WHISPER WHITE</v>
      </c>
      <c r="I117" s="272"/>
      <c r="J117" s="78" t="s">
        <v>30</v>
      </c>
      <c r="K117" s="78">
        <f>+$Q$33</f>
        <v>639</v>
      </c>
      <c r="L117" s="78">
        <v>2</v>
      </c>
      <c r="M117" s="78">
        <f t="shared" ref="M117:M118" si="156">K117*L117</f>
        <v>1278</v>
      </c>
      <c r="N117" s="84"/>
      <c r="O117" s="80">
        <f t="shared" ref="O117:O118" si="157">ROUNDUP(N117+M117,0)</f>
        <v>1278</v>
      </c>
      <c r="P117" s="260" t="s">
        <v>367</v>
      </c>
      <c r="Q117" s="261"/>
      <c r="S117" s="170"/>
    </row>
    <row r="118" spans="1:19" s="39" customFormat="1" ht="32.5" hidden="1" customHeight="1">
      <c r="A118" s="83">
        <v>1</v>
      </c>
      <c r="B118" s="270" t="s">
        <v>364</v>
      </c>
      <c r="C118" s="270"/>
      <c r="D118" s="270"/>
      <c r="E118" s="270"/>
      <c r="F118" s="181" t="s">
        <v>36</v>
      </c>
      <c r="G118" s="74"/>
      <c r="H118" s="272" t="str">
        <f t="shared" ref="H118" si="158">$D$39</f>
        <v>FLINT STONE</v>
      </c>
      <c r="I118" s="272"/>
      <c r="J118" s="78" t="s">
        <v>30</v>
      </c>
      <c r="K118" s="78">
        <f>+$Q$39</f>
        <v>639</v>
      </c>
      <c r="L118" s="78">
        <v>2</v>
      </c>
      <c r="M118" s="78">
        <f t="shared" si="156"/>
        <v>1278</v>
      </c>
      <c r="N118" s="84"/>
      <c r="O118" s="80">
        <f t="shared" si="157"/>
        <v>1278</v>
      </c>
      <c r="P118" s="260" t="s">
        <v>367</v>
      </c>
      <c r="Q118" s="261"/>
      <c r="S118" s="170"/>
    </row>
    <row r="119" spans="1:19" s="39" customFormat="1" ht="32.5" hidden="1" customHeight="1">
      <c r="A119" s="83">
        <v>1</v>
      </c>
      <c r="B119" s="270" t="s">
        <v>364</v>
      </c>
      <c r="C119" s="270"/>
      <c r="D119" s="270"/>
      <c r="E119" s="270"/>
      <c r="F119" s="181" t="s">
        <v>36</v>
      </c>
      <c r="G119" s="74"/>
      <c r="H119" s="272" t="str">
        <f>+D42</f>
        <v>BRONZE GREEN</v>
      </c>
      <c r="I119" s="272"/>
      <c r="J119" s="78" t="s">
        <v>30</v>
      </c>
      <c r="K119" s="78">
        <f>+$Q$45</f>
        <v>428</v>
      </c>
      <c r="L119" s="78">
        <v>2</v>
      </c>
      <c r="M119" s="78">
        <f t="shared" ref="M119:M120" si="159">K119*L119</f>
        <v>856</v>
      </c>
      <c r="N119" s="84"/>
      <c r="O119" s="80">
        <f t="shared" ref="O119:O120" si="160">ROUNDUP(N119+M119,0)</f>
        <v>856</v>
      </c>
      <c r="P119" s="260" t="s">
        <v>367</v>
      </c>
      <c r="Q119" s="261"/>
      <c r="S119" s="170"/>
    </row>
    <row r="120" spans="1:19" s="39" customFormat="1" ht="32.5" hidden="1" customHeight="1">
      <c r="A120" s="83">
        <v>1</v>
      </c>
      <c r="B120" s="270" t="s">
        <v>364</v>
      </c>
      <c r="C120" s="270"/>
      <c r="D120" s="270"/>
      <c r="E120" s="270"/>
      <c r="F120" s="181" t="s">
        <v>36</v>
      </c>
      <c r="G120" s="74"/>
      <c r="H120" s="272" t="str">
        <f>+D48</f>
        <v>WILD GINGER</v>
      </c>
      <c r="I120" s="272"/>
      <c r="J120" s="78" t="s">
        <v>30</v>
      </c>
      <c r="K120" s="78">
        <f>+$Q$51</f>
        <v>428</v>
      </c>
      <c r="L120" s="78">
        <v>2</v>
      </c>
      <c r="M120" s="78">
        <f t="shared" si="159"/>
        <v>856</v>
      </c>
      <c r="N120" s="84"/>
      <c r="O120" s="80">
        <f t="shared" si="160"/>
        <v>856</v>
      </c>
      <c r="P120" s="260" t="s">
        <v>367</v>
      </c>
      <c r="Q120" s="261"/>
      <c r="S120" s="170"/>
    </row>
    <row r="121" spans="1:19" s="39" customFormat="1" ht="32.5">
      <c r="A121" s="83">
        <v>2</v>
      </c>
      <c r="B121" s="270" t="s">
        <v>190</v>
      </c>
      <c r="C121" s="270"/>
      <c r="D121" s="270"/>
      <c r="E121" s="270"/>
      <c r="F121" s="74" t="s">
        <v>36</v>
      </c>
      <c r="G121" s="74"/>
      <c r="H121" s="272" t="s">
        <v>37</v>
      </c>
      <c r="I121" s="272"/>
      <c r="J121" s="78" t="s">
        <v>87</v>
      </c>
      <c r="K121" s="78">
        <f t="shared" ref="K121" si="161">+$Q$21</f>
        <v>1268</v>
      </c>
      <c r="L121" s="78">
        <v>1</v>
      </c>
      <c r="M121" s="78">
        <f t="shared" si="152"/>
        <v>1268</v>
      </c>
      <c r="N121" s="84"/>
      <c r="O121" s="80">
        <f t="shared" si="153"/>
        <v>1268</v>
      </c>
      <c r="P121" s="260" t="s">
        <v>360</v>
      </c>
      <c r="Q121" s="261"/>
      <c r="S121" s="170"/>
    </row>
    <row r="122" spans="1:19" s="39" customFormat="1" ht="32.5" hidden="1">
      <c r="A122" s="83">
        <v>2</v>
      </c>
      <c r="B122" s="270" t="s">
        <v>190</v>
      </c>
      <c r="C122" s="270"/>
      <c r="D122" s="270"/>
      <c r="E122" s="270"/>
      <c r="F122" s="74" t="s">
        <v>36</v>
      </c>
      <c r="G122" s="74"/>
      <c r="H122" s="272" t="s">
        <v>36</v>
      </c>
      <c r="I122" s="272"/>
      <c r="J122" s="78" t="s">
        <v>87</v>
      </c>
      <c r="K122" s="78">
        <f t="shared" ref="K122" si="162">+$Q$27</f>
        <v>846</v>
      </c>
      <c r="L122" s="78">
        <v>1</v>
      </c>
      <c r="M122" s="78">
        <f t="shared" si="152"/>
        <v>846</v>
      </c>
      <c r="N122" s="84"/>
      <c r="O122" s="80">
        <f t="shared" si="153"/>
        <v>846</v>
      </c>
      <c r="P122" s="260" t="s">
        <v>360</v>
      </c>
      <c r="Q122" s="261"/>
      <c r="S122" s="170"/>
    </row>
    <row r="123" spans="1:19" s="39" customFormat="1" ht="32.5" hidden="1">
      <c r="A123" s="83">
        <v>2</v>
      </c>
      <c r="B123" s="270" t="s">
        <v>190</v>
      </c>
      <c r="C123" s="270"/>
      <c r="D123" s="270"/>
      <c r="E123" s="270"/>
      <c r="F123" s="74" t="s">
        <v>36</v>
      </c>
      <c r="G123" s="74"/>
      <c r="H123" s="272" t="s">
        <v>345</v>
      </c>
      <c r="I123" s="272"/>
      <c r="J123" s="78" t="s">
        <v>87</v>
      </c>
      <c r="K123" s="78">
        <f t="shared" ref="K123" si="163">+$Q$33</f>
        <v>639</v>
      </c>
      <c r="L123" s="78">
        <v>1</v>
      </c>
      <c r="M123" s="78">
        <f t="shared" ref="M123:M124" si="164">K123*L123</f>
        <v>639</v>
      </c>
      <c r="N123" s="84"/>
      <c r="O123" s="80">
        <f t="shared" ref="O123:O124" si="165">ROUNDUP(N123+M123,0)</f>
        <v>639</v>
      </c>
      <c r="P123" s="260" t="s">
        <v>360</v>
      </c>
      <c r="Q123" s="261"/>
      <c r="S123" s="170"/>
    </row>
    <row r="124" spans="1:19" s="39" customFormat="1" ht="32.5" hidden="1">
      <c r="A124" s="83">
        <v>2</v>
      </c>
      <c r="B124" s="270" t="s">
        <v>190</v>
      </c>
      <c r="C124" s="270"/>
      <c r="D124" s="270"/>
      <c r="E124" s="270"/>
      <c r="F124" s="74" t="s">
        <v>36</v>
      </c>
      <c r="G124" s="74"/>
      <c r="H124" s="272" t="s">
        <v>346</v>
      </c>
      <c r="I124" s="272"/>
      <c r="J124" s="78" t="s">
        <v>87</v>
      </c>
      <c r="K124" s="78">
        <f t="shared" ref="K124" si="166">+$Q$39</f>
        <v>639</v>
      </c>
      <c r="L124" s="78">
        <v>1</v>
      </c>
      <c r="M124" s="78">
        <f t="shared" si="164"/>
        <v>639</v>
      </c>
      <c r="N124" s="84"/>
      <c r="O124" s="80">
        <f t="shared" si="165"/>
        <v>639</v>
      </c>
      <c r="P124" s="260" t="s">
        <v>360</v>
      </c>
      <c r="Q124" s="261"/>
      <c r="S124" s="170"/>
    </row>
    <row r="125" spans="1:19" s="39" customFormat="1" ht="32.5" hidden="1">
      <c r="A125" s="83">
        <v>2</v>
      </c>
      <c r="B125" s="270" t="s">
        <v>190</v>
      </c>
      <c r="C125" s="270"/>
      <c r="D125" s="270"/>
      <c r="E125" s="270"/>
      <c r="F125" s="74" t="s">
        <v>36</v>
      </c>
      <c r="G125" s="74"/>
      <c r="H125" s="272" t="s">
        <v>347</v>
      </c>
      <c r="I125" s="272"/>
      <c r="J125" s="78" t="s">
        <v>87</v>
      </c>
      <c r="K125" s="78">
        <f t="shared" ref="K125" si="167">+$Q$45</f>
        <v>428</v>
      </c>
      <c r="L125" s="78">
        <v>1</v>
      </c>
      <c r="M125" s="78">
        <f t="shared" ref="M125:M126" si="168">K125*L125</f>
        <v>428</v>
      </c>
      <c r="N125" s="84"/>
      <c r="O125" s="80">
        <f t="shared" ref="O125:O126" si="169">ROUNDUP(N125+M125,0)</f>
        <v>428</v>
      </c>
      <c r="P125" s="260" t="s">
        <v>360</v>
      </c>
      <c r="Q125" s="261"/>
      <c r="S125" s="170"/>
    </row>
    <row r="126" spans="1:19" s="39" customFormat="1" ht="32.5" hidden="1">
      <c r="A126" s="83">
        <v>2</v>
      </c>
      <c r="B126" s="270" t="s">
        <v>190</v>
      </c>
      <c r="C126" s="270"/>
      <c r="D126" s="270"/>
      <c r="E126" s="270"/>
      <c r="F126" s="74" t="s">
        <v>36</v>
      </c>
      <c r="G126" s="74"/>
      <c r="H126" s="272" t="s">
        <v>348</v>
      </c>
      <c r="I126" s="272"/>
      <c r="J126" s="78" t="s">
        <v>87</v>
      </c>
      <c r="K126" s="78">
        <f t="shared" ref="K126" si="170">+$Q$51</f>
        <v>428</v>
      </c>
      <c r="L126" s="78">
        <v>1</v>
      </c>
      <c r="M126" s="78">
        <f t="shared" si="168"/>
        <v>428</v>
      </c>
      <c r="N126" s="84"/>
      <c r="O126" s="80">
        <f t="shared" si="169"/>
        <v>428</v>
      </c>
      <c r="P126" s="260" t="s">
        <v>360</v>
      </c>
      <c r="Q126" s="261"/>
      <c r="S126" s="170"/>
    </row>
    <row r="127" spans="1:19" s="39" customFormat="1" ht="32.5">
      <c r="A127" s="83">
        <v>3</v>
      </c>
      <c r="B127" s="270" t="s">
        <v>133</v>
      </c>
      <c r="C127" s="270"/>
      <c r="D127" s="270"/>
      <c r="E127" s="270"/>
      <c r="F127" s="74" t="s">
        <v>36</v>
      </c>
      <c r="G127" s="74"/>
      <c r="H127" s="272" t="s">
        <v>37</v>
      </c>
      <c r="I127" s="272"/>
      <c r="J127" s="78" t="s">
        <v>30</v>
      </c>
      <c r="K127" s="78">
        <f t="shared" ref="K127" si="171">+$Q$21</f>
        <v>1268</v>
      </c>
      <c r="L127" s="78">
        <v>1</v>
      </c>
      <c r="M127" s="78">
        <f t="shared" si="152"/>
        <v>1268</v>
      </c>
      <c r="N127" s="84"/>
      <c r="O127" s="80">
        <f t="shared" si="153"/>
        <v>1268</v>
      </c>
      <c r="P127" s="261"/>
      <c r="Q127" s="261"/>
      <c r="S127" s="170"/>
    </row>
    <row r="128" spans="1:19" s="39" customFormat="1" ht="32.5" hidden="1">
      <c r="A128" s="83">
        <v>3</v>
      </c>
      <c r="B128" s="270" t="s">
        <v>133</v>
      </c>
      <c r="C128" s="270"/>
      <c r="D128" s="270"/>
      <c r="E128" s="270"/>
      <c r="F128" s="74" t="s">
        <v>36</v>
      </c>
      <c r="G128" s="74"/>
      <c r="H128" s="272" t="s">
        <v>36</v>
      </c>
      <c r="I128" s="272"/>
      <c r="J128" s="78" t="s">
        <v>30</v>
      </c>
      <c r="K128" s="78">
        <f t="shared" ref="K128" si="172">+$Q$27</f>
        <v>846</v>
      </c>
      <c r="L128" s="78">
        <v>1</v>
      </c>
      <c r="M128" s="78">
        <f t="shared" si="152"/>
        <v>846</v>
      </c>
      <c r="N128" s="84"/>
      <c r="O128" s="80">
        <f t="shared" si="153"/>
        <v>846</v>
      </c>
      <c r="P128" s="261"/>
      <c r="Q128" s="261"/>
      <c r="S128" s="170"/>
    </row>
    <row r="129" spans="1:19" s="39" customFormat="1" ht="32.5" hidden="1">
      <c r="A129" s="83">
        <v>3</v>
      </c>
      <c r="B129" s="270" t="s">
        <v>133</v>
      </c>
      <c r="C129" s="270"/>
      <c r="D129" s="270"/>
      <c r="E129" s="270"/>
      <c r="F129" s="74" t="s">
        <v>36</v>
      </c>
      <c r="G129" s="74"/>
      <c r="H129" s="272" t="s">
        <v>345</v>
      </c>
      <c r="I129" s="272"/>
      <c r="J129" s="78" t="s">
        <v>30</v>
      </c>
      <c r="K129" s="78">
        <f t="shared" ref="K129" si="173">+$Q$33</f>
        <v>639</v>
      </c>
      <c r="L129" s="78">
        <v>1</v>
      </c>
      <c r="M129" s="78">
        <f t="shared" ref="M129:M130" si="174">K129*L129</f>
        <v>639</v>
      </c>
      <c r="N129" s="84"/>
      <c r="O129" s="80">
        <f t="shared" ref="O129:O130" si="175">ROUNDUP(N129+M129,0)</f>
        <v>639</v>
      </c>
      <c r="P129" s="261"/>
      <c r="Q129" s="261"/>
      <c r="S129" s="170"/>
    </row>
    <row r="130" spans="1:19" s="39" customFormat="1" ht="32.5" hidden="1">
      <c r="A130" s="83">
        <v>3</v>
      </c>
      <c r="B130" s="270" t="s">
        <v>133</v>
      </c>
      <c r="C130" s="270"/>
      <c r="D130" s="270"/>
      <c r="E130" s="270"/>
      <c r="F130" s="74" t="s">
        <v>36</v>
      </c>
      <c r="G130" s="74"/>
      <c r="H130" s="272" t="s">
        <v>346</v>
      </c>
      <c r="I130" s="272"/>
      <c r="J130" s="78" t="s">
        <v>30</v>
      </c>
      <c r="K130" s="78">
        <f t="shared" ref="K130" si="176">+$Q$39</f>
        <v>639</v>
      </c>
      <c r="L130" s="78">
        <v>1</v>
      </c>
      <c r="M130" s="78">
        <f t="shared" si="174"/>
        <v>639</v>
      </c>
      <c r="N130" s="84"/>
      <c r="O130" s="80">
        <f t="shared" si="175"/>
        <v>639</v>
      </c>
      <c r="P130" s="261"/>
      <c r="Q130" s="261"/>
      <c r="S130" s="170"/>
    </row>
    <row r="131" spans="1:19" s="39" customFormat="1" ht="32.5" hidden="1">
      <c r="A131" s="83">
        <v>3</v>
      </c>
      <c r="B131" s="270" t="s">
        <v>133</v>
      </c>
      <c r="C131" s="270"/>
      <c r="D131" s="270"/>
      <c r="E131" s="270"/>
      <c r="F131" s="74" t="s">
        <v>36</v>
      </c>
      <c r="G131" s="74"/>
      <c r="H131" s="272" t="s">
        <v>347</v>
      </c>
      <c r="I131" s="272"/>
      <c r="J131" s="78" t="s">
        <v>30</v>
      </c>
      <c r="K131" s="78">
        <f t="shared" ref="K131" si="177">+$Q$45</f>
        <v>428</v>
      </c>
      <c r="L131" s="78">
        <v>1</v>
      </c>
      <c r="M131" s="78">
        <f t="shared" ref="M131:M132" si="178">K131*L131</f>
        <v>428</v>
      </c>
      <c r="N131" s="84"/>
      <c r="O131" s="80">
        <f t="shared" ref="O131:O132" si="179">ROUNDUP(N131+M131,0)</f>
        <v>428</v>
      </c>
      <c r="P131" s="261"/>
      <c r="Q131" s="261"/>
      <c r="S131" s="170"/>
    </row>
    <row r="132" spans="1:19" s="39" customFormat="1" ht="32.5" hidden="1">
      <c r="A132" s="83">
        <v>3</v>
      </c>
      <c r="B132" s="270" t="s">
        <v>133</v>
      </c>
      <c r="C132" s="270"/>
      <c r="D132" s="270"/>
      <c r="E132" s="270"/>
      <c r="F132" s="74" t="s">
        <v>36</v>
      </c>
      <c r="G132" s="74"/>
      <c r="H132" s="272" t="s">
        <v>348</v>
      </c>
      <c r="I132" s="272"/>
      <c r="J132" s="78" t="s">
        <v>30</v>
      </c>
      <c r="K132" s="78">
        <f t="shared" ref="K132" si="180">+$Q$51</f>
        <v>428</v>
      </c>
      <c r="L132" s="78">
        <v>1</v>
      </c>
      <c r="M132" s="78">
        <f t="shared" si="178"/>
        <v>428</v>
      </c>
      <c r="N132" s="84"/>
      <c r="O132" s="80">
        <f t="shared" si="179"/>
        <v>428</v>
      </c>
      <c r="P132" s="261"/>
      <c r="Q132" s="261"/>
      <c r="S132" s="170"/>
    </row>
    <row r="133" spans="1:19" s="39" customFormat="1" ht="32.5">
      <c r="A133" s="83">
        <v>4</v>
      </c>
      <c r="B133" s="270" t="s">
        <v>132</v>
      </c>
      <c r="C133" s="271"/>
      <c r="D133" s="271"/>
      <c r="E133" s="271"/>
      <c r="F133" s="74" t="s">
        <v>36</v>
      </c>
      <c r="G133" s="74"/>
      <c r="H133" s="272" t="s">
        <v>37</v>
      </c>
      <c r="I133" s="272"/>
      <c r="J133" s="78" t="s">
        <v>30</v>
      </c>
      <c r="K133" s="78">
        <f t="shared" ref="K133" si="181">+$Q$21</f>
        <v>1268</v>
      </c>
      <c r="L133" s="78">
        <v>1</v>
      </c>
      <c r="M133" s="78">
        <f t="shared" si="152"/>
        <v>1268</v>
      </c>
      <c r="N133" s="84"/>
      <c r="O133" s="80">
        <f t="shared" si="153"/>
        <v>1268</v>
      </c>
      <c r="P133" s="261"/>
      <c r="Q133" s="261"/>
      <c r="S133" s="170"/>
    </row>
    <row r="134" spans="1:19" s="39" customFormat="1" ht="32.5" hidden="1">
      <c r="A134" s="83">
        <v>4</v>
      </c>
      <c r="B134" s="270" t="s">
        <v>132</v>
      </c>
      <c r="C134" s="271"/>
      <c r="D134" s="271"/>
      <c r="E134" s="271"/>
      <c r="F134" s="74" t="s">
        <v>36</v>
      </c>
      <c r="G134" s="74"/>
      <c r="H134" s="272" t="s">
        <v>36</v>
      </c>
      <c r="I134" s="272"/>
      <c r="J134" s="78" t="s">
        <v>30</v>
      </c>
      <c r="K134" s="78">
        <f t="shared" ref="K134" si="182">+$Q$27</f>
        <v>846</v>
      </c>
      <c r="L134" s="78">
        <v>1</v>
      </c>
      <c r="M134" s="78">
        <f t="shared" si="152"/>
        <v>846</v>
      </c>
      <c r="N134" s="84"/>
      <c r="O134" s="80">
        <f t="shared" si="153"/>
        <v>846</v>
      </c>
      <c r="P134" s="261"/>
      <c r="Q134" s="261"/>
      <c r="S134" s="170"/>
    </row>
    <row r="135" spans="1:19" s="39" customFormat="1" ht="32.5" hidden="1">
      <c r="A135" s="83">
        <v>4</v>
      </c>
      <c r="B135" s="270" t="s">
        <v>132</v>
      </c>
      <c r="C135" s="271"/>
      <c r="D135" s="271"/>
      <c r="E135" s="271"/>
      <c r="F135" s="74" t="s">
        <v>36</v>
      </c>
      <c r="G135" s="74"/>
      <c r="H135" s="272" t="s">
        <v>345</v>
      </c>
      <c r="I135" s="272"/>
      <c r="J135" s="78" t="s">
        <v>30</v>
      </c>
      <c r="K135" s="78">
        <f t="shared" ref="K135" si="183">+$Q$33</f>
        <v>639</v>
      </c>
      <c r="L135" s="78">
        <v>1</v>
      </c>
      <c r="M135" s="78">
        <f t="shared" ref="M135:M136" si="184">K135*L135</f>
        <v>639</v>
      </c>
      <c r="N135" s="84"/>
      <c r="O135" s="80">
        <f t="shared" ref="O135:O136" si="185">ROUNDUP(N135+M135,0)</f>
        <v>639</v>
      </c>
      <c r="P135" s="261"/>
      <c r="Q135" s="261"/>
      <c r="S135" s="170"/>
    </row>
    <row r="136" spans="1:19" s="39" customFormat="1" ht="32.5" hidden="1">
      <c r="A136" s="83">
        <v>4</v>
      </c>
      <c r="B136" s="270" t="s">
        <v>132</v>
      </c>
      <c r="C136" s="271"/>
      <c r="D136" s="271"/>
      <c r="E136" s="271"/>
      <c r="F136" s="74" t="s">
        <v>36</v>
      </c>
      <c r="G136" s="74"/>
      <c r="H136" s="272" t="s">
        <v>346</v>
      </c>
      <c r="I136" s="272"/>
      <c r="J136" s="78" t="s">
        <v>30</v>
      </c>
      <c r="K136" s="78">
        <f t="shared" ref="K136" si="186">+$Q$39</f>
        <v>639</v>
      </c>
      <c r="L136" s="78">
        <v>1</v>
      </c>
      <c r="M136" s="78">
        <f t="shared" si="184"/>
        <v>639</v>
      </c>
      <c r="N136" s="84"/>
      <c r="O136" s="80">
        <f t="shared" si="185"/>
        <v>639</v>
      </c>
      <c r="P136" s="261"/>
      <c r="Q136" s="261"/>
      <c r="S136" s="170"/>
    </row>
    <row r="137" spans="1:19" s="39" customFormat="1" ht="32.5" hidden="1">
      <c r="A137" s="83">
        <v>4</v>
      </c>
      <c r="B137" s="270" t="s">
        <v>132</v>
      </c>
      <c r="C137" s="271"/>
      <c r="D137" s="271"/>
      <c r="E137" s="271"/>
      <c r="F137" s="74" t="s">
        <v>36</v>
      </c>
      <c r="G137" s="74"/>
      <c r="H137" s="272" t="s">
        <v>347</v>
      </c>
      <c r="I137" s="272"/>
      <c r="J137" s="78" t="s">
        <v>30</v>
      </c>
      <c r="K137" s="78">
        <f t="shared" ref="K137" si="187">+$Q$45</f>
        <v>428</v>
      </c>
      <c r="L137" s="78">
        <v>1</v>
      </c>
      <c r="M137" s="78">
        <f t="shared" ref="M137:M138" si="188">K137*L137</f>
        <v>428</v>
      </c>
      <c r="N137" s="84"/>
      <c r="O137" s="80">
        <f t="shared" ref="O137:O138" si="189">ROUNDUP(N137+M137,0)</f>
        <v>428</v>
      </c>
      <c r="P137" s="261"/>
      <c r="Q137" s="261"/>
      <c r="S137" s="170"/>
    </row>
    <row r="138" spans="1:19" s="39" customFormat="1" ht="32.5" hidden="1">
      <c r="A138" s="83">
        <v>4</v>
      </c>
      <c r="B138" s="270" t="s">
        <v>132</v>
      </c>
      <c r="C138" s="271"/>
      <c r="D138" s="271"/>
      <c r="E138" s="271"/>
      <c r="F138" s="74" t="s">
        <v>36</v>
      </c>
      <c r="G138" s="74"/>
      <c r="H138" s="272" t="s">
        <v>348</v>
      </c>
      <c r="I138" s="272"/>
      <c r="J138" s="78" t="s">
        <v>30</v>
      </c>
      <c r="K138" s="78">
        <f t="shared" ref="K138" si="190">+$Q$51</f>
        <v>428</v>
      </c>
      <c r="L138" s="78">
        <v>1</v>
      </c>
      <c r="M138" s="78">
        <f t="shared" si="188"/>
        <v>428</v>
      </c>
      <c r="N138" s="84"/>
      <c r="O138" s="80">
        <f t="shared" si="189"/>
        <v>428</v>
      </c>
      <c r="P138" s="261"/>
      <c r="Q138" s="261"/>
      <c r="S138" s="170"/>
    </row>
    <row r="139" spans="1:19" s="39" customFormat="1" ht="32.5">
      <c r="A139" s="83">
        <v>5</v>
      </c>
      <c r="B139" s="270" t="s">
        <v>134</v>
      </c>
      <c r="C139" s="270"/>
      <c r="D139" s="270"/>
      <c r="E139" s="270"/>
      <c r="F139" s="74" t="s">
        <v>75</v>
      </c>
      <c r="G139" s="74"/>
      <c r="H139" s="272" t="s">
        <v>37</v>
      </c>
      <c r="I139" s="272"/>
      <c r="J139" s="78" t="s">
        <v>30</v>
      </c>
      <c r="K139" s="78">
        <f t="shared" ref="K139" si="191">+$Q$21</f>
        <v>1268</v>
      </c>
      <c r="L139" s="78">
        <v>1</v>
      </c>
      <c r="M139" s="78">
        <f t="shared" si="152"/>
        <v>1268</v>
      </c>
      <c r="N139" s="84"/>
      <c r="O139" s="80">
        <f t="shared" si="153"/>
        <v>1268</v>
      </c>
      <c r="P139" s="261"/>
      <c r="Q139" s="261"/>
      <c r="S139" s="170"/>
    </row>
    <row r="140" spans="1:19" s="39" customFormat="1" ht="32.5" hidden="1">
      <c r="A140" s="83">
        <v>5</v>
      </c>
      <c r="B140" s="270" t="s">
        <v>134</v>
      </c>
      <c r="C140" s="270"/>
      <c r="D140" s="270"/>
      <c r="E140" s="270"/>
      <c r="F140" s="74" t="s">
        <v>75</v>
      </c>
      <c r="G140" s="74"/>
      <c r="H140" s="272" t="s">
        <v>36</v>
      </c>
      <c r="I140" s="272"/>
      <c r="J140" s="78" t="s">
        <v>30</v>
      </c>
      <c r="K140" s="78">
        <f t="shared" ref="K140" si="192">+$Q$27</f>
        <v>846</v>
      </c>
      <c r="L140" s="78">
        <v>1</v>
      </c>
      <c r="M140" s="78">
        <f t="shared" si="152"/>
        <v>846</v>
      </c>
      <c r="N140" s="84"/>
      <c r="O140" s="80">
        <f t="shared" si="153"/>
        <v>846</v>
      </c>
      <c r="P140" s="261"/>
      <c r="Q140" s="261"/>
      <c r="S140" s="170"/>
    </row>
    <row r="141" spans="1:19" s="39" customFormat="1" ht="32.5" hidden="1">
      <c r="A141" s="83">
        <v>5</v>
      </c>
      <c r="B141" s="270" t="s">
        <v>134</v>
      </c>
      <c r="C141" s="270"/>
      <c r="D141" s="270"/>
      <c r="E141" s="270"/>
      <c r="F141" s="74" t="s">
        <v>75</v>
      </c>
      <c r="G141" s="74"/>
      <c r="H141" s="272" t="s">
        <v>345</v>
      </c>
      <c r="I141" s="272"/>
      <c r="J141" s="78" t="s">
        <v>30</v>
      </c>
      <c r="K141" s="78">
        <f t="shared" ref="K141" si="193">+$Q$33</f>
        <v>639</v>
      </c>
      <c r="L141" s="78">
        <v>1</v>
      </c>
      <c r="M141" s="78">
        <f t="shared" ref="M141:M142" si="194">K141*L141</f>
        <v>639</v>
      </c>
      <c r="N141" s="84"/>
      <c r="O141" s="80">
        <f t="shared" ref="O141:O142" si="195">ROUNDUP(N141+M141,0)</f>
        <v>639</v>
      </c>
      <c r="P141" s="261"/>
      <c r="Q141" s="261"/>
      <c r="S141" s="170"/>
    </row>
    <row r="142" spans="1:19" s="39" customFormat="1" ht="32.5" hidden="1">
      <c r="A142" s="83">
        <v>5</v>
      </c>
      <c r="B142" s="270" t="s">
        <v>134</v>
      </c>
      <c r="C142" s="270"/>
      <c r="D142" s="270"/>
      <c r="E142" s="270"/>
      <c r="F142" s="74" t="s">
        <v>75</v>
      </c>
      <c r="G142" s="74"/>
      <c r="H142" s="272" t="s">
        <v>346</v>
      </c>
      <c r="I142" s="272"/>
      <c r="J142" s="78" t="s">
        <v>30</v>
      </c>
      <c r="K142" s="78">
        <f t="shared" ref="K142" si="196">+$Q$39</f>
        <v>639</v>
      </c>
      <c r="L142" s="78">
        <v>1</v>
      </c>
      <c r="M142" s="78">
        <f t="shared" si="194"/>
        <v>639</v>
      </c>
      <c r="N142" s="84"/>
      <c r="O142" s="80">
        <f t="shared" si="195"/>
        <v>639</v>
      </c>
      <c r="P142" s="261"/>
      <c r="Q142" s="261"/>
      <c r="S142" s="170"/>
    </row>
    <row r="143" spans="1:19" s="39" customFormat="1" ht="32.5" hidden="1">
      <c r="A143" s="83">
        <v>5</v>
      </c>
      <c r="B143" s="270" t="s">
        <v>134</v>
      </c>
      <c r="C143" s="270"/>
      <c r="D143" s="270"/>
      <c r="E143" s="270"/>
      <c r="F143" s="74" t="s">
        <v>75</v>
      </c>
      <c r="G143" s="74"/>
      <c r="H143" s="272" t="s">
        <v>347</v>
      </c>
      <c r="I143" s="272"/>
      <c r="J143" s="78" t="s">
        <v>30</v>
      </c>
      <c r="K143" s="78">
        <f t="shared" ref="K143" si="197">+$Q$45</f>
        <v>428</v>
      </c>
      <c r="L143" s="78">
        <v>1</v>
      </c>
      <c r="M143" s="78">
        <f t="shared" ref="M143:M144" si="198">K143*L143</f>
        <v>428</v>
      </c>
      <c r="N143" s="84"/>
      <c r="O143" s="80">
        <f t="shared" ref="O143:O144" si="199">ROUNDUP(N143+M143,0)</f>
        <v>428</v>
      </c>
      <c r="P143" s="261"/>
      <c r="Q143" s="261"/>
      <c r="S143" s="170"/>
    </row>
    <row r="144" spans="1:19" s="39" customFormat="1" ht="32.5" hidden="1">
      <c r="A144" s="83">
        <v>5</v>
      </c>
      <c r="B144" s="270" t="s">
        <v>134</v>
      </c>
      <c r="C144" s="270"/>
      <c r="D144" s="270"/>
      <c r="E144" s="270"/>
      <c r="F144" s="74" t="s">
        <v>75</v>
      </c>
      <c r="G144" s="74"/>
      <c r="H144" s="272" t="s">
        <v>348</v>
      </c>
      <c r="I144" s="272"/>
      <c r="J144" s="78" t="s">
        <v>30</v>
      </c>
      <c r="K144" s="78">
        <f t="shared" ref="K144" si="200">+$Q$51</f>
        <v>428</v>
      </c>
      <c r="L144" s="78">
        <v>1</v>
      </c>
      <c r="M144" s="78">
        <f t="shared" si="198"/>
        <v>428</v>
      </c>
      <c r="N144" s="84"/>
      <c r="O144" s="80">
        <f t="shared" si="199"/>
        <v>428</v>
      </c>
      <c r="P144" s="261"/>
      <c r="Q144" s="261"/>
      <c r="S144" s="170"/>
    </row>
    <row r="145" spans="1:19" s="39" customFormat="1" ht="32.5">
      <c r="A145" s="83">
        <v>6</v>
      </c>
      <c r="B145" s="270" t="s">
        <v>135</v>
      </c>
      <c r="C145" s="270"/>
      <c r="D145" s="270"/>
      <c r="E145" s="270"/>
      <c r="F145" s="74" t="s">
        <v>75</v>
      </c>
      <c r="G145" s="74"/>
      <c r="H145" s="272" t="s">
        <v>37</v>
      </c>
      <c r="I145" s="272"/>
      <c r="J145" s="78" t="s">
        <v>30</v>
      </c>
      <c r="K145" s="78">
        <f t="shared" ref="K145" si="201">+$Q$21</f>
        <v>1268</v>
      </c>
      <c r="L145" s="85">
        <f>1/50</f>
        <v>0.02</v>
      </c>
      <c r="M145" s="78">
        <f t="shared" si="152"/>
        <v>25.36</v>
      </c>
      <c r="N145" s="84"/>
      <c r="O145" s="80">
        <f t="shared" si="153"/>
        <v>26</v>
      </c>
      <c r="P145" s="261"/>
      <c r="Q145" s="261"/>
      <c r="S145" s="170"/>
    </row>
    <row r="146" spans="1:19" s="39" customFormat="1" ht="32.5" hidden="1">
      <c r="A146" s="83">
        <v>6</v>
      </c>
      <c r="B146" s="270" t="s">
        <v>135</v>
      </c>
      <c r="C146" s="270"/>
      <c r="D146" s="270"/>
      <c r="E146" s="270"/>
      <c r="F146" s="74" t="s">
        <v>75</v>
      </c>
      <c r="G146" s="74"/>
      <c r="H146" s="272" t="s">
        <v>36</v>
      </c>
      <c r="I146" s="272"/>
      <c r="J146" s="78" t="s">
        <v>30</v>
      </c>
      <c r="K146" s="78">
        <f t="shared" ref="K146" si="202">+$Q$27</f>
        <v>846</v>
      </c>
      <c r="L146" s="85">
        <f t="shared" ref="L146:L150" si="203">1/50</f>
        <v>0.02</v>
      </c>
      <c r="M146" s="78">
        <f t="shared" si="152"/>
        <v>16.920000000000002</v>
      </c>
      <c r="N146" s="84"/>
      <c r="O146" s="80">
        <f t="shared" si="153"/>
        <v>17</v>
      </c>
      <c r="P146" s="261"/>
      <c r="Q146" s="261"/>
      <c r="S146" s="170"/>
    </row>
    <row r="147" spans="1:19" s="39" customFormat="1" ht="32.5" hidden="1">
      <c r="A147" s="83">
        <v>6</v>
      </c>
      <c r="B147" s="270" t="s">
        <v>135</v>
      </c>
      <c r="C147" s="270"/>
      <c r="D147" s="270"/>
      <c r="E147" s="270"/>
      <c r="F147" s="74" t="s">
        <v>75</v>
      </c>
      <c r="G147" s="74"/>
      <c r="H147" s="272" t="s">
        <v>345</v>
      </c>
      <c r="I147" s="272"/>
      <c r="J147" s="78" t="s">
        <v>30</v>
      </c>
      <c r="K147" s="78">
        <f t="shared" ref="K147" si="204">+$Q$33</f>
        <v>639</v>
      </c>
      <c r="L147" s="85">
        <f t="shared" si="203"/>
        <v>0.02</v>
      </c>
      <c r="M147" s="78">
        <f t="shared" ref="M147:M148" si="205">K147*L147</f>
        <v>12.780000000000001</v>
      </c>
      <c r="N147" s="84"/>
      <c r="O147" s="80">
        <f t="shared" ref="O147:O148" si="206">ROUNDUP(N147+M147,0)</f>
        <v>13</v>
      </c>
      <c r="P147" s="261"/>
      <c r="Q147" s="261"/>
      <c r="S147" s="170"/>
    </row>
    <row r="148" spans="1:19" s="39" customFormat="1" ht="32.5" hidden="1">
      <c r="A148" s="83">
        <v>6</v>
      </c>
      <c r="B148" s="270" t="s">
        <v>135</v>
      </c>
      <c r="C148" s="270"/>
      <c r="D148" s="270"/>
      <c r="E148" s="270"/>
      <c r="F148" s="74" t="s">
        <v>75</v>
      </c>
      <c r="G148" s="74"/>
      <c r="H148" s="272" t="s">
        <v>346</v>
      </c>
      <c r="I148" s="272"/>
      <c r="J148" s="78" t="s">
        <v>30</v>
      </c>
      <c r="K148" s="78">
        <f t="shared" ref="K148" si="207">+$Q$39</f>
        <v>639</v>
      </c>
      <c r="L148" s="85">
        <f t="shared" si="203"/>
        <v>0.02</v>
      </c>
      <c r="M148" s="78">
        <f t="shared" si="205"/>
        <v>12.780000000000001</v>
      </c>
      <c r="N148" s="84"/>
      <c r="O148" s="80">
        <f t="shared" si="206"/>
        <v>13</v>
      </c>
      <c r="P148" s="261"/>
      <c r="Q148" s="261"/>
      <c r="S148" s="170"/>
    </row>
    <row r="149" spans="1:19" s="39" customFormat="1" ht="32.5" hidden="1">
      <c r="A149" s="83">
        <v>6</v>
      </c>
      <c r="B149" s="270" t="s">
        <v>135</v>
      </c>
      <c r="C149" s="270"/>
      <c r="D149" s="270"/>
      <c r="E149" s="270"/>
      <c r="F149" s="74" t="s">
        <v>75</v>
      </c>
      <c r="G149" s="74"/>
      <c r="H149" s="272" t="s">
        <v>347</v>
      </c>
      <c r="I149" s="272"/>
      <c r="J149" s="78" t="s">
        <v>30</v>
      </c>
      <c r="K149" s="78">
        <f t="shared" ref="K149" si="208">+$Q$45</f>
        <v>428</v>
      </c>
      <c r="L149" s="85">
        <f t="shared" si="203"/>
        <v>0.02</v>
      </c>
      <c r="M149" s="78">
        <f t="shared" ref="M149:M150" si="209">K149*L149</f>
        <v>8.56</v>
      </c>
      <c r="N149" s="84"/>
      <c r="O149" s="80">
        <f t="shared" ref="O149:O150" si="210">ROUNDUP(N149+M149,0)</f>
        <v>9</v>
      </c>
      <c r="P149" s="261"/>
      <c r="Q149" s="261"/>
      <c r="S149" s="170"/>
    </row>
    <row r="150" spans="1:19" s="39" customFormat="1" ht="32.5" hidden="1">
      <c r="A150" s="83">
        <v>6</v>
      </c>
      <c r="B150" s="270" t="s">
        <v>135</v>
      </c>
      <c r="C150" s="270"/>
      <c r="D150" s="270"/>
      <c r="E150" s="270"/>
      <c r="F150" s="74" t="s">
        <v>75</v>
      </c>
      <c r="G150" s="74"/>
      <c r="H150" s="272" t="s">
        <v>348</v>
      </c>
      <c r="I150" s="272"/>
      <c r="J150" s="78" t="s">
        <v>30</v>
      </c>
      <c r="K150" s="78">
        <f t="shared" ref="K150" si="211">+$Q$51</f>
        <v>428</v>
      </c>
      <c r="L150" s="85">
        <f t="shared" si="203"/>
        <v>0.02</v>
      </c>
      <c r="M150" s="78">
        <f t="shared" si="209"/>
        <v>8.56</v>
      </c>
      <c r="N150" s="84"/>
      <c r="O150" s="80">
        <f t="shared" si="210"/>
        <v>9</v>
      </c>
      <c r="P150" s="261"/>
      <c r="Q150" s="261"/>
      <c r="S150" s="170"/>
    </row>
    <row r="151" spans="1:19" s="39" customFormat="1" ht="32.5">
      <c r="A151" s="83">
        <v>7</v>
      </c>
      <c r="B151" s="270" t="s">
        <v>88</v>
      </c>
      <c r="C151" s="271"/>
      <c r="D151" s="271"/>
      <c r="E151" s="271"/>
      <c r="F151" s="74" t="s">
        <v>51</v>
      </c>
      <c r="G151" s="74"/>
      <c r="H151" s="272" t="s">
        <v>37</v>
      </c>
      <c r="I151" s="272"/>
      <c r="J151" s="78" t="s">
        <v>30</v>
      </c>
      <c r="K151" s="78">
        <f t="shared" ref="K151" si="212">+$Q$21</f>
        <v>1268</v>
      </c>
      <c r="L151" s="85">
        <f>1/50</f>
        <v>0.02</v>
      </c>
      <c r="M151" s="78">
        <f t="shared" si="152"/>
        <v>25.36</v>
      </c>
      <c r="N151" s="84"/>
      <c r="O151" s="80">
        <f t="shared" si="153"/>
        <v>26</v>
      </c>
      <c r="P151" s="261"/>
      <c r="Q151" s="261"/>
      <c r="S151" s="170"/>
    </row>
    <row r="152" spans="1:19" s="39" customFormat="1" ht="32.5" hidden="1">
      <c r="A152" s="83">
        <v>7</v>
      </c>
      <c r="B152" s="270" t="s">
        <v>88</v>
      </c>
      <c r="C152" s="271"/>
      <c r="D152" s="271"/>
      <c r="E152" s="271"/>
      <c r="F152" s="74" t="s">
        <v>51</v>
      </c>
      <c r="G152" s="74"/>
      <c r="H152" s="272" t="s">
        <v>36</v>
      </c>
      <c r="I152" s="272"/>
      <c r="J152" s="78" t="s">
        <v>30</v>
      </c>
      <c r="K152" s="78">
        <f t="shared" ref="K152" si="213">+$Q$27</f>
        <v>846</v>
      </c>
      <c r="L152" s="85">
        <f t="shared" ref="L152:L156" si="214">1/50</f>
        <v>0.02</v>
      </c>
      <c r="M152" s="78">
        <f t="shared" si="152"/>
        <v>16.920000000000002</v>
      </c>
      <c r="N152" s="84"/>
      <c r="O152" s="80">
        <f t="shared" si="153"/>
        <v>17</v>
      </c>
      <c r="P152" s="261"/>
      <c r="Q152" s="261"/>
      <c r="S152" s="170"/>
    </row>
    <row r="153" spans="1:19" s="39" customFormat="1" ht="32.5" hidden="1">
      <c r="A153" s="83">
        <v>7</v>
      </c>
      <c r="B153" s="270" t="s">
        <v>88</v>
      </c>
      <c r="C153" s="271"/>
      <c r="D153" s="271"/>
      <c r="E153" s="271"/>
      <c r="F153" s="74" t="s">
        <v>51</v>
      </c>
      <c r="G153" s="74"/>
      <c r="H153" s="272" t="s">
        <v>345</v>
      </c>
      <c r="I153" s="272"/>
      <c r="J153" s="78" t="s">
        <v>30</v>
      </c>
      <c r="K153" s="78">
        <f t="shared" ref="K153" si="215">+$Q$33</f>
        <v>639</v>
      </c>
      <c r="L153" s="85">
        <f t="shared" si="214"/>
        <v>0.02</v>
      </c>
      <c r="M153" s="78">
        <f t="shared" ref="M153:M154" si="216">K153*L153</f>
        <v>12.780000000000001</v>
      </c>
      <c r="N153" s="84"/>
      <c r="O153" s="80">
        <f t="shared" ref="O153:O154" si="217">ROUNDUP(N153+M153,0)</f>
        <v>13</v>
      </c>
      <c r="P153" s="261"/>
      <c r="Q153" s="261"/>
      <c r="S153" s="170"/>
    </row>
    <row r="154" spans="1:19" s="39" customFormat="1" ht="32.5" hidden="1">
      <c r="A154" s="83">
        <v>7</v>
      </c>
      <c r="B154" s="270" t="s">
        <v>88</v>
      </c>
      <c r="C154" s="271"/>
      <c r="D154" s="271"/>
      <c r="E154" s="271"/>
      <c r="F154" s="74" t="s">
        <v>51</v>
      </c>
      <c r="G154" s="74"/>
      <c r="H154" s="272" t="s">
        <v>346</v>
      </c>
      <c r="I154" s="272"/>
      <c r="J154" s="78" t="s">
        <v>30</v>
      </c>
      <c r="K154" s="78">
        <f t="shared" ref="K154" si="218">+$Q$39</f>
        <v>639</v>
      </c>
      <c r="L154" s="85">
        <f t="shared" si="214"/>
        <v>0.02</v>
      </c>
      <c r="M154" s="78">
        <f t="shared" si="216"/>
        <v>12.780000000000001</v>
      </c>
      <c r="N154" s="84"/>
      <c r="O154" s="80">
        <f t="shared" si="217"/>
        <v>13</v>
      </c>
      <c r="P154" s="261"/>
      <c r="Q154" s="261"/>
      <c r="S154" s="170"/>
    </row>
    <row r="155" spans="1:19" s="39" customFormat="1" ht="32.5" hidden="1">
      <c r="A155" s="83">
        <v>7</v>
      </c>
      <c r="B155" s="270" t="s">
        <v>88</v>
      </c>
      <c r="C155" s="271"/>
      <c r="D155" s="271"/>
      <c r="E155" s="271"/>
      <c r="F155" s="74" t="s">
        <v>51</v>
      </c>
      <c r="G155" s="74"/>
      <c r="H155" s="272" t="s">
        <v>347</v>
      </c>
      <c r="I155" s="272"/>
      <c r="J155" s="78" t="s">
        <v>30</v>
      </c>
      <c r="K155" s="78">
        <f t="shared" ref="K155" si="219">+$Q$45</f>
        <v>428</v>
      </c>
      <c r="L155" s="85">
        <f t="shared" si="214"/>
        <v>0.02</v>
      </c>
      <c r="M155" s="78">
        <f t="shared" ref="M155:M156" si="220">K155*L155</f>
        <v>8.56</v>
      </c>
      <c r="N155" s="84"/>
      <c r="O155" s="80">
        <f t="shared" ref="O155:O156" si="221">ROUNDUP(N155+M155,0)</f>
        <v>9</v>
      </c>
      <c r="P155" s="261"/>
      <c r="Q155" s="261"/>
      <c r="S155" s="170"/>
    </row>
    <row r="156" spans="1:19" s="39" customFormat="1" ht="32.5" hidden="1">
      <c r="A156" s="83">
        <v>7</v>
      </c>
      <c r="B156" s="270" t="s">
        <v>88</v>
      </c>
      <c r="C156" s="271"/>
      <c r="D156" s="271"/>
      <c r="E156" s="271"/>
      <c r="F156" s="74" t="s">
        <v>51</v>
      </c>
      <c r="G156" s="74"/>
      <c r="H156" s="272" t="s">
        <v>348</v>
      </c>
      <c r="I156" s="272"/>
      <c r="J156" s="78" t="s">
        <v>30</v>
      </c>
      <c r="K156" s="78">
        <f t="shared" ref="K156" si="222">+$Q$51</f>
        <v>428</v>
      </c>
      <c r="L156" s="85">
        <f t="shared" si="214"/>
        <v>0.02</v>
      </c>
      <c r="M156" s="78">
        <f t="shared" si="220"/>
        <v>8.56</v>
      </c>
      <c r="N156" s="84"/>
      <c r="O156" s="80">
        <f t="shared" si="221"/>
        <v>9</v>
      </c>
      <c r="P156" s="261"/>
      <c r="Q156" s="261"/>
      <c r="S156" s="170"/>
    </row>
    <row r="157" spans="1:19" s="39" customFormat="1" ht="32.5">
      <c r="A157" s="83">
        <v>8</v>
      </c>
      <c r="B157" s="270" t="s">
        <v>76</v>
      </c>
      <c r="C157" s="271"/>
      <c r="D157" s="271"/>
      <c r="E157" s="271"/>
      <c r="F157" s="74" t="s">
        <v>51</v>
      </c>
      <c r="G157" s="74"/>
      <c r="H157" s="272" t="s">
        <v>37</v>
      </c>
      <c r="I157" s="272"/>
      <c r="J157" s="78" t="s">
        <v>30</v>
      </c>
      <c r="K157" s="78">
        <f t="shared" ref="K157" si="223">+$Q$21</f>
        <v>1268</v>
      </c>
      <c r="L157" s="85">
        <f>L151*2</f>
        <v>0.04</v>
      </c>
      <c r="M157" s="78">
        <f t="shared" si="152"/>
        <v>50.72</v>
      </c>
      <c r="N157" s="84"/>
      <c r="O157" s="80">
        <f t="shared" si="153"/>
        <v>51</v>
      </c>
      <c r="P157" s="261"/>
      <c r="Q157" s="261"/>
      <c r="S157" s="170"/>
    </row>
    <row r="158" spans="1:19" s="39" customFormat="1" ht="32.5" hidden="1">
      <c r="A158" s="83">
        <v>8</v>
      </c>
      <c r="B158" s="270" t="s">
        <v>76</v>
      </c>
      <c r="C158" s="271"/>
      <c r="D158" s="271"/>
      <c r="E158" s="271"/>
      <c r="F158" s="74" t="s">
        <v>51</v>
      </c>
      <c r="G158" s="74"/>
      <c r="H158" s="272" t="s">
        <v>36</v>
      </c>
      <c r="I158" s="272"/>
      <c r="J158" s="78" t="s">
        <v>30</v>
      </c>
      <c r="K158" s="78">
        <f t="shared" ref="K158" si="224">+$Q$27</f>
        <v>846</v>
      </c>
      <c r="L158" s="85">
        <f>L152*2</f>
        <v>0.04</v>
      </c>
      <c r="M158" s="78">
        <f t="shared" si="152"/>
        <v>33.840000000000003</v>
      </c>
      <c r="N158" s="84"/>
      <c r="O158" s="80">
        <f t="shared" si="153"/>
        <v>34</v>
      </c>
      <c r="P158" s="261"/>
      <c r="Q158" s="261"/>
      <c r="S158" s="170"/>
    </row>
    <row r="159" spans="1:19" s="39" customFormat="1" ht="32.5" hidden="1">
      <c r="A159" s="83">
        <v>8</v>
      </c>
      <c r="B159" s="270" t="s">
        <v>76</v>
      </c>
      <c r="C159" s="271"/>
      <c r="D159" s="271"/>
      <c r="E159" s="271"/>
      <c r="F159" s="74" t="s">
        <v>51</v>
      </c>
      <c r="G159" s="74"/>
      <c r="H159" s="272" t="s">
        <v>345</v>
      </c>
      <c r="I159" s="272"/>
      <c r="J159" s="78" t="s">
        <v>30</v>
      </c>
      <c r="K159" s="78">
        <f t="shared" ref="K159" si="225">+$Q$33</f>
        <v>639</v>
      </c>
      <c r="L159" s="85">
        <f>L151*2</f>
        <v>0.04</v>
      </c>
      <c r="M159" s="78">
        <f t="shared" si="152"/>
        <v>25.560000000000002</v>
      </c>
      <c r="N159" s="84"/>
      <c r="O159" s="80">
        <f t="shared" si="153"/>
        <v>26</v>
      </c>
      <c r="P159" s="261"/>
      <c r="Q159" s="261"/>
      <c r="S159" s="170"/>
    </row>
    <row r="160" spans="1:19" s="39" customFormat="1" ht="32.5" hidden="1">
      <c r="A160" s="83">
        <v>8</v>
      </c>
      <c r="B160" s="270" t="s">
        <v>76</v>
      </c>
      <c r="C160" s="271"/>
      <c r="D160" s="271"/>
      <c r="E160" s="271"/>
      <c r="F160" s="74" t="s">
        <v>51</v>
      </c>
      <c r="G160" s="74"/>
      <c r="H160" s="272" t="s">
        <v>346</v>
      </c>
      <c r="I160" s="272"/>
      <c r="J160" s="78" t="s">
        <v>30</v>
      </c>
      <c r="K160" s="78">
        <f t="shared" ref="K160" si="226">+$Q$39</f>
        <v>639</v>
      </c>
      <c r="L160" s="85">
        <f>L152*2</f>
        <v>0.04</v>
      </c>
      <c r="M160" s="78">
        <f t="shared" si="152"/>
        <v>25.560000000000002</v>
      </c>
      <c r="N160" s="84"/>
      <c r="O160" s="80">
        <f t="shared" si="153"/>
        <v>26</v>
      </c>
      <c r="P160" s="261"/>
      <c r="Q160" s="261"/>
      <c r="S160" s="170"/>
    </row>
    <row r="161" spans="1:21" s="39" customFormat="1" ht="32.5" hidden="1">
      <c r="A161" s="83">
        <v>8</v>
      </c>
      <c r="B161" s="270" t="s">
        <v>76</v>
      </c>
      <c r="C161" s="271"/>
      <c r="D161" s="271"/>
      <c r="E161" s="271"/>
      <c r="F161" s="74" t="s">
        <v>51</v>
      </c>
      <c r="G161" s="74"/>
      <c r="H161" s="272" t="s">
        <v>347</v>
      </c>
      <c r="I161" s="272"/>
      <c r="J161" s="78" t="s">
        <v>30</v>
      </c>
      <c r="K161" s="78">
        <f t="shared" ref="K161" si="227">+$Q$45</f>
        <v>428</v>
      </c>
      <c r="L161" s="85">
        <f>L153*2</f>
        <v>0.04</v>
      </c>
      <c r="M161" s="78">
        <f t="shared" ref="M161:M162" si="228">K161*L161</f>
        <v>17.12</v>
      </c>
      <c r="N161" s="84"/>
      <c r="O161" s="80">
        <f t="shared" ref="O161:O162" si="229">ROUNDUP(N161+M161,0)</f>
        <v>18</v>
      </c>
      <c r="P161" s="261"/>
      <c r="Q161" s="261"/>
      <c r="S161" s="170"/>
    </row>
    <row r="162" spans="1:21" s="39" customFormat="1" ht="32.5" hidden="1">
      <c r="A162" s="83">
        <v>8</v>
      </c>
      <c r="B162" s="270" t="s">
        <v>76</v>
      </c>
      <c r="C162" s="271"/>
      <c r="D162" s="271"/>
      <c r="E162" s="271"/>
      <c r="F162" s="74" t="s">
        <v>51</v>
      </c>
      <c r="G162" s="74"/>
      <c r="H162" s="272" t="s">
        <v>348</v>
      </c>
      <c r="I162" s="272"/>
      <c r="J162" s="78" t="s">
        <v>30</v>
      </c>
      <c r="K162" s="78">
        <f t="shared" ref="K162" si="230">+$Q$51</f>
        <v>428</v>
      </c>
      <c r="L162" s="85">
        <f>L154*2</f>
        <v>0.04</v>
      </c>
      <c r="M162" s="78">
        <f t="shared" si="228"/>
        <v>17.12</v>
      </c>
      <c r="N162" s="84"/>
      <c r="O162" s="80">
        <f t="shared" si="229"/>
        <v>18</v>
      </c>
      <c r="P162" s="261"/>
      <c r="Q162" s="261"/>
      <c r="S162" s="170"/>
    </row>
    <row r="163" spans="1:21" s="11" customFormat="1" ht="32.5">
      <c r="A163" s="58"/>
      <c r="B163" s="58"/>
      <c r="C163" s="40"/>
      <c r="D163" s="40"/>
      <c r="E163" s="40"/>
      <c r="F163" s="40"/>
      <c r="G163" s="40"/>
      <c r="H163" s="40"/>
      <c r="I163" s="40"/>
      <c r="J163" s="40"/>
      <c r="K163" s="40"/>
      <c r="L163" s="40"/>
      <c r="M163" s="40"/>
      <c r="N163" s="40"/>
      <c r="O163" s="40"/>
      <c r="P163" s="40"/>
      <c r="S163" s="164"/>
    </row>
    <row r="164" spans="1:21" s="11" customFormat="1" ht="32.5">
      <c r="B164" s="53" t="s">
        <v>62</v>
      </c>
      <c r="C164" s="54"/>
      <c r="D164" s="55"/>
      <c r="E164" s="55"/>
      <c r="F164" s="55"/>
      <c r="G164" s="56"/>
      <c r="H164" s="55"/>
      <c r="I164" s="55"/>
      <c r="J164" s="321" t="s">
        <v>31</v>
      </c>
      <c r="K164" s="321"/>
      <c r="L164" s="321"/>
      <c r="M164" s="321"/>
      <c r="N164" s="321"/>
      <c r="O164" s="38"/>
      <c r="P164" s="38"/>
      <c r="Q164" s="39"/>
      <c r="S164" s="164"/>
    </row>
    <row r="165" spans="1:21" s="189" customFormat="1" ht="45">
      <c r="A165" s="189">
        <v>1</v>
      </c>
      <c r="B165" s="190" t="s">
        <v>137</v>
      </c>
      <c r="C165" s="191" t="s">
        <v>183</v>
      </c>
      <c r="D165" s="192"/>
      <c r="E165" s="192"/>
      <c r="F165" s="192"/>
      <c r="G165" s="193"/>
      <c r="H165" s="193"/>
      <c r="I165" s="193"/>
      <c r="J165" s="193"/>
      <c r="K165" s="194"/>
      <c r="L165" s="194"/>
      <c r="M165" s="193"/>
      <c r="N165" s="193"/>
      <c r="O165" s="193"/>
      <c r="P165" s="193"/>
      <c r="Q165" s="193"/>
      <c r="S165" s="195"/>
    </row>
    <row r="166" spans="1:21" s="11" customFormat="1" ht="49.5" customHeight="1">
      <c r="A166" s="58"/>
      <c r="B166" s="322" t="s">
        <v>46</v>
      </c>
      <c r="C166" s="323"/>
      <c r="D166" s="323"/>
      <c r="E166" s="323"/>
      <c r="F166" s="323"/>
      <c r="G166" s="323"/>
      <c r="H166" s="323"/>
      <c r="I166" s="324"/>
      <c r="J166" s="40"/>
      <c r="K166" s="15"/>
      <c r="L166" s="15"/>
      <c r="M166" s="40"/>
      <c r="N166" s="40"/>
      <c r="O166" s="40"/>
      <c r="P166" s="40"/>
      <c r="Q166" s="40"/>
      <c r="S166" s="164"/>
    </row>
    <row r="167" spans="1:21" s="11" customFormat="1" ht="49.5" customHeight="1">
      <c r="A167" s="58"/>
      <c r="B167" s="279" t="s">
        <v>39</v>
      </c>
      <c r="C167" s="280"/>
      <c r="D167" s="281" t="s">
        <v>125</v>
      </c>
      <c r="E167" s="282"/>
      <c r="F167" s="282"/>
      <c r="G167" s="282"/>
      <c r="H167" s="282"/>
      <c r="I167" s="283"/>
      <c r="J167" s="40"/>
      <c r="K167" s="40"/>
      <c r="L167" s="40"/>
      <c r="M167" s="40"/>
      <c r="N167" s="40"/>
      <c r="O167" s="40"/>
      <c r="P167" s="40"/>
      <c r="Q167" s="40"/>
      <c r="S167" s="164"/>
    </row>
    <row r="168" spans="1:21" s="2" customFormat="1" ht="39" customHeight="1">
      <c r="A168" s="179"/>
      <c r="B168" s="287" t="s">
        <v>37</v>
      </c>
      <c r="C168" s="287"/>
      <c r="D168" s="288" t="s">
        <v>514</v>
      </c>
      <c r="E168" s="289"/>
      <c r="F168" s="289"/>
      <c r="G168" s="289"/>
      <c r="H168" s="289"/>
      <c r="I168" s="290"/>
      <c r="J168" s="4"/>
      <c r="K168" s="4"/>
      <c r="L168" s="4"/>
      <c r="M168" s="4"/>
      <c r="N168" s="4"/>
      <c r="O168" s="4"/>
      <c r="S168" s="162"/>
    </row>
    <row r="169" spans="1:21" s="2" customFormat="1" ht="39" customHeight="1">
      <c r="A169" s="179"/>
      <c r="B169" s="287" t="s">
        <v>36</v>
      </c>
      <c r="C169" s="287"/>
      <c r="D169" s="288" t="s">
        <v>514</v>
      </c>
      <c r="E169" s="289"/>
      <c r="F169" s="289"/>
      <c r="G169" s="289"/>
      <c r="H169" s="289"/>
      <c r="I169" s="290"/>
      <c r="J169" s="4"/>
      <c r="K169" s="4"/>
      <c r="L169" s="4"/>
      <c r="M169" s="4"/>
      <c r="N169" s="4"/>
      <c r="O169" s="4"/>
      <c r="S169" s="162"/>
    </row>
    <row r="170" spans="1:21" s="2" customFormat="1" ht="39" customHeight="1">
      <c r="A170" s="179"/>
      <c r="B170" s="287" t="s">
        <v>345</v>
      </c>
      <c r="C170" s="287"/>
      <c r="D170" s="288" t="s">
        <v>514</v>
      </c>
      <c r="E170" s="289"/>
      <c r="F170" s="289"/>
      <c r="G170" s="289"/>
      <c r="H170" s="289"/>
      <c r="I170" s="290"/>
      <c r="J170" s="4"/>
      <c r="K170" s="4"/>
      <c r="L170" s="4"/>
      <c r="M170" s="4"/>
      <c r="N170" s="4"/>
      <c r="O170" s="4"/>
      <c r="S170" s="162"/>
    </row>
    <row r="171" spans="1:21" s="2" customFormat="1" ht="39" customHeight="1">
      <c r="A171" s="179"/>
      <c r="B171" s="287" t="s">
        <v>346</v>
      </c>
      <c r="C171" s="287"/>
      <c r="D171" s="288" t="s">
        <v>514</v>
      </c>
      <c r="E171" s="289"/>
      <c r="F171" s="289"/>
      <c r="G171" s="289"/>
      <c r="H171" s="289"/>
      <c r="I171" s="290"/>
      <c r="J171" s="4"/>
      <c r="K171" s="4"/>
      <c r="L171" s="4"/>
      <c r="M171" s="4"/>
      <c r="N171" s="4"/>
      <c r="O171" s="4"/>
      <c r="S171" s="162"/>
    </row>
    <row r="172" spans="1:21" s="2" customFormat="1" ht="39" customHeight="1">
      <c r="A172" s="179"/>
      <c r="B172" s="287" t="s">
        <v>347</v>
      </c>
      <c r="C172" s="287"/>
      <c r="D172" s="288" t="s">
        <v>514</v>
      </c>
      <c r="E172" s="289"/>
      <c r="F172" s="289"/>
      <c r="G172" s="289"/>
      <c r="H172" s="289"/>
      <c r="I172" s="290"/>
      <c r="J172" s="4"/>
      <c r="K172" s="4"/>
      <c r="L172" s="4"/>
      <c r="M172" s="4"/>
      <c r="N172" s="4"/>
      <c r="O172" s="4"/>
      <c r="S172" s="162"/>
    </row>
    <row r="173" spans="1:21" s="2" customFormat="1" ht="39" customHeight="1">
      <c r="A173" s="179"/>
      <c r="B173" s="287" t="s">
        <v>348</v>
      </c>
      <c r="C173" s="287"/>
      <c r="D173" s="288" t="s">
        <v>514</v>
      </c>
      <c r="E173" s="289"/>
      <c r="F173" s="289"/>
      <c r="G173" s="289"/>
      <c r="H173" s="289"/>
      <c r="I173" s="290"/>
      <c r="J173" s="4"/>
      <c r="K173" s="4"/>
      <c r="L173" s="4"/>
      <c r="M173" s="4"/>
      <c r="N173" s="4"/>
      <c r="O173" s="4"/>
      <c r="S173" s="162"/>
    </row>
    <row r="174" spans="1:21" s="11" customFormat="1" ht="32.5">
      <c r="S174" s="164"/>
    </row>
    <row r="175" spans="1:21" s="11" customFormat="1" ht="32.5">
      <c r="A175" s="58"/>
      <c r="B175" s="291" t="s">
        <v>282</v>
      </c>
      <c r="C175" s="291"/>
      <c r="D175" s="291"/>
      <c r="E175" s="291"/>
      <c r="F175" s="291"/>
      <c r="G175" s="291"/>
      <c r="H175" s="291"/>
      <c r="I175" s="291"/>
      <c r="J175" s="291"/>
      <c r="K175" s="40"/>
      <c r="L175" s="40"/>
      <c r="S175" s="164"/>
    </row>
    <row r="176" spans="1:21" s="11" customFormat="1" ht="40.5" customHeight="1">
      <c r="A176" s="58"/>
      <c r="B176" s="273"/>
      <c r="C176" s="274"/>
      <c r="D176" s="59" t="s">
        <v>85</v>
      </c>
      <c r="E176" s="59" t="s">
        <v>56</v>
      </c>
      <c r="F176" s="59" t="s">
        <v>10</v>
      </c>
      <c r="G176" s="59" t="s">
        <v>53</v>
      </c>
      <c r="H176" s="59" t="s">
        <v>54</v>
      </c>
      <c r="I176" s="59" t="s">
        <v>128</v>
      </c>
      <c r="J176" s="59" t="s">
        <v>98</v>
      </c>
      <c r="K176" s="40"/>
      <c r="L176" s="40"/>
      <c r="U176" s="164"/>
    </row>
    <row r="177" spans="1:20" s="11" customFormat="1" ht="362.5" customHeight="1">
      <c r="A177" s="58"/>
      <c r="B177" s="292" t="s">
        <v>281</v>
      </c>
      <c r="C177" s="292"/>
      <c r="D177" s="275" t="s">
        <v>515</v>
      </c>
      <c r="E177" s="276"/>
      <c r="F177" s="276"/>
      <c r="G177" s="276"/>
      <c r="H177" s="276"/>
      <c r="I177" s="276"/>
      <c r="J177" s="277"/>
      <c r="K177" s="40"/>
      <c r="T177" s="164"/>
    </row>
    <row r="178" spans="1:20" s="11" customFormat="1" ht="151.5" hidden="1" customHeight="1">
      <c r="A178" s="58"/>
      <c r="B178" s="292" t="s">
        <v>136</v>
      </c>
      <c r="C178" s="292"/>
      <c r="D178" s="275" t="s">
        <v>182</v>
      </c>
      <c r="E178" s="276"/>
      <c r="F178" s="276"/>
      <c r="G178" s="276"/>
      <c r="H178" s="276"/>
      <c r="I178" s="276"/>
      <c r="J178" s="277"/>
      <c r="K178" s="40"/>
      <c r="T178" s="164"/>
    </row>
    <row r="179" spans="1:20" s="11" customFormat="1" ht="12.75" customHeight="1">
      <c r="A179" s="58"/>
      <c r="B179" s="58"/>
      <c r="C179" s="58"/>
      <c r="D179" s="58"/>
      <c r="E179" s="58"/>
      <c r="F179" s="58"/>
      <c r="G179" s="58"/>
      <c r="H179" s="58"/>
      <c r="I179" s="58"/>
      <c r="J179" s="40"/>
      <c r="K179" s="40"/>
      <c r="L179" s="40"/>
      <c r="M179" s="40"/>
      <c r="N179" s="40"/>
      <c r="O179" s="40"/>
      <c r="P179" s="40"/>
      <c r="Q179" s="40"/>
      <c r="S179" s="164"/>
    </row>
    <row r="180" spans="1:20" s="189" customFormat="1" ht="54.5" customHeight="1">
      <c r="A180" s="196">
        <v>2</v>
      </c>
      <c r="B180" s="190" t="s">
        <v>138</v>
      </c>
      <c r="C180" s="196" t="s">
        <v>92</v>
      </c>
      <c r="D180" s="196"/>
      <c r="E180" s="196"/>
      <c r="F180" s="196"/>
      <c r="G180" s="193"/>
      <c r="H180" s="193"/>
      <c r="I180" s="193"/>
      <c r="J180" s="193"/>
      <c r="K180" s="194"/>
      <c r="L180" s="194"/>
      <c r="M180" s="193"/>
      <c r="N180" s="193"/>
      <c r="O180" s="193"/>
      <c r="P180" s="193"/>
      <c r="Q180" s="193"/>
      <c r="S180" s="195"/>
    </row>
    <row r="181" spans="1:20" s="11" customFormat="1" ht="32.5" hidden="1">
      <c r="A181" s="58"/>
      <c r="B181" s="322" t="s">
        <v>46</v>
      </c>
      <c r="C181" s="323"/>
      <c r="D181" s="323"/>
      <c r="E181" s="323"/>
      <c r="F181" s="323"/>
      <c r="G181" s="323"/>
      <c r="H181" s="323"/>
      <c r="I181" s="324"/>
      <c r="J181" s="40"/>
      <c r="K181" s="15"/>
      <c r="L181" s="15"/>
      <c r="M181" s="40"/>
      <c r="N181" s="40"/>
      <c r="O181" s="40"/>
      <c r="P181" s="40"/>
      <c r="Q181" s="40"/>
      <c r="S181" s="164"/>
    </row>
    <row r="182" spans="1:20" s="11" customFormat="1" ht="63" hidden="1" customHeight="1">
      <c r="A182" s="58"/>
      <c r="B182" s="279" t="s">
        <v>39</v>
      </c>
      <c r="C182" s="280"/>
      <c r="D182" s="281" t="s">
        <v>65</v>
      </c>
      <c r="E182" s="282"/>
      <c r="F182" s="282"/>
      <c r="G182" s="282"/>
      <c r="H182" s="282"/>
      <c r="I182" s="283"/>
      <c r="J182" s="40"/>
      <c r="K182" s="40"/>
      <c r="L182" s="40"/>
      <c r="M182" s="40"/>
      <c r="N182" s="40"/>
      <c r="O182" s="40"/>
      <c r="P182" s="40"/>
      <c r="Q182" s="40"/>
      <c r="S182" s="164"/>
    </row>
    <row r="183" spans="1:20" s="11" customFormat="1" ht="72" hidden="1" customHeight="1">
      <c r="A183" s="58"/>
      <c r="B183" s="278" t="str">
        <f>$D$21</f>
        <v>BLACK</v>
      </c>
      <c r="C183" s="278" t="str">
        <f t="shared" ref="C183:C186" si="231">$E$58</f>
        <v>BLACK OVO STANDARD</v>
      </c>
      <c r="D183" s="284" t="s">
        <v>81</v>
      </c>
      <c r="E183" s="285"/>
      <c r="F183" s="285"/>
      <c r="G183" s="285"/>
      <c r="H183" s="285"/>
      <c r="I183" s="286"/>
      <c r="J183" s="40"/>
      <c r="K183" s="40"/>
      <c r="L183" s="40"/>
      <c r="M183" s="40"/>
      <c r="N183" s="40"/>
      <c r="O183" s="40"/>
      <c r="S183" s="164"/>
    </row>
    <row r="184" spans="1:20" s="11" customFormat="1" ht="54" hidden="1" customHeight="1">
      <c r="A184" s="58"/>
      <c r="B184" s="278" t="str">
        <f t="shared" ref="B184" si="232">$D$27</f>
        <v>WHITE</v>
      </c>
      <c r="C184" s="278"/>
      <c r="D184" s="284" t="s">
        <v>80</v>
      </c>
      <c r="E184" s="285"/>
      <c r="F184" s="285"/>
      <c r="G184" s="285"/>
      <c r="H184" s="285"/>
      <c r="I184" s="286"/>
      <c r="J184" s="40"/>
      <c r="K184" s="40"/>
      <c r="L184" s="40"/>
      <c r="M184" s="40"/>
      <c r="N184" s="40"/>
      <c r="O184" s="40"/>
      <c r="S184" s="164"/>
    </row>
    <row r="185" spans="1:20" s="11" customFormat="1" ht="78.75" hidden="1" customHeight="1">
      <c r="A185" s="58"/>
      <c r="B185" s="278" t="str">
        <f>$D$33</f>
        <v>WHISPER WHITE</v>
      </c>
      <c r="C185" s="278" t="str">
        <f t="shared" si="231"/>
        <v>BLACK OVO STANDARD</v>
      </c>
      <c r="D185" s="284" t="s">
        <v>81</v>
      </c>
      <c r="E185" s="285"/>
      <c r="F185" s="285"/>
      <c r="G185" s="285"/>
      <c r="H185" s="285"/>
      <c r="I185" s="286"/>
      <c r="J185" s="40"/>
      <c r="K185" s="40"/>
      <c r="L185" s="40"/>
      <c r="M185" s="40"/>
      <c r="N185" s="40"/>
      <c r="O185" s="40"/>
      <c r="S185" s="164"/>
    </row>
    <row r="186" spans="1:20" s="11" customFormat="1" ht="54" hidden="1" customHeight="1">
      <c r="A186" s="58"/>
      <c r="B186" s="278" t="e">
        <f>#REF!</f>
        <v>#REF!</v>
      </c>
      <c r="C186" s="278" t="str">
        <f t="shared" si="231"/>
        <v>BLACK OVO STANDARD</v>
      </c>
      <c r="D186" s="284" t="s">
        <v>80</v>
      </c>
      <c r="E186" s="285"/>
      <c r="F186" s="285"/>
      <c r="G186" s="285"/>
      <c r="H186" s="285"/>
      <c r="I186" s="286"/>
      <c r="J186" s="40"/>
      <c r="K186" s="40"/>
      <c r="L186" s="40"/>
      <c r="M186" s="40"/>
      <c r="N186" s="40"/>
      <c r="O186" s="40"/>
      <c r="S186" s="164"/>
    </row>
    <row r="187" spans="1:20" s="11" customFormat="1" ht="54" hidden="1" customHeight="1">
      <c r="A187" s="58"/>
      <c r="B187" s="89"/>
      <c r="C187" s="90"/>
      <c r="D187" s="91"/>
      <c r="E187" s="75"/>
      <c r="F187" s="75"/>
      <c r="G187" s="75"/>
      <c r="H187" s="75"/>
      <c r="I187" s="76"/>
      <c r="J187" s="40"/>
      <c r="K187" s="40"/>
      <c r="L187" s="40"/>
      <c r="M187" s="40"/>
      <c r="N187" s="40"/>
      <c r="O187" s="40"/>
      <c r="S187" s="164"/>
    </row>
    <row r="188" spans="1:20" s="11" customFormat="1" ht="32.5" hidden="1">
      <c r="A188" s="58"/>
      <c r="B188" s="322" t="s">
        <v>66</v>
      </c>
      <c r="C188" s="323"/>
      <c r="D188" s="325"/>
      <c r="E188" s="325"/>
      <c r="F188" s="325"/>
      <c r="G188" s="325"/>
      <c r="H188" s="325"/>
      <c r="I188" s="326"/>
      <c r="J188" s="40"/>
      <c r="K188" s="40"/>
      <c r="L188" s="40"/>
      <c r="S188" s="164"/>
    </row>
    <row r="189" spans="1:20" s="11" customFormat="1" ht="56.25" hidden="1" customHeight="1">
      <c r="A189" s="58"/>
      <c r="B189" s="273"/>
      <c r="C189" s="274"/>
      <c r="D189" s="59" t="s">
        <v>85</v>
      </c>
      <c r="E189" s="59" t="s">
        <v>56</v>
      </c>
      <c r="F189" s="59" t="s">
        <v>10</v>
      </c>
      <c r="G189" s="59" t="s">
        <v>53</v>
      </c>
      <c r="H189" s="59" t="s">
        <v>54</v>
      </c>
      <c r="I189" s="59" t="s">
        <v>55</v>
      </c>
      <c r="J189" s="40"/>
      <c r="S189" s="164"/>
    </row>
    <row r="190" spans="1:20" s="11" customFormat="1" ht="151.5" hidden="1" customHeight="1">
      <c r="A190" s="58"/>
      <c r="B190" s="293" t="s">
        <v>86</v>
      </c>
      <c r="C190" s="293"/>
      <c r="D190" s="71"/>
      <c r="E190" s="72"/>
      <c r="F190" s="72"/>
      <c r="G190" s="72"/>
      <c r="H190" s="72"/>
      <c r="I190" s="72"/>
      <c r="J190" s="40"/>
      <c r="S190" s="164"/>
    </row>
    <row r="191" spans="1:20" s="11" customFormat="1" ht="32.5">
      <c r="A191" s="58"/>
      <c r="B191" s="58"/>
      <c r="C191" s="58"/>
      <c r="D191" s="58"/>
      <c r="E191" s="58"/>
      <c r="F191" s="58"/>
      <c r="G191" s="58"/>
      <c r="H191" s="58"/>
      <c r="I191" s="58"/>
      <c r="J191" s="40"/>
      <c r="K191" s="40"/>
      <c r="L191" s="40"/>
      <c r="M191" s="40"/>
      <c r="N191" s="40"/>
      <c r="O191" s="40"/>
      <c r="P191" s="40"/>
      <c r="Q191" s="40"/>
      <c r="S191" s="164"/>
    </row>
    <row r="192" spans="1:20" s="189" customFormat="1" ht="48.5" customHeight="1">
      <c r="A192" s="196">
        <v>3</v>
      </c>
      <c r="B192" s="190" t="s">
        <v>139</v>
      </c>
      <c r="C192" s="191" t="s">
        <v>93</v>
      </c>
      <c r="D192" s="191"/>
      <c r="E192" s="191"/>
      <c r="F192" s="191"/>
      <c r="G192" s="193"/>
      <c r="H192" s="193"/>
      <c r="I192" s="193"/>
      <c r="J192" s="193"/>
      <c r="K192" s="194"/>
      <c r="L192" s="194"/>
      <c r="M192" s="193"/>
      <c r="N192" s="193"/>
      <c r="O192" s="193"/>
      <c r="P192" s="193"/>
      <c r="Q192" s="193"/>
      <c r="S192" s="195"/>
    </row>
    <row r="193" spans="1:19" s="11" customFormat="1" ht="36.5" hidden="1" customHeight="1">
      <c r="A193" s="58"/>
      <c r="B193" s="279" t="s">
        <v>39</v>
      </c>
      <c r="C193" s="280"/>
      <c r="D193" s="281" t="s">
        <v>65</v>
      </c>
      <c r="E193" s="282"/>
      <c r="F193" s="282"/>
      <c r="G193" s="282"/>
      <c r="H193" s="282"/>
      <c r="I193" s="283"/>
      <c r="J193" s="40"/>
      <c r="K193" s="40"/>
      <c r="L193" s="40"/>
      <c r="M193" s="40"/>
      <c r="N193" s="40"/>
      <c r="O193" s="40"/>
      <c r="P193" s="40"/>
      <c r="Q193" s="40"/>
      <c r="S193" s="164"/>
    </row>
    <row r="194" spans="1:19" s="11" customFormat="1" ht="77" hidden="1" customHeight="1">
      <c r="A194" s="58"/>
      <c r="B194" s="278" t="str">
        <f>$D$21</f>
        <v>BLACK</v>
      </c>
      <c r="C194" s="278" t="str">
        <f t="shared" ref="C194:C197" si="233">$E$58</f>
        <v>BLACK OVO STANDARD</v>
      </c>
      <c r="D194" s="284" t="s">
        <v>81</v>
      </c>
      <c r="E194" s="285"/>
      <c r="F194" s="285"/>
      <c r="G194" s="285"/>
      <c r="H194" s="285"/>
      <c r="I194" s="286"/>
      <c r="J194" s="40"/>
      <c r="K194" s="40"/>
      <c r="L194" s="40"/>
      <c r="M194" s="40"/>
      <c r="N194" s="40"/>
      <c r="O194" s="40"/>
      <c r="S194" s="164"/>
    </row>
    <row r="195" spans="1:19" s="11" customFormat="1" ht="77" hidden="1" customHeight="1">
      <c r="A195" s="58"/>
      <c r="B195" s="278" t="str">
        <f t="shared" ref="B195" si="234">$D$27</f>
        <v>WHITE</v>
      </c>
      <c r="C195" s="278"/>
      <c r="D195" s="284" t="s">
        <v>80</v>
      </c>
      <c r="E195" s="285"/>
      <c r="F195" s="285"/>
      <c r="G195" s="285"/>
      <c r="H195" s="285"/>
      <c r="I195" s="286"/>
      <c r="J195" s="40"/>
      <c r="K195" s="40"/>
      <c r="L195" s="40"/>
      <c r="M195" s="40"/>
      <c r="N195" s="40"/>
      <c r="O195" s="40"/>
      <c r="S195" s="164"/>
    </row>
    <row r="196" spans="1:19" s="11" customFormat="1" ht="77" hidden="1" customHeight="1">
      <c r="A196" s="58"/>
      <c r="B196" s="278" t="str">
        <f>$D$33</f>
        <v>WHISPER WHITE</v>
      </c>
      <c r="C196" s="278" t="str">
        <f t="shared" si="233"/>
        <v>BLACK OVO STANDARD</v>
      </c>
      <c r="D196" s="284" t="s">
        <v>81</v>
      </c>
      <c r="E196" s="285"/>
      <c r="F196" s="285"/>
      <c r="G196" s="285"/>
      <c r="H196" s="285"/>
      <c r="I196" s="286"/>
      <c r="J196" s="40"/>
      <c r="K196" s="40"/>
      <c r="L196" s="40"/>
      <c r="M196" s="40"/>
      <c r="N196" s="40"/>
      <c r="O196" s="40"/>
      <c r="S196" s="164"/>
    </row>
    <row r="197" spans="1:19" s="11" customFormat="1" ht="77" hidden="1" customHeight="1">
      <c r="A197" s="58"/>
      <c r="B197" s="278" t="e">
        <f>#REF!</f>
        <v>#REF!</v>
      </c>
      <c r="C197" s="278" t="str">
        <f t="shared" si="233"/>
        <v>BLACK OVO STANDARD</v>
      </c>
      <c r="D197" s="284" t="s">
        <v>80</v>
      </c>
      <c r="E197" s="285"/>
      <c r="F197" s="285"/>
      <c r="G197" s="285"/>
      <c r="H197" s="285"/>
      <c r="I197" s="286"/>
      <c r="J197" s="40"/>
      <c r="K197" s="40"/>
      <c r="L197" s="40"/>
      <c r="M197" s="40"/>
      <c r="N197" s="40"/>
      <c r="O197" s="40"/>
      <c r="S197" s="164"/>
    </row>
    <row r="198" spans="1:19" s="11" customFormat="1" ht="32.5">
      <c r="A198" s="58"/>
      <c r="B198" s="58"/>
      <c r="C198" s="40"/>
      <c r="D198" s="40"/>
      <c r="E198" s="40"/>
      <c r="F198" s="40"/>
      <c r="G198" s="40"/>
      <c r="H198" s="40"/>
      <c r="I198" s="40"/>
      <c r="J198" s="40"/>
      <c r="K198" s="40"/>
      <c r="L198" s="40"/>
      <c r="M198" s="40"/>
      <c r="N198" s="40"/>
      <c r="O198" s="40"/>
      <c r="P198" s="40"/>
      <c r="Q198" s="40"/>
      <c r="S198" s="164"/>
    </row>
    <row r="199" spans="1:19" s="11" customFormat="1" ht="29.25" customHeight="1">
      <c r="B199" s="321" t="s">
        <v>73</v>
      </c>
      <c r="C199" s="321"/>
      <c r="D199" s="321"/>
      <c r="E199" s="321"/>
      <c r="G199" s="40"/>
      <c r="N199" s="39"/>
      <c r="O199" s="38"/>
      <c r="P199" s="38"/>
      <c r="Q199" s="39"/>
      <c r="S199" s="164"/>
    </row>
    <row r="200" spans="1:19" s="11" customFormat="1" ht="35.25" customHeight="1">
      <c r="A200" s="58">
        <v>1</v>
      </c>
      <c r="B200" s="60" t="s">
        <v>50</v>
      </c>
      <c r="C200" s="58"/>
      <c r="D200" s="58"/>
      <c r="G200" s="40"/>
      <c r="N200" s="39"/>
      <c r="O200" s="38"/>
      <c r="P200" s="38"/>
      <c r="Q200" s="39"/>
      <c r="S200" s="164"/>
    </row>
    <row r="201" spans="1:19" s="11" customFormat="1" ht="35.25" customHeight="1">
      <c r="A201" s="58">
        <v>2</v>
      </c>
      <c r="B201" s="60" t="s">
        <v>63</v>
      </c>
      <c r="C201" s="58"/>
      <c r="D201" s="58"/>
      <c r="G201" s="40"/>
      <c r="N201" s="39"/>
      <c r="O201" s="38"/>
      <c r="P201" s="38"/>
      <c r="Q201" s="39"/>
      <c r="S201" s="164"/>
    </row>
    <row r="202" spans="1:19" s="11" customFormat="1" ht="35.25" customHeight="1">
      <c r="A202" s="58">
        <v>3</v>
      </c>
      <c r="B202" s="60" t="s">
        <v>64</v>
      </c>
      <c r="C202" s="58"/>
      <c r="D202" s="58"/>
      <c r="G202" s="40"/>
      <c r="N202" s="39"/>
      <c r="O202" s="38"/>
      <c r="P202" s="38"/>
      <c r="Q202" s="39"/>
      <c r="S202" s="164"/>
    </row>
    <row r="203" spans="1:19" s="14" customFormat="1" ht="55.5" customHeight="1">
      <c r="A203" s="12"/>
      <c r="B203" s="41" t="s">
        <v>57</v>
      </c>
      <c r="C203" s="186" t="s">
        <v>354</v>
      </c>
      <c r="D203" s="186" t="s">
        <v>85</v>
      </c>
      <c r="E203" s="186" t="s">
        <v>56</v>
      </c>
      <c r="F203" s="186" t="s">
        <v>10</v>
      </c>
      <c r="G203" s="186" t="s">
        <v>53</v>
      </c>
      <c r="H203" s="186" t="s">
        <v>54</v>
      </c>
      <c r="I203" s="187" t="s">
        <v>128</v>
      </c>
      <c r="J203" s="187" t="s">
        <v>98</v>
      </c>
      <c r="K203" s="234" t="s">
        <v>11</v>
      </c>
      <c r="M203" s="42"/>
      <c r="N203" s="43"/>
      <c r="O203" s="43"/>
      <c r="P203" s="42"/>
      <c r="S203" s="174"/>
    </row>
    <row r="204" spans="1:19" s="14" customFormat="1" ht="55.5" customHeight="1">
      <c r="A204" s="12"/>
      <c r="B204" s="41" t="s">
        <v>58</v>
      </c>
      <c r="C204" s="188">
        <f>+F53</f>
        <v>127</v>
      </c>
      <c r="D204" s="188">
        <f t="shared" ref="D204:J204" si="235">+G53</f>
        <v>258</v>
      </c>
      <c r="E204" s="188">
        <f t="shared" si="235"/>
        <v>651</v>
      </c>
      <c r="F204" s="188">
        <f t="shared" si="235"/>
        <v>1250</v>
      </c>
      <c r="G204" s="188">
        <f t="shared" si="235"/>
        <v>1090</v>
      </c>
      <c r="H204" s="188">
        <f t="shared" si="235"/>
        <v>514</v>
      </c>
      <c r="I204" s="188">
        <f t="shared" si="235"/>
        <v>231</v>
      </c>
      <c r="J204" s="188">
        <f t="shared" si="235"/>
        <v>127</v>
      </c>
      <c r="K204" s="234">
        <f>SUBTOTAL(9,C204:J204)</f>
        <v>4248</v>
      </c>
      <c r="M204" s="42"/>
      <c r="N204" s="43"/>
      <c r="O204" s="43"/>
      <c r="P204" s="42"/>
      <c r="S204" s="174"/>
    </row>
    <row r="205" spans="1:19" s="61" customFormat="1" ht="147" customHeight="1">
      <c r="B205" s="235" t="s">
        <v>445</v>
      </c>
      <c r="C205" s="236"/>
      <c r="D205" s="236"/>
      <c r="E205" s="236"/>
      <c r="F205" s="236"/>
      <c r="G205" s="237"/>
      <c r="H205" s="236"/>
      <c r="I205" s="236"/>
      <c r="J205" s="236"/>
      <c r="K205" s="236"/>
      <c r="L205" s="236"/>
      <c r="S205" s="175"/>
    </row>
    <row r="206" spans="1:19" s="61" customFormat="1" ht="32.5">
      <c r="G206" s="62"/>
      <c r="S206" s="175"/>
    </row>
    <row r="207" spans="1:19" s="61" customFormat="1" ht="32.5">
      <c r="G207" s="62"/>
      <c r="S207" s="175"/>
    </row>
    <row r="208" spans="1:19" s="61" customFormat="1" ht="32.5">
      <c r="G208" s="62"/>
      <c r="S208" s="175"/>
    </row>
    <row r="209" spans="7:19" s="61" customFormat="1" ht="32.5">
      <c r="G209" s="62"/>
      <c r="S209" s="175"/>
    </row>
    <row r="210" spans="7:19" s="61" customFormat="1" ht="32.5">
      <c r="G210" s="62"/>
      <c r="S210" s="175"/>
    </row>
    <row r="211" spans="7:19" s="61" customFormat="1" ht="32.5">
      <c r="G211" s="62"/>
      <c r="S211" s="175"/>
    </row>
    <row r="212" spans="7:19" s="61" customFormat="1" ht="32.5">
      <c r="G212" s="62"/>
      <c r="S212" s="175"/>
    </row>
    <row r="213" spans="7:19" s="61" customFormat="1" ht="32.5">
      <c r="G213" s="62"/>
      <c r="S213" s="175"/>
    </row>
    <row r="214" spans="7:19" s="61" customFormat="1" ht="32.5">
      <c r="G214" s="62"/>
      <c r="S214" s="175"/>
    </row>
    <row r="215" spans="7:19" s="61" customFormat="1" ht="32.5">
      <c r="G215" s="62"/>
      <c r="S215" s="175"/>
    </row>
    <row r="216" spans="7:19" s="61" customFormat="1" ht="32.5">
      <c r="G216" s="62"/>
      <c r="S216" s="175"/>
    </row>
    <row r="217" spans="7:19" s="61" customFormat="1" ht="32.5">
      <c r="G217" s="62"/>
      <c r="S217" s="175"/>
    </row>
    <row r="218" spans="7:19" s="61" customFormat="1" ht="32.5">
      <c r="G218" s="62"/>
      <c r="S218" s="175"/>
    </row>
    <row r="219" spans="7:19" s="61" customFormat="1" ht="32.5">
      <c r="G219" s="62"/>
      <c r="S219" s="175"/>
    </row>
    <row r="220" spans="7:19" s="61" customFormat="1" ht="32.5">
      <c r="G220" s="62"/>
      <c r="S220" s="175"/>
    </row>
    <row r="221" spans="7:19" s="61" customFormat="1" ht="32.5">
      <c r="G221" s="62"/>
      <c r="S221" s="175"/>
    </row>
    <row r="222" spans="7:19" s="61" customFormat="1" ht="32.5">
      <c r="G222" s="62"/>
      <c r="S222" s="175"/>
    </row>
    <row r="223" spans="7:19" s="61" customFormat="1" ht="32.5">
      <c r="G223" s="62"/>
      <c r="H223" s="44"/>
      <c r="I223" s="44"/>
      <c r="S223" s="175"/>
    </row>
    <row r="224" spans="7:19" s="61" customFormat="1" ht="32.5">
      <c r="G224" s="62"/>
      <c r="H224" s="44"/>
      <c r="I224" s="44"/>
      <c r="S224" s="175"/>
    </row>
  </sheetData>
  <autoFilter ref="A114:U162" xr:uid="{00000000-0001-0000-0000-000000000000}">
    <filterColumn colId="0" showButton="0"/>
    <filterColumn colId="1" showButton="0"/>
    <filterColumn colId="2" showButton="0"/>
    <filterColumn colId="3" showButton="0"/>
    <filterColumn colId="7" showButton="0">
      <filters>
        <filter val="BLACK"/>
      </filters>
    </filterColumn>
    <filterColumn colId="15" showButton="0"/>
  </autoFilter>
  <mergeCells count="347">
    <mergeCell ref="B143:E143"/>
    <mergeCell ref="H143:I143"/>
    <mergeCell ref="P149:Q149"/>
    <mergeCell ref="H146:I146"/>
    <mergeCell ref="P146:Q146"/>
    <mergeCell ref="B147:E147"/>
    <mergeCell ref="H147:I147"/>
    <mergeCell ref="P147:Q147"/>
    <mergeCell ref="B148:E148"/>
    <mergeCell ref="H148:I148"/>
    <mergeCell ref="P148:Q148"/>
    <mergeCell ref="P143:Q143"/>
    <mergeCell ref="B144:E144"/>
    <mergeCell ref="B130:E130"/>
    <mergeCell ref="H130:I130"/>
    <mergeCell ref="P130:Q130"/>
    <mergeCell ref="B135:E135"/>
    <mergeCell ref="H135:I135"/>
    <mergeCell ref="P135:Q135"/>
    <mergeCell ref="B139:E139"/>
    <mergeCell ref="B131:E131"/>
    <mergeCell ref="H131:I131"/>
    <mergeCell ref="P153:Q153"/>
    <mergeCell ref="B151:E151"/>
    <mergeCell ref="H151:I151"/>
    <mergeCell ref="P151:Q151"/>
    <mergeCell ref="B152:E152"/>
    <mergeCell ref="H152:I152"/>
    <mergeCell ref="P152:Q152"/>
    <mergeCell ref="B153:E153"/>
    <mergeCell ref="H153:I153"/>
    <mergeCell ref="H98:I98"/>
    <mergeCell ref="P98:Q98"/>
    <mergeCell ref="B119:E119"/>
    <mergeCell ref="P106:Q106"/>
    <mergeCell ref="B109:E109"/>
    <mergeCell ref="B117:E117"/>
    <mergeCell ref="B118:E118"/>
    <mergeCell ref="H102:I102"/>
    <mergeCell ref="B150:E150"/>
    <mergeCell ref="H150:I150"/>
    <mergeCell ref="P150:Q150"/>
    <mergeCell ref="P132:Q132"/>
    <mergeCell ref="B140:E140"/>
    <mergeCell ref="H140:I140"/>
    <mergeCell ref="P140:Q140"/>
    <mergeCell ref="B145:E145"/>
    <mergeCell ref="H145:I145"/>
    <mergeCell ref="P145:Q145"/>
    <mergeCell ref="B146:E146"/>
    <mergeCell ref="H149:I149"/>
    <mergeCell ref="B149:E149"/>
    <mergeCell ref="B129:E129"/>
    <mergeCell ref="H129:I129"/>
    <mergeCell ref="P129:Q129"/>
    <mergeCell ref="P87:Q87"/>
    <mergeCell ref="B88:E88"/>
    <mergeCell ref="H88:I88"/>
    <mergeCell ref="P88:Q88"/>
    <mergeCell ref="B93:E93"/>
    <mergeCell ref="H93:I93"/>
    <mergeCell ref="P93:Q93"/>
    <mergeCell ref="B94:E94"/>
    <mergeCell ref="H94:I94"/>
    <mergeCell ref="P94:Q94"/>
    <mergeCell ref="B90:E90"/>
    <mergeCell ref="H90:I90"/>
    <mergeCell ref="B87:E87"/>
    <mergeCell ref="B161:E161"/>
    <mergeCell ref="H161:I161"/>
    <mergeCell ref="P161:Q161"/>
    <mergeCell ref="B158:E158"/>
    <mergeCell ref="H158:I158"/>
    <mergeCell ref="P158:Q158"/>
    <mergeCell ref="B154:E154"/>
    <mergeCell ref="H154:I154"/>
    <mergeCell ref="P154:Q154"/>
    <mergeCell ref="B160:E160"/>
    <mergeCell ref="H160:I160"/>
    <mergeCell ref="P160:Q160"/>
    <mergeCell ref="B156:E156"/>
    <mergeCell ref="H156:I156"/>
    <mergeCell ref="P156:Q156"/>
    <mergeCell ref="B155:E155"/>
    <mergeCell ref="H155:I155"/>
    <mergeCell ref="P155:Q155"/>
    <mergeCell ref="J164:N164"/>
    <mergeCell ref="B157:E157"/>
    <mergeCell ref="H157:I157"/>
    <mergeCell ref="P157:Q157"/>
    <mergeCell ref="B159:E159"/>
    <mergeCell ref="H159:I159"/>
    <mergeCell ref="P159:Q159"/>
    <mergeCell ref="B136:E136"/>
    <mergeCell ref="H136:I136"/>
    <mergeCell ref="P136:Q136"/>
    <mergeCell ref="B141:E141"/>
    <mergeCell ref="H141:I141"/>
    <mergeCell ref="P141:Q141"/>
    <mergeCell ref="H139:I139"/>
    <mergeCell ref="P139:Q139"/>
    <mergeCell ref="B162:E162"/>
    <mergeCell ref="H162:I162"/>
    <mergeCell ref="P162:Q162"/>
    <mergeCell ref="B137:E137"/>
    <mergeCell ref="H137:I137"/>
    <mergeCell ref="P137:Q137"/>
    <mergeCell ref="B138:E138"/>
    <mergeCell ref="H138:I138"/>
    <mergeCell ref="P138:Q138"/>
    <mergeCell ref="B79:E79"/>
    <mergeCell ref="H79:I79"/>
    <mergeCell ref="P79:Q79"/>
    <mergeCell ref="B80:E80"/>
    <mergeCell ref="H80:I80"/>
    <mergeCell ref="P80:Q80"/>
    <mergeCell ref="B85:E85"/>
    <mergeCell ref="H85:I85"/>
    <mergeCell ref="P85:Q85"/>
    <mergeCell ref="B84:E84"/>
    <mergeCell ref="H84:I84"/>
    <mergeCell ref="P84:Q84"/>
    <mergeCell ref="P83:Q83"/>
    <mergeCell ref="B83:E83"/>
    <mergeCell ref="B81:E81"/>
    <mergeCell ref="H81:I81"/>
    <mergeCell ref="H82:I82"/>
    <mergeCell ref="P82:Q82"/>
    <mergeCell ref="P114:Q114"/>
    <mergeCell ref="B120:E120"/>
    <mergeCell ref="H120:I120"/>
    <mergeCell ref="H144:I144"/>
    <mergeCell ref="P144:Q144"/>
    <mergeCell ref="B124:E124"/>
    <mergeCell ref="H134:I134"/>
    <mergeCell ref="H127:I127"/>
    <mergeCell ref="H108:I108"/>
    <mergeCell ref="P108:Q108"/>
    <mergeCell ref="H111:I111"/>
    <mergeCell ref="P111:Q111"/>
    <mergeCell ref="H117:I117"/>
    <mergeCell ref="P117:Q117"/>
    <mergeCell ref="H118:I118"/>
    <mergeCell ref="P118:Q118"/>
    <mergeCell ref="H122:I122"/>
    <mergeCell ref="H116:I116"/>
    <mergeCell ref="P116:Q116"/>
    <mergeCell ref="H133:I133"/>
    <mergeCell ref="H115:I115"/>
    <mergeCell ref="P115:Q115"/>
    <mergeCell ref="H119:I119"/>
    <mergeCell ref="H114:I114"/>
    <mergeCell ref="P126:Q126"/>
    <mergeCell ref="P119:Q119"/>
    <mergeCell ref="B142:E142"/>
    <mergeCell ref="H142:I142"/>
    <mergeCell ref="P142:Q142"/>
    <mergeCell ref="P120:Q120"/>
    <mergeCell ref="B125:E125"/>
    <mergeCell ref="P133:Q133"/>
    <mergeCell ref="H124:I124"/>
    <mergeCell ref="P124:Q124"/>
    <mergeCell ref="P121:Q121"/>
    <mergeCell ref="P131:Q131"/>
    <mergeCell ref="B132:E132"/>
    <mergeCell ref="H132:I132"/>
    <mergeCell ref="P122:Q122"/>
    <mergeCell ref="H125:I125"/>
    <mergeCell ref="P125:Q125"/>
    <mergeCell ref="B126:E126"/>
    <mergeCell ref="H126:I126"/>
    <mergeCell ref="H128:I128"/>
    <mergeCell ref="P128:Q128"/>
    <mergeCell ref="P127:Q127"/>
    <mergeCell ref="B123:E123"/>
    <mergeCell ref="H123:I123"/>
    <mergeCell ref="P123:Q123"/>
    <mergeCell ref="P134:Q134"/>
    <mergeCell ref="B199:E199"/>
    <mergeCell ref="B166:I166"/>
    <mergeCell ref="B188:I188"/>
    <mergeCell ref="B181:I181"/>
    <mergeCell ref="B183:C183"/>
    <mergeCell ref="B184:C184"/>
    <mergeCell ref="B185:C185"/>
    <mergeCell ref="B186:C186"/>
    <mergeCell ref="B182:C182"/>
    <mergeCell ref="D182:I182"/>
    <mergeCell ref="D183:I183"/>
    <mergeCell ref="B168:C168"/>
    <mergeCell ref="D168:I168"/>
    <mergeCell ref="D196:I196"/>
    <mergeCell ref="B197:C197"/>
    <mergeCell ref="D197:I197"/>
    <mergeCell ref="B172:C172"/>
    <mergeCell ref="D172:I172"/>
    <mergeCell ref="B173:C173"/>
    <mergeCell ref="D173:I173"/>
    <mergeCell ref="B170:C170"/>
    <mergeCell ref="D170:I170"/>
    <mergeCell ref="B169:C169"/>
    <mergeCell ref="D169:I169"/>
    <mergeCell ref="D195:I195"/>
    <mergeCell ref="P95:Q95"/>
    <mergeCell ref="P89:Q89"/>
    <mergeCell ref="B67:C67"/>
    <mergeCell ref="N67:Q67"/>
    <mergeCell ref="B68:C68"/>
    <mergeCell ref="N68:Q68"/>
    <mergeCell ref="A72:Q72"/>
    <mergeCell ref="B73:C73"/>
    <mergeCell ref="N73:Q73"/>
    <mergeCell ref="P76:Q76"/>
    <mergeCell ref="P77:Q77"/>
    <mergeCell ref="A76:E76"/>
    <mergeCell ref="B77:E77"/>
    <mergeCell ref="H76:I76"/>
    <mergeCell ref="H77:I77"/>
    <mergeCell ref="B86:E86"/>
    <mergeCell ref="H86:I86"/>
    <mergeCell ref="B92:E92"/>
    <mergeCell ref="H92:I92"/>
    <mergeCell ref="P81:Q81"/>
    <mergeCell ref="B82:E82"/>
    <mergeCell ref="A60:Q60"/>
    <mergeCell ref="N56:Q56"/>
    <mergeCell ref="N58:Q58"/>
    <mergeCell ref="A56:C56"/>
    <mergeCell ref="B58:C58"/>
    <mergeCell ref="B59:C59"/>
    <mergeCell ref="N59:Q59"/>
    <mergeCell ref="A57:Q57"/>
    <mergeCell ref="B65:C65"/>
    <mergeCell ref="N65:Q65"/>
    <mergeCell ref="A63:Q63"/>
    <mergeCell ref="N61:Q61"/>
    <mergeCell ref="B64:C64"/>
    <mergeCell ref="N64:Q64"/>
    <mergeCell ref="B61:C61"/>
    <mergeCell ref="B62:C62"/>
    <mergeCell ref="N62:Q62"/>
    <mergeCell ref="D184:I184"/>
    <mergeCell ref="D167:I167"/>
    <mergeCell ref="H87:I87"/>
    <mergeCell ref="H95:I95"/>
    <mergeCell ref="B116:E116"/>
    <mergeCell ref="B107:E107"/>
    <mergeCell ref="H107:I107"/>
    <mergeCell ref="B89:E89"/>
    <mergeCell ref="H89:I89"/>
    <mergeCell ref="B101:E101"/>
    <mergeCell ref="H101:I101"/>
    <mergeCell ref="B91:E91"/>
    <mergeCell ref="H91:I91"/>
    <mergeCell ref="B95:E95"/>
    <mergeCell ref="B96:E96"/>
    <mergeCell ref="H96:I96"/>
    <mergeCell ref="B97:E97"/>
    <mergeCell ref="H97:I97"/>
    <mergeCell ref="H104:I104"/>
    <mergeCell ref="B99:E99"/>
    <mergeCell ref="H99:I99"/>
    <mergeCell ref="A114:E114"/>
    <mergeCell ref="H100:I100"/>
    <mergeCell ref="B105:E105"/>
    <mergeCell ref="N1:O1"/>
    <mergeCell ref="P1:Q1"/>
    <mergeCell ref="N2:O2"/>
    <mergeCell ref="P2:Q2"/>
    <mergeCell ref="N3:O3"/>
    <mergeCell ref="P3:Q3"/>
    <mergeCell ref="G5:M8"/>
    <mergeCell ref="D54:Q55"/>
    <mergeCell ref="D11:F11"/>
    <mergeCell ref="B13:F13"/>
    <mergeCell ref="B196:C196"/>
    <mergeCell ref="B167:C167"/>
    <mergeCell ref="D193:I193"/>
    <mergeCell ref="B194:C194"/>
    <mergeCell ref="D194:I194"/>
    <mergeCell ref="B189:C189"/>
    <mergeCell ref="B171:C171"/>
    <mergeCell ref="D171:I171"/>
    <mergeCell ref="B112:E112"/>
    <mergeCell ref="H112:I112"/>
    <mergeCell ref="B115:E115"/>
    <mergeCell ref="B121:E121"/>
    <mergeCell ref="H121:I121"/>
    <mergeCell ref="B122:E122"/>
    <mergeCell ref="B133:E133"/>
    <mergeCell ref="B175:J175"/>
    <mergeCell ref="B178:C178"/>
    <mergeCell ref="B177:C177"/>
    <mergeCell ref="D178:J178"/>
    <mergeCell ref="D185:I185"/>
    <mergeCell ref="D186:I186"/>
    <mergeCell ref="B190:C190"/>
    <mergeCell ref="B193:C193"/>
    <mergeCell ref="B195:C195"/>
    <mergeCell ref="B176:C176"/>
    <mergeCell ref="D177:J177"/>
    <mergeCell ref="B127:E127"/>
    <mergeCell ref="B128:E128"/>
    <mergeCell ref="P86:Q86"/>
    <mergeCell ref="P91:Q91"/>
    <mergeCell ref="P92:Q92"/>
    <mergeCell ref="P90:Q90"/>
    <mergeCell ref="P96:Q96"/>
    <mergeCell ref="B102:E102"/>
    <mergeCell ref="P112:Q112"/>
    <mergeCell ref="B98:E98"/>
    <mergeCell ref="B103:E103"/>
    <mergeCell ref="B104:E104"/>
    <mergeCell ref="H103:I103"/>
    <mergeCell ref="P103:Q103"/>
    <mergeCell ref="P99:Q99"/>
    <mergeCell ref="B100:E100"/>
    <mergeCell ref="P102:Q102"/>
    <mergeCell ref="P104:Q104"/>
    <mergeCell ref="P107:Q107"/>
    <mergeCell ref="P101:Q101"/>
    <mergeCell ref="P100:Q100"/>
    <mergeCell ref="H105:I105"/>
    <mergeCell ref="P97:Q97"/>
    <mergeCell ref="B108:E108"/>
    <mergeCell ref="B111:E111"/>
    <mergeCell ref="B70:C70"/>
    <mergeCell ref="N70:Q70"/>
    <mergeCell ref="B71:C71"/>
    <mergeCell ref="N71:Q71"/>
    <mergeCell ref="A66:Q66"/>
    <mergeCell ref="B134:E134"/>
    <mergeCell ref="H83:I83"/>
    <mergeCell ref="B78:E78"/>
    <mergeCell ref="H78:I78"/>
    <mergeCell ref="P78:Q78"/>
    <mergeCell ref="N74:Q74"/>
    <mergeCell ref="B74:C74"/>
    <mergeCell ref="A69:Q69"/>
    <mergeCell ref="P105:Q105"/>
    <mergeCell ref="B106:E106"/>
    <mergeCell ref="H106:I106"/>
    <mergeCell ref="H109:I109"/>
    <mergeCell ref="P109:Q109"/>
    <mergeCell ref="H110:I110"/>
    <mergeCell ref="P110:Q110"/>
    <mergeCell ref="B110:E110"/>
  </mergeCells>
  <phoneticPr fontId="70" type="noConversion"/>
  <conditionalFormatting sqref="F77:F82">
    <cfRule type="duplicateValues" dxfId="0" priority="4"/>
  </conditionalFormatting>
  <printOptions horizontalCentered="1"/>
  <pageMargins left="0.25" right="0" top="0.61388888888888904" bottom="0.75" header="0" footer="0"/>
  <pageSetup paperSize="9" scale="26" fitToHeight="0" orientation="portrait" r:id="rId1"/>
  <headerFooter>
    <oddHeader>&amp;L&amp;G&amp;R&amp;"Muli,Bold"&amp;42[CUTTING DOCKET]</oddHeader>
    <oddFooter>&amp;L&amp;"Euclid Circular A,Bold"&amp;18[UA]&amp;"-,Regular"&amp;11
&amp;G&amp;R&amp;G</oddFooter>
  </headerFooter>
  <rowBreaks count="2" manualBreakCount="2">
    <brk id="55" max="16" man="1"/>
    <brk id="163" max="16"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34"/>
  <sheetViews>
    <sheetView view="pageBreakPreview" zoomScale="25" zoomScaleNormal="40" zoomScaleSheetLayoutView="25" zoomScalePageLayoutView="25" workbookViewId="0">
      <pane ySplit="5" topLeftCell="A6" activePane="bottomLeft" state="frozen"/>
      <selection activeCell="D65" sqref="D65"/>
      <selection pane="bottomLeft" activeCell="B14" sqref="B14:G14"/>
    </sheetView>
  </sheetViews>
  <sheetFormatPr defaultColWidth="9.1796875" defaultRowHeight="32.5"/>
  <cols>
    <col min="1" max="1" width="43.90625" style="128" customWidth="1"/>
    <col min="2" max="7" width="45.7265625" style="114" customWidth="1"/>
    <col min="8" max="9" width="9.1796875" style="114"/>
    <col min="10" max="10" width="12.7265625" style="114" bestFit="1" customWidth="1"/>
    <col min="11" max="16384" width="9.1796875" style="114"/>
  </cols>
  <sheetData>
    <row r="1" spans="1:13">
      <c r="A1" s="115"/>
      <c r="B1" s="113"/>
      <c r="C1" s="113"/>
      <c r="D1" s="113"/>
      <c r="E1" s="113"/>
      <c r="F1" s="113"/>
      <c r="G1" s="113"/>
    </row>
    <row r="2" spans="1:13">
      <c r="A2" s="115" t="str">
        <f>'1. CUTTING DOCKET'!B6</f>
        <v xml:space="preserve">JOB NUMBER:  </v>
      </c>
      <c r="B2" s="113" t="str">
        <f>'1. CUTTING DOCKET'!D6</f>
        <v>O08  FW24  G2651</v>
      </c>
      <c r="C2" s="113"/>
      <c r="D2" s="113"/>
      <c r="E2" s="113"/>
      <c r="F2" s="113"/>
      <c r="G2" s="113"/>
    </row>
    <row r="3" spans="1:13">
      <c r="A3" s="115" t="str">
        <f>'1. CUTTING DOCKET'!B7</f>
        <v xml:space="preserve">STYLE NUMBER: </v>
      </c>
      <c r="B3" s="115" t="str">
        <f>'1. CUTTING DOCKET'!D7</f>
        <v>OVLTS109</v>
      </c>
      <c r="C3" s="115"/>
      <c r="D3" s="115"/>
      <c r="E3" s="115"/>
      <c r="F3" s="115"/>
      <c r="G3" s="115"/>
    </row>
    <row r="4" spans="1:13">
      <c r="A4" s="115" t="str">
        <f>'1. CUTTING DOCKET'!B8</f>
        <v xml:space="preserve">STYLE NAME : </v>
      </c>
      <c r="B4" s="115" t="str">
        <f>'1. CUTTING DOCKET'!D8</f>
        <v>MINI OG LONGSLEEVE T-SHIRT</v>
      </c>
      <c r="C4" s="115"/>
      <c r="D4" s="115"/>
      <c r="E4" s="115"/>
      <c r="F4" s="115"/>
      <c r="G4" s="115"/>
    </row>
    <row r="5" spans="1:13" ht="36.5" customHeight="1">
      <c r="A5" s="124"/>
      <c r="B5" s="116" t="str">
        <f>'[2]1. CUTTING DOCKET'!$A$57</f>
        <v xml:space="preserve">BLACK </v>
      </c>
      <c r="C5" s="116" t="str">
        <f>+'[2]1. CUTTING DOCKET'!D24</f>
        <v>WHITE</v>
      </c>
      <c r="D5" s="116" t="str">
        <f>+'[2]1. CUTTING DOCKET'!D30</f>
        <v xml:space="preserve">WHISPER WHITE </v>
      </c>
      <c r="E5" s="116" t="str">
        <f>+'[2]1. CUTTING DOCKET'!D36</f>
        <v>FLINT STONE</v>
      </c>
      <c r="F5" s="116" t="str">
        <f>+'[2]1. CUTTING DOCKET'!D42</f>
        <v xml:space="preserve">BRONZE GREEN </v>
      </c>
      <c r="G5" s="116" t="str">
        <f>+'[2]1. CUTTING DOCKET'!D48</f>
        <v>WILD GINGER</v>
      </c>
    </row>
    <row r="6" spans="1:13">
      <c r="A6" s="125" t="s">
        <v>32</v>
      </c>
      <c r="B6" s="117" t="s">
        <v>37</v>
      </c>
      <c r="C6" s="117" t="str">
        <f t="shared" ref="C6:F6" si="0">C5</f>
        <v>WHITE</v>
      </c>
      <c r="D6" s="117" t="str">
        <f t="shared" si="0"/>
        <v xml:space="preserve">WHISPER WHITE </v>
      </c>
      <c r="E6" s="117" t="str">
        <f t="shared" si="0"/>
        <v>FLINT STONE</v>
      </c>
      <c r="F6" s="117" t="str">
        <f t="shared" si="0"/>
        <v xml:space="preserve">BRONZE GREEN </v>
      </c>
      <c r="G6" s="117" t="str">
        <f>G5</f>
        <v>WILD GINGER</v>
      </c>
    </row>
    <row r="7" spans="1:13">
      <c r="A7" s="126" t="s">
        <v>33</v>
      </c>
      <c r="B7" s="330" t="str">
        <f>'1. CUTTING DOCKET'!L11</f>
        <v>Single jersey 20's 100% Cotton 190gsm- SOFT HAND FEEL</v>
      </c>
      <c r="C7" s="331"/>
      <c r="D7" s="331"/>
      <c r="E7" s="331"/>
      <c r="F7" s="331"/>
      <c r="G7" s="332"/>
    </row>
    <row r="8" spans="1:13" ht="245" customHeight="1">
      <c r="A8" s="123" t="str">
        <f>'1. CUTTING DOCKET'!D58</f>
        <v>VẢI CHÍNH</v>
      </c>
      <c r="B8" s="119"/>
      <c r="C8" s="119"/>
      <c r="D8" s="119"/>
      <c r="E8" s="119"/>
      <c r="F8" s="119"/>
      <c r="G8" s="119"/>
      <c r="M8" s="113"/>
    </row>
    <row r="9" spans="1:13" ht="33.5" customHeight="1">
      <c r="A9" s="197" t="str">
        <f>'1. CUTTING DOCKET'!B59</f>
        <v>CM20 1x1Rib 100% Cotton 260gsm</v>
      </c>
      <c r="B9" s="117" t="str">
        <f>B6</f>
        <v>BLACK</v>
      </c>
      <c r="C9" s="117" t="str">
        <f t="shared" ref="C9:F9" si="1">C6</f>
        <v>WHITE</v>
      </c>
      <c r="D9" s="117" t="str">
        <f t="shared" ref="D9:E9" si="2">D6</f>
        <v xml:space="preserve">WHISPER WHITE </v>
      </c>
      <c r="E9" s="117" t="str">
        <f t="shared" si="2"/>
        <v>FLINT STONE</v>
      </c>
      <c r="F9" s="117" t="str">
        <f t="shared" si="1"/>
        <v xml:space="preserve">BRONZE GREEN </v>
      </c>
      <c r="G9" s="117" t="str">
        <f>G6</f>
        <v>WILD GINGER</v>
      </c>
    </row>
    <row r="10" spans="1:13" ht="229.5" customHeight="1">
      <c r="A10" s="123" t="str">
        <f>'1. CUTTING DOCKET'!D59</f>
        <v>BO CỔ/ BO TAY</v>
      </c>
      <c r="B10" s="118"/>
      <c r="C10" s="118"/>
      <c r="D10" s="118"/>
      <c r="E10" s="118"/>
      <c r="F10" s="118"/>
      <c r="G10" s="118"/>
      <c r="M10" s="113"/>
    </row>
    <row r="11" spans="1:13">
      <c r="A11" s="125" t="s">
        <v>49</v>
      </c>
      <c r="B11" s="120" t="s">
        <v>37</v>
      </c>
      <c r="C11" s="120" t="str">
        <f t="shared" ref="C11:F11" si="3">C5</f>
        <v>WHITE</v>
      </c>
      <c r="D11" s="120" t="str">
        <f t="shared" ref="D11:E11" si="4">D5</f>
        <v xml:space="preserve">WHISPER WHITE </v>
      </c>
      <c r="E11" s="120" t="str">
        <f t="shared" si="4"/>
        <v>FLINT STONE</v>
      </c>
      <c r="F11" s="120" t="str">
        <f t="shared" si="3"/>
        <v xml:space="preserve">BRONZE GREEN </v>
      </c>
      <c r="G11" s="120" t="str">
        <f>G5</f>
        <v>WILD GINGER</v>
      </c>
    </row>
    <row r="12" spans="1:13" ht="105.5" customHeight="1">
      <c r="A12" s="123" t="str">
        <f>'1. CUTTING DOCKET'!$B$77</f>
        <v>CHỈ TEX 40 MAY CHÍNH + VẮT SỔ</v>
      </c>
      <c r="B12" s="121">
        <f>'1. CUTTING DOCKET'!G77</f>
        <v>1500</v>
      </c>
      <c r="C12" s="121" t="str">
        <f>+'1. CUTTING DOCKET'!G78</f>
        <v>WHITE KCH</v>
      </c>
      <c r="D12" s="121" t="str">
        <f>+'1. CUTTING DOCKET'!G79</f>
        <v>WH1696</v>
      </c>
      <c r="E12" s="121" t="str">
        <f>+'1. CUTTING DOCKET'!G80</f>
        <v>NA8420B</v>
      </c>
      <c r="F12" s="121" t="str">
        <f>+'1. CUTTING DOCKET'!G81</f>
        <v>GR10.038</v>
      </c>
      <c r="G12" s="121" t="str">
        <f>+'1. CUTTING DOCKET'!G82</f>
        <v>RE8082</v>
      </c>
    </row>
    <row r="13" spans="1:13" ht="104" customHeight="1">
      <c r="A13" s="127" t="str">
        <f>'1. CUTTING DOCKET'!$B$83</f>
        <v>NHÃN CHÍNH LT251 KHÔNG SIZE (LBOVO151)</v>
      </c>
      <c r="B13" s="327" t="str">
        <f>'1. CUTTING DOCKET'!F83</f>
        <v>WHITE</v>
      </c>
      <c r="C13" s="328"/>
      <c r="D13" s="328"/>
      <c r="E13" s="328"/>
      <c r="F13" s="328"/>
      <c r="G13" s="329"/>
    </row>
    <row r="14" spans="1:13" ht="216.5" customHeight="1">
      <c r="A14" s="122" t="s">
        <v>487</v>
      </c>
      <c r="B14" s="333"/>
      <c r="C14" s="334"/>
      <c r="D14" s="334"/>
      <c r="E14" s="334"/>
      <c r="F14" s="334"/>
      <c r="G14" s="335"/>
    </row>
    <row r="15" spans="1:13" ht="71" customHeight="1">
      <c r="A15" s="127" t="str">
        <f>'1. CUTTING DOCKET'!$B$89</f>
        <v>NHÃN SIZE LT246 (OVOW23_181_T)</v>
      </c>
      <c r="B15" s="327" t="str">
        <f>'1. CUTTING DOCKET'!F83</f>
        <v>WHITE</v>
      </c>
      <c r="C15" s="328"/>
      <c r="D15" s="328"/>
      <c r="E15" s="328"/>
      <c r="F15" s="328"/>
      <c r="G15" s="329"/>
    </row>
    <row r="16" spans="1:13" ht="163.5" customHeight="1">
      <c r="A16" s="122" t="s">
        <v>149</v>
      </c>
      <c r="B16" s="336" t="s">
        <v>439</v>
      </c>
      <c r="C16" s="337"/>
      <c r="D16" s="337"/>
      <c r="E16" s="337"/>
      <c r="F16" s="337"/>
      <c r="G16" s="338"/>
    </row>
    <row r="17" spans="1:7" ht="57" customHeight="1">
      <c r="A17" s="127" t="str">
        <f>'1. CUTTING DOCKET'!B95</f>
        <v>NHÃN XUẤT XỨ (MADE IN VIET NAM)
LT138_TEAR-AWAY COO TAB_OVOF21_217_T</v>
      </c>
      <c r="B17" s="327" t="str">
        <f>'1. CUTTING DOCKET'!F95</f>
        <v>WHITE</v>
      </c>
      <c r="C17" s="328"/>
      <c r="D17" s="328"/>
      <c r="E17" s="328"/>
      <c r="F17" s="328"/>
      <c r="G17" s="329"/>
    </row>
    <row r="18" spans="1:7" ht="167.5" customHeight="1">
      <c r="A18" s="122" t="s">
        <v>148</v>
      </c>
      <c r="B18" s="339"/>
      <c r="C18" s="340"/>
      <c r="D18" s="340"/>
      <c r="E18" s="340"/>
      <c r="F18" s="340"/>
      <c r="G18" s="341"/>
    </row>
    <row r="19" spans="1:7" ht="97" customHeight="1">
      <c r="A19" s="127" t="str">
        <f>'1. CUTTING DOCKET'!$B$101</f>
        <v>NHÃN THÀNH PHẦN 100% COTTON LT110_CC LABEL</v>
      </c>
      <c r="B19" s="327" t="str">
        <f>'1. CUTTING DOCKET'!F107</f>
        <v>NATURAL</v>
      </c>
      <c r="C19" s="328"/>
      <c r="D19" s="328"/>
      <c r="E19" s="328"/>
      <c r="F19" s="328"/>
      <c r="G19" s="329"/>
    </row>
    <row r="20" spans="1:7" ht="279" customHeight="1">
      <c r="A20" s="122" t="s">
        <v>140</v>
      </c>
      <c r="B20" s="339"/>
      <c r="C20" s="340"/>
      <c r="D20" s="340"/>
      <c r="E20" s="340"/>
      <c r="F20" s="340"/>
      <c r="G20" s="341"/>
    </row>
    <row r="21" spans="1:7" ht="57" customHeight="1">
      <c r="A21" s="125" t="str">
        <f>'1. CUTTING DOCKET'!$B$107</f>
        <v>TAPE DỆT 5MM</v>
      </c>
      <c r="B21" s="327" t="str">
        <f>'1. CUTTING DOCKET'!$F$107</f>
        <v>NATURAL</v>
      </c>
      <c r="C21" s="328"/>
      <c r="D21" s="328"/>
      <c r="E21" s="328"/>
      <c r="F21" s="328"/>
      <c r="G21" s="329"/>
    </row>
    <row r="22" spans="1:7" ht="215" customHeight="1">
      <c r="A22" s="233" t="s">
        <v>150</v>
      </c>
      <c r="B22" s="339"/>
      <c r="C22" s="340"/>
      <c r="D22" s="340"/>
      <c r="E22" s="340"/>
      <c r="F22" s="340"/>
      <c r="G22" s="341"/>
    </row>
    <row r="23" spans="1:7" ht="95" customHeight="1">
      <c r="A23" s="127" t="str">
        <f>+'1. CUTTING DOCKET'!B115</f>
        <v>STICKER OVO -UPC STICKER(TR-ST111)1.5" x 1.5")</v>
      </c>
      <c r="B23" s="327" t="str">
        <f>'[3]1. CUTTING DOCKET'!F74</f>
        <v>WHITE</v>
      </c>
      <c r="C23" s="328"/>
      <c r="D23" s="328"/>
      <c r="E23" s="328"/>
      <c r="F23" s="328"/>
      <c r="G23" s="329"/>
    </row>
    <row r="24" spans="1:7" ht="409.5" customHeight="1">
      <c r="A24" s="122" t="s">
        <v>184</v>
      </c>
      <c r="B24" s="342" t="s">
        <v>89</v>
      </c>
      <c r="C24" s="343"/>
      <c r="D24" s="343"/>
      <c r="E24" s="343"/>
      <c r="F24" s="343"/>
      <c r="G24" s="344"/>
    </row>
    <row r="25" spans="1:7" ht="89" customHeight="1">
      <c r="A25" s="127" t="str">
        <f>'[3]1. CUTTING DOCKET'!B76</f>
        <v>THẺ BÀI Booklet OVO MÀU ĐEN (HTOVO141A)</v>
      </c>
      <c r="B25" s="327" t="str">
        <f>'[3]1. CUTTING DOCKET'!F76</f>
        <v>WHITE</v>
      </c>
      <c r="C25" s="328"/>
      <c r="D25" s="328"/>
      <c r="E25" s="328"/>
      <c r="F25" s="328"/>
      <c r="G25" s="329"/>
    </row>
    <row r="26" spans="1:7" ht="265" customHeight="1">
      <c r="A26" s="122" t="s">
        <v>185</v>
      </c>
      <c r="B26" s="342"/>
      <c r="C26" s="343"/>
      <c r="D26" s="343"/>
      <c r="E26" s="343"/>
      <c r="F26" s="343"/>
      <c r="G26" s="344"/>
    </row>
    <row r="27" spans="1:7" ht="89" customHeight="1">
      <c r="A27" s="125" t="str">
        <f>'[3]1. CUTTING DOCKET'!B78</f>
        <v>GIẤY CHỐNG ẨM A4 (TISSUE PAPER)</v>
      </c>
      <c r="B27" s="327" t="str">
        <f>'[3]1. CUTTING DOCKET'!F78</f>
        <v>WHITE</v>
      </c>
      <c r="C27" s="328"/>
      <c r="D27" s="328"/>
      <c r="E27" s="328"/>
      <c r="F27" s="328"/>
      <c r="G27" s="329"/>
    </row>
    <row r="28" spans="1:7" ht="168" customHeight="1">
      <c r="A28" s="122" t="s">
        <v>90</v>
      </c>
      <c r="B28" s="342"/>
      <c r="C28" s="343"/>
      <c r="D28" s="343"/>
      <c r="E28" s="343"/>
      <c r="F28" s="343"/>
      <c r="G28" s="344"/>
    </row>
    <row r="29" spans="1:7" ht="65">
      <c r="A29" s="125" t="str">
        <f>'[3]1. CUTTING DOCKET'!B80</f>
        <v>GÓI CHỐNG ẨM (SILICAGEL)</v>
      </c>
      <c r="B29" s="327" t="str">
        <f>'[3]1. CUTTING DOCKET'!B80</f>
        <v>GÓI CHỐNG ẨM (SILICAGEL)</v>
      </c>
      <c r="C29" s="328"/>
      <c r="D29" s="328"/>
      <c r="E29" s="328"/>
      <c r="F29" s="328"/>
      <c r="G29" s="329"/>
    </row>
    <row r="30" spans="1:7" ht="106.5" customHeight="1">
      <c r="A30" s="122" t="s">
        <v>141</v>
      </c>
      <c r="B30" s="342"/>
      <c r="C30" s="343"/>
      <c r="D30" s="343"/>
      <c r="E30" s="343"/>
      <c r="F30" s="343"/>
      <c r="G30" s="344"/>
    </row>
    <row r="31" spans="1:7" ht="97.5">
      <c r="A31" s="125" t="str">
        <f>'[3]1. CUTTING DOCKET'!B82</f>
        <v>BAO NYLON 40X51CM (PK101 POLY BAG)</v>
      </c>
      <c r="B31" s="327" t="str">
        <f>'[3]1. CUTTING DOCKET'!F82</f>
        <v>CLEAR</v>
      </c>
      <c r="C31" s="328"/>
      <c r="D31" s="328"/>
      <c r="E31" s="328"/>
      <c r="F31" s="328"/>
      <c r="G31" s="329"/>
    </row>
    <row r="32" spans="1:7" ht="195">
      <c r="A32" s="122" t="s">
        <v>91</v>
      </c>
      <c r="B32" s="342"/>
      <c r="C32" s="343"/>
      <c r="D32" s="343"/>
      <c r="E32" s="343"/>
      <c r="F32" s="343"/>
      <c r="G32" s="344"/>
    </row>
    <row r="33" spans="1:7" ht="172" customHeight="1">
      <c r="A33" s="125" t="s">
        <v>142</v>
      </c>
      <c r="B33" s="327" t="str">
        <f>'[3]1. CUTTING DOCKET'!F86</f>
        <v>NATURAL</v>
      </c>
      <c r="C33" s="328"/>
      <c r="D33" s="328"/>
      <c r="E33" s="328"/>
      <c r="F33" s="328"/>
      <c r="G33" s="329"/>
    </row>
    <row r="34" spans="1:7" ht="94" customHeight="1">
      <c r="A34" s="122" t="s">
        <v>143</v>
      </c>
      <c r="B34" s="342"/>
      <c r="C34" s="343"/>
      <c r="D34" s="343"/>
      <c r="E34" s="343"/>
      <c r="F34" s="343"/>
      <c r="G34" s="344"/>
    </row>
  </sheetData>
  <mergeCells count="23">
    <mergeCell ref="B22:G22"/>
    <mergeCell ref="B33:G33"/>
    <mergeCell ref="B34:G34"/>
    <mergeCell ref="B28:G28"/>
    <mergeCell ref="B29:G29"/>
    <mergeCell ref="B30:G30"/>
    <mergeCell ref="B31:G31"/>
    <mergeCell ref="B32:G32"/>
    <mergeCell ref="B23:G23"/>
    <mergeCell ref="B24:G24"/>
    <mergeCell ref="B25:G25"/>
    <mergeCell ref="B26:G26"/>
    <mergeCell ref="B27:G27"/>
    <mergeCell ref="B21:G21"/>
    <mergeCell ref="B7:G7"/>
    <mergeCell ref="B13:G13"/>
    <mergeCell ref="B15:G15"/>
    <mergeCell ref="B17:G17"/>
    <mergeCell ref="B19:G19"/>
    <mergeCell ref="B14:G14"/>
    <mergeCell ref="B16:G16"/>
    <mergeCell ref="B18:G18"/>
    <mergeCell ref="B20:G20"/>
  </mergeCells>
  <printOptions horizontalCentered="1"/>
  <pageMargins left="0.25" right="0" top="0.35416666699999999" bottom="0.25" header="0" footer="0"/>
  <pageSetup paperSize="9" scale="45" fitToHeight="0" orientation="landscape" r:id="rId1"/>
  <headerFooter>
    <oddHeader>&amp;L&amp;G&amp;R&amp;"Muli,Bold"&amp;42[TRIMS CARD]</oddHeader>
    <oddFooter>&amp;L&amp;"Euclid Circular A SemiBold,Bold"&amp;28[UA]
&amp;G&amp;R&amp;G</oddFooter>
  </headerFooter>
  <rowBreaks count="3" manualBreakCount="3">
    <brk id="14" max="6" man="1"/>
    <brk id="22" max="6" man="1"/>
    <brk id="26" max="6"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9457B-3A4E-4BDF-808D-5358814D338F}">
  <sheetPr codeName="Sheet3"/>
  <dimension ref="A1:P42"/>
  <sheetViews>
    <sheetView view="pageBreakPreview" zoomScale="80" zoomScaleNormal="70" zoomScaleSheetLayoutView="80" workbookViewId="0">
      <selection activeCell="M8" sqref="M8"/>
    </sheetView>
  </sheetViews>
  <sheetFormatPr defaultRowHeight="14.5"/>
  <sheetData>
    <row r="1" spans="1:16">
      <c r="A1" s="182"/>
      <c r="B1" s="183"/>
      <c r="C1" s="183"/>
      <c r="D1" s="183"/>
      <c r="E1" s="183"/>
      <c r="F1" s="183"/>
      <c r="G1" s="183"/>
      <c r="H1" s="183"/>
      <c r="I1" s="183"/>
      <c r="J1" s="183"/>
      <c r="K1" s="183"/>
      <c r="L1" s="183"/>
      <c r="M1" s="183"/>
      <c r="N1" s="183"/>
      <c r="O1" s="183"/>
      <c r="P1" s="184"/>
    </row>
    <row r="2" spans="1:16">
      <c r="A2" s="142"/>
      <c r="P2" s="185"/>
    </row>
    <row r="3" spans="1:16">
      <c r="A3" s="142"/>
      <c r="P3" s="185"/>
    </row>
    <row r="4" spans="1:16">
      <c r="A4" s="142"/>
      <c r="P4" s="185"/>
    </row>
    <row r="5" spans="1:16">
      <c r="A5" s="142"/>
      <c r="P5" s="185"/>
    </row>
    <row r="6" spans="1:16">
      <c r="A6" s="142"/>
      <c r="P6" s="185"/>
    </row>
    <row r="7" spans="1:16">
      <c r="A7" s="142"/>
      <c r="P7" s="185"/>
    </row>
    <row r="8" spans="1:16">
      <c r="A8" s="142"/>
      <c r="P8" s="185"/>
    </row>
    <row r="9" spans="1:16">
      <c r="A9" s="142"/>
      <c r="P9" s="185"/>
    </row>
    <row r="10" spans="1:16">
      <c r="A10" s="142"/>
      <c r="P10" s="185"/>
    </row>
    <row r="11" spans="1:16">
      <c r="A11" s="142"/>
      <c r="P11" s="185"/>
    </row>
    <row r="12" spans="1:16">
      <c r="A12" s="142"/>
      <c r="P12" s="185"/>
    </row>
    <row r="13" spans="1:16">
      <c r="A13" s="142"/>
      <c r="P13" s="185"/>
    </row>
    <row r="14" spans="1:16">
      <c r="A14" s="142"/>
      <c r="P14" s="185"/>
    </row>
    <row r="15" spans="1:16">
      <c r="A15" s="142"/>
      <c r="P15" s="185"/>
    </row>
    <row r="16" spans="1:16">
      <c r="A16" s="142"/>
      <c r="P16" s="185"/>
    </row>
    <row r="17" spans="1:16">
      <c r="A17" s="142"/>
      <c r="P17" s="185"/>
    </row>
    <row r="18" spans="1:16">
      <c r="A18" s="142"/>
      <c r="P18" s="185"/>
    </row>
    <row r="19" spans="1:16">
      <c r="A19" s="142"/>
      <c r="P19" s="185"/>
    </row>
    <row r="20" spans="1:16">
      <c r="A20" s="142"/>
      <c r="P20" s="185"/>
    </row>
    <row r="21" spans="1:16">
      <c r="A21" s="142"/>
      <c r="P21" s="185"/>
    </row>
    <row r="22" spans="1:16">
      <c r="A22" s="142"/>
      <c r="P22" s="185"/>
    </row>
    <row r="23" spans="1:16">
      <c r="A23" s="142"/>
      <c r="P23" s="185"/>
    </row>
    <row r="24" spans="1:16">
      <c r="A24" s="142"/>
      <c r="P24" s="185"/>
    </row>
    <row r="25" spans="1:16">
      <c r="A25" s="142"/>
      <c r="P25" s="185"/>
    </row>
    <row r="26" spans="1:16">
      <c r="A26" s="142"/>
      <c r="P26" s="185"/>
    </row>
    <row r="27" spans="1:16">
      <c r="A27" s="142"/>
      <c r="P27" s="185"/>
    </row>
    <row r="28" spans="1:16">
      <c r="A28" s="142"/>
      <c r="P28" s="185"/>
    </row>
    <row r="29" spans="1:16">
      <c r="A29" s="142"/>
      <c r="P29" s="185"/>
    </row>
    <row r="30" spans="1:16">
      <c r="A30" s="142"/>
      <c r="P30" s="185"/>
    </row>
    <row r="31" spans="1:16">
      <c r="A31" s="142"/>
      <c r="P31" s="185"/>
    </row>
    <row r="32" spans="1:16">
      <c r="A32" s="142"/>
      <c r="P32" s="185"/>
    </row>
    <row r="33" spans="1:16">
      <c r="A33" s="142"/>
      <c r="P33" s="185"/>
    </row>
    <row r="34" spans="1:16">
      <c r="A34" s="142"/>
      <c r="P34" s="185"/>
    </row>
    <row r="35" spans="1:16">
      <c r="A35" s="142"/>
      <c r="P35" s="185"/>
    </row>
    <row r="36" spans="1:16" ht="36" customHeight="1">
      <c r="P36" s="185"/>
    </row>
    <row r="42" spans="1:16" ht="55" customHeight="1">
      <c r="A42" s="345" t="s">
        <v>445</v>
      </c>
      <c r="B42" s="346"/>
      <c r="C42" s="346"/>
      <c r="D42" s="346"/>
      <c r="E42" s="346"/>
      <c r="F42" s="346"/>
      <c r="G42" s="346"/>
      <c r="H42" s="346"/>
      <c r="I42" s="346"/>
      <c r="J42" s="346"/>
      <c r="K42" s="346"/>
    </row>
  </sheetData>
  <mergeCells count="1">
    <mergeCell ref="A42:K42"/>
  </mergeCells>
  <printOptions horizontalCentered="1"/>
  <pageMargins left="0.2" right="0" top="0.2" bottom="0"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51C66-2539-4C4E-9D7F-901D29C7A723}">
  <sheetPr>
    <pageSetUpPr fitToPage="1"/>
  </sheetPr>
  <dimension ref="A1:W30"/>
  <sheetViews>
    <sheetView zoomScaleNormal="100" workbookViewId="0">
      <selection activeCell="M13" sqref="M13"/>
    </sheetView>
  </sheetViews>
  <sheetFormatPr defaultRowHeight="14.5"/>
  <cols>
    <col min="1" max="1" width="7.26953125" style="206" customWidth="1"/>
    <col min="2" max="2" width="4.26953125" style="206" customWidth="1"/>
    <col min="3" max="3" width="10.54296875" style="206" customWidth="1"/>
    <col min="4" max="4" width="9.453125" style="206" customWidth="1"/>
    <col min="5" max="5" width="28.453125" style="206" customWidth="1"/>
    <col min="6" max="6" width="3.81640625" style="240" customWidth="1"/>
    <col min="7" max="7" width="3.26953125" style="240" customWidth="1"/>
    <col min="8" max="8" width="7.26953125" style="240" customWidth="1"/>
    <col min="9" max="9" width="1.6328125" style="240" customWidth="1"/>
    <col min="10" max="10" width="5.6328125" style="240" customWidth="1"/>
    <col min="11" max="11" width="7.453125" style="240" customWidth="1"/>
    <col min="12" max="14" width="7.26953125" style="240" customWidth="1"/>
    <col min="15" max="15" width="7.453125" style="240" customWidth="1"/>
    <col min="16" max="16" width="1.1796875" style="240" customWidth="1"/>
    <col min="17" max="17" width="6.08984375" style="240" customWidth="1"/>
    <col min="18" max="18" width="7.6328125" style="240" customWidth="1"/>
    <col min="19" max="19" width="6.90625" style="240" customWidth="1"/>
    <col min="20" max="21" width="7.08984375" style="206" hidden="1" customWidth="1"/>
    <col min="22" max="22" width="5.26953125" style="206" hidden="1" customWidth="1"/>
    <col min="23" max="23" width="7.26953125" style="206" hidden="1" customWidth="1"/>
    <col min="24" max="24" width="3" style="206" customWidth="1"/>
    <col min="25" max="16384" width="8.7265625" style="206"/>
  </cols>
  <sheetData>
    <row r="1" spans="1:23" ht="12" customHeight="1">
      <c r="A1" s="347"/>
      <c r="B1" s="348"/>
      <c r="C1" s="349" t="s">
        <v>304</v>
      </c>
      <c r="D1" s="350"/>
      <c r="E1" s="350"/>
      <c r="F1" s="350"/>
      <c r="G1" s="350"/>
      <c r="H1" s="350"/>
      <c r="I1" s="350"/>
      <c r="J1" s="350"/>
      <c r="K1" s="350"/>
      <c r="L1" s="350"/>
      <c r="M1" s="350"/>
      <c r="N1" s="350"/>
      <c r="O1" s="350"/>
      <c r="P1" s="350"/>
      <c r="Q1" s="350"/>
      <c r="R1" s="350"/>
      <c r="S1" s="350"/>
      <c r="T1" s="351" t="s">
        <v>191</v>
      </c>
      <c r="U1" s="352"/>
      <c r="V1" s="351" t="s">
        <v>288</v>
      </c>
      <c r="W1" s="375"/>
    </row>
    <row r="2" spans="1:23" ht="12" customHeight="1">
      <c r="A2" s="353"/>
      <c r="B2" s="354"/>
      <c r="C2" s="207" t="s">
        <v>192</v>
      </c>
      <c r="D2" s="359" t="s">
        <v>513</v>
      </c>
      <c r="E2" s="360"/>
      <c r="F2" s="360"/>
      <c r="G2" s="360"/>
      <c r="H2" s="360"/>
      <c r="I2" s="360"/>
      <c r="J2" s="360"/>
      <c r="K2" s="360"/>
      <c r="L2" s="360"/>
      <c r="M2" s="360"/>
      <c r="N2" s="360"/>
      <c r="O2" s="360"/>
      <c r="P2" s="360"/>
      <c r="Q2" s="360"/>
      <c r="R2" s="360"/>
      <c r="S2" s="360"/>
      <c r="T2" s="209" t="s">
        <v>193</v>
      </c>
      <c r="U2" s="208" t="s">
        <v>194</v>
      </c>
      <c r="V2" s="353"/>
      <c r="W2" s="354"/>
    </row>
    <row r="3" spans="1:23" ht="12" customHeight="1">
      <c r="A3" s="355"/>
      <c r="B3" s="356"/>
      <c r="C3" s="207" t="s">
        <v>195</v>
      </c>
      <c r="D3" s="359" t="s">
        <v>302</v>
      </c>
      <c r="E3" s="360"/>
      <c r="F3" s="360"/>
      <c r="G3" s="360"/>
      <c r="H3" s="360"/>
      <c r="I3" s="360"/>
      <c r="J3" s="360"/>
      <c r="K3" s="360"/>
      <c r="L3" s="360"/>
      <c r="M3" s="360"/>
      <c r="N3" s="360"/>
      <c r="O3" s="360"/>
      <c r="P3" s="360"/>
      <c r="Q3" s="360"/>
      <c r="R3" s="360"/>
      <c r="S3" s="360"/>
      <c r="T3" s="209" t="s">
        <v>196</v>
      </c>
      <c r="U3" s="208" t="s">
        <v>197</v>
      </c>
      <c r="V3" s="355"/>
      <c r="W3" s="356"/>
    </row>
    <row r="4" spans="1:23" ht="12" customHeight="1">
      <c r="A4" s="355"/>
      <c r="B4" s="356"/>
      <c r="C4" s="207" t="s">
        <v>198</v>
      </c>
      <c r="D4" s="359" t="s">
        <v>305</v>
      </c>
      <c r="E4" s="360"/>
      <c r="F4" s="360"/>
      <c r="G4" s="360"/>
      <c r="H4" s="360"/>
      <c r="I4" s="360"/>
      <c r="J4" s="360"/>
      <c r="K4" s="360"/>
      <c r="L4" s="360"/>
      <c r="M4" s="360"/>
      <c r="N4" s="360"/>
      <c r="O4" s="360"/>
      <c r="P4" s="360"/>
      <c r="Q4" s="360"/>
      <c r="R4" s="360"/>
      <c r="S4" s="360"/>
      <c r="T4" s="209" t="s">
        <v>96</v>
      </c>
      <c r="U4" s="208" t="s">
        <v>285</v>
      </c>
      <c r="V4" s="355"/>
      <c r="W4" s="356"/>
    </row>
    <row r="5" spans="1:23" ht="18" customHeight="1">
      <c r="A5" s="357"/>
      <c r="B5" s="358"/>
      <c r="C5" s="207" t="s">
        <v>199</v>
      </c>
      <c r="D5" s="359" t="s">
        <v>306</v>
      </c>
      <c r="E5" s="360"/>
      <c r="F5" s="360"/>
      <c r="G5" s="360"/>
      <c r="H5" s="360"/>
      <c r="I5" s="360"/>
      <c r="J5" s="360"/>
      <c r="K5" s="360"/>
      <c r="L5" s="360"/>
      <c r="M5" s="360"/>
      <c r="N5" s="360"/>
      <c r="O5" s="360"/>
      <c r="P5" s="360"/>
      <c r="Q5" s="360"/>
      <c r="R5" s="360"/>
      <c r="S5" s="360"/>
      <c r="T5" s="209" t="s">
        <v>200</v>
      </c>
      <c r="U5" s="208" t="s">
        <v>286</v>
      </c>
      <c r="V5" s="357"/>
      <c r="W5" s="358"/>
    </row>
    <row r="6" spans="1:23" s="212" customFormat="1" ht="15" customHeight="1">
      <c r="A6" s="213" t="s">
        <v>201</v>
      </c>
      <c r="B6" s="364" t="s">
        <v>202</v>
      </c>
      <c r="C6" s="365"/>
      <c r="D6" s="366"/>
      <c r="E6" s="214" t="s">
        <v>152</v>
      </c>
      <c r="F6" s="367" t="s">
        <v>446</v>
      </c>
      <c r="G6" s="368"/>
      <c r="H6" s="238" t="s">
        <v>447</v>
      </c>
      <c r="I6" s="367" t="s">
        <v>448</v>
      </c>
      <c r="J6" s="368"/>
      <c r="K6" s="238" t="s">
        <v>449</v>
      </c>
      <c r="L6" s="238" t="s">
        <v>450</v>
      </c>
      <c r="M6" s="238" t="s">
        <v>451</v>
      </c>
      <c r="N6" s="239" t="s">
        <v>452</v>
      </c>
      <c r="O6" s="238" t="s">
        <v>453</v>
      </c>
      <c r="P6" s="369" t="s">
        <v>454</v>
      </c>
      <c r="Q6" s="370"/>
      <c r="R6" s="238" t="s">
        <v>455</v>
      </c>
      <c r="S6" s="238" t="s">
        <v>456</v>
      </c>
      <c r="T6" s="219"/>
      <c r="U6" s="210"/>
      <c r="V6" s="210"/>
      <c r="W6" s="211"/>
    </row>
    <row r="7" spans="1:23" s="212" customFormat="1" ht="21" customHeight="1">
      <c r="A7" s="211" t="s">
        <v>289</v>
      </c>
      <c r="B7" s="361" t="s">
        <v>203</v>
      </c>
      <c r="C7" s="362"/>
      <c r="D7" s="363"/>
      <c r="E7" s="215" t="s">
        <v>153</v>
      </c>
      <c r="F7" s="371" t="s">
        <v>174</v>
      </c>
      <c r="G7" s="372"/>
      <c r="H7" s="252" t="s">
        <v>174</v>
      </c>
      <c r="I7" s="371" t="s">
        <v>204</v>
      </c>
      <c r="J7" s="372"/>
      <c r="K7" s="252" t="s">
        <v>205</v>
      </c>
      <c r="L7" s="253">
        <v>28</v>
      </c>
      <c r="M7" s="252" t="s">
        <v>206</v>
      </c>
      <c r="N7" s="254">
        <v>29</v>
      </c>
      <c r="O7" s="252" t="s">
        <v>207</v>
      </c>
      <c r="P7" s="373" t="s">
        <v>208</v>
      </c>
      <c r="Q7" s="374"/>
      <c r="R7" s="252" t="s">
        <v>209</v>
      </c>
      <c r="S7" s="252" t="s">
        <v>210</v>
      </c>
      <c r="T7" s="218"/>
      <c r="U7" s="210"/>
      <c r="V7" s="210"/>
      <c r="W7" s="211"/>
    </row>
    <row r="8" spans="1:23" s="212" customFormat="1" ht="21" customHeight="1">
      <c r="A8" s="211" t="s">
        <v>290</v>
      </c>
      <c r="B8" s="361" t="s">
        <v>211</v>
      </c>
      <c r="C8" s="362"/>
      <c r="D8" s="363"/>
      <c r="E8" s="215" t="s">
        <v>154</v>
      </c>
      <c r="F8" s="371" t="s">
        <v>212</v>
      </c>
      <c r="G8" s="372"/>
      <c r="H8" s="252" t="s">
        <v>212</v>
      </c>
      <c r="I8" s="371" t="s">
        <v>204</v>
      </c>
      <c r="J8" s="372"/>
      <c r="K8" s="252" t="s">
        <v>213</v>
      </c>
      <c r="L8" s="252" t="s">
        <v>213</v>
      </c>
      <c r="M8" s="252" t="s">
        <v>214</v>
      </c>
      <c r="N8" s="254">
        <v>7</v>
      </c>
      <c r="O8" s="252" t="s">
        <v>215</v>
      </c>
      <c r="P8" s="373" t="s">
        <v>216</v>
      </c>
      <c r="Q8" s="374"/>
      <c r="R8" s="252" t="s">
        <v>217</v>
      </c>
      <c r="S8" s="253">
        <v>8</v>
      </c>
      <c r="T8" s="217"/>
      <c r="U8" s="210"/>
      <c r="V8" s="210"/>
      <c r="W8" s="211"/>
    </row>
    <row r="9" spans="1:23" s="212" customFormat="1" ht="21" customHeight="1">
      <c r="A9" s="211" t="s">
        <v>291</v>
      </c>
      <c r="B9" s="361" t="s">
        <v>218</v>
      </c>
      <c r="C9" s="362"/>
      <c r="D9" s="363"/>
      <c r="E9" s="215" t="s">
        <v>155</v>
      </c>
      <c r="F9" s="371" t="s">
        <v>219</v>
      </c>
      <c r="G9" s="372"/>
      <c r="H9" s="252" t="s">
        <v>219</v>
      </c>
      <c r="I9" s="371" t="s">
        <v>204</v>
      </c>
      <c r="J9" s="372"/>
      <c r="K9" s="252" t="s">
        <v>220</v>
      </c>
      <c r="L9" s="252" t="s">
        <v>220</v>
      </c>
      <c r="M9" s="252" t="s">
        <v>221</v>
      </c>
      <c r="N9" s="255" t="s">
        <v>172</v>
      </c>
      <c r="O9" s="252" t="s">
        <v>222</v>
      </c>
      <c r="P9" s="373" t="s">
        <v>223</v>
      </c>
      <c r="Q9" s="374"/>
      <c r="R9" s="252" t="s">
        <v>224</v>
      </c>
      <c r="S9" s="252" t="s">
        <v>225</v>
      </c>
      <c r="T9" s="217"/>
      <c r="U9" s="210"/>
      <c r="V9" s="210"/>
      <c r="W9" s="211"/>
    </row>
    <row r="10" spans="1:23" s="212" customFormat="1" ht="21" customHeight="1">
      <c r="A10" s="216" t="s">
        <v>226</v>
      </c>
      <c r="B10" s="361" t="s">
        <v>227</v>
      </c>
      <c r="C10" s="362"/>
      <c r="D10" s="363"/>
      <c r="E10" s="215" t="s">
        <v>156</v>
      </c>
      <c r="F10" s="371" t="s">
        <v>219</v>
      </c>
      <c r="G10" s="372"/>
      <c r="H10" s="252" t="s">
        <v>219</v>
      </c>
      <c r="I10" s="371" t="s">
        <v>204</v>
      </c>
      <c r="J10" s="372"/>
      <c r="K10" s="252" t="s">
        <v>228</v>
      </c>
      <c r="L10" s="252" t="s">
        <v>228</v>
      </c>
      <c r="M10" s="252" t="s">
        <v>229</v>
      </c>
      <c r="N10" s="254">
        <v>1</v>
      </c>
      <c r="O10" s="252" t="s">
        <v>230</v>
      </c>
      <c r="P10" s="373" t="s">
        <v>231</v>
      </c>
      <c r="Q10" s="374"/>
      <c r="R10" s="252" t="s">
        <v>232</v>
      </c>
      <c r="S10" s="252" t="s">
        <v>233</v>
      </c>
      <c r="T10" s="217"/>
      <c r="U10" s="210"/>
      <c r="V10" s="210"/>
      <c r="W10" s="211"/>
    </row>
    <row r="11" spans="1:23" s="212" customFormat="1" ht="21" customHeight="1">
      <c r="A11" s="211" t="s">
        <v>292</v>
      </c>
      <c r="B11" s="361" t="s">
        <v>234</v>
      </c>
      <c r="C11" s="362"/>
      <c r="D11" s="363"/>
      <c r="E11" s="215" t="s">
        <v>157</v>
      </c>
      <c r="F11" s="371" t="s">
        <v>219</v>
      </c>
      <c r="G11" s="372"/>
      <c r="H11" s="252" t="s">
        <v>219</v>
      </c>
      <c r="I11" s="371" t="s">
        <v>204</v>
      </c>
      <c r="J11" s="372"/>
      <c r="K11" s="252" t="s">
        <v>173</v>
      </c>
      <c r="L11" s="252" t="s">
        <v>173</v>
      </c>
      <c r="M11" s="252" t="s">
        <v>173</v>
      </c>
      <c r="N11" s="255" t="s">
        <v>173</v>
      </c>
      <c r="O11" s="252" t="s">
        <v>173</v>
      </c>
      <c r="P11" s="371" t="s">
        <v>173</v>
      </c>
      <c r="Q11" s="372"/>
      <c r="R11" s="252" t="s">
        <v>173</v>
      </c>
      <c r="S11" s="252" t="s">
        <v>173</v>
      </c>
      <c r="T11" s="217"/>
      <c r="U11" s="210"/>
      <c r="V11" s="210"/>
      <c r="W11" s="211"/>
    </row>
    <row r="12" spans="1:23" s="212" customFormat="1" ht="21" customHeight="1">
      <c r="A12" s="211" t="s">
        <v>293</v>
      </c>
      <c r="B12" s="361" t="s">
        <v>235</v>
      </c>
      <c r="C12" s="362"/>
      <c r="D12" s="363"/>
      <c r="E12" s="215" t="s">
        <v>158</v>
      </c>
      <c r="F12" s="371" t="s">
        <v>212</v>
      </c>
      <c r="G12" s="372"/>
      <c r="H12" s="252" t="s">
        <v>212</v>
      </c>
      <c r="I12" s="371" t="s">
        <v>204</v>
      </c>
      <c r="J12" s="372"/>
      <c r="K12" s="252" t="s">
        <v>236</v>
      </c>
      <c r="L12" s="252" t="s">
        <v>237</v>
      </c>
      <c r="M12" s="253">
        <v>2</v>
      </c>
      <c r="N12" s="254">
        <v>2</v>
      </c>
      <c r="O12" s="253">
        <v>2</v>
      </c>
      <c r="P12" s="373" t="s">
        <v>238</v>
      </c>
      <c r="Q12" s="374"/>
      <c r="R12" s="252" t="s">
        <v>239</v>
      </c>
      <c r="S12" s="252" t="s">
        <v>240</v>
      </c>
      <c r="T12" s="217"/>
      <c r="U12" s="210"/>
      <c r="V12" s="210"/>
      <c r="W12" s="211"/>
    </row>
    <row r="13" spans="1:23" s="212" customFormat="1" ht="21" customHeight="1">
      <c r="A13" s="216" t="s">
        <v>241</v>
      </c>
      <c r="B13" s="361" t="s">
        <v>242</v>
      </c>
      <c r="C13" s="362"/>
      <c r="D13" s="363"/>
      <c r="E13" s="215" t="s">
        <v>159</v>
      </c>
      <c r="F13" s="371" t="s">
        <v>219</v>
      </c>
      <c r="G13" s="372"/>
      <c r="H13" s="252" t="s">
        <v>219</v>
      </c>
      <c r="I13" s="371" t="s">
        <v>204</v>
      </c>
      <c r="J13" s="372"/>
      <c r="K13" s="252" t="s">
        <v>174</v>
      </c>
      <c r="L13" s="252" t="s">
        <v>174</v>
      </c>
      <c r="M13" s="252" t="s">
        <v>174</v>
      </c>
      <c r="N13" s="255" t="s">
        <v>174</v>
      </c>
      <c r="O13" s="252" t="s">
        <v>174</v>
      </c>
      <c r="P13" s="371" t="s">
        <v>174</v>
      </c>
      <c r="Q13" s="372"/>
      <c r="R13" s="252" t="s">
        <v>174</v>
      </c>
      <c r="S13" s="252" t="s">
        <v>174</v>
      </c>
      <c r="T13" s="217"/>
      <c r="U13" s="210"/>
      <c r="V13" s="210"/>
      <c r="W13" s="211"/>
    </row>
    <row r="14" spans="1:23" s="212" customFormat="1" ht="21" customHeight="1">
      <c r="A14" s="211" t="s">
        <v>294</v>
      </c>
      <c r="B14" s="361" t="s">
        <v>243</v>
      </c>
      <c r="C14" s="362"/>
      <c r="D14" s="363"/>
      <c r="E14" s="215" t="s">
        <v>160</v>
      </c>
      <c r="F14" s="371" t="s">
        <v>181</v>
      </c>
      <c r="G14" s="372"/>
      <c r="H14" s="252" t="s">
        <v>181</v>
      </c>
      <c r="I14" s="371" t="s">
        <v>204</v>
      </c>
      <c r="J14" s="372"/>
      <c r="K14" s="253">
        <v>17</v>
      </c>
      <c r="L14" s="252" t="s">
        <v>244</v>
      </c>
      <c r="M14" s="252" t="s">
        <v>180</v>
      </c>
      <c r="N14" s="255" t="s">
        <v>175</v>
      </c>
      <c r="O14" s="253">
        <v>20</v>
      </c>
      <c r="P14" s="381">
        <v>21</v>
      </c>
      <c r="Q14" s="382"/>
      <c r="R14" s="253">
        <v>22</v>
      </c>
      <c r="S14" s="253">
        <v>23</v>
      </c>
      <c r="T14" s="217"/>
      <c r="U14" s="210"/>
      <c r="V14" s="210"/>
      <c r="W14" s="211"/>
    </row>
    <row r="15" spans="1:23" s="212" customFormat="1" ht="21" customHeight="1">
      <c r="A15" s="211" t="s">
        <v>295</v>
      </c>
      <c r="B15" s="361" t="s">
        <v>307</v>
      </c>
      <c r="C15" s="362"/>
      <c r="D15" s="363"/>
      <c r="E15" s="215" t="s">
        <v>161</v>
      </c>
      <c r="F15" s="371" t="s">
        <v>212</v>
      </c>
      <c r="G15" s="372"/>
      <c r="H15" s="252" t="s">
        <v>212</v>
      </c>
      <c r="I15" s="371" t="s">
        <v>204</v>
      </c>
      <c r="J15" s="372"/>
      <c r="K15" s="252" t="s">
        <v>245</v>
      </c>
      <c r="L15" s="253">
        <v>16</v>
      </c>
      <c r="M15" s="252" t="s">
        <v>246</v>
      </c>
      <c r="N15" s="255" t="s">
        <v>176</v>
      </c>
      <c r="O15" s="252" t="s">
        <v>247</v>
      </c>
      <c r="P15" s="373" t="s">
        <v>175</v>
      </c>
      <c r="Q15" s="374"/>
      <c r="R15" s="252" t="s">
        <v>248</v>
      </c>
      <c r="S15" s="252" t="s">
        <v>249</v>
      </c>
      <c r="T15" s="217"/>
      <c r="U15" s="210"/>
      <c r="V15" s="210"/>
      <c r="W15" s="211"/>
    </row>
    <row r="16" spans="1:23" s="212" customFormat="1" ht="21" customHeight="1">
      <c r="A16" s="211" t="s">
        <v>296</v>
      </c>
      <c r="B16" s="361" t="s">
        <v>250</v>
      </c>
      <c r="C16" s="362"/>
      <c r="D16" s="363"/>
      <c r="E16" s="215" t="s">
        <v>162</v>
      </c>
      <c r="F16" s="371" t="s">
        <v>212</v>
      </c>
      <c r="G16" s="372"/>
      <c r="H16" s="252" t="s">
        <v>212</v>
      </c>
      <c r="I16" s="371" t="s">
        <v>204</v>
      </c>
      <c r="J16" s="372"/>
      <c r="K16" s="252" t="s">
        <v>251</v>
      </c>
      <c r="L16" s="252" t="s">
        <v>252</v>
      </c>
      <c r="M16" s="252" t="s">
        <v>253</v>
      </c>
      <c r="N16" s="254">
        <v>18</v>
      </c>
      <c r="O16" s="252" t="s">
        <v>254</v>
      </c>
      <c r="P16" s="373" t="s">
        <v>255</v>
      </c>
      <c r="Q16" s="374"/>
      <c r="R16" s="252" t="s">
        <v>256</v>
      </c>
      <c r="S16" s="252" t="s">
        <v>178</v>
      </c>
      <c r="T16" s="217"/>
      <c r="U16" s="210"/>
      <c r="V16" s="210"/>
      <c r="W16" s="211"/>
    </row>
    <row r="17" spans="1:23" s="212" customFormat="1" ht="21" customHeight="1">
      <c r="A17" s="211" t="s">
        <v>297</v>
      </c>
      <c r="B17" s="361" t="s">
        <v>257</v>
      </c>
      <c r="C17" s="362"/>
      <c r="D17" s="363"/>
      <c r="E17" s="215" t="s">
        <v>163</v>
      </c>
      <c r="F17" s="371" t="s">
        <v>174</v>
      </c>
      <c r="G17" s="372"/>
      <c r="H17" s="252" t="s">
        <v>174</v>
      </c>
      <c r="I17" s="371" t="s">
        <v>204</v>
      </c>
      <c r="J17" s="372"/>
      <c r="K17" s="252" t="s">
        <v>258</v>
      </c>
      <c r="L17" s="252" t="s">
        <v>259</v>
      </c>
      <c r="M17" s="252" t="s">
        <v>260</v>
      </c>
      <c r="N17" s="255" t="s">
        <v>177</v>
      </c>
      <c r="O17" s="252" t="s">
        <v>261</v>
      </c>
      <c r="P17" s="381">
        <v>25</v>
      </c>
      <c r="Q17" s="382"/>
      <c r="R17" s="252" t="s">
        <v>262</v>
      </c>
      <c r="S17" s="253">
        <v>28</v>
      </c>
      <c r="T17" s="217"/>
      <c r="U17" s="210"/>
      <c r="V17" s="210"/>
      <c r="W17" s="211"/>
    </row>
    <row r="18" spans="1:23" s="212" customFormat="1" ht="21" customHeight="1">
      <c r="A18" s="211" t="s">
        <v>298</v>
      </c>
      <c r="B18" s="361" t="s">
        <v>263</v>
      </c>
      <c r="C18" s="362"/>
      <c r="D18" s="363"/>
      <c r="E18" s="215" t="s">
        <v>164</v>
      </c>
      <c r="F18" s="371" t="s">
        <v>174</v>
      </c>
      <c r="G18" s="372"/>
      <c r="H18" s="252" t="s">
        <v>174</v>
      </c>
      <c r="I18" s="371" t="s">
        <v>204</v>
      </c>
      <c r="J18" s="372"/>
      <c r="K18" s="252" t="s">
        <v>254</v>
      </c>
      <c r="L18" s="252" t="s">
        <v>255</v>
      </c>
      <c r="M18" s="252" t="s">
        <v>256</v>
      </c>
      <c r="N18" s="255" t="s">
        <v>178</v>
      </c>
      <c r="O18" s="252" t="s">
        <v>264</v>
      </c>
      <c r="P18" s="373" t="s">
        <v>265</v>
      </c>
      <c r="Q18" s="374"/>
      <c r="R18" s="252" t="s">
        <v>266</v>
      </c>
      <c r="S18" s="252" t="s">
        <v>267</v>
      </c>
      <c r="T18" s="217"/>
      <c r="U18" s="210"/>
      <c r="V18" s="210"/>
      <c r="W18" s="211"/>
    </row>
    <row r="19" spans="1:23" s="212" customFormat="1" ht="21" customHeight="1">
      <c r="A19" s="211" t="s">
        <v>299</v>
      </c>
      <c r="B19" s="361" t="s">
        <v>268</v>
      </c>
      <c r="C19" s="362"/>
      <c r="D19" s="363"/>
      <c r="E19" s="215" t="s">
        <v>165</v>
      </c>
      <c r="F19" s="371" t="s">
        <v>212</v>
      </c>
      <c r="G19" s="372"/>
      <c r="H19" s="252" t="s">
        <v>212</v>
      </c>
      <c r="I19" s="371" t="s">
        <v>204</v>
      </c>
      <c r="J19" s="372"/>
      <c r="K19" s="252" t="s">
        <v>269</v>
      </c>
      <c r="L19" s="252" t="s">
        <v>270</v>
      </c>
      <c r="M19" s="252" t="s">
        <v>271</v>
      </c>
      <c r="N19" s="255" t="s">
        <v>179</v>
      </c>
      <c r="O19" s="253">
        <v>10</v>
      </c>
      <c r="P19" s="373" t="s">
        <v>272</v>
      </c>
      <c r="Q19" s="374"/>
      <c r="R19" s="253">
        <v>11</v>
      </c>
      <c r="S19" s="252" t="s">
        <v>273</v>
      </c>
      <c r="T19" s="217"/>
      <c r="U19" s="210"/>
      <c r="V19" s="210"/>
      <c r="W19" s="211"/>
    </row>
    <row r="20" spans="1:23" s="212" customFormat="1" ht="21" customHeight="1">
      <c r="A20" s="211" t="s">
        <v>308</v>
      </c>
      <c r="B20" s="361" t="s">
        <v>309</v>
      </c>
      <c r="C20" s="362"/>
      <c r="D20" s="363"/>
      <c r="E20" s="212" t="s">
        <v>485</v>
      </c>
      <c r="F20" s="371" t="s">
        <v>212</v>
      </c>
      <c r="G20" s="372"/>
      <c r="H20" s="252" t="s">
        <v>212</v>
      </c>
      <c r="I20" s="371" t="s">
        <v>204</v>
      </c>
      <c r="J20" s="372"/>
      <c r="K20" s="252" t="s">
        <v>216</v>
      </c>
      <c r="L20" s="252" t="s">
        <v>217</v>
      </c>
      <c r="M20" s="253">
        <v>8</v>
      </c>
      <c r="N20" s="255" t="s">
        <v>310</v>
      </c>
      <c r="O20" s="252" t="s">
        <v>269</v>
      </c>
      <c r="P20" s="373" t="s">
        <v>274</v>
      </c>
      <c r="Q20" s="374"/>
      <c r="R20" s="252" t="s">
        <v>311</v>
      </c>
      <c r="S20" s="252" t="s">
        <v>312</v>
      </c>
      <c r="T20" s="217"/>
      <c r="U20" s="210"/>
      <c r="V20" s="210"/>
      <c r="W20" s="211"/>
    </row>
    <row r="21" spans="1:23" s="212" customFormat="1" ht="21" customHeight="1">
      <c r="A21" s="211" t="s">
        <v>313</v>
      </c>
      <c r="B21" s="361" t="s">
        <v>314</v>
      </c>
      <c r="C21" s="362"/>
      <c r="D21" s="363"/>
      <c r="E21" s="215" t="s">
        <v>166</v>
      </c>
      <c r="F21" s="371" t="s">
        <v>174</v>
      </c>
      <c r="G21" s="372"/>
      <c r="H21" s="252" t="s">
        <v>174</v>
      </c>
      <c r="I21" s="371" t="s">
        <v>204</v>
      </c>
      <c r="J21" s="372"/>
      <c r="K21" s="252" t="s">
        <v>315</v>
      </c>
      <c r="L21" s="252" t="s">
        <v>316</v>
      </c>
      <c r="M21" s="252" t="s">
        <v>317</v>
      </c>
      <c r="N21" s="254">
        <v>35</v>
      </c>
      <c r="O21" s="252" t="s">
        <v>318</v>
      </c>
      <c r="P21" s="373" t="s">
        <v>319</v>
      </c>
      <c r="Q21" s="374"/>
      <c r="R21" s="252" t="s">
        <v>320</v>
      </c>
      <c r="S21" s="252" t="s">
        <v>321</v>
      </c>
      <c r="T21" s="217"/>
      <c r="U21" s="210"/>
      <c r="V21" s="210"/>
      <c r="W21" s="211"/>
    </row>
    <row r="22" spans="1:23" s="212" customFormat="1" ht="21" customHeight="1">
      <c r="A22" s="211" t="s">
        <v>322</v>
      </c>
      <c r="B22" s="361" t="s">
        <v>323</v>
      </c>
      <c r="C22" s="362"/>
      <c r="D22" s="363"/>
      <c r="E22" s="256" t="s">
        <v>511</v>
      </c>
      <c r="F22" s="371" t="s">
        <v>219</v>
      </c>
      <c r="G22" s="372"/>
      <c r="H22" s="252" t="s">
        <v>219</v>
      </c>
      <c r="I22" s="371" t="s">
        <v>204</v>
      </c>
      <c r="J22" s="372"/>
      <c r="K22" s="252" t="s">
        <v>221</v>
      </c>
      <c r="L22" s="252" t="s">
        <v>324</v>
      </c>
      <c r="M22" s="252" t="s">
        <v>224</v>
      </c>
      <c r="N22" s="255" t="s">
        <v>325</v>
      </c>
      <c r="O22" s="252" t="s">
        <v>326</v>
      </c>
      <c r="P22" s="373" t="s">
        <v>327</v>
      </c>
      <c r="Q22" s="374"/>
      <c r="R22" s="252" t="s">
        <v>328</v>
      </c>
      <c r="S22" s="252" t="s">
        <v>329</v>
      </c>
      <c r="T22" s="217"/>
      <c r="U22" s="210"/>
      <c r="V22" s="210"/>
      <c r="W22" s="211"/>
    </row>
    <row r="23" spans="1:23" s="212" customFormat="1" ht="21" customHeight="1">
      <c r="A23" s="211" t="s">
        <v>330</v>
      </c>
      <c r="B23" s="361" t="s">
        <v>331</v>
      </c>
      <c r="C23" s="362"/>
      <c r="D23" s="363"/>
      <c r="E23" s="215" t="s">
        <v>167</v>
      </c>
      <c r="F23" s="371" t="s">
        <v>219</v>
      </c>
      <c r="G23" s="372"/>
      <c r="H23" s="252" t="s">
        <v>219</v>
      </c>
      <c r="I23" s="371" t="s">
        <v>204</v>
      </c>
      <c r="J23" s="372"/>
      <c r="K23" s="252" t="s">
        <v>332</v>
      </c>
      <c r="L23" s="252" t="s">
        <v>333</v>
      </c>
      <c r="M23" s="252" t="s">
        <v>334</v>
      </c>
      <c r="N23" s="255" t="s">
        <v>335</v>
      </c>
      <c r="O23" s="252" t="s">
        <v>336</v>
      </c>
      <c r="P23" s="373" t="s">
        <v>221</v>
      </c>
      <c r="Q23" s="374"/>
      <c r="R23" s="252" t="s">
        <v>223</v>
      </c>
      <c r="S23" s="252" t="s">
        <v>225</v>
      </c>
      <c r="T23" s="217"/>
      <c r="U23" s="210"/>
      <c r="V23" s="210"/>
      <c r="W23" s="211"/>
    </row>
    <row r="24" spans="1:23" s="212" customFormat="1" ht="21" customHeight="1">
      <c r="A24" s="216" t="s">
        <v>275</v>
      </c>
      <c r="B24" s="361" t="s">
        <v>276</v>
      </c>
      <c r="C24" s="362"/>
      <c r="D24" s="363"/>
      <c r="E24" s="215" t="s">
        <v>168</v>
      </c>
      <c r="F24" s="371" t="s">
        <v>219</v>
      </c>
      <c r="G24" s="372"/>
      <c r="H24" s="252" t="s">
        <v>219</v>
      </c>
      <c r="I24" s="371" t="s">
        <v>204</v>
      </c>
      <c r="J24" s="372"/>
      <c r="K24" s="252" t="s">
        <v>181</v>
      </c>
      <c r="L24" s="252" t="s">
        <v>181</v>
      </c>
      <c r="M24" s="252" t="s">
        <v>181</v>
      </c>
      <c r="N24" s="255" t="s">
        <v>181</v>
      </c>
      <c r="O24" s="252" t="s">
        <v>181</v>
      </c>
      <c r="P24" s="371" t="s">
        <v>181</v>
      </c>
      <c r="Q24" s="372"/>
      <c r="R24" s="252" t="s">
        <v>181</v>
      </c>
      <c r="S24" s="252" t="s">
        <v>181</v>
      </c>
      <c r="T24" s="217"/>
      <c r="U24" s="210"/>
      <c r="V24" s="210"/>
      <c r="W24" s="211"/>
    </row>
    <row r="25" spans="1:23" s="212" customFormat="1" ht="21" customHeight="1">
      <c r="A25" s="216" t="s">
        <v>277</v>
      </c>
      <c r="B25" s="361" t="s">
        <v>278</v>
      </c>
      <c r="C25" s="362"/>
      <c r="D25" s="363"/>
      <c r="E25" s="215" t="s">
        <v>169</v>
      </c>
      <c r="F25" s="371" t="s">
        <v>219</v>
      </c>
      <c r="G25" s="372"/>
      <c r="H25" s="252" t="s">
        <v>219</v>
      </c>
      <c r="I25" s="371" t="s">
        <v>204</v>
      </c>
      <c r="J25" s="372"/>
      <c r="K25" s="253">
        <v>1</v>
      </c>
      <c r="L25" s="253">
        <v>1</v>
      </c>
      <c r="M25" s="253">
        <v>1</v>
      </c>
      <c r="N25" s="254">
        <v>1</v>
      </c>
      <c r="O25" s="253">
        <v>1</v>
      </c>
      <c r="P25" s="381">
        <v>1</v>
      </c>
      <c r="Q25" s="382"/>
      <c r="R25" s="253">
        <v>1</v>
      </c>
      <c r="S25" s="253">
        <v>1</v>
      </c>
      <c r="T25" s="217"/>
      <c r="U25" s="210"/>
      <c r="V25" s="210"/>
      <c r="W25" s="211"/>
    </row>
    <row r="26" spans="1:23" s="212" customFormat="1" ht="21" customHeight="1">
      <c r="A26" s="216" t="s">
        <v>337</v>
      </c>
      <c r="B26" s="361" t="s">
        <v>338</v>
      </c>
      <c r="C26" s="362"/>
      <c r="D26" s="363"/>
      <c r="E26" s="215" t="s">
        <v>170</v>
      </c>
      <c r="F26" s="371" t="s">
        <v>219</v>
      </c>
      <c r="G26" s="372"/>
      <c r="H26" s="252" t="s">
        <v>219</v>
      </c>
      <c r="I26" s="371" t="s">
        <v>204</v>
      </c>
      <c r="J26" s="372"/>
      <c r="K26" s="253">
        <v>2</v>
      </c>
      <c r="L26" s="253">
        <v>2</v>
      </c>
      <c r="M26" s="253">
        <v>2</v>
      </c>
      <c r="N26" s="254">
        <v>2</v>
      </c>
      <c r="O26" s="253">
        <v>2</v>
      </c>
      <c r="P26" s="381">
        <v>2</v>
      </c>
      <c r="Q26" s="382"/>
      <c r="R26" s="253">
        <v>2</v>
      </c>
      <c r="S26" s="253">
        <v>2</v>
      </c>
      <c r="T26" s="217"/>
      <c r="U26" s="210"/>
      <c r="V26" s="210"/>
      <c r="W26" s="211"/>
    </row>
    <row r="27" spans="1:23" s="212" customFormat="1" ht="21" customHeight="1">
      <c r="A27" s="211" t="s">
        <v>300</v>
      </c>
      <c r="B27" s="361" t="s">
        <v>279</v>
      </c>
      <c r="C27" s="362"/>
      <c r="D27" s="363"/>
      <c r="E27" s="215" t="s">
        <v>171</v>
      </c>
      <c r="F27" s="371" t="s">
        <v>174</v>
      </c>
      <c r="G27" s="372"/>
      <c r="H27" s="253">
        <v>0</v>
      </c>
      <c r="I27" s="371" t="s">
        <v>204</v>
      </c>
      <c r="J27" s="372"/>
      <c r="K27" s="253">
        <v>24</v>
      </c>
      <c r="L27" s="253">
        <v>24</v>
      </c>
      <c r="M27" s="253">
        <v>24</v>
      </c>
      <c r="N27" s="254">
        <v>24</v>
      </c>
      <c r="O27" s="253">
        <v>24</v>
      </c>
      <c r="P27" s="381">
        <v>24</v>
      </c>
      <c r="Q27" s="382"/>
      <c r="R27" s="253">
        <v>24</v>
      </c>
      <c r="S27" s="253">
        <v>24</v>
      </c>
      <c r="T27" s="217"/>
      <c r="U27" s="210"/>
      <c r="V27" s="210"/>
      <c r="W27" s="211"/>
    </row>
    <row r="28" spans="1:23" ht="12" customHeight="1">
      <c r="A28" s="376" t="s">
        <v>280</v>
      </c>
      <c r="B28" s="377"/>
      <c r="C28" s="377"/>
      <c r="D28" s="377"/>
      <c r="E28" s="377"/>
      <c r="F28" s="377"/>
      <c r="G28" s="377"/>
      <c r="H28" s="377"/>
      <c r="I28" s="377"/>
      <c r="J28" s="377"/>
      <c r="K28" s="377"/>
      <c r="L28" s="377"/>
      <c r="M28" s="377"/>
      <c r="N28" s="377"/>
      <c r="O28" s="377"/>
      <c r="P28" s="377"/>
      <c r="Q28" s="377"/>
      <c r="R28" s="377"/>
      <c r="S28" s="377"/>
      <c r="T28" s="377"/>
      <c r="U28" s="377"/>
      <c r="V28" s="377"/>
      <c r="W28" s="378"/>
    </row>
    <row r="29" spans="1:23" ht="21" customHeight="1">
      <c r="A29" s="347" t="s">
        <v>339</v>
      </c>
      <c r="B29" s="379"/>
      <c r="C29" s="379"/>
      <c r="D29" s="379"/>
      <c r="E29" s="379"/>
      <c r="F29" s="379"/>
      <c r="G29" s="379"/>
      <c r="H29" s="379"/>
      <c r="I29" s="379"/>
      <c r="J29" s="379"/>
      <c r="K29" s="379"/>
      <c r="L29" s="379"/>
      <c r="M29" s="379"/>
      <c r="N29" s="379"/>
      <c r="O29" s="379"/>
      <c r="P29" s="379"/>
      <c r="Q29" s="379"/>
      <c r="R29" s="379"/>
      <c r="S29" s="379"/>
      <c r="T29" s="379"/>
      <c r="U29" s="379"/>
      <c r="V29" s="379"/>
      <c r="W29" s="380"/>
    </row>
    <row r="30" spans="1:23" ht="9" customHeight="1">
      <c r="A30" s="206" t="s">
        <v>340</v>
      </c>
    </row>
  </sheetData>
  <mergeCells count="100">
    <mergeCell ref="F27:G27"/>
    <mergeCell ref="I27:J27"/>
    <mergeCell ref="P27:Q27"/>
    <mergeCell ref="F25:G25"/>
    <mergeCell ref="I25:J25"/>
    <mergeCell ref="P25:Q25"/>
    <mergeCell ref="F26:G26"/>
    <mergeCell ref="I26:J26"/>
    <mergeCell ref="P26:Q26"/>
    <mergeCell ref="F23:G23"/>
    <mergeCell ref="I23:J23"/>
    <mergeCell ref="P23:Q23"/>
    <mergeCell ref="F24:G24"/>
    <mergeCell ref="I24:J24"/>
    <mergeCell ref="P24:Q24"/>
    <mergeCell ref="F21:G21"/>
    <mergeCell ref="I21:J21"/>
    <mergeCell ref="P21:Q21"/>
    <mergeCell ref="F22:G22"/>
    <mergeCell ref="I22:J22"/>
    <mergeCell ref="P22:Q22"/>
    <mergeCell ref="F19:G19"/>
    <mergeCell ref="I19:J19"/>
    <mergeCell ref="P19:Q19"/>
    <mergeCell ref="F20:G20"/>
    <mergeCell ref="I20:J20"/>
    <mergeCell ref="P20:Q20"/>
    <mergeCell ref="F17:G17"/>
    <mergeCell ref="I17:J17"/>
    <mergeCell ref="P17:Q17"/>
    <mergeCell ref="F18:G18"/>
    <mergeCell ref="I18:J18"/>
    <mergeCell ref="P18:Q18"/>
    <mergeCell ref="F15:G15"/>
    <mergeCell ref="I15:J15"/>
    <mergeCell ref="P15:Q15"/>
    <mergeCell ref="F16:G16"/>
    <mergeCell ref="I16:J16"/>
    <mergeCell ref="P16:Q16"/>
    <mergeCell ref="F13:G13"/>
    <mergeCell ref="I13:J13"/>
    <mergeCell ref="P13:Q13"/>
    <mergeCell ref="F14:G14"/>
    <mergeCell ref="I14:J14"/>
    <mergeCell ref="P14:Q14"/>
    <mergeCell ref="F11:G11"/>
    <mergeCell ref="I11:J11"/>
    <mergeCell ref="P11:Q11"/>
    <mergeCell ref="F12:G12"/>
    <mergeCell ref="I12:J12"/>
    <mergeCell ref="P12:Q12"/>
    <mergeCell ref="P8:Q8"/>
    <mergeCell ref="F9:G9"/>
    <mergeCell ref="I9:J9"/>
    <mergeCell ref="P9:Q9"/>
    <mergeCell ref="F10:G10"/>
    <mergeCell ref="I10:J10"/>
    <mergeCell ref="P10:Q10"/>
    <mergeCell ref="V1:W1"/>
    <mergeCell ref="A28:W28"/>
    <mergeCell ref="A29:W29"/>
    <mergeCell ref="B27:D27"/>
    <mergeCell ref="B26:D26"/>
    <mergeCell ref="B25:D25"/>
    <mergeCell ref="B24:D24"/>
    <mergeCell ref="B23:D23"/>
    <mergeCell ref="B22:D22"/>
    <mergeCell ref="B21:D21"/>
    <mergeCell ref="B20:D20"/>
    <mergeCell ref="B19:D19"/>
    <mergeCell ref="B18:D18"/>
    <mergeCell ref="B17:D17"/>
    <mergeCell ref="B16:D16"/>
    <mergeCell ref="B15:D15"/>
    <mergeCell ref="B14:D14"/>
    <mergeCell ref="B13:D13"/>
    <mergeCell ref="B12:D12"/>
    <mergeCell ref="B11:D11"/>
    <mergeCell ref="B10:D10"/>
    <mergeCell ref="B9:D9"/>
    <mergeCell ref="B8:D8"/>
    <mergeCell ref="B7:D7"/>
    <mergeCell ref="B6:D6"/>
    <mergeCell ref="V2:W5"/>
    <mergeCell ref="D3:S3"/>
    <mergeCell ref="D4:S4"/>
    <mergeCell ref="D5:S5"/>
    <mergeCell ref="F6:G6"/>
    <mergeCell ref="I6:J6"/>
    <mergeCell ref="P6:Q6"/>
    <mergeCell ref="F7:G7"/>
    <mergeCell ref="I7:J7"/>
    <mergeCell ref="P7:Q7"/>
    <mergeCell ref="F8:G8"/>
    <mergeCell ref="I8:J8"/>
    <mergeCell ref="A1:B1"/>
    <mergeCell ref="C1:S1"/>
    <mergeCell ref="T1:U1"/>
    <mergeCell ref="A2:B5"/>
    <mergeCell ref="D2:S2"/>
  </mergeCells>
  <printOptions horizontalCentered="1"/>
  <pageMargins left="0.2" right="0" top="0.25" bottom="0" header="0.3" footer="0.3"/>
  <pageSetup paperSize="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C705-12B0-4C23-9229-92033D31AE3D}">
  <dimension ref="A1:J56"/>
  <sheetViews>
    <sheetView zoomScale="48" zoomScaleNormal="48" workbookViewId="0">
      <selection activeCell="N9" sqref="N9"/>
    </sheetView>
  </sheetViews>
  <sheetFormatPr defaultColWidth="12.1796875" defaultRowHeight="15"/>
  <cols>
    <col min="1" max="1" width="12.1796875" style="221"/>
    <col min="2" max="2" width="41.90625" style="221" customWidth="1"/>
    <col min="3" max="3" width="44.90625" style="221" customWidth="1"/>
    <col min="4" max="4" width="27.453125" style="221" customWidth="1"/>
    <col min="5" max="5" width="20.26953125" style="221" customWidth="1"/>
    <col min="6" max="6" width="6" style="221" bestFit="1" customWidth="1"/>
    <col min="7" max="7" width="28.54296875" style="221" bestFit="1" customWidth="1"/>
    <col min="8" max="8" width="16.1796875" style="221" customWidth="1"/>
    <col min="9" max="9" width="17.6328125" style="221" customWidth="1"/>
    <col min="10" max="10" width="14.36328125" style="221" customWidth="1"/>
    <col min="11" max="16384" width="12.1796875" style="221"/>
  </cols>
  <sheetData>
    <row r="1" spans="1:10" ht="16">
      <c r="B1" s="222"/>
      <c r="C1" s="222"/>
      <c r="D1" s="222"/>
      <c r="E1" s="222"/>
      <c r="F1" s="222"/>
      <c r="G1" s="222"/>
      <c r="H1" s="222"/>
    </row>
    <row r="2" spans="1:10" ht="16">
      <c r="A2" s="223"/>
      <c r="B2" s="224" t="s">
        <v>106</v>
      </c>
      <c r="C2" s="224" t="s">
        <v>368</v>
      </c>
      <c r="D2" s="224" t="s">
        <v>369</v>
      </c>
      <c r="E2" s="224" t="s">
        <v>370</v>
      </c>
      <c r="F2" s="224" t="s">
        <v>57</v>
      </c>
      <c r="G2" s="224" t="s">
        <v>371</v>
      </c>
      <c r="H2" s="225" t="s">
        <v>372</v>
      </c>
      <c r="I2" s="225" t="s">
        <v>373</v>
      </c>
      <c r="J2" s="225" t="s">
        <v>374</v>
      </c>
    </row>
    <row r="3" spans="1:10" ht="16">
      <c r="A3" s="223" t="s">
        <v>301</v>
      </c>
      <c r="B3" s="226" t="s">
        <v>302</v>
      </c>
      <c r="C3" s="226" t="s">
        <v>375</v>
      </c>
      <c r="D3" s="226" t="s">
        <v>349</v>
      </c>
      <c r="E3" s="226" t="s">
        <v>376</v>
      </c>
      <c r="F3" s="226" t="s">
        <v>97</v>
      </c>
      <c r="G3" s="226" t="s">
        <v>377</v>
      </c>
      <c r="H3" s="227">
        <v>68</v>
      </c>
      <c r="I3" s="228">
        <v>36</v>
      </c>
      <c r="J3" s="229">
        <f>+ROUND(I3*1.08,0)*2</f>
        <v>78</v>
      </c>
    </row>
    <row r="4" spans="1:10" ht="16">
      <c r="A4" s="223" t="s">
        <v>301</v>
      </c>
      <c r="B4" s="226" t="s">
        <v>302</v>
      </c>
      <c r="C4" s="226" t="s">
        <v>375</v>
      </c>
      <c r="D4" s="226" t="s">
        <v>349</v>
      </c>
      <c r="E4" s="226" t="s">
        <v>376</v>
      </c>
      <c r="F4" s="226" t="s">
        <v>85</v>
      </c>
      <c r="G4" s="226" t="s">
        <v>378</v>
      </c>
      <c r="H4" s="227">
        <v>68</v>
      </c>
      <c r="I4" s="228">
        <v>72</v>
      </c>
      <c r="J4" s="229">
        <f t="shared" ref="J4:J10" si="0">+ROUND(I4*1.08,0)*2</f>
        <v>156</v>
      </c>
    </row>
    <row r="5" spans="1:10" ht="16">
      <c r="A5" s="223" t="s">
        <v>301</v>
      </c>
      <c r="B5" s="226" t="s">
        <v>302</v>
      </c>
      <c r="C5" s="226" t="s">
        <v>375</v>
      </c>
      <c r="D5" s="226" t="s">
        <v>349</v>
      </c>
      <c r="E5" s="226" t="s">
        <v>376</v>
      </c>
      <c r="F5" s="226" t="s">
        <v>379</v>
      </c>
      <c r="G5" s="226" t="s">
        <v>380</v>
      </c>
      <c r="H5" s="227">
        <v>68</v>
      </c>
      <c r="I5" s="228">
        <v>180</v>
      </c>
      <c r="J5" s="229">
        <f>+ROUND(I5*1.07,0)*2</f>
        <v>386</v>
      </c>
    </row>
    <row r="6" spans="1:10" ht="16">
      <c r="A6" s="223" t="s">
        <v>301</v>
      </c>
      <c r="B6" s="226" t="s">
        <v>302</v>
      </c>
      <c r="C6" s="226" t="s">
        <v>375</v>
      </c>
      <c r="D6" s="226" t="s">
        <v>349</v>
      </c>
      <c r="E6" s="226" t="s">
        <v>376</v>
      </c>
      <c r="F6" s="226" t="s">
        <v>381</v>
      </c>
      <c r="G6" s="226" t="s">
        <v>382</v>
      </c>
      <c r="H6" s="227">
        <v>68</v>
      </c>
      <c r="I6" s="228">
        <v>360</v>
      </c>
      <c r="J6" s="229">
        <f>+ROUND(I6*1.07,0)*2+6</f>
        <v>776</v>
      </c>
    </row>
    <row r="7" spans="1:10" ht="16">
      <c r="A7" s="223" t="s">
        <v>301</v>
      </c>
      <c r="B7" s="226" t="s">
        <v>302</v>
      </c>
      <c r="C7" s="226" t="s">
        <v>375</v>
      </c>
      <c r="D7" s="226" t="s">
        <v>349</v>
      </c>
      <c r="E7" s="226" t="s">
        <v>376</v>
      </c>
      <c r="F7" s="226" t="s">
        <v>383</v>
      </c>
      <c r="G7" s="226" t="s">
        <v>384</v>
      </c>
      <c r="H7" s="227">
        <v>68</v>
      </c>
      <c r="I7" s="228">
        <v>318</v>
      </c>
      <c r="J7" s="229">
        <f>+ROUND(I7*1.07,0)*2</f>
        <v>680</v>
      </c>
    </row>
    <row r="8" spans="1:10" ht="16">
      <c r="A8" s="223" t="s">
        <v>301</v>
      </c>
      <c r="B8" s="226" t="s">
        <v>302</v>
      </c>
      <c r="C8" s="226" t="s">
        <v>375</v>
      </c>
      <c r="D8" s="226" t="s">
        <v>349</v>
      </c>
      <c r="E8" s="226" t="s">
        <v>376</v>
      </c>
      <c r="F8" s="226" t="s">
        <v>54</v>
      </c>
      <c r="G8" s="226" t="s">
        <v>385</v>
      </c>
      <c r="H8" s="227">
        <v>68</v>
      </c>
      <c r="I8" s="228">
        <v>132</v>
      </c>
      <c r="J8" s="229">
        <f t="shared" si="0"/>
        <v>286</v>
      </c>
    </row>
    <row r="9" spans="1:10" ht="16">
      <c r="A9" s="223" t="s">
        <v>301</v>
      </c>
      <c r="B9" s="226" t="s">
        <v>302</v>
      </c>
      <c r="C9" s="226" t="s">
        <v>375</v>
      </c>
      <c r="D9" s="226" t="s">
        <v>349</v>
      </c>
      <c r="E9" s="226" t="s">
        <v>376</v>
      </c>
      <c r="F9" s="226" t="s">
        <v>128</v>
      </c>
      <c r="G9" s="226" t="s">
        <v>386</v>
      </c>
      <c r="H9" s="227">
        <v>68</v>
      </c>
      <c r="I9" s="228">
        <v>66</v>
      </c>
      <c r="J9" s="229">
        <f t="shared" si="0"/>
        <v>142</v>
      </c>
    </row>
    <row r="10" spans="1:10" ht="16">
      <c r="A10" s="223" t="s">
        <v>301</v>
      </c>
      <c r="B10" s="226" t="s">
        <v>302</v>
      </c>
      <c r="C10" s="226" t="s">
        <v>375</v>
      </c>
      <c r="D10" s="226" t="s">
        <v>349</v>
      </c>
      <c r="E10" s="226" t="s">
        <v>376</v>
      </c>
      <c r="F10" s="226" t="s">
        <v>98</v>
      </c>
      <c r="G10" s="226" t="s">
        <v>387</v>
      </c>
      <c r="H10" s="227">
        <v>68</v>
      </c>
      <c r="I10" s="228">
        <v>36</v>
      </c>
      <c r="J10" s="229">
        <f t="shared" si="0"/>
        <v>78</v>
      </c>
    </row>
    <row r="11" spans="1:10" ht="16">
      <c r="A11" s="223"/>
      <c r="B11" s="223"/>
      <c r="C11" s="223"/>
      <c r="D11" s="226"/>
      <c r="E11" s="223"/>
      <c r="F11" s="223"/>
      <c r="G11" s="223"/>
      <c r="H11" s="230"/>
      <c r="I11" s="228"/>
      <c r="J11" s="229"/>
    </row>
    <row r="12" spans="1:10" ht="16">
      <c r="A12" s="223" t="s">
        <v>301</v>
      </c>
      <c r="B12" s="226" t="s">
        <v>302</v>
      </c>
      <c r="C12" s="226" t="s">
        <v>388</v>
      </c>
      <c r="D12" s="226" t="s">
        <v>349</v>
      </c>
      <c r="E12" s="226" t="s">
        <v>376</v>
      </c>
      <c r="F12" s="226" t="s">
        <v>97</v>
      </c>
      <c r="G12" s="226" t="s">
        <v>389</v>
      </c>
      <c r="H12" s="227">
        <v>68</v>
      </c>
      <c r="I12" s="228">
        <v>18</v>
      </c>
      <c r="J12" s="229">
        <f>+ROUND(I12*1.08,0)*2</f>
        <v>38</v>
      </c>
    </row>
    <row r="13" spans="1:10" ht="16">
      <c r="A13" s="223" t="s">
        <v>301</v>
      </c>
      <c r="B13" s="226" t="s">
        <v>302</v>
      </c>
      <c r="C13" s="226" t="s">
        <v>388</v>
      </c>
      <c r="D13" s="226" t="s">
        <v>349</v>
      </c>
      <c r="E13" s="226" t="s">
        <v>376</v>
      </c>
      <c r="F13" s="226" t="s">
        <v>85</v>
      </c>
      <c r="G13" s="226" t="s">
        <v>390</v>
      </c>
      <c r="H13" s="227">
        <v>68</v>
      </c>
      <c r="I13" s="228">
        <v>36</v>
      </c>
      <c r="J13" s="229">
        <f t="shared" ref="J13:J19" si="1">+ROUND(I13*1.08,0)*2</f>
        <v>78</v>
      </c>
    </row>
    <row r="14" spans="1:10" ht="16">
      <c r="A14" s="223" t="s">
        <v>301</v>
      </c>
      <c r="B14" s="226" t="s">
        <v>302</v>
      </c>
      <c r="C14" s="226" t="s">
        <v>388</v>
      </c>
      <c r="D14" s="226" t="s">
        <v>349</v>
      </c>
      <c r="E14" s="226" t="s">
        <v>376</v>
      </c>
      <c r="F14" s="226" t="s">
        <v>379</v>
      </c>
      <c r="G14" s="226" t="s">
        <v>391</v>
      </c>
      <c r="H14" s="227">
        <v>68</v>
      </c>
      <c r="I14" s="228">
        <v>93</v>
      </c>
      <c r="J14" s="229">
        <f>+ROUND(I14*1.07,0)*2</f>
        <v>200</v>
      </c>
    </row>
    <row r="15" spans="1:10" ht="16">
      <c r="A15" s="223" t="s">
        <v>301</v>
      </c>
      <c r="B15" s="226" t="s">
        <v>302</v>
      </c>
      <c r="C15" s="226" t="s">
        <v>388</v>
      </c>
      <c r="D15" s="226" t="s">
        <v>349</v>
      </c>
      <c r="E15" s="226" t="s">
        <v>376</v>
      </c>
      <c r="F15" s="226" t="s">
        <v>381</v>
      </c>
      <c r="G15" s="226" t="s">
        <v>392</v>
      </c>
      <c r="H15" s="227">
        <v>68</v>
      </c>
      <c r="I15" s="228">
        <v>174</v>
      </c>
      <c r="J15" s="229">
        <f>+ROUND(I15*1.07,0)*2+6</f>
        <v>378</v>
      </c>
    </row>
    <row r="16" spans="1:10" ht="16">
      <c r="A16" s="223" t="s">
        <v>301</v>
      </c>
      <c r="B16" s="226" t="s">
        <v>302</v>
      </c>
      <c r="C16" s="226" t="s">
        <v>388</v>
      </c>
      <c r="D16" s="226" t="s">
        <v>349</v>
      </c>
      <c r="E16" s="226" t="s">
        <v>376</v>
      </c>
      <c r="F16" s="226" t="s">
        <v>383</v>
      </c>
      <c r="G16" s="226" t="s">
        <v>393</v>
      </c>
      <c r="H16" s="227">
        <v>68</v>
      </c>
      <c r="I16" s="228">
        <v>153</v>
      </c>
      <c r="J16" s="229">
        <f>+ROUND(I16*1.07,0)*2</f>
        <v>328</v>
      </c>
    </row>
    <row r="17" spans="1:10" ht="16">
      <c r="A17" s="223" t="s">
        <v>301</v>
      </c>
      <c r="B17" s="226" t="s">
        <v>302</v>
      </c>
      <c r="C17" s="226" t="s">
        <v>388</v>
      </c>
      <c r="D17" s="226" t="s">
        <v>349</v>
      </c>
      <c r="E17" s="226" t="s">
        <v>376</v>
      </c>
      <c r="F17" s="226" t="s">
        <v>54</v>
      </c>
      <c r="G17" s="226" t="s">
        <v>394</v>
      </c>
      <c r="H17" s="227">
        <v>68</v>
      </c>
      <c r="I17" s="228">
        <v>75</v>
      </c>
      <c r="J17" s="229">
        <f t="shared" si="1"/>
        <v>162</v>
      </c>
    </row>
    <row r="18" spans="1:10" ht="16">
      <c r="A18" s="223" t="s">
        <v>301</v>
      </c>
      <c r="B18" s="226" t="s">
        <v>302</v>
      </c>
      <c r="C18" s="226" t="s">
        <v>388</v>
      </c>
      <c r="D18" s="226" t="s">
        <v>349</v>
      </c>
      <c r="E18" s="226" t="s">
        <v>376</v>
      </c>
      <c r="F18" s="226" t="s">
        <v>128</v>
      </c>
      <c r="G18" s="226" t="s">
        <v>395</v>
      </c>
      <c r="H18" s="227">
        <v>68</v>
      </c>
      <c r="I18" s="228">
        <v>33</v>
      </c>
      <c r="J18" s="229">
        <f t="shared" si="1"/>
        <v>72</v>
      </c>
    </row>
    <row r="19" spans="1:10" ht="16">
      <c r="A19" s="223" t="s">
        <v>301</v>
      </c>
      <c r="B19" s="226" t="s">
        <v>302</v>
      </c>
      <c r="C19" s="226" t="s">
        <v>388</v>
      </c>
      <c r="D19" s="226" t="s">
        <v>349</v>
      </c>
      <c r="E19" s="226" t="s">
        <v>376</v>
      </c>
      <c r="F19" s="226" t="s">
        <v>98</v>
      </c>
      <c r="G19" s="226" t="s">
        <v>396</v>
      </c>
      <c r="H19" s="227">
        <v>68</v>
      </c>
      <c r="I19" s="228">
        <v>18</v>
      </c>
      <c r="J19" s="229">
        <f t="shared" si="1"/>
        <v>38</v>
      </c>
    </row>
    <row r="20" spans="1:10">
      <c r="A20" s="223"/>
      <c r="B20" s="223"/>
      <c r="C20" s="223"/>
      <c r="D20" s="223"/>
      <c r="E20" s="223"/>
      <c r="F20" s="223"/>
      <c r="G20" s="223"/>
      <c r="H20" s="223"/>
      <c r="I20" s="228"/>
      <c r="J20" s="228"/>
    </row>
    <row r="21" spans="1:10" ht="16">
      <c r="A21" s="223" t="s">
        <v>301</v>
      </c>
      <c r="B21" s="226" t="s">
        <v>302</v>
      </c>
      <c r="C21" s="226" t="s">
        <v>397</v>
      </c>
      <c r="D21" s="226" t="s">
        <v>349</v>
      </c>
      <c r="E21" s="226" t="s">
        <v>376</v>
      </c>
      <c r="F21" s="226" t="s">
        <v>97</v>
      </c>
      <c r="G21" s="226" t="s">
        <v>398</v>
      </c>
      <c r="H21" s="227">
        <v>68</v>
      </c>
      <c r="I21" s="223">
        <v>18</v>
      </c>
      <c r="J21" s="229">
        <f>+ROUND(I21*1.08,0)*2</f>
        <v>38</v>
      </c>
    </row>
    <row r="22" spans="1:10" ht="16">
      <c r="A22" s="223" t="s">
        <v>301</v>
      </c>
      <c r="B22" s="226" t="s">
        <v>302</v>
      </c>
      <c r="C22" s="226" t="s">
        <v>397</v>
      </c>
      <c r="D22" s="226" t="s">
        <v>349</v>
      </c>
      <c r="E22" s="226" t="s">
        <v>376</v>
      </c>
      <c r="F22" s="226" t="s">
        <v>85</v>
      </c>
      <c r="G22" s="226" t="s">
        <v>399</v>
      </c>
      <c r="H22" s="227">
        <v>68</v>
      </c>
      <c r="I22" s="223">
        <v>36</v>
      </c>
      <c r="J22" s="229">
        <f t="shared" ref="J22:J28" si="2">+ROUND(I22*1.08,0)*2</f>
        <v>78</v>
      </c>
    </row>
    <row r="23" spans="1:10" ht="16">
      <c r="A23" s="223" t="s">
        <v>301</v>
      </c>
      <c r="B23" s="226" t="s">
        <v>302</v>
      </c>
      <c r="C23" s="226" t="s">
        <v>397</v>
      </c>
      <c r="D23" s="226" t="s">
        <v>349</v>
      </c>
      <c r="E23" s="226" t="s">
        <v>376</v>
      </c>
      <c r="F23" s="226" t="s">
        <v>379</v>
      </c>
      <c r="G23" s="226" t="s">
        <v>400</v>
      </c>
      <c r="H23" s="227">
        <v>68</v>
      </c>
      <c r="I23" s="223">
        <v>93</v>
      </c>
      <c r="J23" s="229">
        <f>+ROUND(I23*1.07,0)*2</f>
        <v>200</v>
      </c>
    </row>
    <row r="24" spans="1:10" ht="16">
      <c r="A24" s="223" t="s">
        <v>301</v>
      </c>
      <c r="B24" s="226" t="s">
        <v>302</v>
      </c>
      <c r="C24" s="226" t="s">
        <v>397</v>
      </c>
      <c r="D24" s="226" t="s">
        <v>349</v>
      </c>
      <c r="E24" s="226" t="s">
        <v>376</v>
      </c>
      <c r="F24" s="226" t="s">
        <v>381</v>
      </c>
      <c r="G24" s="226" t="s">
        <v>401</v>
      </c>
      <c r="H24" s="227">
        <v>68</v>
      </c>
      <c r="I24" s="223">
        <v>174</v>
      </c>
      <c r="J24" s="229">
        <f>+ROUND(I24*1.07,0)*2+6</f>
        <v>378</v>
      </c>
    </row>
    <row r="25" spans="1:10" ht="16">
      <c r="A25" s="223" t="s">
        <v>301</v>
      </c>
      <c r="B25" s="226" t="s">
        <v>302</v>
      </c>
      <c r="C25" s="226" t="s">
        <v>397</v>
      </c>
      <c r="D25" s="226" t="s">
        <v>349</v>
      </c>
      <c r="E25" s="226" t="s">
        <v>376</v>
      </c>
      <c r="F25" s="226" t="s">
        <v>383</v>
      </c>
      <c r="G25" s="226" t="s">
        <v>402</v>
      </c>
      <c r="H25" s="227">
        <v>68</v>
      </c>
      <c r="I25" s="223">
        <v>153</v>
      </c>
      <c r="J25" s="229">
        <f>+ROUND(I25*1.07,0)*2</f>
        <v>328</v>
      </c>
    </row>
    <row r="26" spans="1:10" ht="16">
      <c r="A26" s="223" t="s">
        <v>301</v>
      </c>
      <c r="B26" s="226" t="s">
        <v>302</v>
      </c>
      <c r="C26" s="226" t="s">
        <v>397</v>
      </c>
      <c r="D26" s="226" t="s">
        <v>349</v>
      </c>
      <c r="E26" s="226" t="s">
        <v>376</v>
      </c>
      <c r="F26" s="226" t="s">
        <v>54</v>
      </c>
      <c r="G26" s="226" t="s">
        <v>403</v>
      </c>
      <c r="H26" s="227">
        <v>68</v>
      </c>
      <c r="I26" s="223">
        <v>75</v>
      </c>
      <c r="J26" s="229">
        <f t="shared" si="2"/>
        <v>162</v>
      </c>
    </row>
    <row r="27" spans="1:10" ht="16">
      <c r="A27" s="223" t="s">
        <v>301</v>
      </c>
      <c r="B27" s="226" t="s">
        <v>302</v>
      </c>
      <c r="C27" s="226" t="s">
        <v>397</v>
      </c>
      <c r="D27" s="226" t="s">
        <v>349</v>
      </c>
      <c r="E27" s="226" t="s">
        <v>376</v>
      </c>
      <c r="F27" s="226" t="s">
        <v>128</v>
      </c>
      <c r="G27" s="226" t="s">
        <v>404</v>
      </c>
      <c r="H27" s="227">
        <v>68</v>
      </c>
      <c r="I27" s="223">
        <v>33</v>
      </c>
      <c r="J27" s="229">
        <f t="shared" si="2"/>
        <v>72</v>
      </c>
    </row>
    <row r="28" spans="1:10" ht="16">
      <c r="A28" s="223" t="s">
        <v>301</v>
      </c>
      <c r="B28" s="226" t="s">
        <v>302</v>
      </c>
      <c r="C28" s="226" t="s">
        <v>397</v>
      </c>
      <c r="D28" s="226" t="s">
        <v>349</v>
      </c>
      <c r="E28" s="226" t="s">
        <v>376</v>
      </c>
      <c r="F28" s="226" t="s">
        <v>98</v>
      </c>
      <c r="G28" s="226" t="s">
        <v>405</v>
      </c>
      <c r="H28" s="227">
        <v>68</v>
      </c>
      <c r="I28" s="223">
        <v>18</v>
      </c>
      <c r="J28" s="229">
        <f t="shared" si="2"/>
        <v>38</v>
      </c>
    </row>
    <row r="29" spans="1:10">
      <c r="A29" s="223"/>
      <c r="B29" s="223"/>
      <c r="C29" s="223"/>
      <c r="D29" s="223"/>
      <c r="E29" s="223"/>
      <c r="F29" s="223"/>
      <c r="G29" s="223"/>
      <c r="H29" s="223"/>
      <c r="I29" s="223"/>
      <c r="J29" s="223"/>
    </row>
    <row r="30" spans="1:10" ht="16">
      <c r="A30" s="223" t="s">
        <v>301</v>
      </c>
      <c r="B30" s="226" t="s">
        <v>302</v>
      </c>
      <c r="C30" s="226" t="s">
        <v>406</v>
      </c>
      <c r="D30" s="226" t="s">
        <v>349</v>
      </c>
      <c r="E30" s="226" t="s">
        <v>376</v>
      </c>
      <c r="F30" s="226" t="s">
        <v>97</v>
      </c>
      <c r="G30" s="226" t="s">
        <v>407</v>
      </c>
      <c r="H30" s="227">
        <v>68</v>
      </c>
      <c r="I30" s="223">
        <v>12</v>
      </c>
      <c r="J30" s="229">
        <f>+ROUND(I30*1.08,0)*2</f>
        <v>26</v>
      </c>
    </row>
    <row r="31" spans="1:10" ht="16">
      <c r="A31" s="223" t="s">
        <v>301</v>
      </c>
      <c r="B31" s="226" t="s">
        <v>302</v>
      </c>
      <c r="C31" s="226" t="s">
        <v>406</v>
      </c>
      <c r="D31" s="226" t="s">
        <v>349</v>
      </c>
      <c r="E31" s="226" t="s">
        <v>376</v>
      </c>
      <c r="F31" s="226" t="s">
        <v>85</v>
      </c>
      <c r="G31" s="226" t="s">
        <v>408</v>
      </c>
      <c r="H31" s="227">
        <v>68</v>
      </c>
      <c r="I31" s="223">
        <v>24</v>
      </c>
      <c r="J31" s="229">
        <f t="shared" ref="J31:J37" si="3">+ROUND(I31*1.08,0)*2</f>
        <v>52</v>
      </c>
    </row>
    <row r="32" spans="1:10" ht="16">
      <c r="A32" s="223" t="s">
        <v>301</v>
      </c>
      <c r="B32" s="226" t="s">
        <v>302</v>
      </c>
      <c r="C32" s="226" t="s">
        <v>406</v>
      </c>
      <c r="D32" s="226" t="s">
        <v>349</v>
      </c>
      <c r="E32" s="226" t="s">
        <v>376</v>
      </c>
      <c r="F32" s="226" t="s">
        <v>379</v>
      </c>
      <c r="G32" s="226" t="s">
        <v>409</v>
      </c>
      <c r="H32" s="227">
        <v>68</v>
      </c>
      <c r="I32" s="223">
        <v>62</v>
      </c>
      <c r="J32" s="229">
        <f>+ROUND(I32*1.07,0)*2</f>
        <v>132</v>
      </c>
    </row>
    <row r="33" spans="1:10" ht="16">
      <c r="A33" s="223" t="s">
        <v>301</v>
      </c>
      <c r="B33" s="226" t="s">
        <v>302</v>
      </c>
      <c r="C33" s="226" t="s">
        <v>406</v>
      </c>
      <c r="D33" s="226" t="s">
        <v>349</v>
      </c>
      <c r="E33" s="226" t="s">
        <v>376</v>
      </c>
      <c r="F33" s="226" t="s">
        <v>381</v>
      </c>
      <c r="G33" s="226" t="s">
        <v>410</v>
      </c>
      <c r="H33" s="227">
        <v>68</v>
      </c>
      <c r="I33" s="223">
        <v>116</v>
      </c>
      <c r="J33" s="229">
        <f>+ROUND(I33*1.07,0)*2+6</f>
        <v>254</v>
      </c>
    </row>
    <row r="34" spans="1:10" ht="16">
      <c r="A34" s="223" t="s">
        <v>301</v>
      </c>
      <c r="B34" s="226" t="s">
        <v>302</v>
      </c>
      <c r="C34" s="226" t="s">
        <v>406</v>
      </c>
      <c r="D34" s="226" t="s">
        <v>349</v>
      </c>
      <c r="E34" s="226" t="s">
        <v>376</v>
      </c>
      <c r="F34" s="226" t="s">
        <v>383</v>
      </c>
      <c r="G34" s="226" t="s">
        <v>411</v>
      </c>
      <c r="H34" s="227">
        <v>68</v>
      </c>
      <c r="I34" s="223">
        <v>102</v>
      </c>
      <c r="J34" s="229">
        <f>+ROUND(I34*1.07,0)*2</f>
        <v>218</v>
      </c>
    </row>
    <row r="35" spans="1:10" ht="16">
      <c r="A35" s="223" t="s">
        <v>301</v>
      </c>
      <c r="B35" s="226" t="s">
        <v>302</v>
      </c>
      <c r="C35" s="226" t="s">
        <v>406</v>
      </c>
      <c r="D35" s="226" t="s">
        <v>349</v>
      </c>
      <c r="E35" s="226" t="s">
        <v>376</v>
      </c>
      <c r="F35" s="226" t="s">
        <v>54</v>
      </c>
      <c r="G35" s="226" t="s">
        <v>412</v>
      </c>
      <c r="H35" s="227">
        <v>68</v>
      </c>
      <c r="I35" s="223">
        <v>50</v>
      </c>
      <c r="J35" s="229">
        <f t="shared" si="3"/>
        <v>108</v>
      </c>
    </row>
    <row r="36" spans="1:10" ht="16">
      <c r="A36" s="223" t="s">
        <v>301</v>
      </c>
      <c r="B36" s="226" t="s">
        <v>302</v>
      </c>
      <c r="C36" s="226" t="s">
        <v>406</v>
      </c>
      <c r="D36" s="226" t="s">
        <v>349</v>
      </c>
      <c r="E36" s="226" t="s">
        <v>376</v>
      </c>
      <c r="F36" s="226" t="s">
        <v>128</v>
      </c>
      <c r="G36" s="226" t="s">
        <v>413</v>
      </c>
      <c r="H36" s="227">
        <v>68</v>
      </c>
      <c r="I36" s="223">
        <v>22</v>
      </c>
      <c r="J36" s="229">
        <f t="shared" si="3"/>
        <v>48</v>
      </c>
    </row>
    <row r="37" spans="1:10" ht="16">
      <c r="A37" s="223" t="s">
        <v>301</v>
      </c>
      <c r="B37" s="226" t="s">
        <v>302</v>
      </c>
      <c r="C37" s="226" t="s">
        <v>406</v>
      </c>
      <c r="D37" s="226" t="s">
        <v>349</v>
      </c>
      <c r="E37" s="226" t="s">
        <v>376</v>
      </c>
      <c r="F37" s="226" t="s">
        <v>98</v>
      </c>
      <c r="G37" s="226" t="s">
        <v>414</v>
      </c>
      <c r="H37" s="227">
        <v>68</v>
      </c>
      <c r="I37" s="223">
        <v>12</v>
      </c>
      <c r="J37" s="229">
        <f t="shared" si="3"/>
        <v>26</v>
      </c>
    </row>
    <row r="38" spans="1:10">
      <c r="A38" s="223"/>
      <c r="B38" s="223"/>
      <c r="C38" s="223"/>
      <c r="D38" s="223"/>
      <c r="E38" s="223"/>
      <c r="F38" s="223"/>
      <c r="G38" s="223"/>
      <c r="H38" s="223"/>
      <c r="I38" s="223"/>
      <c r="J38" s="223"/>
    </row>
    <row r="39" spans="1:10" ht="16">
      <c r="A39" s="223" t="s">
        <v>301</v>
      </c>
      <c r="B39" s="226" t="s">
        <v>302</v>
      </c>
      <c r="C39" s="226" t="s">
        <v>415</v>
      </c>
      <c r="D39" s="226" t="s">
        <v>349</v>
      </c>
      <c r="E39" s="226" t="s">
        <v>376</v>
      </c>
      <c r="F39" s="226" t="s">
        <v>97</v>
      </c>
      <c r="G39" s="226" t="s">
        <v>416</v>
      </c>
      <c r="H39" s="227">
        <v>68</v>
      </c>
      <c r="I39" s="223">
        <v>12</v>
      </c>
      <c r="J39" s="229">
        <f>+ROUND(I39*1.08,0)*2</f>
        <v>26</v>
      </c>
    </row>
    <row r="40" spans="1:10" ht="16">
      <c r="A40" s="223" t="s">
        <v>301</v>
      </c>
      <c r="B40" s="226" t="s">
        <v>302</v>
      </c>
      <c r="C40" s="226" t="s">
        <v>415</v>
      </c>
      <c r="D40" s="226" t="s">
        <v>349</v>
      </c>
      <c r="E40" s="226" t="s">
        <v>376</v>
      </c>
      <c r="F40" s="226" t="s">
        <v>85</v>
      </c>
      <c r="G40" s="226" t="s">
        <v>417</v>
      </c>
      <c r="H40" s="227">
        <v>68</v>
      </c>
      <c r="I40" s="223">
        <v>24</v>
      </c>
      <c r="J40" s="229">
        <f t="shared" ref="J40:J46" si="4">+ROUND(I40*1.08,0)*2</f>
        <v>52</v>
      </c>
    </row>
    <row r="41" spans="1:10" ht="16">
      <c r="A41" s="223" t="s">
        <v>301</v>
      </c>
      <c r="B41" s="226" t="s">
        <v>302</v>
      </c>
      <c r="C41" s="226" t="s">
        <v>415</v>
      </c>
      <c r="D41" s="226" t="s">
        <v>349</v>
      </c>
      <c r="E41" s="226" t="s">
        <v>376</v>
      </c>
      <c r="F41" s="226" t="s">
        <v>379</v>
      </c>
      <c r="G41" s="226" t="s">
        <v>418</v>
      </c>
      <c r="H41" s="227">
        <v>68</v>
      </c>
      <c r="I41" s="223">
        <v>62</v>
      </c>
      <c r="J41" s="229">
        <f>+ROUND(I41*1.07,0)*2</f>
        <v>132</v>
      </c>
    </row>
    <row r="42" spans="1:10" ht="16">
      <c r="A42" s="223" t="s">
        <v>301</v>
      </c>
      <c r="B42" s="226" t="s">
        <v>302</v>
      </c>
      <c r="C42" s="226" t="s">
        <v>415</v>
      </c>
      <c r="D42" s="226" t="s">
        <v>349</v>
      </c>
      <c r="E42" s="226" t="s">
        <v>376</v>
      </c>
      <c r="F42" s="226" t="s">
        <v>381</v>
      </c>
      <c r="G42" s="226" t="s">
        <v>419</v>
      </c>
      <c r="H42" s="227">
        <v>68</v>
      </c>
      <c r="I42" s="223">
        <v>116</v>
      </c>
      <c r="J42" s="229">
        <f>+ROUND(I42*1.07,0)*2+6</f>
        <v>254</v>
      </c>
    </row>
    <row r="43" spans="1:10" ht="16">
      <c r="A43" s="223" t="s">
        <v>301</v>
      </c>
      <c r="B43" s="226" t="s">
        <v>302</v>
      </c>
      <c r="C43" s="226" t="s">
        <v>415</v>
      </c>
      <c r="D43" s="226" t="s">
        <v>349</v>
      </c>
      <c r="E43" s="226" t="s">
        <v>376</v>
      </c>
      <c r="F43" s="226" t="s">
        <v>383</v>
      </c>
      <c r="G43" s="226" t="s">
        <v>420</v>
      </c>
      <c r="H43" s="227">
        <v>68</v>
      </c>
      <c r="I43" s="223">
        <v>102</v>
      </c>
      <c r="J43" s="229">
        <f>+ROUND(I43*1.07,0)*2</f>
        <v>218</v>
      </c>
    </row>
    <row r="44" spans="1:10" ht="16">
      <c r="A44" s="223" t="s">
        <v>301</v>
      </c>
      <c r="B44" s="226" t="s">
        <v>302</v>
      </c>
      <c r="C44" s="226" t="s">
        <v>415</v>
      </c>
      <c r="D44" s="226" t="s">
        <v>349</v>
      </c>
      <c r="E44" s="226" t="s">
        <v>376</v>
      </c>
      <c r="F44" s="226" t="s">
        <v>54</v>
      </c>
      <c r="G44" s="226" t="s">
        <v>421</v>
      </c>
      <c r="H44" s="227">
        <v>68</v>
      </c>
      <c r="I44" s="223">
        <v>50</v>
      </c>
      <c r="J44" s="229">
        <f t="shared" si="4"/>
        <v>108</v>
      </c>
    </row>
    <row r="45" spans="1:10" ht="16">
      <c r="A45" s="223" t="s">
        <v>301</v>
      </c>
      <c r="B45" s="226" t="s">
        <v>302</v>
      </c>
      <c r="C45" s="226" t="s">
        <v>415</v>
      </c>
      <c r="D45" s="226" t="s">
        <v>349</v>
      </c>
      <c r="E45" s="226" t="s">
        <v>376</v>
      </c>
      <c r="F45" s="226" t="s">
        <v>128</v>
      </c>
      <c r="G45" s="226" t="s">
        <v>422</v>
      </c>
      <c r="H45" s="227">
        <v>68</v>
      </c>
      <c r="I45" s="223">
        <v>22</v>
      </c>
      <c r="J45" s="229">
        <f t="shared" si="4"/>
        <v>48</v>
      </c>
    </row>
    <row r="46" spans="1:10" ht="16">
      <c r="A46" s="223" t="s">
        <v>301</v>
      </c>
      <c r="B46" s="226" t="s">
        <v>302</v>
      </c>
      <c r="C46" s="226" t="s">
        <v>415</v>
      </c>
      <c r="D46" s="226" t="s">
        <v>349</v>
      </c>
      <c r="E46" s="226" t="s">
        <v>376</v>
      </c>
      <c r="F46" s="226" t="s">
        <v>98</v>
      </c>
      <c r="G46" s="226" t="s">
        <v>423</v>
      </c>
      <c r="H46" s="227">
        <v>68</v>
      </c>
      <c r="I46" s="223">
        <v>12</v>
      </c>
      <c r="J46" s="229">
        <f t="shared" si="4"/>
        <v>26</v>
      </c>
    </row>
    <row r="47" spans="1:10">
      <c r="A47" s="223"/>
      <c r="B47" s="223"/>
      <c r="C47" s="223"/>
      <c r="D47" s="223"/>
      <c r="E47" s="223"/>
      <c r="F47" s="223"/>
      <c r="G47" s="223"/>
      <c r="H47" s="223"/>
      <c r="I47" s="223"/>
      <c r="J47" s="223"/>
    </row>
    <row r="48" spans="1:10" ht="16">
      <c r="A48" s="223" t="s">
        <v>301</v>
      </c>
      <c r="B48" s="226" t="s">
        <v>302</v>
      </c>
      <c r="C48" s="226" t="s">
        <v>424</v>
      </c>
      <c r="D48" s="226" t="s">
        <v>349</v>
      </c>
      <c r="E48" s="226" t="s">
        <v>376</v>
      </c>
      <c r="F48" s="226" t="s">
        <v>97</v>
      </c>
      <c r="G48" s="226" t="s">
        <v>425</v>
      </c>
      <c r="H48" s="227">
        <v>68</v>
      </c>
      <c r="I48" s="223">
        <v>24</v>
      </c>
      <c r="J48" s="229">
        <f>+ROUND(I48*1.08,0)*2</f>
        <v>52</v>
      </c>
    </row>
    <row r="49" spans="1:10" ht="16">
      <c r="A49" s="223" t="s">
        <v>301</v>
      </c>
      <c r="B49" s="226" t="s">
        <v>302</v>
      </c>
      <c r="C49" s="226" t="s">
        <v>424</v>
      </c>
      <c r="D49" s="226" t="s">
        <v>349</v>
      </c>
      <c r="E49" s="226" t="s">
        <v>376</v>
      </c>
      <c r="F49" s="226" t="s">
        <v>85</v>
      </c>
      <c r="G49" s="226" t="s">
        <v>426</v>
      </c>
      <c r="H49" s="227">
        <v>68</v>
      </c>
      <c r="I49" s="223">
        <v>48</v>
      </c>
      <c r="J49" s="229">
        <f t="shared" ref="J49:J55" si="5">+ROUND(I49*1.08,0)*2</f>
        <v>104</v>
      </c>
    </row>
    <row r="50" spans="1:10" ht="16">
      <c r="A50" s="223" t="s">
        <v>301</v>
      </c>
      <c r="B50" s="226" t="s">
        <v>302</v>
      </c>
      <c r="C50" s="226" t="s">
        <v>424</v>
      </c>
      <c r="D50" s="226" t="s">
        <v>349</v>
      </c>
      <c r="E50" s="226" t="s">
        <v>376</v>
      </c>
      <c r="F50" s="226" t="s">
        <v>379</v>
      </c>
      <c r="G50" s="226" t="s">
        <v>427</v>
      </c>
      <c r="H50" s="227">
        <v>68</v>
      </c>
      <c r="I50" s="223">
        <v>124</v>
      </c>
      <c r="J50" s="229">
        <f>+ROUND(I50*1.07,0)*2</f>
        <v>266</v>
      </c>
    </row>
    <row r="51" spans="1:10" ht="16">
      <c r="A51" s="223" t="s">
        <v>301</v>
      </c>
      <c r="B51" s="226" t="s">
        <v>302</v>
      </c>
      <c r="C51" s="226" t="s">
        <v>424</v>
      </c>
      <c r="D51" s="226" t="s">
        <v>349</v>
      </c>
      <c r="E51" s="226" t="s">
        <v>376</v>
      </c>
      <c r="F51" s="226" t="s">
        <v>381</v>
      </c>
      <c r="G51" s="226" t="s">
        <v>428</v>
      </c>
      <c r="H51" s="227">
        <v>68</v>
      </c>
      <c r="I51" s="223">
        <v>232</v>
      </c>
      <c r="J51" s="229">
        <f>+ROUND(I51*1.07,0)*2+6</f>
        <v>502</v>
      </c>
    </row>
    <row r="52" spans="1:10" ht="16">
      <c r="A52" s="223" t="s">
        <v>301</v>
      </c>
      <c r="B52" s="226" t="s">
        <v>302</v>
      </c>
      <c r="C52" s="226" t="s">
        <v>424</v>
      </c>
      <c r="D52" s="226" t="s">
        <v>349</v>
      </c>
      <c r="E52" s="226" t="s">
        <v>376</v>
      </c>
      <c r="F52" s="226" t="s">
        <v>383</v>
      </c>
      <c r="G52" s="226" t="s">
        <v>429</v>
      </c>
      <c r="H52" s="227">
        <v>68</v>
      </c>
      <c r="I52" s="223">
        <v>204</v>
      </c>
      <c r="J52" s="229">
        <f>+ROUND(I52*1.07,0)*2</f>
        <v>436</v>
      </c>
    </row>
    <row r="53" spans="1:10" ht="16">
      <c r="A53" s="223" t="s">
        <v>301</v>
      </c>
      <c r="B53" s="226" t="s">
        <v>302</v>
      </c>
      <c r="C53" s="226" t="s">
        <v>424</v>
      </c>
      <c r="D53" s="226" t="s">
        <v>349</v>
      </c>
      <c r="E53" s="226" t="s">
        <v>376</v>
      </c>
      <c r="F53" s="226" t="s">
        <v>54</v>
      </c>
      <c r="G53" s="226" t="s">
        <v>430</v>
      </c>
      <c r="H53" s="227">
        <v>68</v>
      </c>
      <c r="I53" s="223">
        <v>100</v>
      </c>
      <c r="J53" s="229">
        <f t="shared" si="5"/>
        <v>216</v>
      </c>
    </row>
    <row r="54" spans="1:10" ht="16">
      <c r="A54" s="223" t="s">
        <v>301</v>
      </c>
      <c r="B54" s="226" t="s">
        <v>302</v>
      </c>
      <c r="C54" s="226" t="s">
        <v>424</v>
      </c>
      <c r="D54" s="226" t="s">
        <v>349</v>
      </c>
      <c r="E54" s="226" t="s">
        <v>376</v>
      </c>
      <c r="F54" s="226" t="s">
        <v>128</v>
      </c>
      <c r="G54" s="226" t="s">
        <v>431</v>
      </c>
      <c r="H54" s="227">
        <v>68</v>
      </c>
      <c r="I54" s="223">
        <v>44</v>
      </c>
      <c r="J54" s="229">
        <f t="shared" si="5"/>
        <v>96</v>
      </c>
    </row>
    <row r="55" spans="1:10" ht="16">
      <c r="A55" s="223" t="s">
        <v>301</v>
      </c>
      <c r="B55" s="226" t="s">
        <v>302</v>
      </c>
      <c r="C55" s="226" t="s">
        <v>424</v>
      </c>
      <c r="D55" s="226" t="s">
        <v>349</v>
      </c>
      <c r="E55" s="226" t="s">
        <v>376</v>
      </c>
      <c r="F55" s="226" t="s">
        <v>98</v>
      </c>
      <c r="G55" s="226" t="s">
        <v>432</v>
      </c>
      <c r="H55" s="227">
        <v>68</v>
      </c>
      <c r="I55" s="223">
        <v>24</v>
      </c>
      <c r="J55" s="229">
        <f t="shared" si="5"/>
        <v>52</v>
      </c>
    </row>
    <row r="56" spans="1:10">
      <c r="A56" s="223"/>
      <c r="B56" s="223"/>
      <c r="C56" s="223"/>
      <c r="D56" s="223"/>
      <c r="E56" s="223"/>
      <c r="F56" s="223"/>
      <c r="G56" s="223"/>
      <c r="H56" s="223"/>
      <c r="I56" s="231">
        <f>SUM(I3:I55)</f>
        <v>4000</v>
      </c>
      <c r="J56" s="231">
        <f>SUM(J3:J55)</f>
        <v>8622</v>
      </c>
    </row>
  </sheetData>
  <pageMargins left="0.45" right="0.2" top="0.25" bottom="0" header="0.3" footer="0.3"/>
  <pageSetup paperSize="256"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5A5FB-C26A-4D11-AF8B-A9653D3BC796}">
  <dimension ref="A1:M32"/>
  <sheetViews>
    <sheetView workbookViewId="0">
      <selection activeCell="C10" sqref="C10:D10"/>
    </sheetView>
  </sheetViews>
  <sheetFormatPr defaultRowHeight="13"/>
  <cols>
    <col min="1" max="1" width="12.36328125" style="241" customWidth="1"/>
    <col min="2" max="2" width="3.6328125" style="241" customWidth="1"/>
    <col min="3" max="3" width="6.08984375" style="241" customWidth="1"/>
    <col min="4" max="4" width="27.36328125" style="241" customWidth="1"/>
    <col min="5" max="5" width="31.81640625" style="241" customWidth="1"/>
    <col min="6" max="6" width="9.08984375" style="241" customWidth="1"/>
    <col min="7" max="7" width="6.453125" style="241" customWidth="1"/>
    <col min="8" max="8" width="1.81640625" style="241" customWidth="1"/>
    <col min="9" max="9" width="8.08984375" style="241" customWidth="1"/>
    <col min="10" max="10" width="8.453125" style="241" customWidth="1"/>
    <col min="11" max="11" width="5.453125" style="241" customWidth="1"/>
    <col min="12" max="12" width="2.81640625" style="241" customWidth="1"/>
    <col min="13" max="13" width="8.453125" style="241" customWidth="1"/>
    <col min="14" max="16384" width="8.7265625" style="241"/>
  </cols>
  <sheetData>
    <row r="1" spans="1:13" ht="12" customHeight="1">
      <c r="A1" s="402" t="s">
        <v>467</v>
      </c>
      <c r="B1" s="403"/>
      <c r="C1" s="403"/>
      <c r="D1" s="403"/>
      <c r="E1" s="403"/>
      <c r="F1" s="403"/>
      <c r="G1" s="403"/>
      <c r="H1" s="403"/>
      <c r="I1" s="403"/>
      <c r="J1" s="403"/>
      <c r="K1" s="404"/>
      <c r="L1" s="383" t="s">
        <v>468</v>
      </c>
      <c r="M1" s="384"/>
    </row>
    <row r="2" spans="1:13" ht="12" customHeight="1">
      <c r="A2" s="385"/>
      <c r="B2" s="388" t="s">
        <v>469</v>
      </c>
      <c r="C2" s="389"/>
      <c r="D2" s="242" t="s">
        <v>513</v>
      </c>
      <c r="E2" s="243"/>
      <c r="F2" s="388" t="s">
        <v>457</v>
      </c>
      <c r="G2" s="389"/>
      <c r="H2" s="390" t="s">
        <v>470</v>
      </c>
      <c r="I2" s="391"/>
      <c r="J2" s="391"/>
      <c r="K2" s="392"/>
      <c r="L2" s="393"/>
      <c r="M2" s="394"/>
    </row>
    <row r="3" spans="1:13" ht="12" customHeight="1">
      <c r="A3" s="386"/>
      <c r="B3" s="388" t="s">
        <v>471</v>
      </c>
      <c r="C3" s="389"/>
      <c r="D3" s="242" t="s">
        <v>472</v>
      </c>
      <c r="E3" s="243"/>
      <c r="F3" s="388" t="s">
        <v>458</v>
      </c>
      <c r="G3" s="389"/>
      <c r="H3" s="390" t="s">
        <v>473</v>
      </c>
      <c r="I3" s="391"/>
      <c r="J3" s="391"/>
      <c r="K3" s="392"/>
      <c r="L3" s="395"/>
      <c r="M3" s="396"/>
    </row>
    <row r="4" spans="1:13" ht="12" customHeight="1">
      <c r="A4" s="386"/>
      <c r="B4" s="388" t="s">
        <v>474</v>
      </c>
      <c r="C4" s="389"/>
      <c r="D4" s="242" t="s">
        <v>475</v>
      </c>
      <c r="E4" s="243"/>
      <c r="F4" s="388" t="s">
        <v>459</v>
      </c>
      <c r="G4" s="389"/>
      <c r="H4" s="399" t="s">
        <v>460</v>
      </c>
      <c r="I4" s="400"/>
      <c r="J4" s="400"/>
      <c r="K4" s="401"/>
      <c r="L4" s="395"/>
      <c r="M4" s="396"/>
    </row>
    <row r="5" spans="1:13" ht="18" customHeight="1">
      <c r="A5" s="387"/>
      <c r="B5" s="388" t="s">
        <v>476</v>
      </c>
      <c r="C5" s="389"/>
      <c r="D5" s="242" t="s">
        <v>477</v>
      </c>
      <c r="E5" s="243"/>
      <c r="F5" s="388" t="s">
        <v>461</v>
      </c>
      <c r="G5" s="389"/>
      <c r="H5" s="390" t="s">
        <v>478</v>
      </c>
      <c r="I5" s="391"/>
      <c r="J5" s="391"/>
      <c r="K5" s="392"/>
      <c r="L5" s="397"/>
      <c r="M5" s="398"/>
    </row>
    <row r="6" spans="1:13" ht="25" customHeight="1">
      <c r="A6" s="411" t="s">
        <v>479</v>
      </c>
      <c r="B6" s="412"/>
      <c r="C6" s="248" t="s">
        <v>480</v>
      </c>
      <c r="D6" s="249"/>
      <c r="E6" s="249" t="s">
        <v>152</v>
      </c>
      <c r="F6" s="244" t="s">
        <v>462</v>
      </c>
      <c r="G6" s="411" t="s">
        <v>463</v>
      </c>
      <c r="H6" s="412"/>
      <c r="I6" s="245" t="s">
        <v>464</v>
      </c>
      <c r="J6" s="246" t="s">
        <v>465</v>
      </c>
      <c r="K6" s="411" t="s">
        <v>466</v>
      </c>
      <c r="L6" s="412"/>
      <c r="M6" s="246" t="s">
        <v>481</v>
      </c>
    </row>
    <row r="7" spans="1:13" ht="10.5" customHeight="1">
      <c r="A7" s="405" t="s">
        <v>489</v>
      </c>
      <c r="B7" s="406"/>
      <c r="C7" s="407" t="s">
        <v>203</v>
      </c>
      <c r="D7" s="408"/>
      <c r="E7" s="256" t="s">
        <v>153</v>
      </c>
      <c r="F7" s="257" t="s">
        <v>174</v>
      </c>
      <c r="G7" s="409" t="s">
        <v>174</v>
      </c>
      <c r="H7" s="410"/>
      <c r="I7" s="258">
        <v>29</v>
      </c>
      <c r="J7" s="258">
        <v>29</v>
      </c>
      <c r="K7" s="413">
        <v>0</v>
      </c>
      <c r="L7" s="414"/>
      <c r="M7" s="259"/>
    </row>
    <row r="8" spans="1:13" ht="10.5" customHeight="1">
      <c r="A8" s="405" t="s">
        <v>490</v>
      </c>
      <c r="B8" s="406"/>
      <c r="C8" s="407" t="s">
        <v>211</v>
      </c>
      <c r="D8" s="408"/>
      <c r="E8" s="256" t="s">
        <v>154</v>
      </c>
      <c r="F8" s="257" t="s">
        <v>212</v>
      </c>
      <c r="G8" s="409" t="s">
        <v>212</v>
      </c>
      <c r="H8" s="410"/>
      <c r="I8" s="258">
        <v>7</v>
      </c>
      <c r="J8" s="257" t="s">
        <v>214</v>
      </c>
      <c r="K8" s="409" t="s">
        <v>491</v>
      </c>
      <c r="L8" s="410"/>
      <c r="M8" s="259"/>
    </row>
    <row r="9" spans="1:13" ht="10.5" customHeight="1">
      <c r="A9" s="405" t="s">
        <v>492</v>
      </c>
      <c r="B9" s="406"/>
      <c r="C9" s="407" t="s">
        <v>218</v>
      </c>
      <c r="D9" s="408"/>
      <c r="E9" s="256" t="s">
        <v>155</v>
      </c>
      <c r="F9" s="257" t="s">
        <v>219</v>
      </c>
      <c r="G9" s="409" t="s">
        <v>219</v>
      </c>
      <c r="H9" s="410"/>
      <c r="I9" s="257" t="s">
        <v>172</v>
      </c>
      <c r="J9" s="257" t="s">
        <v>220</v>
      </c>
      <c r="K9" s="409" t="s">
        <v>493</v>
      </c>
      <c r="L9" s="410"/>
      <c r="M9" s="259"/>
    </row>
    <row r="10" spans="1:13" ht="10.5" customHeight="1">
      <c r="A10" s="405" t="s">
        <v>226</v>
      </c>
      <c r="B10" s="406"/>
      <c r="C10" s="407" t="s">
        <v>227</v>
      </c>
      <c r="D10" s="408"/>
      <c r="E10" s="256" t="s">
        <v>156</v>
      </c>
      <c r="F10" s="257" t="s">
        <v>219</v>
      </c>
      <c r="G10" s="409" t="s">
        <v>219</v>
      </c>
      <c r="H10" s="410"/>
      <c r="I10" s="258">
        <v>1</v>
      </c>
      <c r="J10" s="258">
        <v>1</v>
      </c>
      <c r="K10" s="413">
        <v>0</v>
      </c>
      <c r="L10" s="414"/>
      <c r="M10" s="259"/>
    </row>
    <row r="11" spans="1:13" ht="10.5" customHeight="1">
      <c r="A11" s="405" t="s">
        <v>494</v>
      </c>
      <c r="B11" s="406"/>
      <c r="C11" s="407" t="s">
        <v>234</v>
      </c>
      <c r="D11" s="408"/>
      <c r="E11" s="256" t="s">
        <v>157</v>
      </c>
      <c r="F11" s="257" t="s">
        <v>219</v>
      </c>
      <c r="G11" s="409" t="s">
        <v>219</v>
      </c>
      <c r="H11" s="410"/>
      <c r="I11" s="257" t="s">
        <v>173</v>
      </c>
      <c r="J11" s="258">
        <v>1</v>
      </c>
      <c r="K11" s="409" t="s">
        <v>495</v>
      </c>
      <c r="L11" s="410"/>
      <c r="M11" s="259"/>
    </row>
    <row r="12" spans="1:13" ht="10.5" customHeight="1">
      <c r="A12" s="405" t="s">
        <v>496</v>
      </c>
      <c r="B12" s="406"/>
      <c r="C12" s="407" t="s">
        <v>235</v>
      </c>
      <c r="D12" s="408"/>
      <c r="E12" s="256" t="s">
        <v>158</v>
      </c>
      <c r="F12" s="257" t="s">
        <v>212</v>
      </c>
      <c r="G12" s="409" t="s">
        <v>212</v>
      </c>
      <c r="H12" s="410"/>
      <c r="I12" s="258">
        <v>2</v>
      </c>
      <c r="J12" s="258">
        <v>2</v>
      </c>
      <c r="K12" s="413">
        <v>0</v>
      </c>
      <c r="L12" s="414"/>
      <c r="M12" s="259"/>
    </row>
    <row r="13" spans="1:13" ht="10.5" customHeight="1">
      <c r="A13" s="405" t="s">
        <v>241</v>
      </c>
      <c r="B13" s="406"/>
      <c r="C13" s="407" t="s">
        <v>242</v>
      </c>
      <c r="D13" s="408"/>
      <c r="E13" s="256" t="s">
        <v>159</v>
      </c>
      <c r="F13" s="257" t="s">
        <v>219</v>
      </c>
      <c r="G13" s="409" t="s">
        <v>219</v>
      </c>
      <c r="H13" s="410"/>
      <c r="I13" s="257" t="s">
        <v>174</v>
      </c>
      <c r="J13" s="257" t="s">
        <v>181</v>
      </c>
      <c r="K13" s="409" t="s">
        <v>493</v>
      </c>
      <c r="L13" s="410"/>
      <c r="M13" s="259"/>
    </row>
    <row r="14" spans="1:13" ht="10.5" customHeight="1">
      <c r="A14" s="405" t="s">
        <v>497</v>
      </c>
      <c r="B14" s="406"/>
      <c r="C14" s="407" t="s">
        <v>243</v>
      </c>
      <c r="D14" s="408"/>
      <c r="E14" s="256" t="s">
        <v>160</v>
      </c>
      <c r="F14" s="257" t="s">
        <v>181</v>
      </c>
      <c r="G14" s="409" t="s">
        <v>181</v>
      </c>
      <c r="H14" s="410"/>
      <c r="I14" s="257" t="s">
        <v>175</v>
      </c>
      <c r="J14" s="257" t="s">
        <v>258</v>
      </c>
      <c r="K14" s="409" t="s">
        <v>498</v>
      </c>
      <c r="L14" s="410"/>
      <c r="M14" s="259"/>
    </row>
    <row r="15" spans="1:13" ht="10.5" customHeight="1">
      <c r="A15" s="405" t="s">
        <v>499</v>
      </c>
      <c r="B15" s="406"/>
      <c r="C15" s="407" t="s">
        <v>307</v>
      </c>
      <c r="D15" s="408"/>
      <c r="E15" s="256" t="s">
        <v>161</v>
      </c>
      <c r="F15" s="257" t="s">
        <v>212</v>
      </c>
      <c r="G15" s="409" t="s">
        <v>212</v>
      </c>
      <c r="H15" s="410"/>
      <c r="I15" s="257" t="s">
        <v>176</v>
      </c>
      <c r="J15" s="257" t="s">
        <v>244</v>
      </c>
      <c r="K15" s="409" t="s">
        <v>498</v>
      </c>
      <c r="L15" s="410"/>
      <c r="M15" s="259"/>
    </row>
    <row r="16" spans="1:13" ht="10.5" customHeight="1">
      <c r="A16" s="405" t="s">
        <v>500</v>
      </c>
      <c r="B16" s="406"/>
      <c r="C16" s="407" t="s">
        <v>250</v>
      </c>
      <c r="D16" s="408"/>
      <c r="E16" s="256" t="s">
        <v>162</v>
      </c>
      <c r="F16" s="257" t="s">
        <v>212</v>
      </c>
      <c r="G16" s="409" t="s">
        <v>212</v>
      </c>
      <c r="H16" s="410"/>
      <c r="I16" s="258">
        <v>18</v>
      </c>
      <c r="J16" s="258">
        <v>18</v>
      </c>
      <c r="K16" s="413">
        <v>0</v>
      </c>
      <c r="L16" s="414"/>
      <c r="M16" s="259"/>
    </row>
    <row r="17" spans="1:13" ht="10.5" customHeight="1">
      <c r="A17" s="405" t="s">
        <v>501</v>
      </c>
      <c r="B17" s="406"/>
      <c r="C17" s="407" t="s">
        <v>257</v>
      </c>
      <c r="D17" s="408"/>
      <c r="E17" s="256" t="s">
        <v>163</v>
      </c>
      <c r="F17" s="257" t="s">
        <v>174</v>
      </c>
      <c r="G17" s="409" t="s">
        <v>174</v>
      </c>
      <c r="H17" s="410"/>
      <c r="I17" s="257" t="s">
        <v>177</v>
      </c>
      <c r="J17" s="257" t="s">
        <v>177</v>
      </c>
      <c r="K17" s="413">
        <v>0</v>
      </c>
      <c r="L17" s="414"/>
      <c r="M17" s="259"/>
    </row>
    <row r="18" spans="1:13" ht="10.5" customHeight="1">
      <c r="A18" s="405" t="s">
        <v>502</v>
      </c>
      <c r="B18" s="406"/>
      <c r="C18" s="407" t="s">
        <v>263</v>
      </c>
      <c r="D18" s="408"/>
      <c r="E18" s="256" t="s">
        <v>164</v>
      </c>
      <c r="F18" s="257" t="s">
        <v>174</v>
      </c>
      <c r="G18" s="409" t="s">
        <v>174</v>
      </c>
      <c r="H18" s="410"/>
      <c r="I18" s="257" t="s">
        <v>178</v>
      </c>
      <c r="J18" s="257" t="s">
        <v>260</v>
      </c>
      <c r="K18" s="409" t="s">
        <v>491</v>
      </c>
      <c r="L18" s="410"/>
      <c r="M18" s="259"/>
    </row>
    <row r="19" spans="1:13" ht="10.5" customHeight="1">
      <c r="A19" s="405" t="s">
        <v>503</v>
      </c>
      <c r="B19" s="406"/>
      <c r="C19" s="407" t="s">
        <v>268</v>
      </c>
      <c r="D19" s="408"/>
      <c r="E19" s="256" t="s">
        <v>165</v>
      </c>
      <c r="F19" s="257" t="s">
        <v>212</v>
      </c>
      <c r="G19" s="409" t="s">
        <v>212</v>
      </c>
      <c r="H19" s="410"/>
      <c r="I19" s="257" t="s">
        <v>179</v>
      </c>
      <c r="J19" s="257" t="s">
        <v>504</v>
      </c>
      <c r="K19" s="409" t="s">
        <v>505</v>
      </c>
      <c r="L19" s="410"/>
      <c r="M19" s="259"/>
    </row>
    <row r="20" spans="1:13" ht="10.5" customHeight="1">
      <c r="A20" s="405" t="s">
        <v>506</v>
      </c>
      <c r="B20" s="406"/>
      <c r="C20" s="407" t="s">
        <v>309</v>
      </c>
      <c r="D20" s="408"/>
      <c r="E20" s="256" t="s">
        <v>485</v>
      </c>
      <c r="F20" s="257" t="s">
        <v>219</v>
      </c>
      <c r="G20" s="409" t="s">
        <v>219</v>
      </c>
      <c r="H20" s="410"/>
      <c r="I20" s="257" t="s">
        <v>310</v>
      </c>
      <c r="J20" s="257" t="s">
        <v>310</v>
      </c>
      <c r="K20" s="413">
        <v>0</v>
      </c>
      <c r="L20" s="414"/>
      <c r="M20" s="259"/>
    </row>
    <row r="21" spans="1:13" ht="10.5" customHeight="1">
      <c r="A21" s="405" t="s">
        <v>507</v>
      </c>
      <c r="B21" s="406"/>
      <c r="C21" s="407" t="s">
        <v>314</v>
      </c>
      <c r="D21" s="408"/>
      <c r="E21" s="256" t="s">
        <v>166</v>
      </c>
      <c r="F21" s="257" t="s">
        <v>174</v>
      </c>
      <c r="G21" s="409" t="s">
        <v>174</v>
      </c>
      <c r="H21" s="410"/>
      <c r="I21" s="258">
        <v>35</v>
      </c>
      <c r="J21" s="258">
        <v>35</v>
      </c>
      <c r="K21" s="413">
        <v>0</v>
      </c>
      <c r="L21" s="414"/>
      <c r="M21" s="259"/>
    </row>
    <row r="22" spans="1:13" ht="10.5" customHeight="1">
      <c r="A22" s="405" t="s">
        <v>508</v>
      </c>
      <c r="B22" s="406"/>
      <c r="C22" s="407" t="s">
        <v>323</v>
      </c>
      <c r="D22" s="408"/>
      <c r="E22" s="256" t="s">
        <v>511</v>
      </c>
      <c r="F22" s="257" t="s">
        <v>219</v>
      </c>
      <c r="G22" s="409" t="s">
        <v>219</v>
      </c>
      <c r="H22" s="410"/>
      <c r="I22" s="257" t="s">
        <v>325</v>
      </c>
      <c r="J22" s="258">
        <v>5</v>
      </c>
      <c r="K22" s="409" t="s">
        <v>495</v>
      </c>
      <c r="L22" s="410"/>
      <c r="M22" s="259"/>
    </row>
    <row r="23" spans="1:13" ht="10.5" customHeight="1">
      <c r="A23" s="405" t="s">
        <v>509</v>
      </c>
      <c r="B23" s="406"/>
      <c r="C23" s="407" t="s">
        <v>331</v>
      </c>
      <c r="D23" s="408"/>
      <c r="E23" s="256" t="s">
        <v>167</v>
      </c>
      <c r="F23" s="257" t="s">
        <v>219</v>
      </c>
      <c r="G23" s="409" t="s">
        <v>219</v>
      </c>
      <c r="H23" s="410"/>
      <c r="I23" s="257" t="s">
        <v>335</v>
      </c>
      <c r="J23" s="257" t="s">
        <v>335</v>
      </c>
      <c r="K23" s="413">
        <v>0</v>
      </c>
      <c r="L23" s="414"/>
      <c r="M23" s="259"/>
    </row>
    <row r="24" spans="1:13" ht="10.5" customHeight="1">
      <c r="A24" s="405" t="s">
        <v>275</v>
      </c>
      <c r="B24" s="406"/>
      <c r="C24" s="407" t="s">
        <v>276</v>
      </c>
      <c r="D24" s="408"/>
      <c r="E24" s="256" t="s">
        <v>168</v>
      </c>
      <c r="F24" s="257" t="s">
        <v>219</v>
      </c>
      <c r="G24" s="409" t="s">
        <v>219</v>
      </c>
      <c r="H24" s="410"/>
      <c r="I24" s="257" t="s">
        <v>181</v>
      </c>
      <c r="J24" s="257" t="s">
        <v>181</v>
      </c>
      <c r="K24" s="413">
        <v>0</v>
      </c>
      <c r="L24" s="414"/>
      <c r="M24" s="259"/>
    </row>
    <row r="25" spans="1:13" ht="10.5" customHeight="1">
      <c r="A25" s="405" t="s">
        <v>277</v>
      </c>
      <c r="B25" s="406"/>
      <c r="C25" s="407" t="s">
        <v>278</v>
      </c>
      <c r="D25" s="408"/>
      <c r="E25" s="256" t="s">
        <v>169</v>
      </c>
      <c r="F25" s="257" t="s">
        <v>219</v>
      </c>
      <c r="G25" s="409" t="s">
        <v>219</v>
      </c>
      <c r="H25" s="410"/>
      <c r="I25" s="258">
        <v>1</v>
      </c>
      <c r="J25" s="258">
        <v>1</v>
      </c>
      <c r="K25" s="413">
        <v>0</v>
      </c>
      <c r="L25" s="414"/>
      <c r="M25" s="259"/>
    </row>
    <row r="26" spans="1:13" ht="10.5" customHeight="1">
      <c r="A26" s="405" t="s">
        <v>337</v>
      </c>
      <c r="B26" s="406"/>
      <c r="C26" s="407" t="s">
        <v>338</v>
      </c>
      <c r="D26" s="408"/>
      <c r="E26" s="256" t="s">
        <v>170</v>
      </c>
      <c r="F26" s="257" t="s">
        <v>219</v>
      </c>
      <c r="G26" s="409" t="s">
        <v>219</v>
      </c>
      <c r="H26" s="410"/>
      <c r="I26" s="258">
        <v>2</v>
      </c>
      <c r="J26" s="258">
        <v>2</v>
      </c>
      <c r="K26" s="413">
        <v>0</v>
      </c>
      <c r="L26" s="414"/>
      <c r="M26" s="259"/>
    </row>
    <row r="27" spans="1:13" ht="10.5" customHeight="1">
      <c r="A27" s="405" t="s">
        <v>510</v>
      </c>
      <c r="B27" s="406"/>
      <c r="C27" s="407" t="s">
        <v>279</v>
      </c>
      <c r="D27" s="408"/>
      <c r="E27" s="256" t="s">
        <v>171</v>
      </c>
      <c r="F27" s="257" t="s">
        <v>174</v>
      </c>
      <c r="G27" s="413">
        <v>0</v>
      </c>
      <c r="H27" s="414"/>
      <c r="I27" s="258">
        <v>24</v>
      </c>
      <c r="J27" s="258">
        <v>24</v>
      </c>
      <c r="K27" s="413">
        <v>0</v>
      </c>
      <c r="L27" s="414"/>
      <c r="M27" s="259"/>
    </row>
    <row r="28" spans="1:13" ht="12.75" customHeight="1">
      <c r="A28" s="411" t="s">
        <v>482</v>
      </c>
      <c r="B28" s="415"/>
      <c r="C28" s="415"/>
      <c r="D28" s="415"/>
      <c r="E28" s="415"/>
      <c r="F28" s="415"/>
      <c r="G28" s="415"/>
      <c r="H28" s="415"/>
      <c r="I28" s="415"/>
      <c r="J28" s="415"/>
      <c r="K28" s="415"/>
      <c r="L28" s="415"/>
      <c r="M28" s="412"/>
    </row>
    <row r="29" spans="1:13" ht="138" customHeight="1">
      <c r="A29" s="416" t="s">
        <v>486</v>
      </c>
      <c r="B29" s="417"/>
      <c r="C29" s="417"/>
      <c r="D29" s="417"/>
      <c r="E29" s="417"/>
      <c r="F29" s="417"/>
      <c r="G29" s="417"/>
      <c r="H29" s="417"/>
      <c r="I29" s="417"/>
      <c r="J29" s="417"/>
      <c r="K29" s="417"/>
      <c r="L29" s="417"/>
      <c r="M29" s="394"/>
    </row>
    <row r="30" spans="1:13" ht="17.25" customHeight="1">
      <c r="A30" s="418" t="s">
        <v>483</v>
      </c>
      <c r="B30" s="419"/>
      <c r="C30" s="419"/>
      <c r="D30" s="419"/>
      <c r="E30" s="247"/>
      <c r="F30" s="420"/>
      <c r="G30" s="420"/>
      <c r="H30" s="420"/>
      <c r="I30" s="420"/>
      <c r="J30" s="420"/>
      <c r="K30" s="420"/>
      <c r="L30" s="420"/>
      <c r="M30" s="421"/>
    </row>
    <row r="31" spans="1:13" ht="8.5" customHeight="1">
      <c r="A31" s="422"/>
      <c r="B31" s="423"/>
      <c r="C31" s="423"/>
      <c r="D31" s="423"/>
      <c r="E31" s="423"/>
      <c r="F31" s="423"/>
      <c r="G31" s="423"/>
      <c r="H31" s="423"/>
      <c r="I31" s="423"/>
      <c r="J31" s="423"/>
      <c r="K31" s="423"/>
      <c r="L31" s="423"/>
      <c r="M31" s="424"/>
    </row>
    <row r="32" spans="1:13" ht="53.25" customHeight="1">
      <c r="A32" s="425" t="s">
        <v>484</v>
      </c>
      <c r="B32" s="426"/>
      <c r="C32" s="426"/>
      <c r="D32" s="426"/>
      <c r="E32" s="426"/>
      <c r="F32" s="426"/>
      <c r="G32" s="426"/>
      <c r="H32" s="426"/>
      <c r="I32" s="426"/>
      <c r="J32" s="426"/>
      <c r="K32" s="426"/>
      <c r="L32" s="426"/>
      <c r="M32" s="427"/>
    </row>
  </sheetData>
  <mergeCells count="109">
    <mergeCell ref="A28:M28"/>
    <mergeCell ref="A29:M29"/>
    <mergeCell ref="A30:D30"/>
    <mergeCell ref="F30:M30"/>
    <mergeCell ref="A31:M31"/>
    <mergeCell ref="A32:M32"/>
    <mergeCell ref="A26:B26"/>
    <mergeCell ref="C26:D26"/>
    <mergeCell ref="G26:H26"/>
    <mergeCell ref="K26:L26"/>
    <mergeCell ref="A27:B27"/>
    <mergeCell ref="C27:D27"/>
    <mergeCell ref="G27:H27"/>
    <mergeCell ref="K27:L27"/>
    <mergeCell ref="A24:B24"/>
    <mergeCell ref="C24:D24"/>
    <mergeCell ref="G24:H24"/>
    <mergeCell ref="K24:L24"/>
    <mergeCell ref="A25:B25"/>
    <mergeCell ref="C25:D25"/>
    <mergeCell ref="G25:H25"/>
    <mergeCell ref="K25:L25"/>
    <mergeCell ref="A22:B22"/>
    <mergeCell ref="C22:D22"/>
    <mergeCell ref="G22:H22"/>
    <mergeCell ref="K22:L22"/>
    <mergeCell ref="A23:B23"/>
    <mergeCell ref="C23:D23"/>
    <mergeCell ref="G23:H23"/>
    <mergeCell ref="K23:L23"/>
    <mergeCell ref="A20:B20"/>
    <mergeCell ref="C20:D20"/>
    <mergeCell ref="G20:H20"/>
    <mergeCell ref="K20:L20"/>
    <mergeCell ref="A21:B21"/>
    <mergeCell ref="C21:D21"/>
    <mergeCell ref="G21:H21"/>
    <mergeCell ref="K21:L21"/>
    <mergeCell ref="A18:B18"/>
    <mergeCell ref="C18:D18"/>
    <mergeCell ref="G18:H18"/>
    <mergeCell ref="K18:L18"/>
    <mergeCell ref="A19:B19"/>
    <mergeCell ref="C19:D19"/>
    <mergeCell ref="G19:H19"/>
    <mergeCell ref="K19:L19"/>
    <mergeCell ref="A16:B16"/>
    <mergeCell ref="C16:D16"/>
    <mergeCell ref="G16:H16"/>
    <mergeCell ref="K16:L16"/>
    <mergeCell ref="A17:B17"/>
    <mergeCell ref="C17:D17"/>
    <mergeCell ref="G17:H17"/>
    <mergeCell ref="K17:L17"/>
    <mergeCell ref="A14:B14"/>
    <mergeCell ref="C14:D14"/>
    <mergeCell ref="G14:H14"/>
    <mergeCell ref="K14:L14"/>
    <mergeCell ref="A15:B15"/>
    <mergeCell ref="C15:D15"/>
    <mergeCell ref="G15:H15"/>
    <mergeCell ref="K15:L15"/>
    <mergeCell ref="A12:B12"/>
    <mergeCell ref="C12:D12"/>
    <mergeCell ref="G12:H12"/>
    <mergeCell ref="K12:L12"/>
    <mergeCell ref="A13:B13"/>
    <mergeCell ref="C13:D13"/>
    <mergeCell ref="G13:H13"/>
    <mergeCell ref="K13:L13"/>
    <mergeCell ref="A10:B10"/>
    <mergeCell ref="C10:D10"/>
    <mergeCell ref="G10:H10"/>
    <mergeCell ref="K10:L10"/>
    <mergeCell ref="A11:B11"/>
    <mergeCell ref="C11:D11"/>
    <mergeCell ref="G11:H11"/>
    <mergeCell ref="K11:L11"/>
    <mergeCell ref="A8:B8"/>
    <mergeCell ref="C8:D8"/>
    <mergeCell ref="G8:H8"/>
    <mergeCell ref="K8:L8"/>
    <mergeCell ref="A9:B9"/>
    <mergeCell ref="C9:D9"/>
    <mergeCell ref="G9:H9"/>
    <mergeCell ref="K9:L9"/>
    <mergeCell ref="A6:B6"/>
    <mergeCell ref="G6:H6"/>
    <mergeCell ref="K6:L6"/>
    <mergeCell ref="A7:B7"/>
    <mergeCell ref="C7:D7"/>
    <mergeCell ref="G7:H7"/>
    <mergeCell ref="K7:L7"/>
    <mergeCell ref="L1:M1"/>
    <mergeCell ref="A2:A5"/>
    <mergeCell ref="B2:C2"/>
    <mergeCell ref="F2:G2"/>
    <mergeCell ref="H2:K2"/>
    <mergeCell ref="L2:M5"/>
    <mergeCell ref="B3:C3"/>
    <mergeCell ref="F3:G3"/>
    <mergeCell ref="H3:K3"/>
    <mergeCell ref="B4:C4"/>
    <mergeCell ref="F4:G4"/>
    <mergeCell ref="H4:K4"/>
    <mergeCell ref="B5:C5"/>
    <mergeCell ref="F5:G5"/>
    <mergeCell ref="H5:K5"/>
    <mergeCell ref="A1:K1"/>
  </mergeCells>
  <pageMargins left="0.7" right="0.7" top="0.25" bottom="0" header="0.3" footer="0.3"/>
  <pageSetup paperSize="9"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14DC5-315B-4FD3-97BF-E0965BB0F62D}">
  <dimension ref="A1:P42"/>
  <sheetViews>
    <sheetView view="pageBreakPreview" topLeftCell="A2" zoomScale="80" zoomScaleNormal="70" zoomScaleSheetLayoutView="80" workbookViewId="0">
      <selection activeCell="N13" sqref="N13"/>
    </sheetView>
  </sheetViews>
  <sheetFormatPr defaultRowHeight="14.5"/>
  <sheetData>
    <row r="1" spans="1:16" ht="36">
      <c r="A1" s="251" t="str">
        <f>+'1. CUTTING DOCKET'!D7</f>
        <v>OVLTS109</v>
      </c>
      <c r="B1" s="183"/>
      <c r="D1" s="183"/>
      <c r="E1" s="183"/>
      <c r="F1" s="250" t="s">
        <v>512</v>
      </c>
      <c r="G1" s="183"/>
      <c r="H1" s="183"/>
      <c r="I1" s="183"/>
      <c r="J1" s="183"/>
      <c r="K1" s="183"/>
      <c r="L1" s="183"/>
      <c r="M1" s="183"/>
      <c r="N1" s="183"/>
      <c r="O1" s="183"/>
      <c r="P1" s="184"/>
    </row>
    <row r="2" spans="1:16">
      <c r="A2" s="142"/>
      <c r="P2" s="185"/>
    </row>
    <row r="3" spans="1:16">
      <c r="A3" s="142"/>
      <c r="P3" s="185"/>
    </row>
    <row r="4" spans="1:16">
      <c r="A4" s="142"/>
      <c r="P4" s="185"/>
    </row>
    <row r="5" spans="1:16">
      <c r="A5" s="142"/>
      <c r="P5" s="185"/>
    </row>
    <row r="6" spans="1:16">
      <c r="A6" s="142"/>
      <c r="P6" s="185"/>
    </row>
    <row r="7" spans="1:16">
      <c r="A7" s="142"/>
      <c r="P7" s="185"/>
    </row>
    <row r="8" spans="1:16">
      <c r="A8" s="142"/>
      <c r="P8" s="185"/>
    </row>
    <row r="9" spans="1:16">
      <c r="A9" s="142"/>
      <c r="P9" s="185"/>
    </row>
    <row r="10" spans="1:16">
      <c r="A10" s="142"/>
      <c r="P10" s="185"/>
    </row>
    <row r="11" spans="1:16">
      <c r="A11" s="142"/>
      <c r="P11" s="185"/>
    </row>
    <row r="12" spans="1:16">
      <c r="A12" s="142"/>
      <c r="P12" s="185"/>
    </row>
    <row r="13" spans="1:16">
      <c r="A13" s="142"/>
      <c r="P13" s="185"/>
    </row>
    <row r="14" spans="1:16">
      <c r="A14" s="142"/>
      <c r="P14" s="185"/>
    </row>
    <row r="15" spans="1:16">
      <c r="A15" s="142"/>
      <c r="P15" s="185"/>
    </row>
    <row r="16" spans="1:16">
      <c r="A16" s="142"/>
      <c r="P16" s="185"/>
    </row>
    <row r="17" spans="1:16">
      <c r="A17" s="142"/>
      <c r="P17" s="185"/>
    </row>
    <row r="18" spans="1:16">
      <c r="A18" s="142"/>
      <c r="P18" s="185"/>
    </row>
    <row r="19" spans="1:16">
      <c r="A19" s="142"/>
      <c r="P19" s="185"/>
    </row>
    <row r="20" spans="1:16">
      <c r="A20" s="142"/>
      <c r="P20" s="185"/>
    </row>
    <row r="21" spans="1:16">
      <c r="A21" s="142"/>
      <c r="P21" s="185"/>
    </row>
    <row r="22" spans="1:16">
      <c r="A22" s="142"/>
      <c r="P22" s="185"/>
    </row>
    <row r="23" spans="1:16">
      <c r="A23" s="142"/>
      <c r="P23" s="185"/>
    </row>
    <row r="24" spans="1:16">
      <c r="A24" s="142"/>
      <c r="P24" s="185"/>
    </row>
    <row r="25" spans="1:16">
      <c r="A25" s="142"/>
      <c r="P25" s="185"/>
    </row>
    <row r="26" spans="1:16">
      <c r="A26" s="142"/>
      <c r="P26" s="185"/>
    </row>
    <row r="27" spans="1:16">
      <c r="A27" s="142"/>
      <c r="P27" s="185"/>
    </row>
    <row r="28" spans="1:16">
      <c r="A28" s="142"/>
      <c r="P28" s="185"/>
    </row>
    <row r="29" spans="1:16">
      <c r="A29" s="142"/>
      <c r="P29" s="185"/>
    </row>
    <row r="30" spans="1:16">
      <c r="A30" s="142"/>
      <c r="P30" s="185"/>
    </row>
    <row r="31" spans="1:16">
      <c r="A31" s="142"/>
      <c r="P31" s="185"/>
    </row>
    <row r="32" spans="1:16">
      <c r="A32" s="142"/>
      <c r="P32" s="185"/>
    </row>
    <row r="33" spans="1:16">
      <c r="A33" s="142"/>
      <c r="P33" s="185"/>
    </row>
    <row r="34" spans="1:16">
      <c r="A34" s="142"/>
      <c r="P34" s="185"/>
    </row>
    <row r="35" spans="1:16">
      <c r="A35" s="142"/>
      <c r="P35" s="185"/>
    </row>
    <row r="36" spans="1:16" ht="36" customHeight="1">
      <c r="P36" s="185"/>
    </row>
    <row r="42" spans="1:16" ht="55" customHeight="1">
      <c r="A42" s="428"/>
      <c r="B42" s="429"/>
      <c r="C42" s="429"/>
      <c r="D42" s="429"/>
      <c r="E42" s="429"/>
      <c r="F42" s="429"/>
      <c r="G42" s="429"/>
      <c r="H42" s="429"/>
      <c r="I42" s="429"/>
      <c r="J42" s="429"/>
      <c r="K42" s="429"/>
    </row>
  </sheetData>
  <mergeCells count="1">
    <mergeCell ref="A42:K42"/>
  </mergeCells>
  <printOptions horizontalCentered="1"/>
  <pageMargins left="0.2" right="0" top="0.2" bottom="0"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BC03-35BA-4ABD-B394-470C52A5A9C7}">
  <sheetPr codeName="Sheet7">
    <pageSetUpPr fitToPage="1"/>
  </sheetPr>
  <dimension ref="A1:H66"/>
  <sheetViews>
    <sheetView view="pageBreakPreview" zoomScale="70" zoomScaleNormal="100" zoomScaleSheetLayoutView="70" zoomScalePageLayoutView="70" workbookViewId="0">
      <selection activeCell="M12" sqref="M12"/>
    </sheetView>
  </sheetViews>
  <sheetFormatPr defaultColWidth="9.81640625" defaultRowHeight="18"/>
  <cols>
    <col min="1" max="1" width="5.453125" style="158" bestFit="1" customWidth="1"/>
    <col min="2" max="2" width="17.7265625" style="158" customWidth="1"/>
    <col min="3" max="3" width="10.54296875" style="158" customWidth="1"/>
    <col min="4" max="4" width="20" style="158" customWidth="1"/>
    <col min="5" max="5" width="2.26953125" style="158" customWidth="1"/>
    <col min="6" max="6" width="15.81640625" style="158" customWidth="1"/>
    <col min="7" max="7" width="24.1796875" style="158" customWidth="1"/>
    <col min="8" max="8" width="45.54296875" style="158" customWidth="1"/>
    <col min="9" max="254" width="9.81640625" style="158"/>
    <col min="255" max="255" width="3.81640625" style="158" customWidth="1"/>
    <col min="256" max="257" width="9.54296875" style="158" customWidth="1"/>
    <col min="258" max="259" width="14.7265625" style="158" customWidth="1"/>
    <col min="260" max="260" width="0" style="158" hidden="1" customWidth="1"/>
    <col min="261" max="267" width="9.54296875" style="158" customWidth="1"/>
    <col min="268" max="510" width="9.81640625" style="158"/>
    <col min="511" max="511" width="3.81640625" style="158" customWidth="1"/>
    <col min="512" max="513" width="9.54296875" style="158" customWidth="1"/>
    <col min="514" max="515" width="14.7265625" style="158" customWidth="1"/>
    <col min="516" max="516" width="0" style="158" hidden="1" customWidth="1"/>
    <col min="517" max="523" width="9.54296875" style="158" customWidth="1"/>
    <col min="524" max="766" width="9.81640625" style="158"/>
    <col min="767" max="767" width="3.81640625" style="158" customWidth="1"/>
    <col min="768" max="769" width="9.54296875" style="158" customWidth="1"/>
    <col min="770" max="771" width="14.7265625" style="158" customWidth="1"/>
    <col min="772" max="772" width="0" style="158" hidden="1" customWidth="1"/>
    <col min="773" max="779" width="9.54296875" style="158" customWidth="1"/>
    <col min="780" max="1022" width="9.81640625" style="158"/>
    <col min="1023" max="1023" width="3.81640625" style="158" customWidth="1"/>
    <col min="1024" max="1025" width="9.54296875" style="158" customWidth="1"/>
    <col min="1026" max="1027" width="14.7265625" style="158" customWidth="1"/>
    <col min="1028" max="1028" width="0" style="158" hidden="1" customWidth="1"/>
    <col min="1029" max="1035" width="9.54296875" style="158" customWidth="1"/>
    <col min="1036" max="1278" width="9.81640625" style="158"/>
    <col min="1279" max="1279" width="3.81640625" style="158" customWidth="1"/>
    <col min="1280" max="1281" width="9.54296875" style="158" customWidth="1"/>
    <col min="1282" max="1283" width="14.7265625" style="158" customWidth="1"/>
    <col min="1284" max="1284" width="0" style="158" hidden="1" customWidth="1"/>
    <col min="1285" max="1291" width="9.54296875" style="158" customWidth="1"/>
    <col min="1292" max="1534" width="9.81640625" style="158"/>
    <col min="1535" max="1535" width="3.81640625" style="158" customWidth="1"/>
    <col min="1536" max="1537" width="9.54296875" style="158" customWidth="1"/>
    <col min="1538" max="1539" width="14.7265625" style="158" customWidth="1"/>
    <col min="1540" max="1540" width="0" style="158" hidden="1" customWidth="1"/>
    <col min="1541" max="1547" width="9.54296875" style="158" customWidth="1"/>
    <col min="1548" max="1790" width="9.81640625" style="158"/>
    <col min="1791" max="1791" width="3.81640625" style="158" customWidth="1"/>
    <col min="1792" max="1793" width="9.54296875" style="158" customWidth="1"/>
    <col min="1794" max="1795" width="14.7265625" style="158" customWidth="1"/>
    <col min="1796" max="1796" width="0" style="158" hidden="1" customWidth="1"/>
    <col min="1797" max="1803" width="9.54296875" style="158" customWidth="1"/>
    <col min="1804" max="2046" width="9.81640625" style="158"/>
    <col min="2047" max="2047" width="3.81640625" style="158" customWidth="1"/>
    <col min="2048" max="2049" width="9.54296875" style="158" customWidth="1"/>
    <col min="2050" max="2051" width="14.7265625" style="158" customWidth="1"/>
    <col min="2052" max="2052" width="0" style="158" hidden="1" customWidth="1"/>
    <col min="2053" max="2059" width="9.54296875" style="158" customWidth="1"/>
    <col min="2060" max="2302" width="9.81640625" style="158"/>
    <col min="2303" max="2303" width="3.81640625" style="158" customWidth="1"/>
    <col min="2304" max="2305" width="9.54296875" style="158" customWidth="1"/>
    <col min="2306" max="2307" width="14.7265625" style="158" customWidth="1"/>
    <col min="2308" max="2308" width="0" style="158" hidden="1" customWidth="1"/>
    <col min="2309" max="2315" width="9.54296875" style="158" customWidth="1"/>
    <col min="2316" max="2558" width="9.81640625" style="158"/>
    <col min="2559" max="2559" width="3.81640625" style="158" customWidth="1"/>
    <col min="2560" max="2561" width="9.54296875" style="158" customWidth="1"/>
    <col min="2562" max="2563" width="14.7265625" style="158" customWidth="1"/>
    <col min="2564" max="2564" width="0" style="158" hidden="1" customWidth="1"/>
    <col min="2565" max="2571" width="9.54296875" style="158" customWidth="1"/>
    <col min="2572" max="2814" width="9.81640625" style="158"/>
    <col min="2815" max="2815" width="3.81640625" style="158" customWidth="1"/>
    <col min="2816" max="2817" width="9.54296875" style="158" customWidth="1"/>
    <col min="2818" max="2819" width="14.7265625" style="158" customWidth="1"/>
    <col min="2820" max="2820" width="0" style="158" hidden="1" customWidth="1"/>
    <col min="2821" max="2827" width="9.54296875" style="158" customWidth="1"/>
    <col min="2828" max="3070" width="9.81640625" style="158"/>
    <col min="3071" max="3071" width="3.81640625" style="158" customWidth="1"/>
    <col min="3072" max="3073" width="9.54296875" style="158" customWidth="1"/>
    <col min="3074" max="3075" width="14.7265625" style="158" customWidth="1"/>
    <col min="3076" max="3076" width="0" style="158" hidden="1" customWidth="1"/>
    <col min="3077" max="3083" width="9.54296875" style="158" customWidth="1"/>
    <col min="3084" max="3326" width="9.81640625" style="158"/>
    <col min="3327" max="3327" width="3.81640625" style="158" customWidth="1"/>
    <col min="3328" max="3329" width="9.54296875" style="158" customWidth="1"/>
    <col min="3330" max="3331" width="14.7265625" style="158" customWidth="1"/>
    <col min="3332" max="3332" width="0" style="158" hidden="1" customWidth="1"/>
    <col min="3333" max="3339" width="9.54296875" style="158" customWidth="1"/>
    <col min="3340" max="3582" width="9.81640625" style="158"/>
    <col min="3583" max="3583" width="3.81640625" style="158" customWidth="1"/>
    <col min="3584" max="3585" width="9.54296875" style="158" customWidth="1"/>
    <col min="3586" max="3587" width="14.7265625" style="158" customWidth="1"/>
    <col min="3588" max="3588" width="0" style="158" hidden="1" customWidth="1"/>
    <col min="3589" max="3595" width="9.54296875" style="158" customWidth="1"/>
    <col min="3596" max="3838" width="9.81640625" style="158"/>
    <col min="3839" max="3839" width="3.81640625" style="158" customWidth="1"/>
    <col min="3840" max="3841" width="9.54296875" style="158" customWidth="1"/>
    <col min="3842" max="3843" width="14.7265625" style="158" customWidth="1"/>
    <col min="3844" max="3844" width="0" style="158" hidden="1" customWidth="1"/>
    <col min="3845" max="3851" width="9.54296875" style="158" customWidth="1"/>
    <col min="3852" max="4094" width="9.81640625" style="158"/>
    <col min="4095" max="4095" width="3.81640625" style="158" customWidth="1"/>
    <col min="4096" max="4097" width="9.54296875" style="158" customWidth="1"/>
    <col min="4098" max="4099" width="14.7265625" style="158" customWidth="1"/>
    <col min="4100" max="4100" width="0" style="158" hidden="1" customWidth="1"/>
    <col min="4101" max="4107" width="9.54296875" style="158" customWidth="1"/>
    <col min="4108" max="4350" width="9.81640625" style="158"/>
    <col min="4351" max="4351" width="3.81640625" style="158" customWidth="1"/>
    <col min="4352" max="4353" width="9.54296875" style="158" customWidth="1"/>
    <col min="4354" max="4355" width="14.7265625" style="158" customWidth="1"/>
    <col min="4356" max="4356" width="0" style="158" hidden="1" customWidth="1"/>
    <col min="4357" max="4363" width="9.54296875" style="158" customWidth="1"/>
    <col min="4364" max="4606" width="9.81640625" style="158"/>
    <col min="4607" max="4607" width="3.81640625" style="158" customWidth="1"/>
    <col min="4608" max="4609" width="9.54296875" style="158" customWidth="1"/>
    <col min="4610" max="4611" width="14.7265625" style="158" customWidth="1"/>
    <col min="4612" max="4612" width="0" style="158" hidden="1" customWidth="1"/>
    <col min="4613" max="4619" width="9.54296875" style="158" customWidth="1"/>
    <col min="4620" max="4862" width="9.81640625" style="158"/>
    <col min="4863" max="4863" width="3.81640625" style="158" customWidth="1"/>
    <col min="4864" max="4865" width="9.54296875" style="158" customWidth="1"/>
    <col min="4866" max="4867" width="14.7265625" style="158" customWidth="1"/>
    <col min="4868" max="4868" width="0" style="158" hidden="1" customWidth="1"/>
    <col min="4869" max="4875" width="9.54296875" style="158" customWidth="1"/>
    <col min="4876" max="5118" width="9.81640625" style="158"/>
    <col min="5119" max="5119" width="3.81640625" style="158" customWidth="1"/>
    <col min="5120" max="5121" width="9.54296875" style="158" customWidth="1"/>
    <col min="5122" max="5123" width="14.7265625" style="158" customWidth="1"/>
    <col min="5124" max="5124" width="0" style="158" hidden="1" customWidth="1"/>
    <col min="5125" max="5131" width="9.54296875" style="158" customWidth="1"/>
    <col min="5132" max="5374" width="9.81640625" style="158"/>
    <col min="5375" max="5375" width="3.81640625" style="158" customWidth="1"/>
    <col min="5376" max="5377" width="9.54296875" style="158" customWidth="1"/>
    <col min="5378" max="5379" width="14.7265625" style="158" customWidth="1"/>
    <col min="5380" max="5380" width="0" style="158" hidden="1" customWidth="1"/>
    <col min="5381" max="5387" width="9.54296875" style="158" customWidth="1"/>
    <col min="5388" max="5630" width="9.81640625" style="158"/>
    <col min="5631" max="5631" width="3.81640625" style="158" customWidth="1"/>
    <col min="5632" max="5633" width="9.54296875" style="158" customWidth="1"/>
    <col min="5634" max="5635" width="14.7265625" style="158" customWidth="1"/>
    <col min="5636" max="5636" width="0" style="158" hidden="1" customWidth="1"/>
    <col min="5637" max="5643" width="9.54296875" style="158" customWidth="1"/>
    <col min="5644" max="5886" width="9.81640625" style="158"/>
    <col min="5887" max="5887" width="3.81640625" style="158" customWidth="1"/>
    <col min="5888" max="5889" width="9.54296875" style="158" customWidth="1"/>
    <col min="5890" max="5891" width="14.7265625" style="158" customWidth="1"/>
    <col min="5892" max="5892" width="0" style="158" hidden="1" customWidth="1"/>
    <col min="5893" max="5899" width="9.54296875" style="158" customWidth="1"/>
    <col min="5900" max="6142" width="9.81640625" style="158"/>
    <col min="6143" max="6143" width="3.81640625" style="158" customWidth="1"/>
    <col min="6144" max="6145" width="9.54296875" style="158" customWidth="1"/>
    <col min="6146" max="6147" width="14.7265625" style="158" customWidth="1"/>
    <col min="6148" max="6148" width="0" style="158" hidden="1" customWidth="1"/>
    <col min="6149" max="6155" width="9.54296875" style="158" customWidth="1"/>
    <col min="6156" max="6398" width="9.81640625" style="158"/>
    <col min="6399" max="6399" width="3.81640625" style="158" customWidth="1"/>
    <col min="6400" max="6401" width="9.54296875" style="158" customWidth="1"/>
    <col min="6402" max="6403" width="14.7265625" style="158" customWidth="1"/>
    <col min="6404" max="6404" width="0" style="158" hidden="1" customWidth="1"/>
    <col min="6405" max="6411" width="9.54296875" style="158" customWidth="1"/>
    <col min="6412" max="6654" width="9.81640625" style="158"/>
    <col min="6655" max="6655" width="3.81640625" style="158" customWidth="1"/>
    <col min="6656" max="6657" width="9.54296875" style="158" customWidth="1"/>
    <col min="6658" max="6659" width="14.7265625" style="158" customWidth="1"/>
    <col min="6660" max="6660" width="0" style="158" hidden="1" customWidth="1"/>
    <col min="6661" max="6667" width="9.54296875" style="158" customWidth="1"/>
    <col min="6668" max="6910" width="9.81640625" style="158"/>
    <col min="6911" max="6911" width="3.81640625" style="158" customWidth="1"/>
    <col min="6912" max="6913" width="9.54296875" style="158" customWidth="1"/>
    <col min="6914" max="6915" width="14.7265625" style="158" customWidth="1"/>
    <col min="6916" max="6916" width="0" style="158" hidden="1" customWidth="1"/>
    <col min="6917" max="6923" width="9.54296875" style="158" customWidth="1"/>
    <col min="6924" max="7166" width="9.81640625" style="158"/>
    <col min="7167" max="7167" width="3.81640625" style="158" customWidth="1"/>
    <col min="7168" max="7169" width="9.54296875" style="158" customWidth="1"/>
    <col min="7170" max="7171" width="14.7265625" style="158" customWidth="1"/>
    <col min="7172" max="7172" width="0" style="158" hidden="1" customWidth="1"/>
    <col min="7173" max="7179" width="9.54296875" style="158" customWidth="1"/>
    <col min="7180" max="7422" width="9.81640625" style="158"/>
    <col min="7423" max="7423" width="3.81640625" style="158" customWidth="1"/>
    <col min="7424" max="7425" width="9.54296875" style="158" customWidth="1"/>
    <col min="7426" max="7427" width="14.7265625" style="158" customWidth="1"/>
    <col min="7428" max="7428" width="0" style="158" hidden="1" customWidth="1"/>
    <col min="7429" max="7435" width="9.54296875" style="158" customWidth="1"/>
    <col min="7436" max="7678" width="9.81640625" style="158"/>
    <col min="7679" max="7679" width="3.81640625" style="158" customWidth="1"/>
    <col min="7680" max="7681" width="9.54296875" style="158" customWidth="1"/>
    <col min="7682" max="7683" width="14.7265625" style="158" customWidth="1"/>
    <col min="7684" max="7684" width="0" style="158" hidden="1" customWidth="1"/>
    <col min="7685" max="7691" width="9.54296875" style="158" customWidth="1"/>
    <col min="7692" max="7934" width="9.81640625" style="158"/>
    <col min="7935" max="7935" width="3.81640625" style="158" customWidth="1"/>
    <col min="7936" max="7937" width="9.54296875" style="158" customWidth="1"/>
    <col min="7938" max="7939" width="14.7265625" style="158" customWidth="1"/>
    <col min="7940" max="7940" width="0" style="158" hidden="1" customWidth="1"/>
    <col min="7941" max="7947" width="9.54296875" style="158" customWidth="1"/>
    <col min="7948" max="8190" width="9.81640625" style="158"/>
    <col min="8191" max="8191" width="3.81640625" style="158" customWidth="1"/>
    <col min="8192" max="8193" width="9.54296875" style="158" customWidth="1"/>
    <col min="8194" max="8195" width="14.7265625" style="158" customWidth="1"/>
    <col min="8196" max="8196" width="0" style="158" hidden="1" customWidth="1"/>
    <col min="8197" max="8203" width="9.54296875" style="158" customWidth="1"/>
    <col min="8204" max="8446" width="9.81640625" style="158"/>
    <col min="8447" max="8447" width="3.81640625" style="158" customWidth="1"/>
    <col min="8448" max="8449" width="9.54296875" style="158" customWidth="1"/>
    <col min="8450" max="8451" width="14.7265625" style="158" customWidth="1"/>
    <col min="8452" max="8452" width="0" style="158" hidden="1" customWidth="1"/>
    <col min="8453" max="8459" width="9.54296875" style="158" customWidth="1"/>
    <col min="8460" max="8702" width="9.81640625" style="158"/>
    <col min="8703" max="8703" width="3.81640625" style="158" customWidth="1"/>
    <col min="8704" max="8705" width="9.54296875" style="158" customWidth="1"/>
    <col min="8706" max="8707" width="14.7265625" style="158" customWidth="1"/>
    <col min="8708" max="8708" width="0" style="158" hidden="1" customWidth="1"/>
    <col min="8709" max="8715" width="9.54296875" style="158" customWidth="1"/>
    <col min="8716" max="8958" width="9.81640625" style="158"/>
    <col min="8959" max="8959" width="3.81640625" style="158" customWidth="1"/>
    <col min="8960" max="8961" width="9.54296875" style="158" customWidth="1"/>
    <col min="8962" max="8963" width="14.7265625" style="158" customWidth="1"/>
    <col min="8964" max="8964" width="0" style="158" hidden="1" customWidth="1"/>
    <col min="8965" max="8971" width="9.54296875" style="158" customWidth="1"/>
    <col min="8972" max="9214" width="9.81640625" style="158"/>
    <col min="9215" max="9215" width="3.81640625" style="158" customWidth="1"/>
    <col min="9216" max="9217" width="9.54296875" style="158" customWidth="1"/>
    <col min="9218" max="9219" width="14.7265625" style="158" customWidth="1"/>
    <col min="9220" max="9220" width="0" style="158" hidden="1" customWidth="1"/>
    <col min="9221" max="9227" width="9.54296875" style="158" customWidth="1"/>
    <col min="9228" max="9470" width="9.81640625" style="158"/>
    <col min="9471" max="9471" width="3.81640625" style="158" customWidth="1"/>
    <col min="9472" max="9473" width="9.54296875" style="158" customWidth="1"/>
    <col min="9474" max="9475" width="14.7265625" style="158" customWidth="1"/>
    <col min="9476" max="9476" width="0" style="158" hidden="1" customWidth="1"/>
    <col min="9477" max="9483" width="9.54296875" style="158" customWidth="1"/>
    <col min="9484" max="9726" width="9.81640625" style="158"/>
    <col min="9727" max="9727" width="3.81640625" style="158" customWidth="1"/>
    <col min="9728" max="9729" width="9.54296875" style="158" customWidth="1"/>
    <col min="9730" max="9731" width="14.7265625" style="158" customWidth="1"/>
    <col min="9732" max="9732" width="0" style="158" hidden="1" customWidth="1"/>
    <col min="9733" max="9739" width="9.54296875" style="158" customWidth="1"/>
    <col min="9740" max="9982" width="9.81640625" style="158"/>
    <col min="9983" max="9983" width="3.81640625" style="158" customWidth="1"/>
    <col min="9984" max="9985" width="9.54296875" style="158" customWidth="1"/>
    <col min="9986" max="9987" width="14.7265625" style="158" customWidth="1"/>
    <col min="9988" max="9988" width="0" style="158" hidden="1" customWidth="1"/>
    <col min="9989" max="9995" width="9.54296875" style="158" customWidth="1"/>
    <col min="9996" max="10238" width="9.81640625" style="158"/>
    <col min="10239" max="10239" width="3.81640625" style="158" customWidth="1"/>
    <col min="10240" max="10241" width="9.54296875" style="158" customWidth="1"/>
    <col min="10242" max="10243" width="14.7265625" style="158" customWidth="1"/>
    <col min="10244" max="10244" width="0" style="158" hidden="1" customWidth="1"/>
    <col min="10245" max="10251" width="9.54296875" style="158" customWidth="1"/>
    <col min="10252" max="10494" width="9.81640625" style="158"/>
    <col min="10495" max="10495" width="3.81640625" style="158" customWidth="1"/>
    <col min="10496" max="10497" width="9.54296875" style="158" customWidth="1"/>
    <col min="10498" max="10499" width="14.7265625" style="158" customWidth="1"/>
    <col min="10500" max="10500" width="0" style="158" hidden="1" customWidth="1"/>
    <col min="10501" max="10507" width="9.54296875" style="158" customWidth="1"/>
    <col min="10508" max="10750" width="9.81640625" style="158"/>
    <col min="10751" max="10751" width="3.81640625" style="158" customWidth="1"/>
    <col min="10752" max="10753" width="9.54296875" style="158" customWidth="1"/>
    <col min="10754" max="10755" width="14.7265625" style="158" customWidth="1"/>
    <col min="10756" max="10756" width="0" style="158" hidden="1" customWidth="1"/>
    <col min="10757" max="10763" width="9.54296875" style="158" customWidth="1"/>
    <col min="10764" max="11006" width="9.81640625" style="158"/>
    <col min="11007" max="11007" width="3.81640625" style="158" customWidth="1"/>
    <col min="11008" max="11009" width="9.54296875" style="158" customWidth="1"/>
    <col min="11010" max="11011" width="14.7265625" style="158" customWidth="1"/>
    <col min="11012" max="11012" width="0" style="158" hidden="1" customWidth="1"/>
    <col min="11013" max="11019" width="9.54296875" style="158" customWidth="1"/>
    <col min="11020" max="11262" width="9.81640625" style="158"/>
    <col min="11263" max="11263" width="3.81640625" style="158" customWidth="1"/>
    <col min="11264" max="11265" width="9.54296875" style="158" customWidth="1"/>
    <col min="11266" max="11267" width="14.7265625" style="158" customWidth="1"/>
    <col min="11268" max="11268" width="0" style="158" hidden="1" customWidth="1"/>
    <col min="11269" max="11275" width="9.54296875" style="158" customWidth="1"/>
    <col min="11276" max="11518" width="9.81640625" style="158"/>
    <col min="11519" max="11519" width="3.81640625" style="158" customWidth="1"/>
    <col min="11520" max="11521" width="9.54296875" style="158" customWidth="1"/>
    <col min="11522" max="11523" width="14.7265625" style="158" customWidth="1"/>
    <col min="11524" max="11524" width="0" style="158" hidden="1" customWidth="1"/>
    <col min="11525" max="11531" width="9.54296875" style="158" customWidth="1"/>
    <col min="11532" max="11774" width="9.81640625" style="158"/>
    <col min="11775" max="11775" width="3.81640625" style="158" customWidth="1"/>
    <col min="11776" max="11777" width="9.54296875" style="158" customWidth="1"/>
    <col min="11778" max="11779" width="14.7265625" style="158" customWidth="1"/>
    <col min="11780" max="11780" width="0" style="158" hidden="1" customWidth="1"/>
    <col min="11781" max="11787" width="9.54296875" style="158" customWidth="1"/>
    <col min="11788" max="12030" width="9.81640625" style="158"/>
    <col min="12031" max="12031" width="3.81640625" style="158" customWidth="1"/>
    <col min="12032" max="12033" width="9.54296875" style="158" customWidth="1"/>
    <col min="12034" max="12035" width="14.7265625" style="158" customWidth="1"/>
    <col min="12036" max="12036" width="0" style="158" hidden="1" customWidth="1"/>
    <col min="12037" max="12043" width="9.54296875" style="158" customWidth="1"/>
    <col min="12044" max="12286" width="9.81640625" style="158"/>
    <col min="12287" max="12287" width="3.81640625" style="158" customWidth="1"/>
    <col min="12288" max="12289" width="9.54296875" style="158" customWidth="1"/>
    <col min="12290" max="12291" width="14.7265625" style="158" customWidth="1"/>
    <col min="12292" max="12292" width="0" style="158" hidden="1" customWidth="1"/>
    <col min="12293" max="12299" width="9.54296875" style="158" customWidth="1"/>
    <col min="12300" max="12542" width="9.81640625" style="158"/>
    <col min="12543" max="12543" width="3.81640625" style="158" customWidth="1"/>
    <col min="12544" max="12545" width="9.54296875" style="158" customWidth="1"/>
    <col min="12546" max="12547" width="14.7265625" style="158" customWidth="1"/>
    <col min="12548" max="12548" width="0" style="158" hidden="1" customWidth="1"/>
    <col min="12549" max="12555" width="9.54296875" style="158" customWidth="1"/>
    <col min="12556" max="12798" width="9.81640625" style="158"/>
    <col min="12799" max="12799" width="3.81640625" style="158" customWidth="1"/>
    <col min="12800" max="12801" width="9.54296875" style="158" customWidth="1"/>
    <col min="12802" max="12803" width="14.7265625" style="158" customWidth="1"/>
    <col min="12804" max="12804" width="0" style="158" hidden="1" customWidth="1"/>
    <col min="12805" max="12811" width="9.54296875" style="158" customWidth="1"/>
    <col min="12812" max="13054" width="9.81640625" style="158"/>
    <col min="13055" max="13055" width="3.81640625" style="158" customWidth="1"/>
    <col min="13056" max="13057" width="9.54296875" style="158" customWidth="1"/>
    <col min="13058" max="13059" width="14.7265625" style="158" customWidth="1"/>
    <col min="13060" max="13060" width="0" style="158" hidden="1" customWidth="1"/>
    <col min="13061" max="13067" width="9.54296875" style="158" customWidth="1"/>
    <col min="13068" max="13310" width="9.81640625" style="158"/>
    <col min="13311" max="13311" width="3.81640625" style="158" customWidth="1"/>
    <col min="13312" max="13313" width="9.54296875" style="158" customWidth="1"/>
    <col min="13314" max="13315" width="14.7265625" style="158" customWidth="1"/>
    <col min="13316" max="13316" width="0" style="158" hidden="1" customWidth="1"/>
    <col min="13317" max="13323" width="9.54296875" style="158" customWidth="1"/>
    <col min="13324" max="13566" width="9.81640625" style="158"/>
    <col min="13567" max="13567" width="3.81640625" style="158" customWidth="1"/>
    <col min="13568" max="13569" width="9.54296875" style="158" customWidth="1"/>
    <col min="13570" max="13571" width="14.7265625" style="158" customWidth="1"/>
    <col min="13572" max="13572" width="0" style="158" hidden="1" customWidth="1"/>
    <col min="13573" max="13579" width="9.54296875" style="158" customWidth="1"/>
    <col min="13580" max="13822" width="9.81640625" style="158"/>
    <col min="13823" max="13823" width="3.81640625" style="158" customWidth="1"/>
    <col min="13824" max="13825" width="9.54296875" style="158" customWidth="1"/>
    <col min="13826" max="13827" width="14.7265625" style="158" customWidth="1"/>
    <col min="13828" max="13828" width="0" style="158" hidden="1" customWidth="1"/>
    <col min="13829" max="13835" width="9.54296875" style="158" customWidth="1"/>
    <col min="13836" max="14078" width="9.81640625" style="158"/>
    <col min="14079" max="14079" width="3.81640625" style="158" customWidth="1"/>
    <col min="14080" max="14081" width="9.54296875" style="158" customWidth="1"/>
    <col min="14082" max="14083" width="14.7265625" style="158" customWidth="1"/>
    <col min="14084" max="14084" width="0" style="158" hidden="1" customWidth="1"/>
    <col min="14085" max="14091" width="9.54296875" style="158" customWidth="1"/>
    <col min="14092" max="14334" width="9.81640625" style="158"/>
    <col min="14335" max="14335" width="3.81640625" style="158" customWidth="1"/>
    <col min="14336" max="14337" width="9.54296875" style="158" customWidth="1"/>
    <col min="14338" max="14339" width="14.7265625" style="158" customWidth="1"/>
    <col min="14340" max="14340" width="0" style="158" hidden="1" customWidth="1"/>
    <col min="14341" max="14347" width="9.54296875" style="158" customWidth="1"/>
    <col min="14348" max="14590" width="9.81640625" style="158"/>
    <col min="14591" max="14591" width="3.81640625" style="158" customWidth="1"/>
    <col min="14592" max="14593" width="9.54296875" style="158" customWidth="1"/>
    <col min="14594" max="14595" width="14.7265625" style="158" customWidth="1"/>
    <col min="14596" max="14596" width="0" style="158" hidden="1" customWidth="1"/>
    <col min="14597" max="14603" width="9.54296875" style="158" customWidth="1"/>
    <col min="14604" max="14846" width="9.81640625" style="158"/>
    <col min="14847" max="14847" width="3.81640625" style="158" customWidth="1"/>
    <col min="14848" max="14849" width="9.54296875" style="158" customWidth="1"/>
    <col min="14850" max="14851" width="14.7265625" style="158" customWidth="1"/>
    <col min="14852" max="14852" width="0" style="158" hidden="1" customWidth="1"/>
    <col min="14853" max="14859" width="9.54296875" style="158" customWidth="1"/>
    <col min="14860" max="15102" width="9.81640625" style="158"/>
    <col min="15103" max="15103" width="3.81640625" style="158" customWidth="1"/>
    <col min="15104" max="15105" width="9.54296875" style="158" customWidth="1"/>
    <col min="15106" max="15107" width="14.7265625" style="158" customWidth="1"/>
    <col min="15108" max="15108" width="0" style="158" hidden="1" customWidth="1"/>
    <col min="15109" max="15115" width="9.54296875" style="158" customWidth="1"/>
    <col min="15116" max="15358" width="9.81640625" style="158"/>
    <col min="15359" max="15359" width="3.81640625" style="158" customWidth="1"/>
    <col min="15360" max="15361" width="9.54296875" style="158" customWidth="1"/>
    <col min="15362" max="15363" width="14.7265625" style="158" customWidth="1"/>
    <col min="15364" max="15364" width="0" style="158" hidden="1" customWidth="1"/>
    <col min="15365" max="15371" width="9.54296875" style="158" customWidth="1"/>
    <col min="15372" max="15614" width="9.81640625" style="158"/>
    <col min="15615" max="15615" width="3.81640625" style="158" customWidth="1"/>
    <col min="15616" max="15617" width="9.54296875" style="158" customWidth="1"/>
    <col min="15618" max="15619" width="14.7265625" style="158" customWidth="1"/>
    <col min="15620" max="15620" width="0" style="158" hidden="1" customWidth="1"/>
    <col min="15621" max="15627" width="9.54296875" style="158" customWidth="1"/>
    <col min="15628" max="15870" width="9.81640625" style="158"/>
    <col min="15871" max="15871" width="3.81640625" style="158" customWidth="1"/>
    <col min="15872" max="15873" width="9.54296875" style="158" customWidth="1"/>
    <col min="15874" max="15875" width="14.7265625" style="158" customWidth="1"/>
    <col min="15876" max="15876" width="0" style="158" hidden="1" customWidth="1"/>
    <col min="15877" max="15883" width="9.54296875" style="158" customWidth="1"/>
    <col min="15884" max="16126" width="9.81640625" style="158"/>
    <col min="16127" max="16127" width="3.81640625" style="158" customWidth="1"/>
    <col min="16128" max="16129" width="9.54296875" style="158" customWidth="1"/>
    <col min="16130" max="16131" width="14.7265625" style="158" customWidth="1"/>
    <col min="16132" max="16132" width="0" style="158" hidden="1" customWidth="1"/>
    <col min="16133" max="16139" width="9.54296875" style="158" customWidth="1"/>
    <col min="16140" max="16384" width="9.81640625" style="158"/>
  </cols>
  <sheetData>
    <row r="1" spans="1:8" s="131" customFormat="1" ht="18" customHeight="1">
      <c r="B1"/>
      <c r="C1"/>
      <c r="D1"/>
      <c r="E1"/>
      <c r="F1" s="132" t="s">
        <v>68</v>
      </c>
      <c r="G1" s="133" t="s">
        <v>99</v>
      </c>
      <c r="H1"/>
    </row>
    <row r="2" spans="1:8" s="131" customFormat="1" ht="14.5" customHeight="1">
      <c r="B2"/>
      <c r="C2"/>
      <c r="D2"/>
      <c r="E2"/>
      <c r="F2" s="132" t="s">
        <v>70</v>
      </c>
      <c r="G2" s="134" t="s">
        <v>100</v>
      </c>
      <c r="H2"/>
    </row>
    <row r="3" spans="1:8" s="131" customFormat="1" ht="14.5" customHeight="1" thickBot="1">
      <c r="B3"/>
      <c r="C3"/>
      <c r="D3"/>
      <c r="E3"/>
      <c r="F3" s="132" t="s">
        <v>72</v>
      </c>
      <c r="G3" s="135" t="s">
        <v>101</v>
      </c>
      <c r="H3"/>
    </row>
    <row r="4" spans="1:8" s="131" customFormat="1" ht="17.25" customHeight="1" thickBot="1">
      <c r="A4" s="136"/>
      <c r="B4" s="443" t="s">
        <v>102</v>
      </c>
      <c r="C4" s="443"/>
      <c r="D4" s="199">
        <v>45455</v>
      </c>
      <c r="E4"/>
      <c r="F4"/>
      <c r="G4"/>
      <c r="H4"/>
    </row>
    <row r="5" spans="1:8" s="131" customFormat="1" ht="4" customHeight="1" thickBot="1">
      <c r="A5" s="136"/>
      <c r="B5" s="444"/>
      <c r="C5" s="444"/>
      <c r="D5" s="138"/>
      <c r="E5"/>
      <c r="F5" s="136"/>
      <c r="G5" s="136"/>
      <c r="H5"/>
    </row>
    <row r="6" spans="1:8" s="131" customFormat="1" ht="17.25" customHeight="1" thickBot="1">
      <c r="A6" s="136"/>
      <c r="B6" s="443" t="s">
        <v>103</v>
      </c>
      <c r="C6" s="443"/>
      <c r="D6" s="139" t="s">
        <v>127</v>
      </c>
      <c r="E6"/>
      <c r="F6" s="137" t="s">
        <v>104</v>
      </c>
      <c r="G6" s="139" t="s">
        <v>350</v>
      </c>
      <c r="H6"/>
    </row>
    <row r="7" spans="1:8" s="131" customFormat="1" ht="4" customHeight="1" thickBot="1">
      <c r="A7" s="136"/>
      <c r="B7" s="445"/>
      <c r="C7" s="445"/>
      <c r="D7" s="138"/>
      <c r="E7"/>
      <c r="F7" s="140"/>
      <c r="G7" s="141"/>
      <c r="H7"/>
    </row>
    <row r="8" spans="1:8" s="131" customFormat="1" ht="17.25" customHeight="1" thickBot="1">
      <c r="A8" s="136"/>
      <c r="B8" s="443" t="s">
        <v>105</v>
      </c>
      <c r="C8" s="443"/>
      <c r="D8" s="139" t="str">
        <f>'1. CUTTING DOCKET'!D7</f>
        <v>OVLTS109</v>
      </c>
      <c r="E8" s="142"/>
      <c r="F8" s="137" t="s">
        <v>106</v>
      </c>
      <c r="G8" s="139" t="s">
        <v>344</v>
      </c>
      <c r="H8"/>
    </row>
    <row r="9" spans="1:8" s="131" customFormat="1" ht="9" customHeight="1" thickBot="1">
      <c r="A9" s="143"/>
      <c r="B9" s="144"/>
      <c r="C9" s="144"/>
      <c r="D9" s="144"/>
      <c r="F9" s="144"/>
      <c r="G9" s="144"/>
    </row>
    <row r="10" spans="1:8" s="141" customFormat="1" ht="33.75" customHeight="1" thickBot="1">
      <c r="A10" s="145" t="s">
        <v>107</v>
      </c>
      <c r="B10" s="146" t="s">
        <v>108</v>
      </c>
      <c r="C10" s="441" t="s">
        <v>109</v>
      </c>
      <c r="D10" s="442"/>
      <c r="E10" s="442"/>
      <c r="F10" s="442"/>
      <c r="G10" s="147" t="s">
        <v>110</v>
      </c>
      <c r="H10" s="148" t="s">
        <v>111</v>
      </c>
    </row>
    <row r="11" spans="1:8" s="131" customFormat="1" ht="76.5" customHeight="1">
      <c r="A11" s="149">
        <v>1</v>
      </c>
      <c r="B11" s="150" t="s">
        <v>112</v>
      </c>
      <c r="C11" s="431" t="s">
        <v>351</v>
      </c>
      <c r="D11" s="432"/>
      <c r="E11" s="432"/>
      <c r="F11" s="433"/>
      <c r="G11" s="149"/>
      <c r="H11" s="149"/>
    </row>
    <row r="12" spans="1:8" s="131" customFormat="1" ht="76.5" customHeight="1">
      <c r="A12" s="151">
        <v>2</v>
      </c>
      <c r="B12" s="152" t="s">
        <v>113</v>
      </c>
      <c r="C12" s="434" t="s">
        <v>352</v>
      </c>
      <c r="D12" s="435"/>
      <c r="E12" s="435"/>
      <c r="F12" s="436"/>
      <c r="G12" s="153"/>
      <c r="H12" s="153"/>
    </row>
    <row r="13" spans="1:8" s="131" customFormat="1" ht="76.5" customHeight="1">
      <c r="A13" s="151">
        <v>3</v>
      </c>
      <c r="B13" s="152" t="s">
        <v>114</v>
      </c>
      <c r="C13" s="434" t="s">
        <v>151</v>
      </c>
      <c r="D13" s="435"/>
      <c r="E13" s="435"/>
      <c r="F13" s="436"/>
      <c r="G13" s="153"/>
      <c r="H13" s="153"/>
    </row>
    <row r="14" spans="1:8" s="131" customFormat="1" ht="76.5" customHeight="1">
      <c r="A14" s="151">
        <v>4</v>
      </c>
      <c r="B14" s="152" t="s">
        <v>115</v>
      </c>
      <c r="C14" s="437" t="s">
        <v>116</v>
      </c>
      <c r="D14" s="435"/>
      <c r="E14" s="435"/>
      <c r="F14" s="436"/>
      <c r="G14" s="153"/>
      <c r="H14" s="153"/>
    </row>
    <row r="15" spans="1:8" s="131" customFormat="1" ht="76.5" customHeight="1">
      <c r="A15" s="151">
        <v>5</v>
      </c>
      <c r="B15" s="152" t="s">
        <v>117</v>
      </c>
      <c r="C15" s="434" t="s">
        <v>353</v>
      </c>
      <c r="D15" s="435"/>
      <c r="E15" s="435"/>
      <c r="F15" s="436"/>
      <c r="G15" s="153"/>
      <c r="H15" s="153"/>
    </row>
    <row r="16" spans="1:8" s="131" customFormat="1" ht="76.5" customHeight="1">
      <c r="A16" s="151">
        <v>6</v>
      </c>
      <c r="B16" s="152" t="s">
        <v>118</v>
      </c>
      <c r="C16" s="434"/>
      <c r="D16" s="435"/>
      <c r="E16" s="435"/>
      <c r="F16" s="436"/>
      <c r="G16" s="153"/>
      <c r="H16" s="153"/>
    </row>
    <row r="17" spans="1:8" s="131" customFormat="1" ht="76.5" customHeight="1">
      <c r="A17" s="151">
        <v>7</v>
      </c>
      <c r="B17" s="152" t="s">
        <v>119</v>
      </c>
      <c r="C17" s="437" t="str">
        <f>'1. CUTTING DOCKET'!C165</f>
        <v>IN BÁN THÀNH PHẨM TẠI THÂN TRƯỚC</v>
      </c>
      <c r="D17" s="435"/>
      <c r="E17" s="435"/>
      <c r="F17" s="436"/>
      <c r="G17" s="153"/>
      <c r="H17" s="153"/>
    </row>
    <row r="18" spans="1:8" s="131" customFormat="1" ht="76.5" customHeight="1">
      <c r="A18" s="151">
        <v>8</v>
      </c>
      <c r="B18" s="152" t="s">
        <v>120</v>
      </c>
      <c r="C18" s="434" t="str">
        <f>'1. CUTTING DOCKET'!C180</f>
        <v>KHÔNG THÊU</v>
      </c>
      <c r="D18" s="435"/>
      <c r="E18" s="435"/>
      <c r="F18" s="436"/>
      <c r="G18" s="153"/>
      <c r="H18" s="153"/>
    </row>
    <row r="19" spans="1:8" s="131" customFormat="1" ht="76.5" customHeight="1">
      <c r="A19" s="151">
        <v>9</v>
      </c>
      <c r="B19" s="152" t="s">
        <v>121</v>
      </c>
      <c r="C19" s="434" t="str">
        <f>'1. CUTTING DOCKET'!C192</f>
        <v>KHÔNG WASH</v>
      </c>
      <c r="D19" s="435"/>
      <c r="E19" s="435"/>
      <c r="F19" s="436"/>
      <c r="G19" s="153"/>
      <c r="H19" s="153"/>
    </row>
    <row r="20" spans="1:8" s="131" customFormat="1" ht="76.5" customHeight="1" thickBot="1">
      <c r="A20" s="154">
        <v>10</v>
      </c>
      <c r="B20" s="155" t="s">
        <v>122</v>
      </c>
      <c r="C20" s="438" t="s">
        <v>144</v>
      </c>
      <c r="D20" s="439"/>
      <c r="E20" s="439"/>
      <c r="F20" s="440"/>
      <c r="G20" s="156"/>
      <c r="H20" s="156"/>
    </row>
    <row r="21" spans="1:8" ht="12" customHeight="1">
      <c r="A21" s="141"/>
      <c r="B21" s="141"/>
      <c r="C21" s="157"/>
      <c r="D21" s="157"/>
      <c r="E21" s="157"/>
      <c r="F21" s="157"/>
      <c r="G21" s="141"/>
      <c r="H21" s="141"/>
    </row>
    <row r="22" spans="1:8" ht="34.5" customHeight="1">
      <c r="A22" s="141"/>
      <c r="B22" s="430" t="s">
        <v>123</v>
      </c>
      <c r="C22" s="430"/>
      <c r="D22" s="430"/>
      <c r="E22" s="157"/>
      <c r="F22" s="157"/>
      <c r="G22" s="430" t="s">
        <v>124</v>
      </c>
      <c r="H22" s="430"/>
    </row>
    <row r="23" spans="1:8" ht="40" customHeight="1">
      <c r="A23" s="141"/>
      <c r="B23" s="159"/>
      <c r="C23" s="159"/>
      <c r="D23" s="159"/>
      <c r="E23" s="159"/>
      <c r="F23" s="131"/>
      <c r="G23" s="159"/>
      <c r="H23" s="159"/>
    </row>
    <row r="24" spans="1:8" ht="40" customHeight="1">
      <c r="A24" s="136"/>
      <c r="B24" s="160"/>
      <c r="C24" s="160"/>
      <c r="D24" s="160"/>
      <c r="E24" s="160"/>
      <c r="F24" s="160"/>
      <c r="G24" s="160"/>
      <c r="H24" s="160"/>
    </row>
    <row r="25" spans="1:8" ht="40" customHeight="1">
      <c r="A25" s="136"/>
      <c r="B25" s="160"/>
      <c r="C25" s="160"/>
      <c r="D25" s="160"/>
      <c r="E25" s="160"/>
      <c r="F25" s="160"/>
      <c r="G25" s="160"/>
      <c r="H25" s="160"/>
    </row>
    <row r="26" spans="1:8" ht="40" customHeight="1">
      <c r="A26" s="136"/>
      <c r="B26" s="160"/>
      <c r="C26" s="160"/>
      <c r="D26" s="160"/>
      <c r="E26" s="160"/>
      <c r="F26" s="160"/>
      <c r="G26" s="160"/>
      <c r="H26" s="160"/>
    </row>
    <row r="27" spans="1:8" ht="40" customHeight="1">
      <c r="A27" s="136"/>
      <c r="B27" s="160"/>
      <c r="C27" s="160"/>
      <c r="D27" s="160"/>
      <c r="E27" s="160"/>
      <c r="F27" s="160"/>
      <c r="G27" s="160"/>
      <c r="H27" s="160"/>
    </row>
    <row r="28" spans="1:8" ht="40" customHeight="1">
      <c r="A28" s="136"/>
      <c r="B28" s="160"/>
      <c r="C28" s="160"/>
      <c r="D28" s="160"/>
      <c r="E28" s="160"/>
      <c r="F28" s="160"/>
      <c r="G28" s="160"/>
      <c r="H28" s="160"/>
    </row>
    <row r="29" spans="1:8" ht="40" customHeight="1">
      <c r="A29" s="136"/>
      <c r="B29" s="160"/>
      <c r="C29" s="160"/>
      <c r="D29" s="160"/>
      <c r="E29" s="160"/>
      <c r="F29" s="160"/>
      <c r="G29" s="160"/>
      <c r="H29" s="160"/>
    </row>
    <row r="30" spans="1:8" ht="40" customHeight="1">
      <c r="A30" s="136"/>
      <c r="B30" s="160"/>
      <c r="C30" s="160"/>
      <c r="D30" s="160"/>
      <c r="E30" s="160"/>
      <c r="F30" s="160"/>
      <c r="G30" s="160"/>
      <c r="H30" s="160"/>
    </row>
    <row r="31" spans="1:8" ht="40" customHeight="1">
      <c r="A31" s="136"/>
      <c r="B31" s="160"/>
      <c r="C31" s="160"/>
      <c r="D31" s="160"/>
      <c r="E31" s="160"/>
      <c r="F31" s="160"/>
      <c r="G31" s="160"/>
      <c r="H31" s="160"/>
    </row>
    <row r="32" spans="1:8" ht="40" customHeight="1">
      <c r="A32" s="136"/>
      <c r="B32" s="160"/>
      <c r="C32" s="160"/>
      <c r="D32" s="160"/>
      <c r="E32" s="160"/>
      <c r="F32" s="160"/>
      <c r="G32" s="160"/>
      <c r="H32" s="160"/>
    </row>
    <row r="33" spans="1:8" ht="40" customHeight="1">
      <c r="A33" s="136"/>
      <c r="B33" s="160"/>
      <c r="C33" s="160"/>
      <c r="D33" s="160"/>
      <c r="E33" s="160"/>
      <c r="F33" s="160"/>
      <c r="G33" s="160"/>
      <c r="H33" s="160"/>
    </row>
    <row r="34" spans="1:8" ht="40" customHeight="1">
      <c r="A34" s="136"/>
      <c r="B34" s="160"/>
      <c r="C34" s="160"/>
      <c r="D34" s="160"/>
      <c r="E34" s="160"/>
      <c r="F34" s="160"/>
      <c r="G34" s="160"/>
      <c r="H34" s="160"/>
    </row>
    <row r="35" spans="1:8" ht="40" customHeight="1">
      <c r="A35" s="136"/>
      <c r="B35" s="160"/>
      <c r="C35" s="160"/>
      <c r="D35" s="160"/>
      <c r="E35" s="160"/>
      <c r="F35" s="160"/>
      <c r="G35" s="160"/>
      <c r="H35" s="160"/>
    </row>
    <row r="36" spans="1:8" ht="40" customHeight="1">
      <c r="A36" s="136"/>
      <c r="B36" s="160"/>
      <c r="C36" s="160"/>
      <c r="D36" s="160"/>
      <c r="E36" s="160"/>
      <c r="F36" s="160"/>
      <c r="G36" s="160"/>
      <c r="H36" s="160"/>
    </row>
    <row r="37" spans="1:8" ht="40" customHeight="1">
      <c r="A37" s="136"/>
      <c r="B37" s="160"/>
      <c r="C37" s="160"/>
      <c r="D37" s="160"/>
      <c r="E37" s="160"/>
      <c r="F37" s="160"/>
      <c r="G37" s="160"/>
      <c r="H37" s="160"/>
    </row>
    <row r="38" spans="1:8" ht="40" customHeight="1">
      <c r="A38" s="136"/>
      <c r="B38" s="160"/>
      <c r="C38" s="160"/>
      <c r="D38" s="160"/>
      <c r="E38" s="160"/>
      <c r="F38" s="160"/>
      <c r="G38" s="160"/>
      <c r="H38" s="160"/>
    </row>
    <row r="39" spans="1:8" ht="40" customHeight="1">
      <c r="A39" s="136"/>
      <c r="B39" s="160"/>
      <c r="C39" s="160"/>
      <c r="D39" s="160"/>
      <c r="E39" s="160"/>
      <c r="F39" s="160"/>
      <c r="G39" s="160"/>
      <c r="H39" s="160"/>
    </row>
    <row r="40" spans="1:8" ht="40" customHeight="1">
      <c r="A40" s="136"/>
      <c r="B40" s="160"/>
      <c r="C40" s="160"/>
      <c r="D40" s="160"/>
      <c r="E40" s="160"/>
      <c r="F40" s="160"/>
      <c r="G40" s="160"/>
      <c r="H40" s="160"/>
    </row>
    <row r="41" spans="1:8" ht="40" customHeight="1">
      <c r="A41" s="136"/>
      <c r="B41" s="160"/>
      <c r="C41" s="160"/>
      <c r="D41" s="160"/>
      <c r="E41" s="160"/>
      <c r="F41" s="160"/>
      <c r="G41" s="160"/>
      <c r="H41" s="160"/>
    </row>
    <row r="42" spans="1:8" ht="40" customHeight="1">
      <c r="A42" s="136"/>
      <c r="B42" s="160"/>
      <c r="C42" s="160"/>
      <c r="D42" s="160"/>
      <c r="E42" s="160"/>
      <c r="F42" s="160"/>
      <c r="G42" s="160"/>
      <c r="H42" s="160"/>
    </row>
    <row r="43" spans="1:8" ht="40" customHeight="1">
      <c r="A43" s="136"/>
      <c r="B43" s="160"/>
      <c r="C43" s="160"/>
      <c r="D43" s="160"/>
      <c r="E43" s="160"/>
      <c r="F43" s="160"/>
      <c r="G43" s="160"/>
      <c r="H43" s="160"/>
    </row>
    <row r="44" spans="1:8" ht="40" customHeight="1">
      <c r="A44" s="136"/>
      <c r="B44" s="160"/>
      <c r="C44" s="160"/>
      <c r="D44" s="160"/>
      <c r="E44" s="160"/>
      <c r="F44" s="160"/>
      <c r="G44" s="160"/>
      <c r="H44" s="160"/>
    </row>
    <row r="45" spans="1:8" ht="40" customHeight="1">
      <c r="A45" s="136"/>
      <c r="B45" s="160"/>
      <c r="C45" s="160"/>
      <c r="D45" s="160"/>
      <c r="E45" s="160"/>
      <c r="F45" s="160"/>
      <c r="G45" s="160"/>
      <c r="H45" s="160"/>
    </row>
    <row r="46" spans="1:8" ht="40" customHeight="1">
      <c r="A46" s="136"/>
      <c r="B46" s="160"/>
      <c r="C46" s="160"/>
      <c r="D46" s="160"/>
      <c r="E46" s="160"/>
      <c r="F46" s="160"/>
      <c r="G46" s="160"/>
      <c r="H46" s="160"/>
    </row>
    <row r="47" spans="1:8" ht="40" customHeight="1">
      <c r="A47" s="136"/>
      <c r="B47" s="160"/>
      <c r="C47" s="160"/>
      <c r="D47" s="160"/>
      <c r="E47" s="160"/>
      <c r="F47" s="160"/>
      <c r="G47" s="160"/>
      <c r="H47" s="160"/>
    </row>
    <row r="48" spans="1:8" ht="40" customHeight="1">
      <c r="A48" s="136"/>
      <c r="B48" s="160"/>
      <c r="C48" s="160"/>
      <c r="D48" s="160"/>
      <c r="E48" s="160"/>
      <c r="F48" s="160"/>
      <c r="G48" s="160"/>
      <c r="H48" s="160"/>
    </row>
    <row r="49" spans="1:8" ht="40" customHeight="1">
      <c r="A49" s="136"/>
      <c r="B49" s="160"/>
      <c r="C49" s="160"/>
      <c r="D49" s="160"/>
      <c r="E49" s="160"/>
      <c r="F49" s="160"/>
      <c r="G49" s="160"/>
      <c r="H49" s="160"/>
    </row>
    <row r="50" spans="1:8" ht="40" customHeight="1">
      <c r="A50" s="136"/>
      <c r="B50" s="160"/>
      <c r="C50" s="160"/>
      <c r="D50" s="160"/>
      <c r="E50" s="160"/>
      <c r="F50" s="160"/>
      <c r="G50" s="160"/>
      <c r="H50" s="160"/>
    </row>
    <row r="51" spans="1:8" ht="40" customHeight="1">
      <c r="A51" s="136"/>
      <c r="B51" s="160"/>
      <c r="C51" s="160"/>
      <c r="D51" s="160"/>
      <c r="E51" s="160"/>
      <c r="F51" s="160"/>
      <c r="G51" s="160"/>
      <c r="H51" s="160"/>
    </row>
    <row r="52" spans="1:8" ht="40" customHeight="1">
      <c r="A52" s="136"/>
      <c r="B52" s="160"/>
      <c r="C52" s="160"/>
      <c r="D52" s="160"/>
      <c r="E52" s="160"/>
      <c r="F52" s="160"/>
      <c r="G52" s="160"/>
      <c r="H52" s="160"/>
    </row>
    <row r="53" spans="1:8" ht="40" customHeight="1">
      <c r="A53" s="136"/>
      <c r="B53" s="160"/>
      <c r="C53" s="160"/>
      <c r="D53" s="160"/>
      <c r="E53" s="160"/>
      <c r="F53" s="160"/>
      <c r="G53" s="160"/>
      <c r="H53" s="160"/>
    </row>
    <row r="54" spans="1:8" ht="40" customHeight="1">
      <c r="A54" s="136"/>
      <c r="B54" s="160"/>
      <c r="C54" s="160"/>
      <c r="D54" s="160"/>
      <c r="E54" s="160"/>
      <c r="F54" s="160"/>
      <c r="G54" s="160"/>
      <c r="H54" s="160"/>
    </row>
    <row r="55" spans="1:8" ht="40" customHeight="1">
      <c r="A55" s="136"/>
      <c r="B55" s="160"/>
      <c r="C55" s="160"/>
      <c r="D55" s="160"/>
      <c r="E55" s="160"/>
      <c r="F55" s="160"/>
      <c r="G55" s="160"/>
      <c r="H55" s="160"/>
    </row>
    <row r="56" spans="1:8" ht="40" customHeight="1">
      <c r="A56" s="136"/>
      <c r="B56" s="160"/>
      <c r="C56" s="160"/>
      <c r="D56" s="160"/>
      <c r="E56" s="160"/>
      <c r="F56" s="160"/>
      <c r="G56" s="160"/>
      <c r="H56" s="160"/>
    </row>
    <row r="57" spans="1:8" ht="40" customHeight="1">
      <c r="A57" s="136"/>
      <c r="B57" s="160"/>
      <c r="C57" s="160"/>
      <c r="D57" s="160"/>
      <c r="E57" s="160"/>
      <c r="F57" s="160"/>
      <c r="G57" s="160"/>
      <c r="H57" s="160"/>
    </row>
    <row r="58" spans="1:8" ht="40" customHeight="1">
      <c r="A58" s="136"/>
      <c r="B58" s="160"/>
      <c r="C58" s="160"/>
      <c r="D58" s="160"/>
      <c r="E58" s="160"/>
      <c r="F58" s="160"/>
      <c r="G58" s="160"/>
      <c r="H58" s="160"/>
    </row>
    <row r="59" spans="1:8" ht="40" customHeight="1">
      <c r="A59" s="136"/>
      <c r="B59" s="160"/>
      <c r="C59" s="160"/>
      <c r="D59" s="160"/>
      <c r="E59" s="160"/>
      <c r="F59" s="160"/>
      <c r="G59" s="160"/>
      <c r="H59" s="160"/>
    </row>
    <row r="60" spans="1:8" ht="40" customHeight="1">
      <c r="A60" s="136"/>
      <c r="B60" s="160"/>
      <c r="C60" s="160"/>
      <c r="D60" s="160"/>
      <c r="E60" s="160"/>
      <c r="F60" s="160"/>
      <c r="G60" s="160"/>
      <c r="H60" s="160"/>
    </row>
    <row r="61" spans="1:8" ht="40" customHeight="1">
      <c r="A61" s="136"/>
      <c r="B61" s="160"/>
      <c r="C61" s="160"/>
      <c r="D61" s="160"/>
      <c r="E61" s="160"/>
      <c r="F61" s="160"/>
      <c r="G61" s="160"/>
      <c r="H61" s="160"/>
    </row>
    <row r="62" spans="1:8" ht="40" customHeight="1">
      <c r="A62" s="136"/>
      <c r="B62" s="160"/>
      <c r="C62" s="160"/>
      <c r="D62" s="160"/>
      <c r="E62" s="160"/>
      <c r="F62" s="160"/>
      <c r="G62" s="160"/>
      <c r="H62" s="160"/>
    </row>
    <row r="63" spans="1:8" ht="40" customHeight="1">
      <c r="A63" s="136"/>
      <c r="B63" s="160"/>
      <c r="C63" s="160"/>
      <c r="D63" s="160"/>
      <c r="E63" s="160"/>
      <c r="F63" s="160"/>
      <c r="G63" s="160"/>
      <c r="H63" s="160"/>
    </row>
    <row r="64" spans="1:8" ht="40" customHeight="1">
      <c r="A64" s="136"/>
      <c r="B64" s="160"/>
      <c r="C64" s="160"/>
      <c r="D64" s="160"/>
      <c r="E64" s="160"/>
      <c r="F64" s="160"/>
      <c r="G64" s="160"/>
      <c r="H64" s="160"/>
    </row>
    <row r="65" spans="1:8" ht="40" customHeight="1">
      <c r="A65" s="136"/>
      <c r="B65" s="160"/>
      <c r="C65" s="160"/>
      <c r="D65" s="160"/>
      <c r="E65" s="160"/>
      <c r="F65" s="160"/>
      <c r="G65" s="160"/>
      <c r="H65" s="160"/>
    </row>
    <row r="66" spans="1:8" ht="40" customHeight="1">
      <c r="A66" s="136"/>
      <c r="B66" s="160"/>
      <c r="C66" s="160"/>
      <c r="D66" s="160"/>
      <c r="E66" s="160"/>
      <c r="F66" s="160"/>
      <c r="G66" s="160"/>
      <c r="H66" s="160"/>
    </row>
  </sheetData>
  <mergeCells count="18">
    <mergeCell ref="C10:F10"/>
    <mergeCell ref="B4:C4"/>
    <mergeCell ref="B5:C5"/>
    <mergeCell ref="B6:C6"/>
    <mergeCell ref="B7:C7"/>
    <mergeCell ref="B8:C8"/>
    <mergeCell ref="G22:H22"/>
    <mergeCell ref="C11:F11"/>
    <mergeCell ref="C12:F12"/>
    <mergeCell ref="C13:F13"/>
    <mergeCell ref="C14:F14"/>
    <mergeCell ref="C15:F15"/>
    <mergeCell ref="C16:F16"/>
    <mergeCell ref="C17:F17"/>
    <mergeCell ref="C18:F18"/>
    <mergeCell ref="C19:F19"/>
    <mergeCell ref="C20:F20"/>
    <mergeCell ref="B22:D22"/>
  </mergeCells>
  <printOptions horizontalCentered="1"/>
  <pageMargins left="0.25" right="0.25" top="0.75303030303030305" bottom="0.75" header="0.3" footer="0.3"/>
  <pageSetup paperSize="9" scale="69"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5640A66-46BA-4E42-A8D5-831BBEF18472}">
  <ds:schemaRefs>
    <ds:schemaRef ds:uri="http://schemas.microsoft.com/sharepoint/v3/contenttype/forms"/>
  </ds:schemaRefs>
</ds:datastoreItem>
</file>

<file path=customXml/itemProps2.xml><?xml version="1.0" encoding="utf-8"?>
<ds:datastoreItem xmlns:ds="http://schemas.openxmlformats.org/officeDocument/2006/customXml" ds:itemID="{69927B00-577C-4D3C-94A8-7E23E521F9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76EA5E-6AD6-4CE5-9E81-C7A50B0D4FA9}">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1. CUTTING DOCKET</vt:lpstr>
      <vt:lpstr>2. TRIM CARD</vt:lpstr>
      <vt:lpstr>3. ĐỊNH VỊ HÌNH IN</vt:lpstr>
      <vt:lpstr>4. THÔNG SỐ</vt:lpstr>
      <vt:lpstr>5.STICKER</vt:lpstr>
      <vt:lpstr>6. THÔNG SỐ MẪU PP2ND</vt:lpstr>
      <vt:lpstr>7. GÓP Ý MẪU PP2ND</vt:lpstr>
      <vt:lpstr>8. PP MEETING</vt:lpstr>
      <vt:lpstr>'1. CUTTING DOCKET'!Print_Area</vt:lpstr>
      <vt:lpstr>'2. TRIM CARD'!Print_Area</vt:lpstr>
      <vt:lpstr>'3. ĐỊNH VỊ HÌNH IN'!Print_Area</vt:lpstr>
      <vt:lpstr>'7. GÓP Ý MẪU PP2ND'!Print_Area</vt:lpstr>
      <vt:lpstr>'8. PP MEETING'!Print_Area</vt:lpstr>
      <vt:lpstr>'1. CUTTING DOCKET'!Print_Titles</vt:lpstr>
      <vt:lpstr>'2. TRIM CARD'!Print_Titles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Oanh Phan Thi Kim</cp:lastModifiedBy>
  <cp:lastPrinted>2024-06-12T04:20:44Z</cp:lastPrinted>
  <dcterms:created xsi:type="dcterms:W3CDTF">2016-05-06T01:47:29Z</dcterms:created>
  <dcterms:modified xsi:type="dcterms:W3CDTF">2024-06-27T07:06:33Z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