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OCTOBERS VERY OWN/4-SS25/1-SAMPLE/2-STYLE-FILE/SPEC/"/>
    </mc:Choice>
  </mc:AlternateContent>
  <xr:revisionPtr revIDLastSave="564" documentId="14_{EE234DAD-79CA-42A4-860C-31AFB87522BD}" xr6:coauthVersionLast="47" xr6:coauthVersionMax="47" xr10:uidLastSave="{499CEA1D-4F4B-4EEF-8822-6D9525D6DF6B}"/>
  <bookViews>
    <workbookView xWindow="-108" yWindow="-108" windowWidth="23256" windowHeight="12456" tabRatio="924" firstSheet="2" activeTab="2" xr2:uid="{00000000-000D-0000-FFFF-FFFF00000000}"/>
  </bookViews>
  <sheets>
    <sheet name="1. CUTTING DOCKET" sheetId="1" state="hidden" r:id="rId1"/>
    <sheet name="2. TRIM CARD" sheetId="5" state="hidden" r:id="rId2"/>
    <sheet name="3. THÔNG SỐ" sheetId="41" r:id="rId3"/>
    <sheet name="4. STICKER" sheetId="42" state="hidden" r:id="rId4"/>
    <sheet name="5. HÌNH IN" sheetId="43" state="hidden" r:id="rId5"/>
    <sheet name="6. PP MEETING" sheetId="32" state="hidden" r:id="rId6"/>
    <sheet name="7. GÓP Ý PROTO" sheetId="35" state="hidden" r:id="rId7"/>
  </sheets>
  <externalReferences>
    <externalReference r:id="rId8"/>
  </externalReferences>
  <definedNames>
    <definedName name="\5">#REF!</definedName>
    <definedName name="\C">#REF!</definedName>
    <definedName name="\d">#REF!</definedName>
    <definedName name="\E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S">#REF!</definedName>
    <definedName name="\T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0" hidden="1">'1. CUTTING DOCKET'!$A$66:$U$95</definedName>
    <definedName name="Amount">#REF!</definedName>
    <definedName name="Buttons">#REF!</definedName>
    <definedName name="By">#REF!</definedName>
    <definedName name="CareInstructions">#REF!</definedName>
    <definedName name="choi">#REF!</definedName>
    <definedName name="Cloth">#REF!</definedName>
    <definedName name="Detatchable">#REF!</definedName>
    <definedName name="fitcomments">#REF!</definedName>
    <definedName name="FITSAMPLE">#REF!</definedName>
    <definedName name="INTERNAL_INVOICE" localSheetId="3">[1]UN!#REF!</definedName>
    <definedName name="INTERNAL_INVOICE">[1]UN!#REF!</definedName>
    <definedName name="Issued">#REF!</definedName>
    <definedName name="jian">#REF!</definedName>
    <definedName name="kind">#REF!</definedName>
    <definedName name="KKKKK" localSheetId="3">[1]UN!#REF!</definedName>
    <definedName name="KKKKK">[1]UN!#REF!</definedName>
    <definedName name="Label">#REF!</definedName>
    <definedName name="Lininig">#REF!</definedName>
    <definedName name="Lot">#REF!</definedName>
    <definedName name="MadeIn">#REF!</definedName>
    <definedName name="Pads">#REF!</definedName>
    <definedName name="_xlnm.Print_Area" localSheetId="0">'1. CUTTING DOCKET'!$A$1:$Q$125</definedName>
    <definedName name="_xlnm.Print_Area" localSheetId="1">'2. TRIM CARD'!$A$1:$C$34</definedName>
    <definedName name="_xlnm.Print_Area" localSheetId="2">'3. THÔNG SỐ'!$A$1:$S$27</definedName>
    <definedName name="_xlnm.Print_Area" localSheetId="3">'4. STICKER'!$A$1:$K$34</definedName>
    <definedName name="_xlnm.Print_Area" localSheetId="4">'5. HÌNH IN'!$A$1:$S$70</definedName>
    <definedName name="_xlnm.Print_Area" localSheetId="5">'6. PP MEETING'!$A$1:$H$19</definedName>
    <definedName name="_xlnm.Print_Area" localSheetId="6">'7. GÓP Ý PROTO'!$A$1:$P$75</definedName>
    <definedName name="_xlnm.Print_Titles" localSheetId="0">'1. CUTTING DOCKET'!$1:$15</definedName>
    <definedName name="_xlnm.Print_Titles" localSheetId="1">'2. TRIM CARD'!$1:$5</definedName>
    <definedName name="Remarks">#REF!</definedName>
    <definedName name="Required">#REF!</definedName>
    <definedName name="Season">#REF!</definedName>
    <definedName name="Shell">#REF!</definedName>
    <definedName name="Size">#REF!</definedName>
    <definedName name="SL">#REF!</definedName>
    <definedName name="Stitching">#REF!</definedName>
    <definedName name="Style">#REF!</definedName>
    <definedName name="XS">#REF!</definedName>
    <definedName name="Zippe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1" l="1"/>
  <c r="G21" i="1"/>
  <c r="H21" i="1"/>
  <c r="I21" i="1"/>
  <c r="J21" i="1"/>
  <c r="K21" i="1"/>
  <c r="L21" i="1"/>
  <c r="F25" i="1"/>
  <c r="Q25" i="1" s="1"/>
  <c r="G25" i="1"/>
  <c r="G27" i="1" s="1"/>
  <c r="H25" i="1"/>
  <c r="I25" i="1"/>
  <c r="I27" i="1" s="1"/>
  <c r="J25" i="1"/>
  <c r="J27" i="1" s="1"/>
  <c r="K25" i="1"/>
  <c r="K27" i="1" s="1"/>
  <c r="L25" i="1"/>
  <c r="H27" i="1"/>
  <c r="L27" i="1"/>
  <c r="F27" i="1" l="1"/>
  <c r="F46" i="1" s="1"/>
  <c r="Q26" i="1"/>
  <c r="Q20" i="1"/>
  <c r="D4" i="32"/>
  <c r="J18" i="42"/>
  <c r="K17" i="42"/>
  <c r="K16" i="42"/>
  <c r="K15" i="42"/>
  <c r="K14" i="42"/>
  <c r="K13" i="42"/>
  <c r="K12" i="42"/>
  <c r="K11" i="42"/>
  <c r="K9" i="42"/>
  <c r="K8" i="42"/>
  <c r="K7" i="42"/>
  <c r="K6" i="42"/>
  <c r="K5" i="42"/>
  <c r="K4" i="42"/>
  <c r="K3" i="42"/>
  <c r="K18" i="42" s="1"/>
  <c r="A21" i="5" l="1"/>
  <c r="A19" i="5"/>
  <c r="A17" i="5"/>
  <c r="A15" i="5"/>
  <c r="A13" i="5"/>
  <c r="I51" i="1" l="1"/>
  <c r="J51" i="1" s="1"/>
  <c r="L94" i="1" l="1"/>
  <c r="L96" i="1" s="1"/>
  <c r="L91" i="1"/>
  <c r="L92" i="1"/>
  <c r="A96" i="1"/>
  <c r="A95" i="1"/>
  <c r="A94" i="1"/>
  <c r="L93" i="1"/>
  <c r="L95" i="1" s="1"/>
  <c r="A93" i="1"/>
  <c r="A92" i="1"/>
  <c r="A91" i="1"/>
  <c r="A90" i="1"/>
  <c r="A89" i="1"/>
  <c r="A88" i="1"/>
  <c r="A87" i="1"/>
  <c r="A86" i="1"/>
  <c r="A85" i="1"/>
  <c r="A84" i="1"/>
  <c r="A83" i="1"/>
  <c r="A78" i="1"/>
  <c r="A77" i="1"/>
  <c r="A76" i="1"/>
  <c r="A75" i="1"/>
  <c r="A74" i="1"/>
  <c r="A73" i="1"/>
  <c r="A72" i="1"/>
  <c r="A71" i="1"/>
  <c r="A70" i="1"/>
  <c r="A69" i="1"/>
  <c r="L68" i="1"/>
  <c r="A68" i="1"/>
  <c r="D19" i="1"/>
  <c r="D25" i="1"/>
  <c r="C25" i="1"/>
  <c r="Q19" i="1" l="1"/>
  <c r="G6" i="32" l="1"/>
  <c r="Q24" i="1" l="1"/>
  <c r="Q27" i="1" s="1"/>
  <c r="S27" i="1" s="1"/>
  <c r="C19" i="1"/>
  <c r="K85" i="1" l="1"/>
  <c r="K89" i="1"/>
  <c r="M89" i="1" s="1"/>
  <c r="O89" i="1" s="1"/>
  <c r="K93" i="1"/>
  <c r="M93" i="1" s="1"/>
  <c r="O93" i="1" s="1"/>
  <c r="K83" i="1"/>
  <c r="M83" i="1" s="1"/>
  <c r="O83" i="1" s="1"/>
  <c r="K87" i="1"/>
  <c r="M87" i="1" s="1"/>
  <c r="O87" i="1" s="1"/>
  <c r="K91" i="1"/>
  <c r="M91" i="1" s="1"/>
  <c r="O91" i="1" s="1"/>
  <c r="K95" i="1"/>
  <c r="M95" i="1" s="1"/>
  <c r="O95" i="1" s="1"/>
  <c r="M85" i="1"/>
  <c r="O85" i="1" s="1"/>
  <c r="K73" i="1"/>
  <c r="M73" i="1" s="1"/>
  <c r="O73" i="1" s="1"/>
  <c r="K77" i="1"/>
  <c r="M77" i="1" s="1"/>
  <c r="O77" i="1" s="1"/>
  <c r="K71" i="1"/>
  <c r="M71" i="1" s="1"/>
  <c r="O71" i="1" s="1"/>
  <c r="K75" i="1"/>
  <c r="M75" i="1" s="1"/>
  <c r="O75" i="1" s="1"/>
  <c r="K69" i="1"/>
  <c r="M69" i="1" s="1"/>
  <c r="O69" i="1" s="1"/>
  <c r="D8" i="32" l="1"/>
  <c r="G8" i="32"/>
  <c r="C15" i="32"/>
  <c r="C13" i="32"/>
  <c r="Q44" i="1" l="1"/>
  <c r="Q33" i="1"/>
  <c r="B12" i="5" l="1"/>
  <c r="A67" i="1"/>
  <c r="A82" i="1" l="1"/>
  <c r="A81" i="1"/>
  <c r="G31" i="1"/>
  <c r="G32" i="1" s="1"/>
  <c r="H31" i="1"/>
  <c r="H32" i="1" s="1"/>
  <c r="I31" i="1"/>
  <c r="I32" i="1" s="1"/>
  <c r="J31" i="1"/>
  <c r="J32" i="1" s="1"/>
  <c r="K31" i="1"/>
  <c r="K32" i="1" s="1"/>
  <c r="L31" i="1"/>
  <c r="L32" i="1" s="1"/>
  <c r="F32" i="1"/>
  <c r="G37" i="1" l="1"/>
  <c r="H37" i="1"/>
  <c r="I37" i="1"/>
  <c r="J37" i="1"/>
  <c r="K37" i="1"/>
  <c r="L37" i="1"/>
  <c r="I38" i="1" l="1"/>
  <c r="H38" i="1"/>
  <c r="G38" i="1"/>
  <c r="F38" i="1"/>
  <c r="L38" i="1"/>
  <c r="L46" i="1" s="1"/>
  <c r="I125" i="1" s="1"/>
  <c r="K38" i="1"/>
  <c r="J38" i="1"/>
  <c r="C37" i="1"/>
  <c r="C31" i="1"/>
  <c r="E55" i="1" l="1"/>
  <c r="L67" i="1" l="1"/>
  <c r="A12" i="5" l="1"/>
  <c r="A9" i="5"/>
  <c r="H42" i="1" l="1"/>
  <c r="I42" i="1"/>
  <c r="J42" i="1"/>
  <c r="K42" i="1"/>
  <c r="L42" i="1"/>
  <c r="C125" i="1" l="1"/>
  <c r="Q18" i="1" l="1"/>
  <c r="Q21" i="1" s="1"/>
  <c r="S21" i="1" s="1"/>
  <c r="K67" i="1" l="1"/>
  <c r="G42" i="1"/>
  <c r="B63" i="1" l="1"/>
  <c r="B60" i="1"/>
  <c r="B57" i="1"/>
  <c r="B54" i="1"/>
  <c r="K43" i="1" l="1"/>
  <c r="K46" i="1" s="1"/>
  <c r="H125" i="1" s="1"/>
  <c r="J43" i="1"/>
  <c r="J46" i="1" s="1"/>
  <c r="G125" i="1" s="1"/>
  <c r="I43" i="1"/>
  <c r="I46" i="1" s="1"/>
  <c r="F125" i="1" s="1"/>
  <c r="H43" i="1"/>
  <c r="H46" i="1" s="1"/>
  <c r="E125" i="1" s="1"/>
  <c r="D42" i="1"/>
  <c r="D43" i="1" s="1"/>
  <c r="Q41" i="1"/>
  <c r="D37" i="1"/>
  <c r="D38" i="1" s="1"/>
  <c r="Q36" i="1"/>
  <c r="D31" i="1"/>
  <c r="D32" i="1" s="1"/>
  <c r="A56" i="1" l="1"/>
  <c r="E63" i="1"/>
  <c r="E64" i="1" s="1"/>
  <c r="A62" i="1"/>
  <c r="E60" i="1"/>
  <c r="E61" i="1" s="1"/>
  <c r="A59" i="1"/>
  <c r="E57" i="1"/>
  <c r="Q42" i="1"/>
  <c r="G43" i="1"/>
  <c r="G46" i="1" s="1"/>
  <c r="Q37" i="1"/>
  <c r="Q46" i="1" l="1"/>
  <c r="G54" i="1" s="1"/>
  <c r="Q43" i="1"/>
  <c r="S43" i="1"/>
  <c r="Q38" i="1"/>
  <c r="S38" i="1"/>
  <c r="K70" i="1" l="1"/>
  <c r="M70" i="1" s="1"/>
  <c r="O70" i="1" s="1"/>
  <c r="K78" i="1"/>
  <c r="M78" i="1" s="1"/>
  <c r="O78" i="1" s="1"/>
  <c r="K84" i="1"/>
  <c r="M84" i="1" s="1"/>
  <c r="O84" i="1" s="1"/>
  <c r="K92" i="1"/>
  <c r="M92" i="1" s="1"/>
  <c r="O92" i="1" s="1"/>
  <c r="K76" i="1"/>
  <c r="M76" i="1" s="1"/>
  <c r="O76" i="1" s="1"/>
  <c r="K90" i="1"/>
  <c r="M90" i="1" s="1"/>
  <c r="O90" i="1" s="1"/>
  <c r="K68" i="1"/>
  <c r="M68" i="1" s="1"/>
  <c r="O68" i="1" s="1"/>
  <c r="K94" i="1"/>
  <c r="M94" i="1" s="1"/>
  <c r="O94" i="1" s="1"/>
  <c r="K88" i="1"/>
  <c r="M88" i="1" s="1"/>
  <c r="O88" i="1" s="1"/>
  <c r="K86" i="1"/>
  <c r="M86" i="1" s="1"/>
  <c r="O86" i="1" s="1"/>
  <c r="K72" i="1"/>
  <c r="M72" i="1" s="1"/>
  <c r="O72" i="1" s="1"/>
  <c r="K74" i="1"/>
  <c r="M74" i="1" s="1"/>
  <c r="O74" i="1" s="1"/>
  <c r="K96" i="1"/>
  <c r="M96" i="1" s="1"/>
  <c r="O96" i="1" s="1"/>
  <c r="G63" i="1"/>
  <c r="G64" i="1" s="1"/>
  <c r="I64" i="1" s="1"/>
  <c r="G60" i="1"/>
  <c r="I63" i="1" l="1"/>
  <c r="J63" i="1" s="1"/>
  <c r="M63" i="1" s="1"/>
  <c r="J64" i="1"/>
  <c r="M64" i="1" s="1"/>
  <c r="A8" i="5" l="1"/>
  <c r="B7" i="5"/>
  <c r="B51" i="1" l="1"/>
  <c r="H96" i="1" l="1"/>
  <c r="H92" i="1" l="1"/>
  <c r="H94" i="1"/>
  <c r="H88" i="1"/>
  <c r="H90" i="1"/>
  <c r="H84" i="1"/>
  <c r="H86" i="1"/>
  <c r="H76" i="1"/>
  <c r="H78" i="1"/>
  <c r="H72" i="1"/>
  <c r="H74" i="1"/>
  <c r="H68" i="1"/>
  <c r="F68" i="1" s="1"/>
  <c r="H70" i="1"/>
  <c r="C5" i="5"/>
  <c r="C6" i="5" s="1"/>
  <c r="H82" i="1"/>
  <c r="E58" i="1"/>
  <c r="B116" i="1"/>
  <c r="C11" i="5" l="1"/>
  <c r="C9" i="5"/>
  <c r="K82" i="1" l="1"/>
  <c r="M82" i="1" s="1"/>
  <c r="O82" i="1" s="1"/>
  <c r="G55" i="1"/>
  <c r="I55" i="1" s="1"/>
  <c r="J55" i="1" s="1"/>
  <c r="I54" i="1" l="1"/>
  <c r="J54" i="1" s="1"/>
  <c r="M55" i="1"/>
  <c r="M54" i="1" l="1"/>
  <c r="R54" i="1" s="1"/>
  <c r="D125" i="1"/>
  <c r="B118" i="1" l="1"/>
  <c r="Q31" i="1"/>
  <c r="Q30" i="1"/>
  <c r="S32" i="1" l="1"/>
  <c r="B117" i="1"/>
  <c r="Q32" i="1"/>
  <c r="G57" i="1" l="1"/>
  <c r="G58" i="1" l="1"/>
  <c r="I58" i="1" s="1"/>
  <c r="J58" i="1" s="1"/>
  <c r="I57" i="1"/>
  <c r="J57" i="1" s="1"/>
  <c r="G61" i="1"/>
  <c r="I61" i="1" s="1"/>
  <c r="J61" i="1" s="1"/>
  <c r="I60" i="1"/>
  <c r="A10" i="5"/>
  <c r="J60" i="1" l="1"/>
  <c r="M60" i="1" s="1"/>
  <c r="M58" i="1"/>
  <c r="M57" i="1"/>
  <c r="M61" i="1"/>
  <c r="B2" i="5" l="1"/>
  <c r="B3" i="5"/>
  <c r="A4" i="5"/>
  <c r="A3" i="5"/>
  <c r="A2" i="5"/>
  <c r="B4" i="5"/>
  <c r="J125" i="1" l="1"/>
  <c r="B5" i="5"/>
  <c r="B11" i="5" s="1"/>
  <c r="H93" i="1" l="1"/>
  <c r="H95" i="1"/>
  <c r="H89" i="1"/>
  <c r="H91" i="1"/>
  <c r="H85" i="1"/>
  <c r="H87" i="1"/>
  <c r="H77" i="1"/>
  <c r="H83" i="1"/>
  <c r="H73" i="1"/>
  <c r="H75" i="1"/>
  <c r="H69" i="1"/>
  <c r="H71" i="1"/>
  <c r="K81" i="1"/>
  <c r="M81" i="1" s="1"/>
  <c r="O81" i="1" s="1"/>
  <c r="H81" i="1"/>
  <c r="B115" i="1"/>
  <c r="H67" i="1"/>
  <c r="F67" i="1" s="1"/>
  <c r="M67" i="1"/>
  <c r="O67" i="1" s="1"/>
  <c r="B6" i="5"/>
  <c r="B9" i="5" s="1"/>
  <c r="E52" i="1"/>
  <c r="C118" i="1"/>
  <c r="C117" i="1"/>
  <c r="C115" i="1"/>
  <c r="G52" i="1" l="1"/>
  <c r="I52" i="1" s="1"/>
  <c r="J52" i="1" s="1"/>
  <c r="M51" i="1" l="1"/>
  <c r="R51" i="1" s="1"/>
  <c r="M52" i="1"/>
</calcChain>
</file>

<file path=xl/sharedStrings.xml><?xml version="1.0" encoding="utf-8"?>
<sst xmlns="http://schemas.openxmlformats.org/spreadsheetml/2006/main" count="760" uniqueCount="398">
  <si>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</si>
  <si>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</si>
  <si>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</si>
  <si>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</si>
  <si>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</si>
  <si>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</si>
  <si>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</si>
  <si>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</si>
  <si>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</si>
  <si>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</si>
  <si>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</si>
  <si>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</si>
  <si>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</si>
  <si>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</si>
  <si>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</si>
  <si>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</si>
  <si>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</si>
  <si>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</si>
  <si>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</si>
  <si>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</si>
  <si>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</si>
  <si>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</si>
  <si>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</si>
  <si>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</si>
  <si>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</si>
  <si>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</si>
  <si>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</si>
  <si>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</si>
  <si>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</si>
  <si>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</si>
  <si>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</si>
  <si>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</si>
  <si>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</si>
  <si>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</si>
  <si>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</si>
  <si>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</si>
  <si>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</si>
  <si>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</si>
  <si>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</si>
  <si>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</si>
  <si>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</si>
  <si>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</si>
  <si>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</si>
  <si>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</si>
  <si>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</si>
  <si>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</si>
  <si>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 xml:space="preserve">Xí nghiệp: </t>
  </si>
  <si>
    <t xml:space="preserve">GHI CHÚ / CODE VẢI </t>
  </si>
  <si>
    <t>CHỈ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</si>
  <si>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</si>
  <si>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</si>
  <si>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</si>
  <si>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</si>
  <si>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</si>
  <si>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</si>
  <si>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</si>
  <si>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</si>
  <si>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</si>
  <si>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</si>
  <si>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</si>
  <si>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</si>
  <si>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</si>
  <si>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</si>
  <si>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</si>
  <si>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</si>
  <si>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</si>
  <si>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</si>
  <si>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</si>
  <si>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</si>
  <si>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</si>
  <si>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</si>
  <si>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</si>
  <si>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</si>
  <si>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</si>
  <si>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</si>
  <si>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</si>
  <si>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</si>
  <si>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</si>
  <si>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DUYỆT THEO MẪU PHOTOSHOOT TRƯỚC WASH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</si>
  <si>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</si>
  <si>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</si>
  <si>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</si>
  <si>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</si>
  <si>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</si>
  <si>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SET</t>
  </si>
  <si>
    <t>THÙNG CARTON BOX 60X40X30CM</t>
  </si>
  <si>
    <t>HÌNH ẢNH MINH HỌA</t>
  </si>
  <si>
    <t>- BỎ VÀO ÁO KHI GẤP XẾP</t>
  </si>
  <si>
    <t>- KÍCH THƯỚC 40X51CM+5CM, KHÔNG LOGO
- THAM KHẢO TRONG QUY CÁCH ĐÓNG GÓI HÀNG</t>
  </si>
  <si>
    <t>KHÔNG WASH</t>
  </si>
  <si>
    <t>SS TEE</t>
  </si>
  <si>
    <t xml:space="preserve">CM20 1X1RIB  100% COTTON 260GSM </t>
  </si>
  <si>
    <t>BO CỔ</t>
  </si>
  <si>
    <t>Season</t>
  </si>
  <si>
    <t>XXS</t>
  </si>
  <si>
    <t>3XL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</si>
  <si>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</si>
  <si>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</si>
  <si>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</si>
  <si>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</si>
  <si>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</si>
  <si>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</si>
  <si>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</si>
  <si>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</si>
  <si>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</si>
  <si>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</si>
  <si>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</si>
  <si>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</si>
  <si>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</si>
  <si>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</si>
  <si>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</si>
  <si>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</si>
  <si>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</si>
  <si>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 THEO</t>
  </si>
  <si>
    <t>OVO</t>
  </si>
  <si>
    <t>2XL</t>
  </si>
  <si>
    <t>CM20 1x1Rib 100% Cotton 260gsm</t>
  </si>
  <si>
    <t>CHỈ TEX 40 MAY CHÍNH + VẮT SỔ</t>
  </si>
  <si>
    <t>NHÃN XUẤT XỨ (MADE IN VIET NAM)
LT138_TEAR-AWAY COO TAB_OVOF21_217_T</t>
  </si>
  <si>
    <t>STICKER OVO (ST101_UPC BARCODE STICKER)</t>
  </si>
  <si>
    <t>GÓI CHỐNG ẨM (SILICAGEL)</t>
  </si>
  <si>
    <t>GIẤY CHỐNG ẨM A4 (TISSUE PAPER)</t>
  </si>
  <si>
    <t>BAO NYLON 40X51CM (PK101 POLY BAG)</t>
  </si>
  <si>
    <t>BAO NYLON 100X120CM</t>
  </si>
  <si>
    <r>
      <t>IN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</si>
  <si>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</si>
  <si>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- MAY TẠI SƯỜN TRÁI NGƯỜI MẶC
- TỪ ĐƯỜNG MAY LAI TRONG LÊN MÉP DƯỚI NHÃN 2"</t>
  </si>
  <si>
    <t>BỎ VÀO ÁO KHI GẤP XẾP</t>
  </si>
  <si>
    <t>THÙNG CARTON BOX 60X40X30CM + TẤM LÓT + BAO 100X120CM</t>
  </si>
  <si>
    <t>DÙNG THÙNG CỦA UA</t>
  </si>
  <si>
    <t>LƯU Ý: KHÔNG ỦI LÊN HÌNH IN / VỆ SINH CÔNG NGHIỆP SẠCH SẼ</t>
  </si>
  <si>
    <t>BLACK OVO STANDARD</t>
  </si>
  <si>
    <t>WHITE OVO STANDARD</t>
  </si>
  <si>
    <t>- GẬP ĐÔI VÀ  GẮN TẠI BÊN TRONG CHÍNH GIỮA CỔ SAU</t>
  </si>
  <si>
    <t>- GẮN TẠI VIỀN CỔ TRONG, BÊN TRÁI NGƯỜI MẶC
-CÁCH NHÃN SIZE 1/4"</t>
  </si>
  <si>
    <t>- GẮN TẠI VIỀN CỔ TRONG, BÊN TRÁI NGƯỜI MẶC
-CÁCH NHÃN CHÍNH 1/4"</t>
  </si>
  <si>
    <t>- GẬP ĐÔI GẮN Ở ĐƯỜNG MAY VAI NHƯ HÌNH
- CÁCH ĐỈNH VAI 2 INCHES, BÊN TRÁI NGƯỜI MẶC</t>
  </si>
  <si>
    <t>THÔNG SỐ THÀNH PHẨM (INCHES)</t>
  </si>
  <si>
    <t>DÀI THÂN SAU TỪ ĐỈNH VAI</t>
  </si>
  <si>
    <t>RỘNG CỔ (ĐƯỜNG MAY ĐẾN ĐƯỜNG MAY)</t>
  </si>
  <si>
    <t>HẠ CỔ TRƯỚC TỪ ĐỈNH VAI</t>
  </si>
  <si>
    <t>HẠ CỔ SAU TỪ ĐỈNH VAI</t>
  </si>
  <si>
    <t>TO BẢN RIB CỔ</t>
  </si>
  <si>
    <t xml:space="preserve">XUÔI VAI </t>
  </si>
  <si>
    <t>CHỜM VAI VỀ THÂN TRƯỚC</t>
  </si>
  <si>
    <t>RỘNG VAI ĐO THÂN SAU</t>
  </si>
  <si>
    <t>NGANG NGỰC TẠI GIỮA NÁCH</t>
  </si>
  <si>
    <t>NGANG THÂN SAU ĐO TẠI GIỮA NÁCH</t>
  </si>
  <si>
    <t>NGỰC 1" DƯỚI NÁCH</t>
  </si>
  <si>
    <t>VÒNG LAI ĐO MÉP TRONG</t>
  </si>
  <si>
    <t>NÁCH ĐO THẲNG</t>
  </si>
  <si>
    <t>DÀI TAY ĐO 3 ĐIỂM- TỪ GIỮA CỔ SAU</t>
  </si>
  <si>
    <t>CỬA TAY - ĐO MÉP TRONG</t>
  </si>
  <si>
    <t>TO BẢN VIỀN CỔ</t>
  </si>
  <si>
    <t>TO BẢN DIỄU LAI ÁO</t>
  </si>
  <si>
    <t>TO BẢN DIỄU LAI TAY</t>
  </si>
  <si>
    <t>GIÃN CỔ TỐI THIỂU</t>
  </si>
  <si>
    <t>4 1/4</t>
  </si>
  <si>
    <t>3/4</t>
  </si>
  <si>
    <t>1/2</t>
  </si>
  <si>
    <t>19 1/4</t>
  </si>
  <si>
    <t>17 1/2</t>
  </si>
  <si>
    <t>22 1/2</t>
  </si>
  <si>
    <t>21 3/4</t>
  </si>
  <si>
    <t>9 5/8</t>
  </si>
  <si>
    <t>18 1/2</t>
  </si>
  <si>
    <t>7 5/8</t>
  </si>
  <si>
    <t>3/8</t>
  </si>
  <si>
    <t>-GỒM 2PCS
1. 1PCS DÁN LÊN MẶT TRONG CỦA THẺ BÀI
2. 1PCS STICKER DÁN LÊN BAO</t>
  </si>
  <si>
    <t>- THẺ BÀI ĐÃ XỎ SẴN DÂY TREO
- TREO VÀO DÂY ĐÍNH Ở BÊN TRONG VAI NHƯ HÌNH BÊN</t>
  </si>
  <si>
    <t>WHITE KCH</t>
  </si>
  <si>
    <t>NHÃN CHÍNH LT251 KHÔNG SIZE (LBOVO151)</t>
  </si>
  <si>
    <t>NHÃN SIZE LT246 (OVOW23_181_T)</t>
  </si>
  <si>
    <t>NHÃN THÀNH PHẦN 100% COTTON LT110_CC LABEL</t>
  </si>
  <si>
    <t>THẺ BÀI Booklet OVO MÀU ĐEN (HTOVO141A)</t>
  </si>
  <si>
    <t>Article Code</t>
  </si>
  <si>
    <t>Product Group</t>
  </si>
  <si>
    <t>TOP</t>
  </si>
  <si>
    <t>Article Name</t>
  </si>
  <si>
    <t>Product Sub-</t>
  </si>
  <si>
    <t>T-SHIRT</t>
  </si>
  <si>
    <t>Created On</t>
  </si>
  <si>
    <t>Material Description</t>
  </si>
  <si>
    <t>Last Modified</t>
  </si>
  <si>
    <t>Life Cycle Stage</t>
  </si>
  <si>
    <t>POM</t>
  </si>
  <si>
    <t>Description</t>
  </si>
  <si>
    <t>+ Tol</t>
  </si>
  <si>
    <t>- Tol</t>
  </si>
  <si>
    <t>Grade</t>
  </si>
  <si>
    <t>Comments</t>
  </si>
  <si>
    <t>COLOUR</t>
  </si>
  <si>
    <t>STYLE #</t>
  </si>
  <si>
    <t>ITEM TYPE</t>
  </si>
  <si>
    <t>UPC</t>
  </si>
  <si>
    <t>SS T-SHIRT</t>
  </si>
  <si>
    <t>SM</t>
  </si>
  <si>
    <t>MD</t>
  </si>
  <si>
    <t>LG</t>
  </si>
  <si>
    <t>ORDER Q'TY</t>
  </si>
  <si>
    <t>OPEN AIR</t>
  </si>
  <si>
    <t>SAND</t>
  </si>
  <si>
    <t>OVSS24P0371005T00K
0315/9 : CẤP TRIỆT TIÊU (CHO 2 MÃ STS64 + 67)</t>
  </si>
  <si>
    <t>OVSS24P0371006T00K
0315/9 : CẤP TRIỆT TIÊU (CHO 2 MÃ STS64 + 67)</t>
  </si>
  <si>
    <r>
      <t xml:space="preserve">OVSS24P0371009T00K
</t>
    </r>
    <r>
      <rPr>
        <b/>
        <sz val="22"/>
        <color theme="1"/>
        <rFont val="Muli"/>
      </rPr>
      <t>0309/10 : CẤP ĐỦ SỐ LƯỢNG</t>
    </r>
  </si>
  <si>
    <r>
      <t xml:space="preserve">OVSS24P0371010T00K
</t>
    </r>
    <r>
      <rPr>
        <b/>
        <sz val="22"/>
        <color theme="1"/>
        <rFont val="Muli"/>
      </rPr>
      <t>0309/10 : CẤP ĐỦ SỐ LƯỢNG</t>
    </r>
  </si>
  <si>
    <t>M-0124-KT-4419-OA</t>
  </si>
  <si>
    <t>M-0124-KT-4419-SD</t>
  </si>
  <si>
    <t>DỰ KIẾN TÁC NGHIỆP SẢN XUẤT 31/10/23</t>
  </si>
  <si>
    <t>SHIPPING SAMPLE REQUIRED</t>
  </si>
  <si>
    <t>TAPE DỆT 5MM</t>
  </si>
  <si>
    <t>CUSTOMER</t>
  </si>
  <si>
    <t>Pattern-Marker
&amp; Cutting</t>
  </si>
  <si>
    <t>Outsource</t>
  </si>
  <si>
    <t>QA/QC
(CFA)</t>
  </si>
  <si>
    <t>CÁCH MAY + GẮN NHÃN NHƯ GHI CHÚ TRONG TÁC NGHIỆP, THAM KHẢO ÁO PROTO ĐÃ DUYỆT</t>
  </si>
  <si>
    <t>O08  FW24  G2651</t>
  </si>
  <si>
    <t>FW24 PRODUCTION</t>
  </si>
  <si>
    <t>IN BÁN THÀNH PHẨM TẠI THÂN TRƯỚC + THÂN SAU</t>
  </si>
  <si>
    <t>2024 Fall</t>
  </si>
  <si>
    <t>ORDER CUT</t>
  </si>
  <si>
    <t>FITTING COMMENTS:</t>
  </si>
  <si>
    <t>WORKMANSHIP COMMENTS:</t>
  </si>
  <si>
    <t>PROTO SAMPLE IS APPROVED FOR FIT AND CONSTRUCTION WITH CORRECTIONS, PLEASE PROCEED TO PRODUCTION FOR FIT AND AFTER RECIEVING GRAPHIC COMMENTS</t>
  </si>
  <si>
    <t>MẪU PROTO ĐÃ ĐƯỢC DUYỆT VỚI CẤU TRÚC ĐÚNG. TIẾN HÀNH SẢN XUẤT</t>
  </si>
  <si>
    <r>
      <t xml:space="preserve">1. Bring back to spec on sleeve overarm measurement : </t>
    </r>
    <r>
      <rPr>
        <b/>
        <sz val="14"/>
        <color theme="1"/>
        <rFont val="Calibri"/>
        <family val="2"/>
        <scheme val="minor"/>
      </rPr>
      <t>YÊU CẦU ĐÚNG THÔNG SỐ CHO HÀNG SẢN XUẤT</t>
    </r>
    <r>
      <rPr>
        <sz val="14"/>
        <color theme="1"/>
        <rFont val="Calibri"/>
        <family val="2"/>
        <scheme val="minor"/>
      </rPr>
      <t xml:space="preserve"> TẠI ĐIỂM DÀI TAY</t>
    </r>
  </si>
  <si>
    <r>
      <t xml:space="preserve">2. Ensure all measurements are brought back to spec. : </t>
    </r>
    <r>
      <rPr>
        <b/>
        <sz val="14"/>
        <color theme="1"/>
        <rFont val="Calibri"/>
        <family val="2"/>
        <scheme val="minor"/>
      </rPr>
      <t>YÊU CẦU SẢN XUẤT PHẢI ĐÚNG CÁC ĐIỂM THÔNG SỐ</t>
    </r>
  </si>
  <si>
    <r>
      <t xml:space="preserve">1. The overall workmanship is good. : </t>
    </r>
    <r>
      <rPr>
        <b/>
        <sz val="14"/>
        <color theme="1"/>
        <rFont val="Calibri"/>
        <family val="2"/>
        <scheme val="minor"/>
      </rPr>
      <t>TỔNG QUAN ÁO MẪU TỐT</t>
    </r>
  </si>
  <si>
    <r>
      <rPr>
        <b/>
        <sz val="8"/>
        <rFont val="Tahoma"/>
        <family val="2"/>
      </rPr>
      <t>Measurement Sheet - SS Relax Fit - OVO Fit</t>
    </r>
  </si>
  <si>
    <r>
      <rPr>
        <sz val="8"/>
        <rFont val="Tahoma"/>
        <family val="2"/>
      </rPr>
      <t>All Measurements are in Inches</t>
    </r>
  </si>
  <si>
    <r>
      <rPr>
        <sz val="8"/>
        <rFont val="Tahoma"/>
        <family val="2"/>
      </rPr>
      <t>Version 1</t>
    </r>
  </si>
  <si>
    <t>M-0324-KT-4947</t>
  </si>
  <si>
    <t>THE O FIRM TSHIRT</t>
  </si>
  <si>
    <t>12/07/23 5:35:44 PM</t>
  </si>
  <si>
    <t>03/15/24 10:16:17 AM</t>
  </si>
  <si>
    <t>Pre-Production</t>
  </si>
  <si>
    <r>
      <rPr>
        <b/>
        <sz val="11"/>
        <color rgb="FFFF0000"/>
        <rFont val="Tahoma"/>
        <family val="2"/>
      </rPr>
      <t>M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</si>
  <si>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A101</t>
    </r>
  </si>
  <si>
    <r>
      <rPr>
        <sz val="11"/>
        <rFont val="Arial MT"/>
        <family val="2"/>
      </rPr>
      <t>Back body length from HPS : Top</t>
    </r>
  </si>
  <si>
    <r>
      <rPr>
        <sz val="11"/>
        <rFont val="Arial MT"/>
        <family val="2"/>
      </rPr>
      <t>1/2</t>
    </r>
  </si>
  <si>
    <r>
      <rPr>
        <sz val="11"/>
        <rFont val="Arial MT"/>
        <family val="2"/>
      </rPr>
      <t>NA</t>
    </r>
  </si>
  <si>
    <r>
      <rPr>
        <sz val="11"/>
        <rFont val="Arial MT"/>
        <family val="2"/>
      </rPr>
      <t>27 1/2</t>
    </r>
  </si>
  <si>
    <r>
      <rPr>
        <sz val="11"/>
        <rFont val="Arial MT"/>
        <family val="2"/>
      </rPr>
      <t>28 1/2</t>
    </r>
  </si>
  <si>
    <r>
      <rPr>
        <sz val="11"/>
        <rFont val="Arial MT"/>
        <family val="2"/>
      </rPr>
      <t>29 1/2</t>
    </r>
  </si>
  <si>
    <r>
      <rPr>
        <sz val="11"/>
        <rFont val="Arial MT"/>
        <family val="2"/>
      </rPr>
      <t>30 1/2</t>
    </r>
  </si>
  <si>
    <r>
      <rPr>
        <sz val="11"/>
        <rFont val="Arial MT"/>
        <family val="2"/>
      </rPr>
      <t>31 1/2</t>
    </r>
  </si>
  <si>
    <r>
      <rPr>
        <sz val="11"/>
        <rFont val="Arial MT"/>
        <family val="2"/>
      </rPr>
      <t>32 1/2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</si>
  <si>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H101</t>
    </r>
  </si>
  <si>
    <r>
      <rPr>
        <sz val="11"/>
        <rFont val="Arial MT"/>
        <family val="2"/>
      </rPr>
      <t>Neck width :: SEAM TO SEAM</t>
    </r>
  </si>
  <si>
    <r>
      <rPr>
        <sz val="11"/>
        <rFont val="Arial MT"/>
        <family val="2"/>
      </rPr>
      <t>1/4</t>
    </r>
  </si>
  <si>
    <r>
      <rPr>
        <sz val="11"/>
        <rFont val="Arial MT"/>
        <family val="2"/>
      </rPr>
      <t>6 1/2</t>
    </r>
  </si>
  <si>
    <r>
      <rPr>
        <sz val="11"/>
        <rFont val="Arial MT"/>
        <family val="2"/>
      </rPr>
      <t>6 3/4</t>
    </r>
  </si>
  <si>
    <r>
      <rPr>
        <sz val="11"/>
        <rFont val="Arial MT"/>
        <family val="2"/>
      </rPr>
      <t>7 1/4</t>
    </r>
  </si>
  <si>
    <r>
      <rPr>
        <sz val="11"/>
        <rFont val="Arial MT"/>
        <family val="2"/>
      </rPr>
      <t>7 1/2</t>
    </r>
  </si>
  <si>
    <r>
      <rPr>
        <sz val="11"/>
        <rFont val="Arial MT"/>
        <family val="2"/>
      </rPr>
      <t>7 3/4</t>
    </r>
  </si>
  <si>
    <r>
      <rPr>
        <b/>
        <sz val="11"/>
        <color rgb="FF007F00"/>
        <rFont val="Tahoma"/>
        <family val="2"/>
      </rPr>
      <t xml:space="preserve">! </t>
    </r>
    <r>
      <rPr>
        <sz val="11"/>
        <rFont val="Arial MT"/>
        <family val="2"/>
      </rPr>
      <t>H201</t>
    </r>
  </si>
  <si>
    <r>
      <rPr>
        <sz val="11"/>
        <rFont val="Arial MT"/>
        <family val="2"/>
      </rPr>
      <t>Front neck drop from HPS : Crew</t>
    </r>
  </si>
  <si>
    <r>
      <rPr>
        <sz val="11"/>
        <rFont val="Arial MT"/>
        <family val="2"/>
      </rPr>
      <t>1/8</t>
    </r>
  </si>
  <si>
    <r>
      <rPr>
        <sz val="11"/>
        <rFont val="Arial MT"/>
        <family val="2"/>
      </rPr>
      <t>4 1/8</t>
    </r>
  </si>
  <si>
    <r>
      <rPr>
        <sz val="11"/>
        <rFont val="Arial MT"/>
        <family val="2"/>
      </rPr>
      <t>4 3/16</t>
    </r>
  </si>
  <si>
    <r>
      <rPr>
        <sz val="11"/>
        <rFont val="Arial MT"/>
        <family val="2"/>
      </rPr>
      <t>4 5/16</t>
    </r>
  </si>
  <si>
    <r>
      <rPr>
        <sz val="11"/>
        <rFont val="Arial MT"/>
        <family val="2"/>
      </rPr>
      <t>4 7/16</t>
    </r>
  </si>
  <si>
    <r>
      <rPr>
        <sz val="11"/>
        <rFont val="Arial MT"/>
        <family val="2"/>
      </rPr>
      <t>4 9/16</t>
    </r>
  </si>
  <si>
    <r>
      <rPr>
        <sz val="11"/>
        <rFont val="Arial MT"/>
        <family val="2"/>
      </rPr>
      <t>4 11/16</t>
    </r>
  </si>
  <si>
    <r>
      <rPr>
        <sz val="11"/>
        <rFont val="Arial MT"/>
        <family val="2"/>
      </rPr>
      <t>H301</t>
    </r>
  </si>
  <si>
    <r>
      <rPr>
        <sz val="11"/>
        <rFont val="Arial MT"/>
        <family val="2"/>
      </rPr>
      <t>Back neck drop from HPS Crew</t>
    </r>
  </si>
  <si>
    <r>
      <rPr>
        <sz val="11"/>
        <rFont val="Arial MT"/>
        <family val="2"/>
      </rPr>
      <t>7/8</t>
    </r>
  </si>
  <si>
    <r>
      <rPr>
        <sz val="11"/>
        <rFont val="Arial MT"/>
        <family val="2"/>
      </rPr>
      <t>15/16</t>
    </r>
  </si>
  <si>
    <r>
      <rPr>
        <sz val="11"/>
        <rFont val="Arial MT"/>
        <family val="2"/>
      </rPr>
      <t>1 1/16</t>
    </r>
  </si>
  <si>
    <r>
      <rPr>
        <sz val="11"/>
        <rFont val="Arial MT"/>
        <family val="2"/>
      </rPr>
      <t>1 3/16</t>
    </r>
  </si>
  <si>
    <r>
      <rPr>
        <sz val="11"/>
        <rFont val="Arial MT"/>
        <family val="2"/>
      </rPr>
      <t>1 5/16</t>
    </r>
  </si>
  <si>
    <r>
      <rPr>
        <sz val="11"/>
        <rFont val="Arial MT"/>
        <family val="2"/>
      </rPr>
      <t>1 7/16</t>
    </r>
  </si>
  <si>
    <r>
      <rPr>
        <b/>
        <sz val="11"/>
        <color rgb="FF007F00"/>
        <rFont val="Tahoma"/>
        <family val="2"/>
      </rPr>
      <t xml:space="preserve">! </t>
    </r>
    <r>
      <rPr>
        <sz val="11"/>
        <rFont val="Arial MT"/>
        <family val="2"/>
      </rPr>
      <t>H605</t>
    </r>
  </si>
  <si>
    <r>
      <rPr>
        <sz val="11"/>
        <rFont val="Arial MT"/>
        <family val="2"/>
      </rPr>
      <t>Neckband width</t>
    </r>
  </si>
  <si>
    <r>
      <rPr>
        <sz val="11"/>
        <rFont val="Arial MT"/>
        <family val="2"/>
      </rPr>
      <t>3/4</t>
    </r>
  </si>
  <si>
    <r>
      <rPr>
        <b/>
        <sz val="11"/>
        <color rgb="FF007F00"/>
        <rFont val="Tahoma"/>
        <family val="2"/>
      </rPr>
      <t xml:space="preserve">! </t>
    </r>
    <r>
      <rPr>
        <sz val="11"/>
        <rFont val="Arial MT"/>
        <family val="2"/>
      </rPr>
      <t>D102</t>
    </r>
  </si>
  <si>
    <r>
      <rPr>
        <sz val="11"/>
        <rFont val="Arial MT"/>
        <family val="2"/>
      </rPr>
      <t>Shoulder slope :: from HPS</t>
    </r>
  </si>
  <si>
    <r>
      <rPr>
        <sz val="11"/>
        <rFont val="Arial MT"/>
        <family val="2"/>
      </rPr>
      <t>1 7/8</t>
    </r>
  </si>
  <si>
    <r>
      <rPr>
        <sz val="11"/>
        <rFont val="Arial MT"/>
        <family val="2"/>
      </rPr>
      <t>1 15/16</t>
    </r>
  </si>
  <si>
    <r>
      <rPr>
        <sz val="11"/>
        <rFont val="Arial MT"/>
        <family val="2"/>
      </rPr>
      <t>2 1/16</t>
    </r>
  </si>
  <si>
    <r>
      <rPr>
        <sz val="11"/>
        <rFont val="Arial MT"/>
        <family val="2"/>
      </rPr>
      <t>2 1/8</t>
    </r>
  </si>
  <si>
    <r>
      <rPr>
        <sz val="11"/>
        <rFont val="Arial MT"/>
        <family val="2"/>
      </rPr>
      <t>2 3/16</t>
    </r>
  </si>
  <si>
    <r>
      <rPr>
        <sz val="11"/>
        <rFont val="Arial MT"/>
        <family val="2"/>
      </rPr>
      <t>D103</t>
    </r>
  </si>
  <si>
    <r>
      <rPr>
        <sz val="11"/>
        <rFont val="Arial MT"/>
        <family val="2"/>
      </rPr>
      <t>Shoulder displacement to front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</si>
  <si>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D101</t>
    </r>
  </si>
  <si>
    <r>
      <rPr>
        <sz val="11"/>
        <rFont val="Arial MT"/>
        <family val="2"/>
      </rPr>
      <t>Shoulder width :measured on CB body</t>
    </r>
  </si>
  <si>
    <r>
      <rPr>
        <sz val="11"/>
        <rFont val="Arial MT"/>
        <family val="2"/>
      </rPr>
      <t>3/8</t>
    </r>
  </si>
  <si>
    <r>
      <rPr>
        <sz val="11"/>
        <rFont val="Arial MT"/>
        <family val="2"/>
      </rPr>
      <t>17 3/4</t>
    </r>
  </si>
  <si>
    <r>
      <rPr>
        <sz val="11"/>
        <rFont val="Arial MT"/>
        <family val="2"/>
      </rPr>
      <t>18 1/2</t>
    </r>
  </si>
  <si>
    <r>
      <rPr>
        <b/>
        <sz val="11"/>
        <color rgb="FF007F00"/>
        <rFont val="Tahoma"/>
        <family val="2"/>
      </rPr>
      <t xml:space="preserve">! </t>
    </r>
    <r>
      <rPr>
        <sz val="11"/>
        <rFont val="Arial MT"/>
        <family val="2"/>
      </rPr>
      <t>B301</t>
    </r>
  </si>
  <si>
    <r>
      <rPr>
        <sz val="11"/>
        <rFont val="Arial MT"/>
        <family val="2"/>
      </rPr>
      <t>Across: Chest : at mid. armhole</t>
    </r>
  </si>
  <si>
    <r>
      <rPr>
        <sz val="11"/>
        <rFont val="Arial MT"/>
        <family val="2"/>
      </rPr>
      <t>15 1/4</t>
    </r>
  </si>
  <si>
    <r>
      <rPr>
        <sz val="11"/>
        <rFont val="Arial MT"/>
        <family val="2"/>
      </rPr>
      <t>16 3/4</t>
    </r>
  </si>
  <si>
    <r>
      <rPr>
        <sz val="11"/>
        <rFont val="Arial MT"/>
        <family val="2"/>
      </rPr>
      <t>18 1/4</t>
    </r>
  </si>
  <si>
    <r>
      <rPr>
        <sz val="11"/>
        <rFont val="Arial MT"/>
        <family val="2"/>
      </rPr>
      <t>19 1/4</t>
    </r>
  </si>
  <si>
    <r>
      <rPr>
        <sz val="11"/>
        <rFont val="Arial MT"/>
        <family val="2"/>
      </rPr>
      <t>20 1/4</t>
    </r>
  </si>
  <si>
    <r>
      <rPr>
        <sz val="11"/>
        <rFont val="Arial MT"/>
        <family val="2"/>
      </rPr>
      <t>21 1/4</t>
    </r>
  </si>
  <si>
    <r>
      <rPr>
        <b/>
        <sz val="11"/>
        <color rgb="FF007F00"/>
        <rFont val="Tahoma"/>
        <family val="2"/>
      </rPr>
      <t xml:space="preserve">! </t>
    </r>
    <r>
      <rPr>
        <sz val="11"/>
        <rFont val="Arial MT"/>
        <family val="2"/>
      </rPr>
      <t>B201</t>
    </r>
  </si>
  <si>
    <r>
      <rPr>
        <sz val="11"/>
        <rFont val="Arial MT"/>
        <family val="2"/>
      </rPr>
      <t>Across Back : at mid. armhole</t>
    </r>
  </si>
  <si>
    <r>
      <rPr>
        <sz val="11"/>
        <rFont val="Arial MT"/>
        <family val="2"/>
      </rPr>
      <t>15 3/4</t>
    </r>
  </si>
  <si>
    <r>
      <rPr>
        <sz val="11"/>
        <rFont val="Arial MT"/>
        <family val="2"/>
      </rPr>
      <t>16 1/2</t>
    </r>
  </si>
  <si>
    <r>
      <rPr>
        <sz val="11"/>
        <rFont val="Arial MT"/>
        <family val="2"/>
      </rPr>
      <t>17 1/4</t>
    </r>
  </si>
  <si>
    <r>
      <rPr>
        <sz val="11"/>
        <rFont val="Arial MT"/>
        <family val="2"/>
      </rPr>
      <t>18 3/4</t>
    </r>
  </si>
  <si>
    <r>
      <rPr>
        <sz val="11"/>
        <rFont val="Arial MT"/>
        <family val="2"/>
      </rPr>
      <t>19 3/4</t>
    </r>
  </si>
  <si>
    <r>
      <rPr>
        <sz val="11"/>
        <rFont val="Arial MT"/>
        <family val="2"/>
      </rPr>
      <t>20 3/4</t>
    </r>
  </si>
  <si>
    <r>
      <rPr>
        <sz val="11"/>
        <rFont val="Arial MT"/>
        <family val="2"/>
      </rPr>
      <t>21 3/4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</si>
  <si>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B101</t>
    </r>
  </si>
  <si>
    <r>
      <rPr>
        <sz val="11"/>
        <rFont val="Arial MT"/>
        <family val="2"/>
      </rPr>
      <t>Chest width :1" below armhole</t>
    </r>
  </si>
  <si>
    <r>
      <rPr>
        <sz val="11"/>
        <rFont val="Arial MT"/>
        <family val="2"/>
      </rPr>
      <t>19 1/2</t>
    </r>
  </si>
  <si>
    <r>
      <rPr>
        <sz val="11"/>
        <rFont val="Arial MT"/>
        <family val="2"/>
      </rPr>
      <t>20 1/2</t>
    </r>
  </si>
  <si>
    <r>
      <rPr>
        <sz val="11"/>
        <rFont val="Arial MT"/>
        <family val="2"/>
      </rPr>
      <t>21 1/2</t>
    </r>
  </si>
  <si>
    <r>
      <rPr>
        <sz val="11"/>
        <rFont val="Arial MT"/>
        <family val="2"/>
      </rPr>
      <t>23 1/2</t>
    </r>
  </si>
  <si>
    <r>
      <rPr>
        <sz val="11"/>
        <rFont val="Arial MT"/>
        <family val="2"/>
      </rPr>
      <t>26 1/2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</si>
  <si>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C101</t>
    </r>
  </si>
  <si>
    <r>
      <rPr>
        <sz val="11"/>
        <rFont val="Arial MT"/>
        <family val="2"/>
      </rPr>
      <t>Bottom width at band:inside fold edges of band/hem</t>
    </r>
  </si>
  <si>
    <r>
      <rPr>
        <sz val="11"/>
        <rFont val="Arial MT"/>
        <family val="2"/>
      </rPr>
      <t>22 3/4</t>
    </r>
  </si>
  <si>
    <r>
      <rPr>
        <sz val="11"/>
        <rFont val="Arial MT"/>
        <family val="2"/>
      </rPr>
      <t>24 1/4</t>
    </r>
  </si>
  <si>
    <r>
      <rPr>
        <sz val="11"/>
        <rFont val="Arial MT"/>
        <family val="2"/>
      </rPr>
      <t>25 3/4</t>
    </r>
  </si>
  <si>
    <r>
      <rPr>
        <sz val="11"/>
        <rFont val="Arial MT"/>
        <family val="2"/>
      </rPr>
      <t>27 1/4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</si>
  <si>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E101</t>
    </r>
  </si>
  <si>
    <r>
      <rPr>
        <sz val="11"/>
        <rFont val="Arial MT"/>
        <family val="2"/>
      </rPr>
      <t>Armhole Straight :: measured straight</t>
    </r>
  </si>
  <si>
    <r>
      <rPr>
        <sz val="11"/>
        <rFont val="Arial MT"/>
        <family val="2"/>
      </rPr>
      <t>8 1/2</t>
    </r>
  </si>
  <si>
    <r>
      <rPr>
        <sz val="11"/>
        <rFont val="Arial MT"/>
        <family val="2"/>
      </rPr>
      <t>8 7/8</t>
    </r>
  </si>
  <si>
    <r>
      <rPr>
        <sz val="11"/>
        <rFont val="Arial MT"/>
        <family val="2"/>
      </rPr>
      <t>9 1/4</t>
    </r>
  </si>
  <si>
    <r>
      <rPr>
        <sz val="11"/>
        <rFont val="Arial MT"/>
        <family val="2"/>
      </rPr>
      <t>10 1/2</t>
    </r>
  </si>
  <si>
    <r>
      <rPr>
        <sz val="11"/>
        <rFont val="Arial MT"/>
        <family val="2"/>
      </rPr>
      <t>11 1/2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</si>
  <si>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F303</t>
    </r>
  </si>
  <si>
    <r>
      <rPr>
        <sz val="11"/>
        <rFont val="Arial MT"/>
        <family val="2"/>
      </rPr>
      <t>S:Sleeve overarm fr. CB neck :: 3 x point measure</t>
    </r>
  </si>
  <si>
    <r>
      <rPr>
        <sz val="11"/>
        <rFont val="Arial MT"/>
        <family val="2"/>
      </rPr>
      <t>17 1/2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</si>
  <si>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G301</t>
    </r>
  </si>
  <si>
    <r>
      <rPr>
        <sz val="11"/>
        <rFont val="Arial MT"/>
        <family val="2"/>
      </rPr>
      <t>S/Sleeve opening:inside fold edges of cuff or hem</t>
    </r>
  </si>
  <si>
    <r>
      <rPr>
        <sz val="11"/>
        <rFont val="Arial MT"/>
        <family val="2"/>
      </rPr>
      <t>6 7/8</t>
    </r>
  </si>
  <si>
    <r>
      <rPr>
        <sz val="11"/>
        <rFont val="Arial MT"/>
        <family val="2"/>
      </rPr>
      <t>7 1/8</t>
    </r>
  </si>
  <si>
    <r>
      <rPr>
        <sz val="11"/>
        <rFont val="Arial MT"/>
        <family val="2"/>
      </rPr>
      <t>7 3/8</t>
    </r>
  </si>
  <si>
    <r>
      <rPr>
        <sz val="11"/>
        <rFont val="Arial MT"/>
        <family val="2"/>
      </rPr>
      <t>7 7/8</t>
    </r>
  </si>
  <si>
    <r>
      <rPr>
        <sz val="11"/>
        <rFont val="Arial MT"/>
        <family val="2"/>
      </rPr>
      <t>8 3/16</t>
    </r>
  </si>
  <si>
    <r>
      <rPr>
        <sz val="11"/>
        <rFont val="Arial MT"/>
        <family val="2"/>
      </rPr>
      <t>8 13/16</t>
    </r>
  </si>
  <si>
    <r>
      <rPr>
        <sz val="11"/>
        <rFont val="Arial MT"/>
        <family val="2"/>
      </rPr>
      <t>H606</t>
    </r>
  </si>
  <si>
    <r>
      <rPr>
        <sz val="11"/>
        <rFont val="Arial MT"/>
        <family val="2"/>
      </rPr>
      <t>Neck binding width</t>
    </r>
  </si>
  <si>
    <r>
      <rPr>
        <sz val="11"/>
        <rFont val="Arial MT"/>
        <family val="2"/>
      </rPr>
      <t>A701</t>
    </r>
  </si>
  <si>
    <r>
      <rPr>
        <sz val="11"/>
        <rFont val="Arial MT"/>
        <family val="2"/>
      </rPr>
      <t>Body hem depth</t>
    </r>
  </si>
  <si>
    <r>
      <rPr>
        <sz val="11"/>
        <rFont val="Arial MT"/>
        <family val="2"/>
      </rPr>
      <t>F702</t>
    </r>
  </si>
  <si>
    <r>
      <rPr>
        <sz val="11"/>
        <rFont val="Arial MT"/>
        <family val="2"/>
      </rPr>
      <t>Sleeve Hem Height</t>
    </r>
  </si>
  <si>
    <r>
      <rPr>
        <b/>
        <sz val="11"/>
        <color rgb="FFFF3333"/>
        <rFont val="Tahoma"/>
        <family val="2"/>
      </rPr>
      <t xml:space="preserve">! </t>
    </r>
    <r>
      <rPr>
        <sz val="11"/>
        <rFont val="Arial MT"/>
        <family val="2"/>
      </rPr>
      <t>H404</t>
    </r>
  </si>
  <si>
    <r>
      <rPr>
        <sz val="11"/>
        <rFont val="Arial MT"/>
        <family val="2"/>
      </rPr>
      <t>Minimum Neck Stretch</t>
    </r>
  </si>
  <si>
    <t>REFERENCE: Q1 2021 UPDATED GRAPHIC TEE L=M
- body length shorten to 29" 10/18/21
- increase neck width, front &amp; back neck drops 11/17/21</t>
  </si>
  <si>
    <t>THAM KHẢO: TEE GRAPHIC Q1 2021 ĐÃ ĐƯỢC CẬP NHẬT L=M
- chiều dài thân rút ngắn xuống còn 29" 18/10/21
- tăng chiều rộng cổ, cổ trước &amp; sau giảm 17/11/21</t>
  </si>
  <si>
    <t>GRAPHIC 2</t>
  </si>
  <si>
    <t>MER - DIỆU CAO - EXT : 205</t>
  </si>
  <si>
    <t>OVSTS132</t>
  </si>
  <si>
    <t>M-0324-KT-4947-BK</t>
  </si>
  <si>
    <t>M-0324-KT-4947-WT</t>
  </si>
  <si>
    <t>Single jersey 20's 100% Cotton 190gsm- SHF</t>
  </si>
  <si>
    <t>OVFW24P0458001T00K
LOT 0851/3
ÁNH A CẤP ĐỦ SL</t>
  </si>
  <si>
    <t>OVFW24P0458002T00K
LOT 0851/3
ÁNH A CẤP ĐỦ SL</t>
  </si>
  <si>
    <t>O08-0479</t>
  </si>
  <si>
    <t>O08-0478</t>
  </si>
  <si>
    <t>O08-0480</t>
  </si>
  <si>
    <t>O08-0481
CẤP HẾT</t>
  </si>
  <si>
    <t>O08-0482</t>
  </si>
  <si>
    <t xml:space="preserve">CHẤT LƯỢNG </t>
  </si>
  <si>
    <t>KÍCH THƯỚC &amp; ĐỊNH VỊ HÌNH IN</t>
  </si>
  <si>
    <t>KÍCH THƯỚC HÌNH IN THÂN TRƯỚC</t>
  </si>
  <si>
    <r>
      <t xml:space="preserve">ĐỊNH VỊ HÌNH IN TẠI THÂN TRƯỚC:
</t>
    </r>
    <r>
      <rPr>
        <sz val="22"/>
        <rFont val="Muli"/>
      </rPr>
      <t>CANH GIỮA THÂN TRƯỚC, TỪ ĐƯỜNG TRA CỔ ĐẾN ĐỈNH HÌNH IN, TẤT CẢ CÁC SIZE</t>
    </r>
  </si>
  <si>
    <t>3.25''</t>
  </si>
  <si>
    <t>KÍCH THƯỚC HÌNH IN THÂN SAU</t>
  </si>
  <si>
    <t>W: 9.36'' X H: 11.5''</t>
  </si>
  <si>
    <t>4''</t>
  </si>
  <si>
    <t>RETAIL</t>
  </si>
  <si>
    <t>QUALITY</t>
  </si>
  <si>
    <t>ORDER QUALITY</t>
  </si>
  <si>
    <t>M-0324-KT-4947-BK-01</t>
  </si>
  <si>
    <t>M-0324-KT-4947-BK-02</t>
  </si>
  <si>
    <t>M-0324-KT-4947-BK-03</t>
  </si>
  <si>
    <t>M-0324-KT-4947-BK-04</t>
  </si>
  <si>
    <t>M-0324-KT-4947-BK-05</t>
  </si>
  <si>
    <t>M-0324-KT-4947-BK-06</t>
  </si>
  <si>
    <t>M-0324-KT-4947-BK-07</t>
  </si>
  <si>
    <t>M-0324-KT-4947-WT-01</t>
  </si>
  <si>
    <t>M-0324-KT-4947-WT-02</t>
  </si>
  <si>
    <t>M-0324-KT-4947-WT-03</t>
  </si>
  <si>
    <t>M-0324-KT-4947-WT-04</t>
  </si>
  <si>
    <t>M-0324-KT-4947-WT-05</t>
  </si>
  <si>
    <t>M-0324-KT-4947-WT-06</t>
  </si>
  <si>
    <t>M-0324-KT-4947-WT-07</t>
  </si>
  <si>
    <t>CÓ 2 MÀU VẢI CHÍNH: ĐÃ NHẬP KHO MÀU ĐEN</t>
  </si>
  <si>
    <t>W: 5.375'' X H: 2.42''</t>
  </si>
  <si>
    <t>THE O FIRM T-SHIRT</t>
  </si>
  <si>
    <t>O08-0476
DỰ KIẾN 26/4</t>
  </si>
  <si>
    <t>O08-0477
DỰ KIẾN 3/5</t>
  </si>
  <si>
    <r>
      <t xml:space="preserve">ĐỊNH VỊ HÌNH IN TẠI THÂN SAU:
</t>
    </r>
    <r>
      <rPr>
        <sz val="22"/>
        <rFont val="Muli"/>
      </rPr>
      <t>CANH GIỮA THÂN SAU (LẤY TÂM LÀ TAI TRÁI CON CÚ), TỪ ĐƯỜNG TRA CỔ ĐẾN ĐỈNH HÌNH IN, TẤT CẢ CÁC SIZE</t>
    </r>
  </si>
  <si>
    <t>OVFW24P0458003T00K
LOT 0742/3
ÁNH A CẤP ĐỦ SL</t>
  </si>
  <si>
    <t>OVFW24P0458004T00K
LOT 0742/3
ÁNH A CẤP ĐỦ SL</t>
  </si>
  <si>
    <t>TÁC NGHIỆP SẢN XUẤT: 
THAM KHẢO CÁCH MAY THEO ÁO MẪU PP MÃ OVSTS132 MÀU BLACK CHUYỂN NGÀY 17/4</t>
  </si>
  <si>
    <t>THÊU:</t>
  </si>
  <si>
    <t>KHÔNG THÊU</t>
  </si>
  <si>
    <t>DUYỆT MÀU SẮC, CHẤT LƯỢNG HÌNH IN THÂN TRƯỚC THEO S/O MÃ OVSTS132 MÀU BLACK, THÂN SAU DUYỆT THEO ÁO MẪU MÃ OVSTS132, MÀU BLACK</t>
  </si>
  <si>
    <t>DUYỆT MÀU SẮC, CHẤT LƯỢNG HÌNH IN THÂN TRƯỚC THEO S/O MÃ OVSTS132 MÀU WHITE, THÂN SAU DUYỆT THEO ÁO MẪU MÃ OVSTS132, MÀU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</si>
</sst>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&quot;$&quot;#,##0.00;[Red]\-&quot;$&quot;#,##0.00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sz val="12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30"/>
      <name val="Muli"/>
    </font>
    <font>
      <b/>
      <u/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2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sz val="10"/>
      <color rgb="FF000000"/>
      <name val="Times New Roman"/>
      <family val="1"/>
    </font>
    <font>
      <b/>
      <sz val="26"/>
      <color theme="1"/>
      <name val="Muli"/>
    </font>
    <font>
      <sz val="10"/>
      <color rgb="FF000000"/>
      <name val="Times New Roman"/>
      <family val="1"/>
    </font>
    <font>
      <b/>
      <sz val="20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Tahoma"/>
      <family val="2"/>
    </font>
    <font>
      <sz val="8"/>
      <name val="Tahoma"/>
      <family val="2"/>
    </font>
    <font>
      <sz val="11"/>
      <color rgb="FF000000"/>
      <name val="Times New Roman"/>
      <family val="1"/>
    </font>
    <font>
      <b/>
      <sz val="11"/>
      <name val="Arial"/>
      <family val="2"/>
    </font>
    <font>
      <sz val="11"/>
      <name val="Lucida Console"/>
      <family val="3"/>
    </font>
    <font>
      <sz val="11"/>
      <name val="Tahoma"/>
      <family val="2"/>
    </font>
    <font>
      <b/>
      <sz val="11"/>
      <name val="Tahoma"/>
      <family val="2"/>
    </font>
    <font>
      <b/>
      <sz val="11"/>
      <name val="Calibri"/>
      <family val="2"/>
      <scheme val="minor"/>
    </font>
    <font>
      <b/>
      <sz val="11"/>
      <color rgb="FFFF0000"/>
      <name val="Tahoma"/>
      <family val="2"/>
    </font>
    <font>
      <b/>
      <sz val="11"/>
      <color rgb="FFFF3333"/>
      <name val="Tahoma"/>
      <family val="2"/>
    </font>
    <font>
      <sz val="11"/>
      <name val="Arial MT"/>
      <family val="2"/>
    </font>
    <font>
      <sz val="11"/>
      <name val="Arial MT"/>
    </font>
    <font>
      <sz val="11"/>
      <color rgb="FF000000"/>
      <name val="Arial MT"/>
      <family val="2"/>
    </font>
    <font>
      <b/>
      <sz val="11"/>
      <color rgb="FF000000"/>
      <name val="Arial"/>
      <family val="2"/>
    </font>
    <font>
      <b/>
      <sz val="11"/>
      <color rgb="FF007F0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1"/>
      <name val="Muli"/>
    </font>
    <font>
      <b/>
      <sz val="48"/>
      <name val="Muli"/>
    </font>
    <font>
      <b/>
      <sz val="24"/>
      <color theme="9" tint="-0.249977111117893"/>
      <name val="Muli"/>
    </font>
    <font>
      <b/>
      <sz val="24"/>
      <color theme="9"/>
      <name val="Muli"/>
    </font>
    <font>
      <sz val="12"/>
      <color rgb="FF000000"/>
      <name val="Arial"/>
      <family val="2"/>
    </font>
    <font>
      <b/>
      <sz val="12"/>
      <color rgb="FF00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0FFF0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8" fillId="0" borderId="0"/>
    <xf numFmtId="0" fontId="80" fillId="0" borderId="0"/>
    <xf numFmtId="0" fontId="80" fillId="0" borderId="0"/>
    <xf numFmtId="0" fontId="84" fillId="0" borderId="0"/>
    <xf numFmtId="0" fontId="86" fillId="0" borderId="0"/>
    <xf numFmtId="0" fontId="78" fillId="0" borderId="0"/>
  </cellStyleXfs>
  <cellXfs count="38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7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horizontal="center" vertical="center"/>
    </xf>
    <xf numFmtId="0" fontId="40" fillId="5" borderId="2" xfId="0" quotePrefix="1" applyFont="1" applyFill="1" applyBorder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29" xfId="1" applyNumberFormat="1" applyFont="1" applyBorder="1" applyAlignment="1">
      <alignment vertical="center" wrapText="1"/>
    </xf>
    <xf numFmtId="0" fontId="2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7" fillId="0" borderId="0" xfId="2" applyFont="1" applyAlignment="1">
      <alignment horizontal="left" vertical="center"/>
    </xf>
    <xf numFmtId="0" fontId="27" fillId="12" borderId="29" xfId="2" applyFont="1" applyFill="1" applyBorder="1" applyAlignment="1">
      <alignment horizontal="center" vertical="center" wrapText="1"/>
    </xf>
    <xf numFmtId="0" fontId="27" fillId="5" borderId="29" xfId="2" applyFont="1" applyFill="1" applyBorder="1" applyAlignment="1">
      <alignment horizontal="center" vertical="center" wrapText="1"/>
    </xf>
    <xf numFmtId="0" fontId="26" fillId="0" borderId="29" xfId="2" applyFont="1" applyBorder="1" applyAlignment="1">
      <alignment horizontal="center" vertical="center" wrapText="1"/>
    </xf>
    <xf numFmtId="0" fontId="26" fillId="0" borderId="29" xfId="2" applyFont="1" applyBorder="1" applyAlignment="1">
      <alignment vertical="center" wrapText="1"/>
    </xf>
    <xf numFmtId="1" fontId="27" fillId="5" borderId="29" xfId="2" applyNumberFormat="1" applyFont="1" applyFill="1" applyBorder="1" applyAlignment="1">
      <alignment horizontal="center" vertical="center" wrapText="1"/>
    </xf>
    <xf numFmtId="1" fontId="27" fillId="0" borderId="29" xfId="2" applyNumberFormat="1" applyFont="1" applyBorder="1" applyAlignment="1">
      <alignment horizontal="center" vertical="center" wrapText="1"/>
    </xf>
    <xf numFmtId="0" fontId="26" fillId="0" borderId="29" xfId="2" quotePrefix="1" applyFont="1" applyBorder="1" applyAlignment="1">
      <alignment horizontal="left" vertical="center" wrapText="1"/>
    </xf>
    <xf numFmtId="0" fontId="26" fillId="0" borderId="29" xfId="2" applyFont="1" applyBorder="1" applyAlignment="1">
      <alignment horizontal="left" vertical="center" wrapText="1"/>
    </xf>
    <xf numFmtId="0" fontId="27" fillId="0" borderId="29" xfId="2" applyFont="1" applyBorder="1" applyAlignment="1">
      <alignment horizontal="left" vertical="center"/>
    </xf>
    <xf numFmtId="0" fontId="27" fillId="5" borderId="29" xfId="2" applyFont="1" applyFill="1" applyBorder="1" applyAlignment="1">
      <alignment horizontal="left" vertical="center" wrapText="1"/>
    </xf>
    <xf numFmtId="0" fontId="27" fillId="5" borderId="29" xfId="2" applyFont="1" applyFill="1" applyBorder="1" applyAlignment="1">
      <alignment horizontal="left" vertical="center"/>
    </xf>
    <xf numFmtId="0" fontId="27" fillId="5" borderId="29" xfId="2" applyFont="1" applyFill="1" applyBorder="1" applyAlignment="1">
      <alignment horizontal="left" vertical="top" wrapText="1"/>
    </xf>
    <xf numFmtId="0" fontId="26" fillId="0" borderId="0" xfId="2" applyFont="1" applyAlignment="1">
      <alignment horizontal="left" vertical="center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0" fontId="72" fillId="0" borderId="0" xfId="59" applyFont="1"/>
    <xf numFmtId="0" fontId="73" fillId="0" borderId="0" xfId="59" applyFont="1" applyAlignment="1">
      <alignment vertical="center"/>
    </xf>
    <xf numFmtId="0" fontId="73" fillId="5" borderId="41" xfId="59" applyFont="1" applyFill="1" applyBorder="1" applyAlignment="1">
      <alignment horizontal="left" vertical="center"/>
    </xf>
    <xf numFmtId="0" fontId="73" fillId="0" borderId="42" xfId="59" applyFont="1" applyBorder="1" applyAlignment="1">
      <alignment horizontal="center" vertical="center"/>
    </xf>
    <xf numFmtId="0" fontId="73" fillId="47" borderId="41" xfId="59" applyFont="1" applyFill="1" applyBorder="1" applyAlignment="1">
      <alignment horizontal="center" vertical="center"/>
    </xf>
    <xf numFmtId="0" fontId="73" fillId="0" borderId="0" xfId="59" applyFont="1" applyAlignment="1">
      <alignment horizontal="left" vertical="center"/>
    </xf>
    <xf numFmtId="0" fontId="73" fillId="0" borderId="0" xfId="59" applyFont="1" applyAlignment="1">
      <alignment horizontal="center" vertical="center"/>
    </xf>
    <xf numFmtId="0" fontId="0" fillId="0" borderId="18" xfId="0" applyBorder="1"/>
    <xf numFmtId="0" fontId="72" fillId="0" borderId="16" xfId="59" applyFont="1" applyBorder="1"/>
    <xf numFmtId="0" fontId="32" fillId="5" borderId="41" xfId="59" applyFont="1" applyFill="1" applyBorder="1" applyAlignment="1">
      <alignment horizontal="center" vertical="center"/>
    </xf>
    <xf numFmtId="0" fontId="32" fillId="5" borderId="41" xfId="59" applyFont="1" applyFill="1" applyBorder="1" applyAlignment="1">
      <alignment horizontal="center" vertical="center" wrapText="1"/>
    </xf>
    <xf numFmtId="0" fontId="73" fillId="0" borderId="0" xfId="59" applyFont="1" applyAlignment="1">
      <alignment horizontal="left" vertical="center" wrapText="1"/>
    </xf>
    <xf numFmtId="0" fontId="73" fillId="0" borderId="0" xfId="0" applyFont="1" applyAlignment="1">
      <alignment vertical="center"/>
    </xf>
    <xf numFmtId="0" fontId="73" fillId="0" borderId="0" xfId="59" applyFont="1" applyAlignment="1">
      <alignment horizontal="center" vertical="top"/>
    </xf>
    <xf numFmtId="0" fontId="72" fillId="0" borderId="0" xfId="59" applyFont="1" applyAlignment="1">
      <alignment vertical="center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2" xfId="0" applyBorder="1"/>
    <xf numFmtId="0" fontId="0" fillId="0" borderId="20" xfId="0" applyBorder="1"/>
    <xf numFmtId="0" fontId="0" fillId="0" borderId="23" xfId="0" applyBorder="1"/>
    <xf numFmtId="0" fontId="36" fillId="0" borderId="6" xfId="0" quotePrefix="1" applyFont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1" fontId="36" fillId="2" borderId="7" xfId="0" applyNumberFormat="1" applyFont="1" applyFill="1" applyBorder="1" applyAlignment="1">
      <alignment horizontal="center" vertical="center"/>
    </xf>
    <xf numFmtId="0" fontId="76" fillId="2" borderId="0" xfId="0" applyFont="1" applyFill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 wrapText="1"/>
    </xf>
    <xf numFmtId="9" fontId="76" fillId="2" borderId="0" xfId="131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79" fillId="2" borderId="2" xfId="0" applyFont="1" applyFill="1" applyBorder="1" applyAlignment="1">
      <alignment horizontal="left" vertical="center"/>
    </xf>
    <xf numFmtId="0" fontId="48" fillId="49" borderId="2" xfId="0" applyFont="1" applyFill="1" applyBorder="1" applyAlignment="1">
      <alignment horizontal="left" vertical="center"/>
    </xf>
    <xf numFmtId="0" fontId="48" fillId="49" borderId="4" xfId="0" applyFont="1" applyFill="1" applyBorder="1" applyAlignment="1">
      <alignment horizontal="center" vertical="center"/>
    </xf>
    <xf numFmtId="0" fontId="48" fillId="49" borderId="0" xfId="0" applyFont="1" applyFill="1" applyAlignment="1">
      <alignment horizontal="center" vertical="center"/>
    </xf>
    <xf numFmtId="0" fontId="48" fillId="49" borderId="0" xfId="0" applyFont="1" applyFill="1" applyAlignment="1">
      <alignment horizontal="center" vertical="center" wrapText="1"/>
    </xf>
    <xf numFmtId="0" fontId="48" fillId="49" borderId="4" xfId="0" applyFont="1" applyFill="1" applyBorder="1" applyAlignment="1">
      <alignment horizontal="center" vertical="center" wrapText="1"/>
    </xf>
    <xf numFmtId="0" fontId="48" fillId="49" borderId="2" xfId="0" applyFont="1" applyFill="1" applyBorder="1" applyAlignment="1">
      <alignment horizontal="center" vertical="center"/>
    </xf>
    <xf numFmtId="0" fontId="82" fillId="9" borderId="29" xfId="0" applyFont="1" applyFill="1" applyBorder="1" applyAlignment="1">
      <alignment vertical="center"/>
    </xf>
    <xf numFmtId="0" fontId="83" fillId="0" borderId="29" xfId="0" applyFont="1" applyBorder="1" applyAlignment="1">
      <alignment horizontal="center"/>
    </xf>
    <xf numFmtId="0" fontId="83" fillId="0" borderId="29" xfId="0" quotePrefix="1" applyFont="1" applyBorder="1" applyAlignment="1">
      <alignment horizontal="center"/>
    </xf>
    <xf numFmtId="16" fontId="83" fillId="0" borderId="29" xfId="0" quotePrefix="1" applyNumberFormat="1" applyFont="1" applyBorder="1" applyAlignment="1">
      <alignment horizontal="center"/>
    </xf>
    <xf numFmtId="14" fontId="73" fillId="47" borderId="41" xfId="59" applyNumberFormat="1" applyFont="1" applyFill="1" applyBorder="1" applyAlignment="1">
      <alignment horizontal="center" vertical="center"/>
    </xf>
    <xf numFmtId="0" fontId="73" fillId="0" borderId="41" xfId="59" applyFont="1" applyBorder="1" applyAlignment="1">
      <alignment horizontal="center" vertical="center"/>
    </xf>
    <xf numFmtId="0" fontId="73" fillId="0" borderId="41" xfId="59" applyFont="1" applyBorder="1" applyAlignment="1">
      <alignment horizontal="center" vertical="center" wrapText="1"/>
    </xf>
    <xf numFmtId="0" fontId="73" fillId="47" borderId="41" xfId="59" applyFont="1" applyFill="1" applyBorder="1" applyAlignment="1">
      <alignment horizontal="left" vertical="center"/>
    </xf>
    <xf numFmtId="43" fontId="37" fillId="2" borderId="0" xfId="62" applyFont="1" applyFill="1" applyAlignment="1">
      <alignment vertical="center"/>
    </xf>
    <xf numFmtId="176" fontId="37" fillId="2" borderId="0" xfId="0" applyNumberFormat="1" applyFont="1" applyFill="1" applyAlignment="1">
      <alignment vertical="center"/>
    </xf>
    <xf numFmtId="3" fontId="40" fillId="5" borderId="2" xfId="0" quotePrefix="1" applyNumberFormat="1" applyFont="1" applyFill="1" applyBorder="1" applyAlignment="1">
      <alignment horizontal="center" vertical="center"/>
    </xf>
    <xf numFmtId="0" fontId="88" fillId="0" borderId="18" xfId="0" applyFont="1" applyBorder="1"/>
    <xf numFmtId="0" fontId="89" fillId="0" borderId="0" xfId="0" applyFont="1"/>
    <xf numFmtId="0" fontId="89" fillId="0" borderId="19" xfId="0" applyFont="1" applyBorder="1"/>
    <xf numFmtId="0" fontId="89" fillId="0" borderId="18" xfId="0" applyFont="1" applyBorder="1"/>
    <xf numFmtId="0" fontId="78" fillId="0" borderId="0" xfId="138" applyAlignment="1">
      <alignment horizontal="left" vertical="top"/>
    </xf>
    <xf numFmtId="0" fontId="93" fillId="0" borderId="50" xfId="138" applyFont="1" applyBorder="1" applyAlignment="1">
      <alignment horizontal="left" vertical="top" wrapText="1"/>
    </xf>
    <xf numFmtId="0" fontId="96" fillId="0" borderId="50" xfId="138" applyFont="1" applyBorder="1" applyAlignment="1">
      <alignment horizontal="left" vertical="top" wrapText="1" indent="1"/>
    </xf>
    <xf numFmtId="0" fontId="97" fillId="0" borderId="47" xfId="133" applyFont="1" applyBorder="1" applyAlignment="1">
      <alignment horizontal="center" vertical="center" wrapText="1"/>
    </xf>
    <xf numFmtId="0" fontId="96" fillId="0" borderId="50" xfId="138" applyFont="1" applyBorder="1" applyAlignment="1">
      <alignment horizontal="center" vertical="top" wrapText="1"/>
    </xf>
    <xf numFmtId="0" fontId="96" fillId="0" borderId="50" xfId="138" applyFont="1" applyBorder="1" applyAlignment="1">
      <alignment horizontal="right" vertical="top" wrapText="1" indent="1"/>
    </xf>
    <xf numFmtId="0" fontId="96" fillId="48" borderId="50" xfId="138" applyFont="1" applyFill="1" applyBorder="1" applyAlignment="1">
      <alignment horizontal="center" vertical="top" wrapText="1"/>
    </xf>
    <xf numFmtId="0" fontId="92" fillId="0" borderId="50" xfId="138" applyFont="1" applyBorder="1" applyAlignment="1">
      <alignment horizontal="left" vertical="center" wrapText="1"/>
    </xf>
    <xf numFmtId="0" fontId="97" fillId="0" borderId="47" xfId="133" applyFont="1" applyBorder="1" applyAlignment="1">
      <alignment horizontal="left" vertical="center" wrapText="1"/>
    </xf>
    <xf numFmtId="0" fontId="101" fillId="0" borderId="50" xfId="138" applyFont="1" applyBorder="1" applyAlignment="1">
      <alignment horizontal="center" vertical="center" wrapText="1"/>
    </xf>
    <xf numFmtId="1" fontId="103" fillId="48" borderId="50" xfId="138" applyNumberFormat="1" applyFont="1" applyFill="1" applyBorder="1" applyAlignment="1">
      <alignment horizontal="center" vertical="center" shrinkToFit="1"/>
    </xf>
    <xf numFmtId="0" fontId="93" fillId="48" borderId="50" xfId="138" applyFont="1" applyFill="1" applyBorder="1" applyAlignment="1">
      <alignment horizontal="center" vertical="center" wrapText="1"/>
    </xf>
    <xf numFmtId="1" fontId="102" fillId="0" borderId="50" xfId="138" applyNumberFormat="1" applyFont="1" applyBorder="1" applyAlignment="1">
      <alignment horizontal="center" vertical="center" shrinkToFit="1"/>
    </xf>
    <xf numFmtId="0" fontId="107" fillId="0" borderId="46" xfId="138" applyFont="1" applyBorder="1" applyAlignment="1">
      <alignment vertical="top" wrapText="1"/>
    </xf>
    <xf numFmtId="0" fontId="107" fillId="0" borderId="47" xfId="138" applyFont="1" applyBorder="1" applyAlignment="1">
      <alignment vertical="top" wrapText="1"/>
    </xf>
    <xf numFmtId="0" fontId="108" fillId="0" borderId="0" xfId="133" applyFont="1" applyAlignment="1">
      <alignment horizontal="left" vertical="center"/>
    </xf>
    <xf numFmtId="3" fontId="39" fillId="2" borderId="0" xfId="0" applyNumberFormat="1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0" fontId="113" fillId="0" borderId="0" xfId="135" applyFont="1"/>
    <xf numFmtId="0" fontId="80" fillId="0" borderId="0" xfId="135" applyAlignment="1">
      <alignment vertical="center"/>
    </xf>
    <xf numFmtId="0" fontId="80" fillId="0" borderId="0" xfId="135"/>
    <xf numFmtId="0" fontId="8" fillId="5" borderId="29" xfId="135" applyFont="1" applyFill="1" applyBorder="1" applyAlignment="1">
      <alignment horizontal="center" vertical="center"/>
    </xf>
    <xf numFmtId="0" fontId="114" fillId="5" borderId="29" xfId="135" applyFont="1" applyFill="1" applyBorder="1" applyAlignment="1">
      <alignment horizontal="center"/>
    </xf>
    <xf numFmtId="0" fontId="113" fillId="0" borderId="29" xfId="135" applyFont="1" applyBorder="1" applyAlignment="1">
      <alignment horizontal="center"/>
    </xf>
    <xf numFmtId="177" fontId="113" fillId="0" borderId="29" xfId="135" applyNumberFormat="1" applyFont="1" applyBorder="1"/>
    <xf numFmtId="0" fontId="113" fillId="0" borderId="29" xfId="135" applyFont="1" applyBorder="1"/>
    <xf numFmtId="0" fontId="80" fillId="0" borderId="29" xfId="135" applyBorder="1"/>
    <xf numFmtId="0" fontId="85" fillId="0" borderId="0" xfId="0" applyFont="1" applyAlignment="1">
      <alignment vertical="center"/>
    </xf>
    <xf numFmtId="0" fontId="40" fillId="2" borderId="3" xfId="62" applyNumberFormat="1" applyFont="1" applyFill="1" applyBorder="1" applyAlignment="1">
      <alignment horizontal="right" vertical="center"/>
    </xf>
    <xf numFmtId="0" fontId="78" fillId="0" borderId="0" xfId="138" applyAlignment="1">
      <alignment horizontal="left" vertical="center"/>
    </xf>
    <xf numFmtId="0" fontId="101" fillId="0" borderId="50" xfId="138" applyFont="1" applyBorder="1" applyAlignment="1">
      <alignment horizontal="left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 wrapText="1"/>
    </xf>
    <xf numFmtId="1" fontId="27" fillId="2" borderId="57" xfId="0" applyNumberFormat="1" applyFont="1" applyFill="1" applyBorder="1" applyAlignment="1">
      <alignment horizontal="center" vertical="center" wrapText="1"/>
    </xf>
    <xf numFmtId="1" fontId="27" fillId="2" borderId="21" xfId="0" applyNumberFormat="1" applyFont="1" applyFill="1" applyBorder="1" applyAlignment="1">
      <alignment horizontal="center" vertical="center" wrapText="1"/>
    </xf>
    <xf numFmtId="1" fontId="27" fillId="2" borderId="58" xfId="0" applyNumberFormat="1" applyFont="1" applyFill="1" applyBorder="1" applyAlignment="1">
      <alignment horizontal="center" vertical="center" wrapText="1"/>
    </xf>
    <xf numFmtId="1" fontId="27" fillId="2" borderId="59" xfId="0" applyNumberFormat="1" applyFont="1" applyFill="1" applyBorder="1" applyAlignment="1">
      <alignment horizontal="center" vertical="center" wrapText="1"/>
    </xf>
    <xf numFmtId="1" fontId="27" fillId="2" borderId="21" xfId="0" applyNumberFormat="1" applyFont="1" applyFill="1" applyBorder="1" applyAlignment="1">
      <alignment horizontal="center" vertical="center"/>
    </xf>
    <xf numFmtId="1" fontId="27" fillId="2" borderId="60" xfId="0" applyNumberFormat="1" applyFont="1" applyFill="1" applyBorder="1" applyAlignment="1">
      <alignment horizontal="center" vertical="center"/>
    </xf>
    <xf numFmtId="1" fontId="27" fillId="2" borderId="61" xfId="0" applyNumberFormat="1" applyFont="1" applyFill="1" applyBorder="1" applyAlignment="1">
      <alignment horizontal="center" vertical="center"/>
    </xf>
    <xf numFmtId="1" fontId="27" fillId="2" borderId="58" xfId="0" applyNumberFormat="1" applyFont="1" applyFill="1" applyBorder="1" applyAlignment="1">
      <alignment horizontal="center" vertical="center"/>
    </xf>
    <xf numFmtId="1" fontId="27" fillId="2" borderId="59" xfId="0" applyNumberFormat="1" applyFont="1" applyFill="1" applyBorder="1" applyAlignment="1">
      <alignment horizontal="center" vertical="center"/>
    </xf>
    <xf numFmtId="0" fontId="38" fillId="10" borderId="29" xfId="0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0" fontId="22" fillId="5" borderId="9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0" fontId="37" fillId="0" borderId="29" xfId="0" applyFont="1" applyBorder="1" applyAlignment="1">
      <alignment horizontal="left" vertical="center" wrapText="1"/>
    </xf>
    <xf numFmtId="0" fontId="41" fillId="2" borderId="0" xfId="0" applyFont="1" applyFill="1" applyAlignment="1">
      <alignment horizontal="left" vertical="center"/>
    </xf>
    <xf numFmtId="0" fontId="22" fillId="5" borderId="29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85" fillId="0" borderId="29" xfId="0" applyNumberFormat="1" applyFont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left" vertical="center" wrapText="1"/>
    </xf>
    <xf numFmtId="0" fontId="24" fillId="0" borderId="29" xfId="0" applyFont="1" applyBorder="1" applyAlignment="1">
      <alignment horizontal="left"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109" fillId="2" borderId="30" xfId="0" quotePrefix="1" applyFont="1" applyFill="1" applyBorder="1" applyAlignment="1">
      <alignment horizontal="center" vertical="center" wrapText="1"/>
    </xf>
    <xf numFmtId="0" fontId="109" fillId="2" borderId="27" xfId="0" quotePrefix="1" applyFont="1" applyFill="1" applyBorder="1" applyAlignment="1">
      <alignment horizontal="center" vertical="center" wrapText="1"/>
    </xf>
    <xf numFmtId="0" fontId="109" fillId="2" borderId="28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0" fontId="27" fillId="9" borderId="29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12" fontId="110" fillId="0" borderId="30" xfId="0" quotePrefix="1" applyNumberFormat="1" applyFont="1" applyBorder="1" applyAlignment="1">
      <alignment horizontal="center" vertical="center" wrapText="1"/>
    </xf>
    <xf numFmtId="12" fontId="110" fillId="0" borderId="27" xfId="0" quotePrefix="1" applyNumberFormat="1" applyFont="1" applyBorder="1" applyAlignment="1">
      <alignment horizontal="center" vertical="center" wrapText="1"/>
    </xf>
    <xf numFmtId="12" fontId="110" fillId="0" borderId="28" xfId="0" quotePrefix="1" applyNumberFormat="1" applyFont="1" applyBorder="1" applyAlignment="1">
      <alignment horizontal="center" vertical="center" wrapText="1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28" xfId="0" applyNumberFormat="1" applyFont="1" applyFill="1" applyBorder="1" applyAlignment="1">
      <alignment horizontal="center" vertical="center"/>
    </xf>
    <xf numFmtId="0" fontId="27" fillId="50" borderId="30" xfId="0" applyFont="1" applyFill="1" applyBorder="1" applyAlignment="1">
      <alignment horizontal="center" vertical="center" wrapText="1"/>
    </xf>
    <xf numFmtId="0" fontId="27" fillId="50" borderId="27" xfId="0" applyFont="1" applyFill="1" applyBorder="1" applyAlignment="1">
      <alignment horizontal="center" vertical="center" wrapText="1"/>
    </xf>
    <xf numFmtId="0" fontId="27" fillId="50" borderId="28" xfId="0" applyFont="1" applyFill="1" applyBorder="1" applyAlignment="1">
      <alignment horizontal="center" vertical="center" wrapText="1"/>
    </xf>
    <xf numFmtId="0" fontId="27" fillId="50" borderId="29" xfId="0" applyFont="1" applyFill="1" applyBorder="1" applyAlignment="1">
      <alignment horizontal="center" vertical="center" wrapText="1"/>
    </xf>
    <xf numFmtId="1" fontId="27" fillId="5" borderId="30" xfId="2" applyNumberFormat="1" applyFont="1" applyFill="1" applyBorder="1" applyAlignment="1">
      <alignment horizontal="center" vertical="center" wrapText="1"/>
    </xf>
    <xf numFmtId="1" fontId="27" fillId="5" borderId="27" xfId="2" applyNumberFormat="1" applyFont="1" applyFill="1" applyBorder="1" applyAlignment="1">
      <alignment horizontal="center" vertical="center" wrapText="1"/>
    </xf>
    <xf numFmtId="0" fontId="27" fillId="5" borderId="30" xfId="2" applyFont="1" applyFill="1" applyBorder="1" applyAlignment="1">
      <alignment horizontal="center" vertical="center" wrapText="1"/>
    </xf>
    <xf numFmtId="0" fontId="27" fillId="5" borderId="27" xfId="2" applyFont="1" applyFill="1" applyBorder="1" applyAlignment="1">
      <alignment horizontal="center" vertical="center" wrapText="1"/>
    </xf>
    <xf numFmtId="0" fontId="27" fillId="0" borderId="30" xfId="2" applyFont="1" applyBorder="1" applyAlignment="1">
      <alignment horizontal="center" vertical="center"/>
    </xf>
    <xf numFmtId="0" fontId="27" fillId="0" borderId="28" xfId="2" applyFont="1" applyBorder="1" applyAlignment="1">
      <alignment horizontal="center" vertical="center"/>
    </xf>
    <xf numFmtId="0" fontId="27" fillId="0" borderId="30" xfId="2" quotePrefix="1" applyFont="1" applyBorder="1" applyAlignment="1">
      <alignment horizontal="center" vertical="center" wrapText="1"/>
    </xf>
    <xf numFmtId="0" fontId="27" fillId="0" borderId="28" xfId="2" quotePrefix="1" applyFont="1" applyBorder="1" applyAlignment="1">
      <alignment horizontal="center" vertical="center" wrapText="1"/>
    </xf>
    <xf numFmtId="0" fontId="27" fillId="0" borderId="30" xfId="2" applyFont="1" applyBorder="1" applyAlignment="1">
      <alignment horizontal="center"/>
    </xf>
    <xf numFmtId="0" fontId="27" fillId="0" borderId="27" xfId="2" applyFont="1" applyBorder="1" applyAlignment="1">
      <alignment horizontal="center"/>
    </xf>
    <xf numFmtId="0" fontId="78" fillId="0" borderId="43" xfId="138" applyBorder="1" applyAlignment="1">
      <alignment horizontal="left" wrapText="1"/>
    </xf>
    <xf numFmtId="0" fontId="78" fillId="0" borderId="44" xfId="138" applyBorder="1" applyAlignment="1">
      <alignment horizontal="left" wrapText="1"/>
    </xf>
    <xf numFmtId="0" fontId="90" fillId="0" borderId="45" xfId="138" applyFont="1" applyBorder="1" applyAlignment="1">
      <alignment horizontal="left" vertical="top" wrapText="1" indent="21"/>
    </xf>
    <xf numFmtId="0" fontId="90" fillId="0" borderId="46" xfId="138" applyFont="1" applyBorder="1" applyAlignment="1">
      <alignment horizontal="left" vertical="top" wrapText="1" indent="21"/>
    </xf>
    <xf numFmtId="0" fontId="90" fillId="0" borderId="44" xfId="138" applyFont="1" applyBorder="1" applyAlignment="1">
      <alignment horizontal="left" vertical="top" wrapText="1" indent="21"/>
    </xf>
    <xf numFmtId="0" fontId="91" fillId="0" borderId="45" xfId="138" applyFont="1" applyBorder="1" applyAlignment="1">
      <alignment horizontal="left" vertical="top" wrapText="1" indent="4"/>
    </xf>
    <xf numFmtId="0" fontId="91" fillId="0" borderId="46" xfId="138" applyFont="1" applyBorder="1" applyAlignment="1">
      <alignment horizontal="left" vertical="top" wrapText="1" indent="4"/>
    </xf>
    <xf numFmtId="0" fontId="91" fillId="0" borderId="44" xfId="138" applyFont="1" applyBorder="1" applyAlignment="1">
      <alignment horizontal="left" vertical="top" wrapText="1" indent="4"/>
    </xf>
    <xf numFmtId="0" fontId="91" fillId="0" borderId="45" xfId="138" applyFont="1" applyBorder="1" applyAlignment="1">
      <alignment horizontal="left" vertical="top" wrapText="1" indent="3"/>
    </xf>
    <xf numFmtId="0" fontId="91" fillId="0" borderId="47" xfId="138" applyFont="1" applyBorder="1" applyAlignment="1">
      <alignment horizontal="left" vertical="top" wrapText="1" indent="3"/>
    </xf>
    <xf numFmtId="0" fontId="92" fillId="0" borderId="48" xfId="138" applyFont="1" applyBorder="1" applyAlignment="1">
      <alignment horizontal="left" vertical="top" wrapText="1"/>
    </xf>
    <xf numFmtId="0" fontId="92" fillId="0" borderId="49" xfId="138" applyFont="1" applyBorder="1" applyAlignment="1">
      <alignment horizontal="left" vertical="top" wrapText="1"/>
    </xf>
    <xf numFmtId="0" fontId="92" fillId="0" borderId="52" xfId="138" applyFont="1" applyBorder="1" applyAlignment="1">
      <alignment horizontal="left" vertical="top" wrapText="1"/>
    </xf>
    <xf numFmtId="0" fontId="92" fillId="0" borderId="53" xfId="138" applyFont="1" applyBorder="1" applyAlignment="1">
      <alignment horizontal="left" vertical="top" wrapText="1"/>
    </xf>
    <xf numFmtId="0" fontId="92" fillId="0" borderId="54" xfId="138" applyFont="1" applyBorder="1" applyAlignment="1">
      <alignment horizontal="left" vertical="top" wrapText="1"/>
    </xf>
    <xf numFmtId="0" fontId="92" fillId="0" borderId="56" xfId="138" applyFont="1" applyBorder="1" applyAlignment="1">
      <alignment horizontal="left" vertical="top" wrapText="1"/>
    </xf>
    <xf numFmtId="0" fontId="94" fillId="0" borderId="43" xfId="138" applyFont="1" applyBorder="1" applyAlignment="1">
      <alignment horizontal="left" vertical="top" wrapText="1"/>
    </xf>
    <xf numFmtId="0" fontId="94" fillId="0" borderId="46" xfId="138" applyFont="1" applyBorder="1" applyAlignment="1">
      <alignment horizontal="left" vertical="top" wrapText="1"/>
    </xf>
    <xf numFmtId="0" fontId="94" fillId="0" borderId="47" xfId="138" applyFont="1" applyBorder="1" applyAlignment="1">
      <alignment horizontal="left" vertical="top" wrapText="1"/>
    </xf>
    <xf numFmtId="0" fontId="92" fillId="0" borderId="48" xfId="138" applyFont="1" applyBorder="1" applyAlignment="1">
      <alignment horizontal="left" vertical="center" wrapText="1"/>
    </xf>
    <xf numFmtId="0" fontId="92" fillId="0" borderId="51" xfId="138" applyFont="1" applyBorder="1" applyAlignment="1">
      <alignment horizontal="left" vertical="center" wrapText="1"/>
    </xf>
    <xf numFmtId="0" fontId="92" fillId="0" borderId="49" xfId="138" applyFont="1" applyBorder="1" applyAlignment="1">
      <alignment horizontal="left" vertical="center" wrapText="1"/>
    </xf>
    <xf numFmtId="0" fontId="92" fillId="0" borderId="54" xfId="138" applyFont="1" applyBorder="1" applyAlignment="1">
      <alignment horizontal="left" vertical="center" wrapText="1"/>
    </xf>
    <xf numFmtId="0" fontId="92" fillId="0" borderId="55" xfId="138" applyFont="1" applyBorder="1" applyAlignment="1">
      <alignment horizontal="left" vertical="center" wrapText="1"/>
    </xf>
    <xf numFmtId="0" fontId="92" fillId="0" borderId="56" xfId="138" applyFont="1" applyBorder="1" applyAlignment="1">
      <alignment horizontal="left" vertical="center" wrapText="1"/>
    </xf>
    <xf numFmtId="0" fontId="93" fillId="0" borderId="43" xfId="138" applyFont="1" applyBorder="1" applyAlignment="1">
      <alignment horizontal="left" vertical="top" wrapText="1"/>
    </xf>
    <xf numFmtId="0" fontId="93" fillId="0" borderId="47" xfId="138" applyFont="1" applyBorder="1" applyAlignment="1">
      <alignment horizontal="left" vertical="top" wrapText="1"/>
    </xf>
    <xf numFmtId="0" fontId="96" fillId="0" borderId="43" xfId="138" applyFont="1" applyBorder="1" applyAlignment="1">
      <alignment horizontal="left" vertical="top" wrapText="1" indent="5"/>
    </xf>
    <xf numFmtId="0" fontId="96" fillId="0" borderId="46" xfId="138" applyFont="1" applyBorder="1" applyAlignment="1">
      <alignment horizontal="left" vertical="top" wrapText="1" indent="5"/>
    </xf>
    <xf numFmtId="0" fontId="96" fillId="0" borderId="47" xfId="138" applyFont="1" applyBorder="1" applyAlignment="1">
      <alignment horizontal="left" vertical="top" wrapText="1" indent="5"/>
    </xf>
    <xf numFmtId="0" fontId="96" fillId="0" borderId="43" xfId="138" applyFont="1" applyBorder="1" applyAlignment="1">
      <alignment horizontal="left" vertical="top" wrapText="1" indent="1"/>
    </xf>
    <xf numFmtId="0" fontId="96" fillId="0" borderId="47" xfId="138" applyFont="1" applyBorder="1" applyAlignment="1">
      <alignment horizontal="left" vertical="top" wrapText="1" indent="1"/>
    </xf>
    <xf numFmtId="0" fontId="96" fillId="0" borderId="43" xfId="138" applyFont="1" applyBorder="1" applyAlignment="1">
      <alignment horizontal="center" vertical="top" wrapText="1"/>
    </xf>
    <xf numFmtId="0" fontId="96" fillId="0" borderId="47" xfId="138" applyFont="1" applyBorder="1" applyAlignment="1">
      <alignment horizontal="center" vertical="top" wrapText="1"/>
    </xf>
    <xf numFmtId="0" fontId="92" fillId="0" borderId="43" xfId="138" applyFont="1" applyBorder="1" applyAlignment="1">
      <alignment horizontal="left" vertical="center" wrapText="1"/>
    </xf>
    <xf numFmtId="0" fontId="92" fillId="0" borderId="47" xfId="138" applyFont="1" applyBorder="1" applyAlignment="1">
      <alignment horizontal="left" vertical="center" wrapText="1"/>
    </xf>
    <xf numFmtId="0" fontId="93" fillId="0" borderId="48" xfId="138" applyFont="1" applyBorder="1" applyAlignment="1">
      <alignment horizontal="left" vertical="top" wrapText="1"/>
    </xf>
    <xf numFmtId="0" fontId="93" fillId="0" borderId="51" xfId="138" applyFont="1" applyBorder="1" applyAlignment="1">
      <alignment horizontal="left" vertical="top" wrapText="1"/>
    </xf>
    <xf numFmtId="0" fontId="93" fillId="0" borderId="49" xfId="138" applyFont="1" applyBorder="1" applyAlignment="1">
      <alignment horizontal="left" vertical="top" wrapText="1"/>
    </xf>
    <xf numFmtId="0" fontId="93" fillId="0" borderId="54" xfId="138" applyFont="1" applyBorder="1" applyAlignment="1">
      <alignment horizontal="left" vertical="top" wrapText="1"/>
    </xf>
    <xf numFmtId="0" fontId="93" fillId="0" borderId="55" xfId="138" applyFont="1" applyBorder="1" applyAlignment="1">
      <alignment horizontal="left" vertical="top" wrapText="1"/>
    </xf>
    <xf numFmtId="0" fontId="93" fillId="0" borderId="56" xfId="138" applyFont="1" applyBorder="1" applyAlignment="1">
      <alignment horizontal="left" vertical="top" wrapText="1"/>
    </xf>
    <xf numFmtId="0" fontId="92" fillId="0" borderId="51" xfId="138" applyFont="1" applyBorder="1" applyAlignment="1">
      <alignment horizontal="left" vertical="top" wrapText="1"/>
    </xf>
    <xf numFmtId="0" fontId="92" fillId="0" borderId="55" xfId="138" applyFont="1" applyBorder="1" applyAlignment="1">
      <alignment horizontal="left" vertical="top" wrapText="1"/>
    </xf>
    <xf numFmtId="0" fontId="95" fillId="0" borderId="43" xfId="138" applyFont="1" applyBorder="1" applyAlignment="1">
      <alignment horizontal="left" vertical="top" wrapText="1"/>
    </xf>
    <xf numFmtId="0" fontId="95" fillId="0" borderId="46" xfId="138" applyFont="1" applyBorder="1" applyAlignment="1">
      <alignment horizontal="left" vertical="top" wrapText="1"/>
    </xf>
    <xf numFmtId="0" fontId="95" fillId="0" borderId="47" xfId="138" applyFont="1" applyBorder="1" applyAlignment="1">
      <alignment horizontal="left" vertical="top" wrapText="1"/>
    </xf>
    <xf numFmtId="0" fontId="101" fillId="0" borderId="43" xfId="138" applyFont="1" applyBorder="1" applyAlignment="1">
      <alignment horizontal="left" vertical="center" wrapText="1"/>
    </xf>
    <xf numFmtId="0" fontId="101" fillId="0" borderId="46" xfId="138" applyFont="1" applyBorder="1" applyAlignment="1">
      <alignment horizontal="left" vertical="center" wrapText="1"/>
    </xf>
    <xf numFmtId="0" fontId="101" fillId="0" borderId="47" xfId="138" applyFont="1" applyBorder="1" applyAlignment="1">
      <alignment horizontal="left" vertical="center" wrapText="1"/>
    </xf>
    <xf numFmtId="0" fontId="101" fillId="0" borderId="43" xfId="138" applyFont="1" applyBorder="1" applyAlignment="1">
      <alignment horizontal="center" vertical="center" wrapText="1"/>
    </xf>
    <xf numFmtId="0" fontId="101" fillId="0" borderId="47" xfId="138" applyFont="1" applyBorder="1" applyAlignment="1">
      <alignment horizontal="center" vertical="center" wrapText="1"/>
    </xf>
    <xf numFmtId="1" fontId="102" fillId="0" borderId="43" xfId="138" applyNumberFormat="1" applyFont="1" applyBorder="1" applyAlignment="1">
      <alignment horizontal="center" vertical="center" shrinkToFit="1"/>
    </xf>
    <xf numFmtId="1" fontId="102" fillId="0" borderId="47" xfId="138" applyNumberFormat="1" applyFont="1" applyBorder="1" applyAlignment="1">
      <alignment horizontal="center" vertical="center" shrinkToFit="1"/>
    </xf>
    <xf numFmtId="0" fontId="106" fillId="0" borderId="43" xfId="138" applyFont="1" applyBorder="1" applyAlignment="1">
      <alignment horizontal="left" vertical="center" wrapText="1"/>
    </xf>
    <xf numFmtId="0" fontId="106" fillId="0" borderId="46" xfId="138" applyFont="1" applyBorder="1" applyAlignment="1">
      <alignment horizontal="left" vertical="center" wrapText="1"/>
    </xf>
    <xf numFmtId="0" fontId="105" fillId="0" borderId="43" xfId="138" applyFont="1" applyBorder="1" applyAlignment="1">
      <alignment horizontal="center" vertical="center" wrapText="1"/>
    </xf>
    <xf numFmtId="0" fontId="105" fillId="0" borderId="46" xfId="138" applyFont="1" applyBorder="1" applyAlignment="1">
      <alignment horizontal="center" vertical="center" wrapText="1"/>
    </xf>
    <xf numFmtId="0" fontId="105" fillId="0" borderId="47" xfId="138" applyFont="1" applyBorder="1" applyAlignment="1">
      <alignment horizontal="center" vertical="center" wrapText="1"/>
    </xf>
    <xf numFmtId="0" fontId="113" fillId="0" borderId="29" xfId="135" applyFont="1" applyBorder="1" applyAlignment="1">
      <alignment horizontal="center"/>
    </xf>
    <xf numFmtId="0" fontId="8" fillId="5" borderId="29" xfId="135" applyFont="1" applyFill="1" applyBorder="1" applyAlignment="1">
      <alignment horizontal="center" vertical="center"/>
    </xf>
    <xf numFmtId="0" fontId="73" fillId="0" borderId="41" xfId="59" applyFont="1" applyBorder="1" applyAlignment="1">
      <alignment horizontal="left" vertical="center" wrapText="1"/>
    </xf>
    <xf numFmtId="0" fontId="73" fillId="0" borderId="0" xfId="59" applyFont="1" applyAlignment="1">
      <alignment horizontal="left" vertical="center" wrapText="1"/>
    </xf>
    <xf numFmtId="0" fontId="73" fillId="0" borderId="41" xfId="59" applyFont="1" applyBorder="1" applyAlignment="1">
      <alignment horizontal="center" vertical="center"/>
    </xf>
    <xf numFmtId="0" fontId="32" fillId="5" borderId="41" xfId="59" applyFont="1" applyFill="1" applyBorder="1" applyAlignment="1">
      <alignment horizontal="center" vertical="center"/>
    </xf>
    <xf numFmtId="0" fontId="73" fillId="5" borderId="41" xfId="59" applyFont="1" applyFill="1" applyBorder="1" applyAlignment="1">
      <alignment horizontal="left" vertical="center"/>
    </xf>
    <xf numFmtId="0" fontId="73" fillId="0" borderId="42" xfId="59" applyFont="1" applyBorder="1" applyAlignment="1">
      <alignment vertical="center"/>
    </xf>
    <xf numFmtId="0" fontId="73" fillId="0" borderId="42" xfId="59" applyFont="1" applyBorder="1" applyAlignment="1">
      <alignment horizontal="left" vertical="center"/>
    </xf>
    <xf numFmtId="0" fontId="87" fillId="10" borderId="22" xfId="0" applyFont="1" applyFill="1" applyBorder="1" applyAlignment="1">
      <alignment horizontal="center"/>
    </xf>
    <xf numFmtId="0" fontId="87" fillId="10" borderId="20" xfId="0" applyFont="1" applyFill="1" applyBorder="1" applyAlignment="1">
      <alignment horizontal="center"/>
    </xf>
    <xf numFmtId="0" fontId="87" fillId="10" borderId="23" xfId="0" applyFont="1" applyFill="1" applyBorder="1" applyAlignment="1">
      <alignment horizontal="center"/>
    </xf>
  </cellXfs>
  <cellStyles count="13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2" xfId="136" xr:uid="{24A0B8E4-0814-449E-8C63-CE88D8690C3D}"/>
    <cellStyle name="Normal 12 2" xfId="138" xr:uid="{95E1F70C-1CEA-4C48-81B3-83482D0A5B33}"/>
    <cellStyle name="Normal 13" xfId="137" xr:uid="{54663F42-C217-4F36-A924-C9D5021C9F94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5" Type="http://schemas.openxmlformats.org/officeDocument/2006/relationships/image" Target="../media/image13.emf"/><Relationship Id="rId4" Type="http://schemas.openxmlformats.org/officeDocument/2006/relationships/image" Target="../media/image12.emf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183432</xdr:colOff>
      <xdr:row>3</xdr:row>
      <xdr:rowOff>285750</xdr:rowOff>
    </xdr:from>
    <xdr:to>
      <xdr:col>16</xdr:col>
      <xdr:colOff>1555335</xdr:colOff>
      <xdr:row>7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9C6E5-3061-4282-9CBD-A87982932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0682" y="1381125"/>
          <a:ext cx="3927778" cy="2079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1063625</xdr:colOff>
      <xdr:row>99</xdr:row>
      <xdr:rowOff>292100</xdr:rowOff>
    </xdr:from>
    <xdr:to>
      <xdr:col>11</xdr:col>
      <xdr:colOff>1377803</xdr:colOff>
      <xdr:row>101</xdr:row>
      <xdr:rowOff>736600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620EC2-5A29-4530-B010-0DDC9EF2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43375" y="47059850"/>
          <a:ext cx="2981178" cy="1508125"/>
        </a:xfrm>
        <a:prstGeom prst="rect">
          <a:avLst/>
        </a:prstGeom>
      </xdr:spPr>
    </xdr:pic>
    <xdr:clientData/>
  </xdr:twoCellAnchor>
  <xdr:twoCellAnchor editAs="oneCell">
    <xdr:from>
      <xdr:col>13</xdr:col>
      <xdr:colOff>31748</xdr:colOff>
      <xdr:row>97</xdr:row>
      <xdr:rowOff>396875</xdr:rowOff>
    </xdr:from>
    <xdr:to>
      <xdr:col>16</xdr:col>
      <xdr:colOff>852120</xdr:colOff>
      <xdr:row>105</xdr:row>
      <xdr:rowOff>63500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16658C-2257-4B26-994A-6062EB999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08998" y="46053375"/>
          <a:ext cx="3376247" cy="406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904875</xdr:colOff>
      <xdr:row>104</xdr:row>
      <xdr:rowOff>95249</xdr:rowOff>
    </xdr:from>
    <xdr:to>
      <xdr:col>16</xdr:col>
      <xdr:colOff>943023</xdr:colOff>
      <xdr:row>109</xdr:row>
      <xdr:rowOff>1079499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72AA71-E1B7-1E9B-13E8-7CAD2E74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95875" y="59245499"/>
          <a:ext cx="6880273" cy="554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365125</xdr:colOff>
      <xdr:row>109</xdr:row>
      <xdr:rowOff>1031875</xdr:rowOff>
    </xdr:from>
    <xdr:to>
      <xdr:col>16</xdr:col>
      <xdr:colOff>965308</xdr:colOff>
      <xdr:row>123</xdr:row>
      <xdr:rowOff>523875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C45C06-1D8C-BC3A-8C4F-D04B7AEE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56125" y="59150250"/>
          <a:ext cx="7442308" cy="5254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6018828</xdr:colOff>
      <xdr:row>19</xdr:row>
      <xdr:rowOff>161925</xdr:rowOff>
    </xdr:from>
    <xdr:to>
      <xdr:col>2</xdr:col>
      <xdr:colOff>1654823</xdr:colOff>
      <xdr:row>19</xdr:row>
      <xdr:rowOff>2476500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CDCBFAF-22D4-C31E-D17A-B2711CF5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928" y="26311225"/>
          <a:ext cx="202409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3594100</xdr:colOff>
      <xdr:row>13</xdr:row>
      <xdr:rowOff>76200</xdr:rowOff>
    </xdr:from>
    <xdr:to>
      <xdr:col>2</xdr:col>
      <xdr:colOff>3092541</xdr:colOff>
      <xdr:row>13</xdr:row>
      <xdr:rowOff>3251200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B6803-E5E7-5175-E7E3-44A4C9C13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4287500"/>
          <a:ext cx="5886541" cy="317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3594100</xdr:colOff>
      <xdr:row>17</xdr:row>
      <xdr:rowOff>139700</xdr:rowOff>
    </xdr:from>
    <xdr:to>
      <xdr:col>2</xdr:col>
      <xdr:colOff>2351616</xdr:colOff>
      <xdr:row>17</xdr:row>
      <xdr:rowOff>2838450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D61B38-1C8E-42BF-A1A7-252AD13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2453600"/>
          <a:ext cx="514561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3594100</xdr:colOff>
      <xdr:row>15</xdr:row>
      <xdr:rowOff>50800</xdr:rowOff>
    </xdr:from>
    <xdr:to>
      <xdr:col>2</xdr:col>
      <xdr:colOff>2726267</xdr:colOff>
      <xdr:row>15</xdr:row>
      <xdr:rowOff>2870200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4971C0-2F66-AE3A-AD54-4E9956ED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8503900"/>
          <a:ext cx="5520267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4102100</xdr:colOff>
      <xdr:row>21</xdr:row>
      <xdr:rowOff>254000</xdr:rowOff>
    </xdr:from>
    <xdr:to>
      <xdr:col>2</xdr:col>
      <xdr:colOff>4942416</xdr:colOff>
      <xdr:row>21</xdr:row>
      <xdr:rowOff>2844800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FD6C22-C4A5-DF0F-3CEC-CD6B66B6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29667200"/>
          <a:ext cx="7228416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6223000</xdr:colOff>
      <xdr:row>27</xdr:row>
      <xdr:rowOff>177800</xdr:rowOff>
    </xdr:from>
    <xdr:to>
      <xdr:col>2</xdr:col>
      <xdr:colOff>2468053</xdr:colOff>
      <xdr:row>27</xdr:row>
      <xdr:rowOff>2006600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54BA95-43F8-441D-85F6-7DC39C5F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43383200"/>
          <a:ext cx="2633153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3581400</xdr:colOff>
      <xdr:row>23</xdr:row>
      <xdr:rowOff>47625</xdr:rowOff>
    </xdr:from>
    <xdr:to>
      <xdr:col>2</xdr:col>
      <xdr:colOff>5294841</xdr:colOff>
      <xdr:row>23</xdr:row>
      <xdr:rowOff>4468154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3CA679-DD9F-5E42-3F3D-87CB610F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500" y="33347025"/>
          <a:ext cx="8101541" cy="442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5930900</xdr:colOff>
      <xdr:row>25</xdr:row>
      <xdr:rowOff>117474</xdr:rowOff>
    </xdr:from>
    <xdr:to>
      <xdr:col>2</xdr:col>
      <xdr:colOff>2110316</xdr:colOff>
      <xdr:row>25</xdr:row>
      <xdr:rowOff>3235809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58573-EA52-756A-5826-2CD7B6A4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0" y="39081074"/>
          <a:ext cx="2567516" cy="311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3060700</xdr:colOff>
      <xdr:row>0</xdr:row>
      <xdr:rowOff>12700</xdr:rowOff>
    </xdr:from>
    <xdr:to>
      <xdr:col>2</xdr:col>
      <xdr:colOff>6023278</xdr:colOff>
      <xdr:row>3</xdr:row>
      <xdr:rowOff>323984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4C5F67-827E-4AB7-9C39-D1AC1385B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36900" y="12700"/>
          <a:ext cx="2962578" cy="1568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71437</xdr:colOff>
      <xdr:row>1</xdr:row>
      <xdr:rowOff>14287</xdr:rowOff>
    </xdr:from>
    <xdr:ext cx="533400" cy="647700"/>
    <xdr:pic>
      <xdr:nvPicPr>
        <xdr:cNvPr id="2" name="image2.jpeg">
          <a:extLst>
            <a:ext uri="{FF2B5EF4-FFF2-40B4-BE49-F238E27FC236}">
              <a16:creationId xmlns:a16="http://schemas.microsoft.com/office/drawing/2014/main" id="{1CFD81F5-C1AC-4FB5-8CAC-6D538342B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173037"/>
          <a:ext cx="533400" cy="647700"/>
        </a:xfrm>
        <a:prstGeom prst="rect">
          <a:avLst/>
        </a:prstGeom>
      </xdr:spPr>
    </xdr:pic>
    <xdr:clientData/>
  </xdr:oneCellAnchor>
  <xdr:oneCellAnchor>
    <xdr:from>
      <xdr:col>24</xdr:col>
      <xdr:colOff>14287</xdr:colOff>
      <xdr:row>1</xdr:row>
      <xdr:rowOff>4762</xdr:rowOff>
    </xdr:from>
    <xdr:ext cx="647700" cy="342900"/>
    <xdr:pic>
      <xdr:nvPicPr>
        <xdr:cNvPr id="3" name="image3.jpeg">
          <a:extLst>
            <a:ext uri="{FF2B5EF4-FFF2-40B4-BE49-F238E27FC236}">
              <a16:creationId xmlns:a16="http://schemas.microsoft.com/office/drawing/2014/main" id="{AB703A94-8852-46C2-84C4-3F04FACA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5387" y="163512"/>
          <a:ext cx="647700" cy="3429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411769</xdr:colOff>
      <xdr:row>20</xdr:row>
      <xdr:rowOff>10583</xdr:rowOff>
    </xdr:from>
    <xdr:to>
      <xdr:col>4</xdr:col>
      <xdr:colOff>643977</xdr:colOff>
      <xdr:row>29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C0D23-7FD0-4E66-A4B9-64E4F3168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936" y="4011083"/>
          <a:ext cx="1798541" cy="183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1392465</xdr:colOff>
      <xdr:row>19</xdr:row>
      <xdr:rowOff>144201</xdr:rowOff>
    </xdr:from>
    <xdr:to>
      <xdr:col>8</xdr:col>
      <xdr:colOff>598430</xdr:colOff>
      <xdr:row>29</xdr:row>
      <xdr:rowOff>133156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F30BE0-27B9-4078-9666-770DE4D5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65" y="3954201"/>
          <a:ext cx="4582298" cy="189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33</xdr:row>
      <xdr:rowOff>105831</xdr:rowOff>
    </xdr:from>
    <xdr:to>
      <xdr:col>18</xdr:col>
      <xdr:colOff>500071</xdr:colOff>
      <xdr:row>69</xdr:row>
      <xdr:rowOff>135335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B9F6C-B6D0-E60B-A35C-06B75630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9" y="6043081"/>
          <a:ext cx="11517322" cy="65065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63500</xdr:rowOff>
    </xdr:from>
    <xdr:to>
      <xdr:col>18</xdr:col>
      <xdr:colOff>420687</xdr:colOff>
      <xdr:row>33</xdr:row>
      <xdr:rowOff>42333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AFAF37-6B3D-FCD5-90F8-D457826B7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6472"/>
        <a:stretch/>
      </xdr:blipFill>
      <xdr:spPr>
        <a:xfrm>
          <a:off x="95250" y="63500"/>
          <a:ext cx="11374437" cy="59160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515937</xdr:colOff>
      <xdr:row>0</xdr:row>
      <xdr:rowOff>63502</xdr:rowOff>
    </xdr:from>
    <xdr:to>
      <xdr:col>14</xdr:col>
      <xdr:colOff>57818</xdr:colOff>
      <xdr:row>29</xdr:row>
      <xdr:rowOff>15874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EEF3E9-9FF1-5F40-CC15-DC1593EF3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7" y="63502"/>
          <a:ext cx="8098506" cy="52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145"/>
  <sheetViews>
    <sheetView view="pageBreakPreview" topLeftCell="A14" zoomScale="40" zoomScaleNormal="10" zoomScaleSheetLayoutView="40" zoomScalePageLayoutView="25" workbookViewId="0">
      <selection activeCell="G25" sqref="G25"/>
    </sheetView>
  </sheetViews>
  <sheetFormatPr defaultColWidth="9.21875" defaultRowHeight="16.8"/>
  <cols>
    <col min="1" max="1" width="8.44140625" style="44" customWidth="1"/>
    <col min="2" max="2" width="42.6640625" style="44" customWidth="1"/>
    <col min="3" max="3" width="36.77734375" style="44" customWidth="1"/>
    <col min="4" max="4" width="29.5546875" style="44" customWidth="1"/>
    <col min="5" max="5" width="29.21875" style="44" customWidth="1"/>
    <col min="6" max="6" width="24.5546875" style="44" customWidth="1"/>
    <col min="7" max="7" width="20" style="45" customWidth="1"/>
    <col min="8" max="8" width="16" style="44" customWidth="1"/>
    <col min="9" max="9" width="18.5546875" style="44" customWidth="1"/>
    <col min="10" max="10" width="16" style="44" customWidth="1"/>
    <col min="11" max="11" width="22.21875" style="44" customWidth="1"/>
    <col min="12" max="12" width="21.5546875" style="44" customWidth="1"/>
    <col min="13" max="13" width="17.5546875" style="44" customWidth="1"/>
    <col min="14" max="15" width="13.44140625" style="44" customWidth="1"/>
    <col min="16" max="16" width="9.77734375" style="44" customWidth="1"/>
    <col min="17" max="17" width="24.5546875" style="44" bestFit="1" customWidth="1"/>
    <col min="18" max="18" width="20.109375" style="44" bestFit="1" customWidth="1"/>
    <col min="19" max="19" width="30.5546875" style="155" bestFit="1" customWidth="1"/>
    <col min="20" max="20" width="9.21875" style="44"/>
    <col min="21" max="21" width="11.88671875" style="44" bestFit="1" customWidth="1"/>
    <col min="22" max="16384" width="9.21875" style="44"/>
  </cols>
  <sheetData>
    <row r="1" spans="1:19" s="1" customFormat="1" ht="38.4">
      <c r="A1" s="47"/>
      <c r="B1" s="47"/>
      <c r="C1" s="47"/>
      <c r="D1" s="48"/>
      <c r="E1" s="47"/>
      <c r="F1" s="47"/>
      <c r="G1" s="47"/>
      <c r="H1" s="47"/>
      <c r="I1" s="47"/>
      <c r="J1" s="47"/>
      <c r="K1" s="47"/>
      <c r="L1" s="49"/>
      <c r="M1" s="49"/>
      <c r="N1" s="263" t="s">
        <v>66</v>
      </c>
      <c r="O1" s="263" t="s">
        <v>66</v>
      </c>
      <c r="P1" s="264" t="s">
        <v>67</v>
      </c>
      <c r="Q1" s="264"/>
      <c r="S1" s="140"/>
    </row>
    <row r="2" spans="1:19" s="1" customFormat="1" ht="2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9"/>
      <c r="M2" s="49"/>
      <c r="N2" s="263" t="s">
        <v>68</v>
      </c>
      <c r="O2" s="263" t="s">
        <v>68</v>
      </c>
      <c r="P2" s="265" t="s">
        <v>69</v>
      </c>
      <c r="Q2" s="265"/>
      <c r="S2" s="140"/>
    </row>
    <row r="3" spans="1:19" s="1" customFormat="1" ht="2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9"/>
      <c r="M3" s="49"/>
      <c r="N3" s="263" t="s">
        <v>70</v>
      </c>
      <c r="O3" s="263" t="s">
        <v>70</v>
      </c>
      <c r="P3" s="266" t="s">
        <v>72</v>
      </c>
      <c r="Q3" s="264"/>
      <c r="S3" s="140"/>
    </row>
    <row r="4" spans="1:19" s="2" customFormat="1" ht="33" customHeight="1" thickBot="1">
      <c r="B4" s="3" t="s">
        <v>348</v>
      </c>
      <c r="G4" s="4"/>
      <c r="S4" s="141"/>
    </row>
    <row r="5" spans="1:19" s="2" customFormat="1" ht="38.4">
      <c r="B5" s="5" t="s">
        <v>0</v>
      </c>
      <c r="C5" s="5"/>
      <c r="D5" s="3"/>
      <c r="F5" s="6"/>
      <c r="G5" s="267" t="s">
        <v>393</v>
      </c>
      <c r="H5" s="268"/>
      <c r="I5" s="268"/>
      <c r="J5" s="268"/>
      <c r="K5" s="268"/>
      <c r="L5" s="268"/>
      <c r="M5" s="269"/>
      <c r="S5" s="141"/>
    </row>
    <row r="6" spans="1:19" s="7" customFormat="1" ht="42.45" customHeight="1">
      <c r="B6" s="8" t="s">
        <v>40</v>
      </c>
      <c r="C6" s="8"/>
      <c r="D6" s="65" t="s">
        <v>216</v>
      </c>
      <c r="E6" s="104"/>
      <c r="F6" s="8"/>
      <c r="G6" s="270"/>
      <c r="H6" s="271"/>
      <c r="I6" s="271"/>
      <c r="J6" s="271"/>
      <c r="K6" s="271"/>
      <c r="L6" s="271"/>
      <c r="M6" s="272"/>
      <c r="N6" s="10"/>
      <c r="O6" s="10"/>
      <c r="P6" s="10"/>
      <c r="Q6" s="10"/>
      <c r="S6" s="142"/>
    </row>
    <row r="7" spans="1:19" s="7" customFormat="1" ht="42.45" customHeight="1">
      <c r="B7" s="8" t="s">
        <v>41</v>
      </c>
      <c r="C7" s="8"/>
      <c r="D7" s="65" t="s">
        <v>349</v>
      </c>
      <c r="E7" s="65"/>
      <c r="F7" s="8"/>
      <c r="G7" s="270"/>
      <c r="H7" s="271"/>
      <c r="I7" s="271"/>
      <c r="J7" s="271"/>
      <c r="K7" s="271"/>
      <c r="L7" s="271"/>
      <c r="M7" s="272"/>
      <c r="N7" s="10"/>
      <c r="O7" s="10"/>
      <c r="P7" s="10"/>
      <c r="Q7" s="10"/>
      <c r="S7" s="142"/>
    </row>
    <row r="8" spans="1:19" s="7" customFormat="1" ht="42.45" customHeight="1" thickBot="1">
      <c r="B8" s="8" t="s">
        <v>42</v>
      </c>
      <c r="C8" s="8"/>
      <c r="D8" s="9" t="s">
        <v>387</v>
      </c>
      <c r="E8" s="104"/>
      <c r="F8" s="104"/>
      <c r="G8" s="273"/>
      <c r="H8" s="274"/>
      <c r="I8" s="274"/>
      <c r="J8" s="274"/>
      <c r="K8" s="274"/>
      <c r="L8" s="274"/>
      <c r="M8" s="275"/>
      <c r="N8" s="10"/>
      <c r="O8" s="10"/>
      <c r="P8" s="10"/>
      <c r="Q8" s="10"/>
      <c r="S8" s="142"/>
    </row>
    <row r="9" spans="1:19" s="11" customFormat="1" ht="42.45" customHeight="1">
      <c r="B9" s="12" t="s">
        <v>1</v>
      </c>
      <c r="C9" s="12"/>
      <c r="D9" s="69" t="s">
        <v>217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43"/>
    </row>
    <row r="10" spans="1:19" s="11" customFormat="1" ht="45.45" customHeight="1">
      <c r="B10" s="105" t="s">
        <v>2</v>
      </c>
      <c r="C10" s="16"/>
      <c r="D10" s="68" t="s">
        <v>90</v>
      </c>
      <c r="E10" s="17"/>
      <c r="F10" s="17"/>
      <c r="G10" s="18"/>
      <c r="H10" s="17"/>
      <c r="I10" s="19"/>
      <c r="J10" s="72" t="s">
        <v>43</v>
      </c>
      <c r="K10" s="19"/>
      <c r="L10" s="19" t="s">
        <v>347</v>
      </c>
      <c r="M10" s="19"/>
      <c r="N10" s="20"/>
      <c r="O10" s="20"/>
      <c r="P10" s="20"/>
      <c r="Q10" s="20"/>
      <c r="S10" s="143"/>
    </row>
    <row r="11" spans="1:19" s="11" customFormat="1" ht="45.45" customHeight="1">
      <c r="B11" s="19" t="s">
        <v>3</v>
      </c>
      <c r="C11" s="19"/>
      <c r="D11" s="277"/>
      <c r="E11" s="278"/>
      <c r="F11" s="278"/>
      <c r="G11" s="21"/>
      <c r="H11" s="22"/>
      <c r="I11" s="19"/>
      <c r="J11" s="72" t="s">
        <v>4</v>
      </c>
      <c r="K11" s="19"/>
      <c r="L11" s="19" t="s">
        <v>352</v>
      </c>
      <c r="M11" s="19"/>
      <c r="N11" s="19"/>
      <c r="O11" s="19"/>
      <c r="P11" s="19"/>
      <c r="Q11" s="19"/>
      <c r="S11" s="143"/>
    </row>
    <row r="12" spans="1:19" s="11" customFormat="1" ht="45.45" customHeight="1">
      <c r="B12" s="19" t="s">
        <v>5</v>
      </c>
      <c r="C12" s="19"/>
      <c r="D12" s="23"/>
      <c r="E12" s="19"/>
      <c r="F12" s="19"/>
      <c r="G12" s="24"/>
      <c r="H12" s="25"/>
      <c r="I12" s="19"/>
      <c r="J12" s="72" t="s">
        <v>38</v>
      </c>
      <c r="L12" s="19" t="s">
        <v>75</v>
      </c>
      <c r="M12" s="19"/>
      <c r="N12" s="19"/>
      <c r="O12" s="25"/>
      <c r="P12" s="25"/>
      <c r="Q12" s="20"/>
      <c r="S12" s="143"/>
    </row>
    <row r="13" spans="1:19" s="11" customFormat="1" ht="58.95" customHeight="1">
      <c r="B13" s="279"/>
      <c r="C13" s="279"/>
      <c r="D13" s="279"/>
      <c r="E13" s="279"/>
      <c r="F13" s="279"/>
      <c r="G13" s="24"/>
      <c r="H13" s="25"/>
      <c r="I13" s="19"/>
      <c r="J13" s="72" t="s">
        <v>6</v>
      </c>
      <c r="K13" s="19"/>
      <c r="L13" s="19"/>
      <c r="M13" s="19"/>
      <c r="N13" s="25"/>
      <c r="O13" s="20"/>
      <c r="P13" s="20"/>
      <c r="Q13" s="25"/>
      <c r="S13" s="143"/>
    </row>
    <row r="14" spans="1:19" s="11" customFormat="1" ht="58.95" customHeight="1">
      <c r="B14" s="19" t="s">
        <v>46</v>
      </c>
      <c r="C14" s="19"/>
      <c r="D14" s="19" t="s">
        <v>7</v>
      </c>
      <c r="E14" s="19"/>
      <c r="F14" s="19"/>
      <c r="G14" s="26"/>
      <c r="H14" s="19"/>
      <c r="I14" s="19"/>
      <c r="J14" s="72" t="s">
        <v>8</v>
      </c>
      <c r="K14" s="19"/>
      <c r="L14" s="179" t="s">
        <v>114</v>
      </c>
      <c r="M14" s="20"/>
      <c r="N14" s="20"/>
      <c r="O14" s="20"/>
      <c r="P14" s="20"/>
      <c r="Q14" s="20"/>
      <c r="S14" s="143"/>
    </row>
    <row r="15" spans="1:19" s="11" customFormat="1" ht="32.549999999999997" customHeight="1">
      <c r="B15" s="27" t="s">
        <v>59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43"/>
    </row>
    <row r="16" spans="1:19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44"/>
    </row>
    <row r="17" spans="2:19" s="88" customFormat="1" ht="37.5" customHeight="1">
      <c r="B17" s="84"/>
      <c r="C17" s="85" t="s">
        <v>65</v>
      </c>
      <c r="D17" s="85" t="s">
        <v>9</v>
      </c>
      <c r="E17" s="86" t="s">
        <v>51</v>
      </c>
      <c r="F17" s="86" t="s">
        <v>83</v>
      </c>
      <c r="G17" s="86" t="s">
        <v>55</v>
      </c>
      <c r="H17" s="86" t="s">
        <v>10</v>
      </c>
      <c r="I17" s="86" t="s">
        <v>52</v>
      </c>
      <c r="J17" s="86" t="s">
        <v>53</v>
      </c>
      <c r="K17" s="86" t="s">
        <v>115</v>
      </c>
      <c r="L17" s="86" t="s">
        <v>95</v>
      </c>
      <c r="M17" s="86"/>
      <c r="N17" s="86"/>
      <c r="O17" s="86"/>
      <c r="P17" s="86"/>
      <c r="Q17" s="87" t="s">
        <v>11</v>
      </c>
      <c r="S17" s="145"/>
    </row>
    <row r="18" spans="2:19" s="88" customFormat="1" ht="72" customHeight="1">
      <c r="B18" s="89" t="s">
        <v>220</v>
      </c>
      <c r="C18" s="180" t="s">
        <v>350</v>
      </c>
      <c r="D18" s="90" t="s">
        <v>37</v>
      </c>
      <c r="E18" s="91"/>
      <c r="F18" s="91">
        <v>40</v>
      </c>
      <c r="G18" s="91">
        <v>123</v>
      </c>
      <c r="H18" s="91">
        <v>233</v>
      </c>
      <c r="I18" s="91">
        <v>207</v>
      </c>
      <c r="J18" s="91">
        <v>117</v>
      </c>
      <c r="K18" s="91">
        <v>53</v>
      </c>
      <c r="L18" s="91">
        <v>27</v>
      </c>
      <c r="M18" s="92"/>
      <c r="N18" s="92"/>
      <c r="O18" s="92"/>
      <c r="P18" s="92"/>
      <c r="Q18" s="93">
        <f>SUM(E18:P18)</f>
        <v>800</v>
      </c>
      <c r="S18" s="145"/>
    </row>
    <row r="19" spans="2:19" s="88" customFormat="1" ht="72" customHeight="1">
      <c r="B19" s="89" t="s">
        <v>58</v>
      </c>
      <c r="C19" s="180" t="str">
        <f>C18</f>
        <v>M-0324-KT-4947-BK</v>
      </c>
      <c r="D19" s="91" t="str">
        <f>+D18</f>
        <v>BLACK</v>
      </c>
      <c r="E19" s="91"/>
      <c r="F19" s="94">
        <v>2</v>
      </c>
      <c r="G19" s="94">
        <v>6</v>
      </c>
      <c r="H19" s="94">
        <v>11</v>
      </c>
      <c r="I19" s="94">
        <v>10</v>
      </c>
      <c r="J19" s="94">
        <v>6</v>
      </c>
      <c r="K19" s="94">
        <v>3</v>
      </c>
      <c r="L19" s="94">
        <v>2</v>
      </c>
      <c r="M19" s="94"/>
      <c r="N19" s="94"/>
      <c r="O19" s="94"/>
      <c r="P19" s="94"/>
      <c r="Q19" s="93">
        <f>SUM(E19:P19)</f>
        <v>40</v>
      </c>
      <c r="S19" s="145"/>
    </row>
    <row r="20" spans="2:19" s="100" customFormat="1" ht="72" customHeight="1">
      <c r="B20" s="181" t="s">
        <v>209</v>
      </c>
      <c r="C20" s="182"/>
      <c r="D20" s="182"/>
      <c r="E20" s="183"/>
      <c r="F20" s="183">
        <v>0</v>
      </c>
      <c r="G20" s="184">
        <v>0</v>
      </c>
      <c r="H20" s="184">
        <v>3</v>
      </c>
      <c r="I20" s="184">
        <v>1</v>
      </c>
      <c r="J20" s="184">
        <v>1</v>
      </c>
      <c r="K20" s="184">
        <v>0</v>
      </c>
      <c r="L20" s="183">
        <v>0</v>
      </c>
      <c r="M20" s="185"/>
      <c r="N20" s="185"/>
      <c r="O20" s="185"/>
      <c r="P20" s="185"/>
      <c r="Q20" s="186">
        <f>SUM(F20:P20)</f>
        <v>5</v>
      </c>
    </row>
    <row r="21" spans="2:19" s="100" customFormat="1" ht="91.95" customHeight="1">
      <c r="B21" s="95" t="s">
        <v>13</v>
      </c>
      <c r="C21" s="95"/>
      <c r="D21" s="96" t="s">
        <v>37</v>
      </c>
      <c r="E21" s="97"/>
      <c r="F21" s="99">
        <f>SUM(F18:F20)</f>
        <v>42</v>
      </c>
      <c r="G21" s="99">
        <f t="shared" ref="G21:L21" si="0">SUM(G18:G20)</f>
        <v>129</v>
      </c>
      <c r="H21" s="99">
        <f t="shared" si="0"/>
        <v>247</v>
      </c>
      <c r="I21" s="99">
        <f t="shared" si="0"/>
        <v>218</v>
      </c>
      <c r="J21" s="99">
        <f t="shared" si="0"/>
        <v>124</v>
      </c>
      <c r="K21" s="99">
        <f t="shared" si="0"/>
        <v>56</v>
      </c>
      <c r="L21" s="99">
        <f t="shared" si="0"/>
        <v>29</v>
      </c>
      <c r="M21" s="99"/>
      <c r="N21" s="98"/>
      <c r="O21" s="98"/>
      <c r="P21" s="98"/>
      <c r="Q21" s="197">
        <f>SUM(Q18:Q20)</f>
        <v>845</v>
      </c>
      <c r="S21" s="156">
        <f>(Q21-Q18)/Q18</f>
        <v>5.6250000000000001E-2</v>
      </c>
    </row>
    <row r="22" spans="2:19" s="88" customFormat="1" ht="37.5" customHeight="1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S22" s="145"/>
    </row>
    <row r="23" spans="2:19" s="88" customFormat="1" ht="37.5" customHeight="1">
      <c r="B23" s="84"/>
      <c r="C23" s="85" t="s">
        <v>65</v>
      </c>
      <c r="D23" s="85" t="s">
        <v>9</v>
      </c>
      <c r="E23" s="86" t="s">
        <v>51</v>
      </c>
      <c r="F23" s="86" t="s">
        <v>83</v>
      </c>
      <c r="G23" s="86" t="s">
        <v>55</v>
      </c>
      <c r="H23" s="86" t="s">
        <v>10</v>
      </c>
      <c r="I23" s="86" t="s">
        <v>52</v>
      </c>
      <c r="J23" s="86" t="s">
        <v>53</v>
      </c>
      <c r="K23" s="86" t="s">
        <v>54</v>
      </c>
      <c r="L23" s="86" t="s">
        <v>95</v>
      </c>
      <c r="M23" s="86"/>
      <c r="N23" s="86"/>
      <c r="O23" s="86"/>
      <c r="P23" s="86"/>
      <c r="Q23" s="87" t="s">
        <v>11</v>
      </c>
      <c r="S23" s="145"/>
    </row>
    <row r="24" spans="2:19" s="88" customFormat="1" ht="58.05" customHeight="1">
      <c r="B24" s="89" t="s">
        <v>199</v>
      </c>
      <c r="C24" s="180" t="s">
        <v>351</v>
      </c>
      <c r="D24" s="90" t="s">
        <v>36</v>
      </c>
      <c r="E24" s="91"/>
      <c r="F24" s="91">
        <v>20</v>
      </c>
      <c r="G24" s="91">
        <v>62</v>
      </c>
      <c r="H24" s="91">
        <v>116</v>
      </c>
      <c r="I24" s="91">
        <v>104</v>
      </c>
      <c r="J24" s="91">
        <v>58</v>
      </c>
      <c r="K24" s="91">
        <v>26</v>
      </c>
      <c r="L24" s="91">
        <v>14</v>
      </c>
      <c r="M24" s="92"/>
      <c r="N24" s="92"/>
      <c r="O24" s="92"/>
      <c r="P24" s="92"/>
      <c r="Q24" s="93">
        <f t="shared" ref="Q24" si="1">SUM(E24:P24)</f>
        <v>400</v>
      </c>
      <c r="R24" s="218"/>
      <c r="S24" s="145"/>
    </row>
    <row r="25" spans="2:19" s="88" customFormat="1" ht="58.05" customHeight="1">
      <c r="B25" s="89" t="s">
        <v>58</v>
      </c>
      <c r="C25" s="180" t="str">
        <f>C24</f>
        <v>M-0324-KT-4947-WT</v>
      </c>
      <c r="D25" s="90" t="str">
        <f>+D24</f>
        <v>WHITE</v>
      </c>
      <c r="E25" s="91"/>
      <c r="F25" s="231">
        <f>ROUNDUP(F24*2.5%,0)</f>
        <v>1</v>
      </c>
      <c r="G25" s="231">
        <f t="shared" ref="G25:L25" si="2">ROUNDUP(G24*2.5%,0)</f>
        <v>2</v>
      </c>
      <c r="H25" s="231">
        <f t="shared" si="2"/>
        <v>3</v>
      </c>
      <c r="I25" s="231">
        <f t="shared" si="2"/>
        <v>3</v>
      </c>
      <c r="J25" s="231">
        <f t="shared" si="2"/>
        <v>2</v>
      </c>
      <c r="K25" s="231">
        <f t="shared" si="2"/>
        <v>1</v>
      </c>
      <c r="L25" s="231">
        <f t="shared" si="2"/>
        <v>1</v>
      </c>
      <c r="M25" s="92"/>
      <c r="N25" s="92"/>
      <c r="O25" s="92"/>
      <c r="P25" s="92"/>
      <c r="Q25" s="93">
        <f>SUM(F25:P25)</f>
        <v>13</v>
      </c>
      <c r="R25" s="218"/>
      <c r="S25" s="145"/>
    </row>
    <row r="26" spans="2:19" s="88" customFormat="1" ht="58.05" customHeight="1">
      <c r="B26" s="89" t="s">
        <v>209</v>
      </c>
      <c r="C26" s="180"/>
      <c r="D26" s="90"/>
      <c r="E26" s="91"/>
      <c r="F26" s="91">
        <v>0</v>
      </c>
      <c r="G26" s="91">
        <v>0</v>
      </c>
      <c r="H26" s="91">
        <v>3</v>
      </c>
      <c r="I26" s="91">
        <v>1</v>
      </c>
      <c r="J26" s="91">
        <v>1</v>
      </c>
      <c r="K26" s="91">
        <v>0</v>
      </c>
      <c r="L26" s="91">
        <v>0</v>
      </c>
      <c r="M26" s="92"/>
      <c r="N26" s="92"/>
      <c r="O26" s="92"/>
      <c r="P26" s="92"/>
      <c r="Q26" s="93">
        <f>SUM(F26:P26)</f>
        <v>5</v>
      </c>
      <c r="R26" s="218"/>
      <c r="S26" s="145"/>
    </row>
    <row r="27" spans="2:19" s="88" customFormat="1" ht="58.05" customHeight="1">
      <c r="B27" s="89" t="s">
        <v>13</v>
      </c>
      <c r="C27" s="180"/>
      <c r="D27" s="90" t="s">
        <v>36</v>
      </c>
      <c r="E27" s="91"/>
      <c r="F27" s="91">
        <f>SUM(F24:F26)</f>
        <v>21</v>
      </c>
      <c r="G27" s="91">
        <f t="shared" ref="G27:L27" si="3">SUM(G24:G26)</f>
        <v>64</v>
      </c>
      <c r="H27" s="91">
        <f t="shared" si="3"/>
        <v>122</v>
      </c>
      <c r="I27" s="91">
        <f t="shared" si="3"/>
        <v>108</v>
      </c>
      <c r="J27" s="91">
        <f t="shared" si="3"/>
        <v>61</v>
      </c>
      <c r="K27" s="91">
        <f t="shared" si="3"/>
        <v>27</v>
      </c>
      <c r="L27" s="91">
        <f t="shared" si="3"/>
        <v>15</v>
      </c>
      <c r="M27" s="92"/>
      <c r="N27" s="92"/>
      <c r="O27" s="92"/>
      <c r="P27" s="92"/>
      <c r="Q27" s="93">
        <f>SUM(Q24:Q26)</f>
        <v>418</v>
      </c>
      <c r="R27" s="218"/>
      <c r="S27" s="145">
        <f>(Q27-Q24)/Q24</f>
        <v>4.4999999999999998E-2</v>
      </c>
    </row>
    <row r="28" spans="2:19" s="88" customFormat="1" ht="37.5" customHeight="1"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S28" s="145"/>
    </row>
    <row r="29" spans="2:19" s="88" customFormat="1" ht="37.5" hidden="1" customHeight="1">
      <c r="B29" s="84"/>
      <c r="C29" s="85" t="s">
        <v>65</v>
      </c>
      <c r="D29" s="85" t="s">
        <v>9</v>
      </c>
      <c r="E29" s="86" t="s">
        <v>51</v>
      </c>
      <c r="F29" s="86" t="s">
        <v>83</v>
      </c>
      <c r="G29" s="86" t="s">
        <v>55</v>
      </c>
      <c r="H29" s="86" t="s">
        <v>10</v>
      </c>
      <c r="I29" s="86" t="s">
        <v>52</v>
      </c>
      <c r="J29" s="86" t="s">
        <v>53</v>
      </c>
      <c r="K29" s="86" t="s">
        <v>54</v>
      </c>
      <c r="L29" s="86" t="s">
        <v>95</v>
      </c>
      <c r="M29" s="86"/>
      <c r="N29" s="86"/>
      <c r="O29" s="86"/>
      <c r="P29" s="86"/>
      <c r="Q29" s="87" t="s">
        <v>11</v>
      </c>
      <c r="S29" s="145"/>
    </row>
    <row r="30" spans="2:19" s="88" customFormat="1" ht="54" hidden="1">
      <c r="B30" s="89" t="s">
        <v>12</v>
      </c>
      <c r="C30" s="180" t="s">
        <v>206</v>
      </c>
      <c r="D30" s="90" t="s">
        <v>200</v>
      </c>
      <c r="E30" s="91"/>
      <c r="F30" s="91" t="s">
        <v>208</v>
      </c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3">
        <f>SUM(E30:P30)</f>
        <v>0</v>
      </c>
      <c r="S30" s="145"/>
    </row>
    <row r="31" spans="2:19" s="88" customFormat="1" ht="54" hidden="1">
      <c r="B31" s="89" t="s">
        <v>58</v>
      </c>
      <c r="C31" s="180" t="str">
        <f>C30</f>
        <v>M-0124-KT-4419-OA</v>
      </c>
      <c r="D31" s="91" t="str">
        <f>+D30</f>
        <v>OPEN AIR</v>
      </c>
      <c r="E31" s="91"/>
      <c r="F31" s="94"/>
      <c r="G31" s="94">
        <f t="shared" ref="G31:L31" si="4">ROUNDUP(G30*4%,0)</f>
        <v>0</v>
      </c>
      <c r="H31" s="94">
        <f t="shared" si="4"/>
        <v>0</v>
      </c>
      <c r="I31" s="94">
        <f t="shared" si="4"/>
        <v>0</v>
      </c>
      <c r="J31" s="94">
        <f t="shared" si="4"/>
        <v>0</v>
      </c>
      <c r="K31" s="94">
        <f t="shared" si="4"/>
        <v>0</v>
      </c>
      <c r="L31" s="94">
        <f t="shared" si="4"/>
        <v>0</v>
      </c>
      <c r="M31" s="94"/>
      <c r="N31" s="94"/>
      <c r="O31" s="94"/>
      <c r="P31" s="94"/>
      <c r="Q31" s="93">
        <f>SUM(E31:P31)</f>
        <v>0</v>
      </c>
      <c r="S31" s="145"/>
    </row>
    <row r="32" spans="2:19" s="100" customFormat="1" ht="54" hidden="1">
      <c r="B32" s="95" t="s">
        <v>13</v>
      </c>
      <c r="C32" s="95"/>
      <c r="D32" s="96" t="str">
        <f>+D31</f>
        <v>OPEN AIR</v>
      </c>
      <c r="E32" s="97"/>
      <c r="F32" s="99">
        <f t="shared" ref="F32:L32" si="5">SUM(F30:F31)</f>
        <v>0</v>
      </c>
      <c r="G32" s="99">
        <f t="shared" si="5"/>
        <v>0</v>
      </c>
      <c r="H32" s="99">
        <f t="shared" si="5"/>
        <v>0</v>
      </c>
      <c r="I32" s="99">
        <f t="shared" si="5"/>
        <v>0</v>
      </c>
      <c r="J32" s="99">
        <f t="shared" si="5"/>
        <v>0</v>
      </c>
      <c r="K32" s="99">
        <f t="shared" si="5"/>
        <v>0</v>
      </c>
      <c r="L32" s="99">
        <f t="shared" si="5"/>
        <v>0</v>
      </c>
      <c r="M32" s="98"/>
      <c r="N32" s="98"/>
      <c r="O32" s="98"/>
      <c r="P32" s="98"/>
      <c r="Q32" s="98">
        <f>SUM(Q30:Q31)</f>
        <v>0</v>
      </c>
      <c r="S32" s="156" t="e">
        <f>Q31/Q30</f>
        <v>#DIV/0!</v>
      </c>
    </row>
    <row r="33" spans="2:19" s="100" customFormat="1" ht="49.05" hidden="1" customHeight="1">
      <c r="B33" s="181" t="s">
        <v>209</v>
      </c>
      <c r="C33" s="182"/>
      <c r="D33" s="182"/>
      <c r="E33" s="183"/>
      <c r="F33" s="183">
        <v>0</v>
      </c>
      <c r="G33" s="184">
        <v>0</v>
      </c>
      <c r="H33" s="183">
        <v>3</v>
      </c>
      <c r="I33" s="183">
        <v>1</v>
      </c>
      <c r="J33" s="183">
        <v>1</v>
      </c>
      <c r="K33" s="183">
        <v>0</v>
      </c>
      <c r="L33" s="183">
        <v>0</v>
      </c>
      <c r="M33" s="185"/>
      <c r="N33" s="185"/>
      <c r="O33" s="185"/>
      <c r="P33" s="185"/>
      <c r="Q33" s="186">
        <f>SUM(F33:P33)</f>
        <v>5</v>
      </c>
    </row>
    <row r="34" spans="2:19" s="88" customFormat="1" ht="37.5" hidden="1" customHeight="1"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S34" s="145"/>
    </row>
    <row r="35" spans="2:19" s="88" customFormat="1" ht="37.5" hidden="1" customHeight="1">
      <c r="B35" s="84"/>
      <c r="C35" s="85" t="s">
        <v>65</v>
      </c>
      <c r="D35" s="85" t="s">
        <v>9</v>
      </c>
      <c r="E35" s="86" t="s">
        <v>51</v>
      </c>
      <c r="F35" s="86" t="s">
        <v>83</v>
      </c>
      <c r="G35" s="86" t="s">
        <v>55</v>
      </c>
      <c r="H35" s="86" t="s">
        <v>10</v>
      </c>
      <c r="I35" s="86" t="s">
        <v>52</v>
      </c>
      <c r="J35" s="86" t="s">
        <v>53</v>
      </c>
      <c r="K35" s="86" t="s">
        <v>54</v>
      </c>
      <c r="L35" s="86" t="s">
        <v>95</v>
      </c>
      <c r="M35" s="86"/>
      <c r="N35" s="86"/>
      <c r="O35" s="86"/>
      <c r="P35" s="86"/>
      <c r="Q35" s="87" t="s">
        <v>11</v>
      </c>
      <c r="S35" s="145"/>
    </row>
    <row r="36" spans="2:19" s="88" customFormat="1" ht="54" hidden="1">
      <c r="B36" s="89" t="s">
        <v>12</v>
      </c>
      <c r="C36" s="180" t="s">
        <v>207</v>
      </c>
      <c r="D36" s="90" t="s">
        <v>201</v>
      </c>
      <c r="E36" s="91"/>
      <c r="F36" s="91" t="s">
        <v>208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3">
        <f>SUM(E36:P36)</f>
        <v>0</v>
      </c>
      <c r="S36" s="145"/>
    </row>
    <row r="37" spans="2:19" s="88" customFormat="1" ht="54" hidden="1">
      <c r="B37" s="89" t="s">
        <v>58</v>
      </c>
      <c r="C37" s="180" t="str">
        <f>C36</f>
        <v>M-0124-KT-4419-SD</v>
      </c>
      <c r="D37" s="91" t="str">
        <f>+D36</f>
        <v>SAND</v>
      </c>
      <c r="E37" s="91"/>
      <c r="F37" s="94"/>
      <c r="G37" s="94">
        <f t="shared" ref="G37:L37" si="6">ROUNDUP(G36*15%,0)</f>
        <v>0</v>
      </c>
      <c r="H37" s="94">
        <f t="shared" si="6"/>
        <v>0</v>
      </c>
      <c r="I37" s="94">
        <f t="shared" si="6"/>
        <v>0</v>
      </c>
      <c r="J37" s="94">
        <f t="shared" si="6"/>
        <v>0</v>
      </c>
      <c r="K37" s="94">
        <f t="shared" si="6"/>
        <v>0</v>
      </c>
      <c r="L37" s="94">
        <f t="shared" si="6"/>
        <v>0</v>
      </c>
      <c r="M37" s="94"/>
      <c r="N37" s="94"/>
      <c r="O37" s="94"/>
      <c r="P37" s="94"/>
      <c r="Q37" s="93">
        <f>SUM(E37:P37)</f>
        <v>0</v>
      </c>
      <c r="S37" s="145"/>
    </row>
    <row r="38" spans="2:19" s="100" customFormat="1" ht="54" hidden="1">
      <c r="B38" s="95" t="s">
        <v>13</v>
      </c>
      <c r="C38" s="95"/>
      <c r="D38" s="96" t="str">
        <f>+D37</f>
        <v>SAND</v>
      </c>
      <c r="E38" s="97"/>
      <c r="F38" s="99">
        <f t="shared" ref="F38:L38" si="7">SUM(F36:F37)</f>
        <v>0</v>
      </c>
      <c r="G38" s="99">
        <f t="shared" si="7"/>
        <v>0</v>
      </c>
      <c r="H38" s="99">
        <f t="shared" si="7"/>
        <v>0</v>
      </c>
      <c r="I38" s="99">
        <f t="shared" si="7"/>
        <v>0</v>
      </c>
      <c r="J38" s="99">
        <f t="shared" si="7"/>
        <v>0</v>
      </c>
      <c r="K38" s="99">
        <f t="shared" si="7"/>
        <v>0</v>
      </c>
      <c r="L38" s="99">
        <f t="shared" si="7"/>
        <v>0</v>
      </c>
      <c r="M38" s="98"/>
      <c r="N38" s="98"/>
      <c r="O38" s="98"/>
      <c r="P38" s="98"/>
      <c r="Q38" s="98">
        <f>SUM(Q36:Q37)</f>
        <v>0</v>
      </c>
      <c r="S38" s="156" t="e">
        <f>Q37/Q36</f>
        <v>#DIV/0!</v>
      </c>
    </row>
    <row r="39" spans="2:19" s="88" customFormat="1" ht="37.5" hidden="1" customHeight="1"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S39" s="145"/>
    </row>
    <row r="40" spans="2:19" s="88" customFormat="1" ht="37.5" hidden="1" customHeight="1">
      <c r="B40" s="84"/>
      <c r="C40" s="85" t="s">
        <v>65</v>
      </c>
      <c r="D40" s="85" t="s">
        <v>9</v>
      </c>
      <c r="E40" s="86" t="s">
        <v>51</v>
      </c>
      <c r="F40" s="86" t="s">
        <v>83</v>
      </c>
      <c r="G40" s="86" t="s">
        <v>55</v>
      </c>
      <c r="H40" s="86" t="s">
        <v>10</v>
      </c>
      <c r="I40" s="86" t="s">
        <v>52</v>
      </c>
      <c r="J40" s="86" t="s">
        <v>53</v>
      </c>
      <c r="K40" s="86" t="s">
        <v>54</v>
      </c>
      <c r="L40" s="86" t="s">
        <v>95</v>
      </c>
      <c r="M40" s="86"/>
      <c r="N40" s="86"/>
      <c r="O40" s="86"/>
      <c r="P40" s="86"/>
      <c r="Q40" s="87" t="s">
        <v>11</v>
      </c>
      <c r="S40" s="145"/>
    </row>
    <row r="41" spans="2:19" s="88" customFormat="1" ht="54" hidden="1">
      <c r="B41" s="89" t="s">
        <v>12</v>
      </c>
      <c r="C41" s="180"/>
      <c r="D41" s="90"/>
      <c r="E41" s="91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3">
        <f>SUM(E41:P41)</f>
        <v>0</v>
      </c>
      <c r="S41" s="145"/>
    </row>
    <row r="42" spans="2:19" s="88" customFormat="1" ht="54" hidden="1">
      <c r="B42" s="89" t="s">
        <v>58</v>
      </c>
      <c r="C42" s="180"/>
      <c r="D42" s="91">
        <f>+D41</f>
        <v>0</v>
      </c>
      <c r="E42" s="91"/>
      <c r="F42" s="94">
        <v>0</v>
      </c>
      <c r="G42" s="94">
        <f>ROUNDUP(G41*5%,0)</f>
        <v>0</v>
      </c>
      <c r="H42" s="94">
        <f t="shared" ref="H42:L42" si="8">ROUNDUP(H41*5%,0)</f>
        <v>0</v>
      </c>
      <c r="I42" s="94">
        <f t="shared" si="8"/>
        <v>0</v>
      </c>
      <c r="J42" s="94">
        <f t="shared" si="8"/>
        <v>0</v>
      </c>
      <c r="K42" s="94">
        <f t="shared" si="8"/>
        <v>0</v>
      </c>
      <c r="L42" s="94">
        <f t="shared" si="8"/>
        <v>0</v>
      </c>
      <c r="M42" s="94"/>
      <c r="N42" s="94"/>
      <c r="O42" s="94"/>
      <c r="P42" s="94"/>
      <c r="Q42" s="93">
        <f>SUM(E42:P42)</f>
        <v>0</v>
      </c>
      <c r="S42" s="145"/>
    </row>
    <row r="43" spans="2:19" s="100" customFormat="1" ht="54" hidden="1">
      <c r="B43" s="95" t="s">
        <v>13</v>
      </c>
      <c r="C43" s="95"/>
      <c r="D43" s="96">
        <f>+D42</f>
        <v>0</v>
      </c>
      <c r="E43" s="97"/>
      <c r="F43" s="99">
        <v>0</v>
      </c>
      <c r="G43" s="99">
        <f>SUM(G41:G42)</f>
        <v>0</v>
      </c>
      <c r="H43" s="99">
        <f t="shared" ref="H43:K43" si="9">SUM(H41:H42)</f>
        <v>0</v>
      </c>
      <c r="I43" s="99">
        <f t="shared" si="9"/>
        <v>0</v>
      </c>
      <c r="J43" s="99">
        <f t="shared" si="9"/>
        <v>0</v>
      </c>
      <c r="K43" s="99">
        <f t="shared" si="9"/>
        <v>0</v>
      </c>
      <c r="L43" s="99">
        <v>0</v>
      </c>
      <c r="M43" s="98"/>
      <c r="N43" s="98"/>
      <c r="O43" s="98"/>
      <c r="P43" s="98"/>
      <c r="Q43" s="98">
        <f>SUM(Q41:Q42)</f>
        <v>0</v>
      </c>
      <c r="S43" s="156" t="e">
        <f>Q42/Q41</f>
        <v>#DIV/0!</v>
      </c>
    </row>
    <row r="44" spans="2:19" s="100" customFormat="1" ht="49.05" hidden="1" customHeight="1">
      <c r="B44" s="181" t="s">
        <v>209</v>
      </c>
      <c r="C44" s="182"/>
      <c r="D44" s="182"/>
      <c r="E44" s="183"/>
      <c r="F44" s="183">
        <v>0</v>
      </c>
      <c r="G44" s="184">
        <v>0</v>
      </c>
      <c r="H44" s="183">
        <v>3</v>
      </c>
      <c r="I44" s="183">
        <v>1</v>
      </c>
      <c r="J44" s="183">
        <v>1</v>
      </c>
      <c r="K44" s="183">
        <v>0</v>
      </c>
      <c r="L44" s="183">
        <v>0</v>
      </c>
      <c r="M44" s="185"/>
      <c r="N44" s="185"/>
      <c r="O44" s="185"/>
      <c r="P44" s="185"/>
      <c r="Q44" s="186">
        <f>SUM(F44:P44)</f>
        <v>5</v>
      </c>
    </row>
    <row r="45" spans="2:19" s="88" customFormat="1" ht="37.5" hidden="1" customHeight="1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S45" s="145"/>
    </row>
    <row r="46" spans="2:19" s="100" customFormat="1" ht="81.45" customHeight="1">
      <c r="B46" s="101" t="s">
        <v>77</v>
      </c>
      <c r="C46" s="102"/>
      <c r="D46" s="101"/>
      <c r="E46" s="103"/>
      <c r="F46" s="123">
        <f>F21+F27+F32+F38+F43</f>
        <v>63</v>
      </c>
      <c r="G46" s="123">
        <f t="shared" ref="G46:L46" si="10">G21+G27+G32+G38+G43</f>
        <v>193</v>
      </c>
      <c r="H46" s="123">
        <f t="shared" si="10"/>
        <v>369</v>
      </c>
      <c r="I46" s="123">
        <f t="shared" si="10"/>
        <v>326</v>
      </c>
      <c r="J46" s="123">
        <f t="shared" si="10"/>
        <v>185</v>
      </c>
      <c r="K46" s="123">
        <f t="shared" si="10"/>
        <v>83</v>
      </c>
      <c r="L46" s="123">
        <f t="shared" si="10"/>
        <v>44</v>
      </c>
      <c r="M46" s="123"/>
      <c r="N46" s="123"/>
      <c r="O46" s="123"/>
      <c r="P46" s="123"/>
      <c r="Q46" s="123">
        <f>SUM(F46:P46)</f>
        <v>1263</v>
      </c>
      <c r="S46" s="146"/>
    </row>
    <row r="47" spans="2:19" s="62" customFormat="1" ht="20.25" customHeight="1">
      <c r="B47" s="63"/>
      <c r="C47" s="64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S47" s="147"/>
    </row>
    <row r="48" spans="2:19" s="1" customFormat="1" ht="59.1" customHeight="1">
      <c r="B48" s="53" t="s">
        <v>14</v>
      </c>
      <c r="C48" s="31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S48" s="140"/>
    </row>
    <row r="49" spans="1:19" s="32" customFormat="1" ht="139.94999999999999" customHeight="1">
      <c r="A49" s="261" t="s">
        <v>15</v>
      </c>
      <c r="B49" s="261"/>
      <c r="C49" s="261"/>
      <c r="D49" s="77" t="s">
        <v>16</v>
      </c>
      <c r="E49" s="77" t="s">
        <v>17</v>
      </c>
      <c r="F49" s="77" t="s">
        <v>18</v>
      </c>
      <c r="G49" s="76" t="s">
        <v>19</v>
      </c>
      <c r="H49" s="76" t="s">
        <v>20</v>
      </c>
      <c r="I49" s="76" t="s">
        <v>34</v>
      </c>
      <c r="J49" s="76" t="s">
        <v>82</v>
      </c>
      <c r="K49" s="76" t="s">
        <v>80</v>
      </c>
      <c r="L49" s="76" t="s">
        <v>81</v>
      </c>
      <c r="M49" s="76" t="s">
        <v>35</v>
      </c>
      <c r="N49" s="262" t="s">
        <v>47</v>
      </c>
      <c r="O49" s="262"/>
      <c r="P49" s="262"/>
      <c r="Q49" s="262"/>
      <c r="S49" s="148"/>
    </row>
    <row r="50" spans="1:19" s="39" customFormat="1" ht="72" customHeight="1">
      <c r="A50" s="246" t="s">
        <v>37</v>
      </c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S50" s="149"/>
    </row>
    <row r="51" spans="1:19" s="66" customFormat="1" ht="208.95" customHeight="1">
      <c r="A51" s="67">
        <v>1</v>
      </c>
      <c r="B51" s="281" t="str">
        <f>$L$11</f>
        <v>Single jersey 20's 100% Cotton 190gsm- SHF</v>
      </c>
      <c r="C51" s="281"/>
      <c r="D51" s="81" t="s">
        <v>76</v>
      </c>
      <c r="E51" s="81" t="s">
        <v>131</v>
      </c>
      <c r="F51" s="67" t="s">
        <v>10</v>
      </c>
      <c r="G51" s="82">
        <v>845</v>
      </c>
      <c r="H51" s="83">
        <v>0.76</v>
      </c>
      <c r="I51" s="70">
        <f>H51*G51</f>
        <v>642.20000000000005</v>
      </c>
      <c r="J51" s="74">
        <f>I51*0.5%+(I51/50)*0.5</f>
        <v>9.6330000000000009</v>
      </c>
      <c r="K51" s="74">
        <v>3</v>
      </c>
      <c r="L51" s="74">
        <v>0</v>
      </c>
      <c r="M51" s="157">
        <f>ROUNDUP(SUM(I51:L51),0)</f>
        <v>655</v>
      </c>
      <c r="N51" s="280" t="s">
        <v>353</v>
      </c>
      <c r="O51" s="280"/>
      <c r="P51" s="280"/>
      <c r="Q51" s="280"/>
      <c r="R51" s="196">
        <f>M51-13</f>
        <v>642</v>
      </c>
      <c r="S51" s="195"/>
    </row>
    <row r="52" spans="1:19" s="66" customFormat="1" ht="180" customHeight="1">
      <c r="A52" s="67">
        <v>2</v>
      </c>
      <c r="B52" s="282" t="s">
        <v>116</v>
      </c>
      <c r="C52" s="282"/>
      <c r="D52" s="81" t="s">
        <v>92</v>
      </c>
      <c r="E52" s="81" t="str">
        <f>E51</f>
        <v>BLACK OVO STANDARD</v>
      </c>
      <c r="F52" s="67" t="s">
        <v>10</v>
      </c>
      <c r="G52" s="82">
        <f>G51</f>
        <v>845</v>
      </c>
      <c r="H52" s="83">
        <v>0.02</v>
      </c>
      <c r="I52" s="70">
        <f>H52*G52</f>
        <v>16.899999999999999</v>
      </c>
      <c r="J52" s="74">
        <f>I52*0%</f>
        <v>0</v>
      </c>
      <c r="K52" s="74">
        <v>0</v>
      </c>
      <c r="L52" s="74">
        <v>0</v>
      </c>
      <c r="M52" s="157">
        <f>ROUNDUP(SUM(I52:L52),0)</f>
        <v>17</v>
      </c>
      <c r="N52" s="280" t="s">
        <v>354</v>
      </c>
      <c r="O52" s="280"/>
      <c r="P52" s="280"/>
      <c r="Q52" s="280"/>
      <c r="S52" s="150"/>
    </row>
    <row r="53" spans="1:19" s="39" customFormat="1" ht="75.45" customHeight="1">
      <c r="A53" s="246" t="s">
        <v>36</v>
      </c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S53" s="149"/>
    </row>
    <row r="54" spans="1:19" s="66" customFormat="1" ht="182.55" customHeight="1">
      <c r="A54" s="67">
        <v>3</v>
      </c>
      <c r="B54" s="247" t="str">
        <f>$L$11</f>
        <v>Single jersey 20's 100% Cotton 190gsm- SHF</v>
      </c>
      <c r="C54" s="247"/>
      <c r="D54" s="81" t="s">
        <v>76</v>
      </c>
      <c r="E54" s="81" t="s">
        <v>132</v>
      </c>
      <c r="F54" s="67" t="s">
        <v>10</v>
      </c>
      <c r="G54" s="82">
        <f>Q46</f>
        <v>1263</v>
      </c>
      <c r="H54" s="83">
        <v>0.76</v>
      </c>
      <c r="I54" s="70">
        <f>H54*G54</f>
        <v>959.88</v>
      </c>
      <c r="J54" s="74">
        <f>I54*1.7%+(I54/50)*0.5</f>
        <v>25.91676</v>
      </c>
      <c r="K54" s="74">
        <v>3</v>
      </c>
      <c r="L54" s="74">
        <v>0</v>
      </c>
      <c r="M54" s="157">
        <f>ROUNDUP(SUM(I54:L54),0)</f>
        <v>989</v>
      </c>
      <c r="N54" s="280" t="s">
        <v>391</v>
      </c>
      <c r="O54" s="280"/>
      <c r="P54" s="280"/>
      <c r="Q54" s="280"/>
      <c r="R54" s="196">
        <f>M54-58</f>
        <v>931</v>
      </c>
    </row>
    <row r="55" spans="1:19" s="66" customFormat="1" ht="182.55" customHeight="1">
      <c r="A55" s="67">
        <v>4</v>
      </c>
      <c r="B55" s="259" t="s">
        <v>91</v>
      </c>
      <c r="C55" s="259"/>
      <c r="D55" s="81" t="s">
        <v>92</v>
      </c>
      <c r="E55" s="81" t="str">
        <f>E54</f>
        <v>WHITE OVO STANDARD</v>
      </c>
      <c r="F55" s="67" t="s">
        <v>10</v>
      </c>
      <c r="G55" s="82">
        <f>G54</f>
        <v>1263</v>
      </c>
      <c r="H55" s="83">
        <v>0.02</v>
      </c>
      <c r="I55" s="70">
        <f>H55*G55</f>
        <v>25.26</v>
      </c>
      <c r="J55" s="74">
        <f>I55*4%</f>
        <v>1.0104000000000002</v>
      </c>
      <c r="K55" s="74">
        <v>0</v>
      </c>
      <c r="L55" s="74">
        <v>0</v>
      </c>
      <c r="M55" s="157">
        <f>ROUNDUP(SUM(I55:L55),0)</f>
        <v>27</v>
      </c>
      <c r="N55" s="280" t="s">
        <v>392</v>
      </c>
      <c r="O55" s="280"/>
      <c r="P55" s="280"/>
      <c r="Q55" s="280"/>
      <c r="S55" s="150"/>
    </row>
    <row r="56" spans="1:19" s="39" customFormat="1" ht="41.4" hidden="1">
      <c r="A56" s="246" t="str">
        <f>$D$32</f>
        <v>OPEN AIR</v>
      </c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S56" s="149"/>
    </row>
    <row r="57" spans="1:19" s="66" customFormat="1" ht="81.45" hidden="1" customHeight="1">
      <c r="A57" s="67">
        <v>5</v>
      </c>
      <c r="B57" s="247" t="str">
        <f>$L$11</f>
        <v>Single jersey 20's 100% Cotton 190gsm- SHF</v>
      </c>
      <c r="C57" s="247"/>
      <c r="D57" s="81" t="s">
        <v>76</v>
      </c>
      <c r="E57" s="81" t="str">
        <f>$D$32</f>
        <v>OPEN AIR</v>
      </c>
      <c r="F57" s="67" t="s">
        <v>10</v>
      </c>
      <c r="G57" s="82">
        <f>$Q$32</f>
        <v>0</v>
      </c>
      <c r="H57" s="83">
        <v>0.78</v>
      </c>
      <c r="I57" s="70">
        <f>H57*G57</f>
        <v>0</v>
      </c>
      <c r="J57" s="74">
        <f>I57*1%+(I57/40)*0.5</f>
        <v>0</v>
      </c>
      <c r="K57" s="74">
        <v>2</v>
      </c>
      <c r="L57" s="74">
        <v>0</v>
      </c>
      <c r="M57" s="157">
        <f>ROUNDUP(SUM(I57:L57),0)</f>
        <v>2</v>
      </c>
      <c r="N57" s="248" t="s">
        <v>204</v>
      </c>
      <c r="O57" s="248"/>
      <c r="P57" s="248"/>
      <c r="Q57" s="248"/>
      <c r="S57" s="150"/>
    </row>
    <row r="58" spans="1:19" s="66" customFormat="1" ht="81.45" hidden="1" customHeight="1">
      <c r="A58" s="67">
        <v>6</v>
      </c>
      <c r="B58" s="259" t="s">
        <v>91</v>
      </c>
      <c r="C58" s="259"/>
      <c r="D58" s="81" t="s">
        <v>92</v>
      </c>
      <c r="E58" s="81" t="str">
        <f>E57</f>
        <v>OPEN AIR</v>
      </c>
      <c r="F58" s="67" t="s">
        <v>10</v>
      </c>
      <c r="G58" s="82">
        <f>G57</f>
        <v>0</v>
      </c>
      <c r="H58" s="83">
        <v>0.02</v>
      </c>
      <c r="I58" s="70">
        <f>H58*G58</f>
        <v>0</v>
      </c>
      <c r="J58" s="74">
        <f>I58*1%</f>
        <v>0</v>
      </c>
      <c r="K58" s="74">
        <v>0</v>
      </c>
      <c r="L58" s="74">
        <v>0</v>
      </c>
      <c r="M58" s="157">
        <f>ROUNDUP(SUM(I58:L58),0)</f>
        <v>0</v>
      </c>
      <c r="N58" s="248" t="s">
        <v>205</v>
      </c>
      <c r="O58" s="248"/>
      <c r="P58" s="248"/>
      <c r="Q58" s="248"/>
      <c r="S58" s="150"/>
    </row>
    <row r="59" spans="1:19" s="39" customFormat="1" ht="41.4" hidden="1">
      <c r="A59" s="246" t="str">
        <f>$D$38</f>
        <v>SAND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S59" s="149"/>
    </row>
    <row r="60" spans="1:19" s="66" customFormat="1" ht="103.05" hidden="1" customHeight="1">
      <c r="A60" s="67">
        <v>7</v>
      </c>
      <c r="B60" s="247" t="str">
        <f>$L$11</f>
        <v>Single jersey 20's 100% Cotton 190gsm- SHF</v>
      </c>
      <c r="C60" s="247"/>
      <c r="D60" s="81" t="s">
        <v>76</v>
      </c>
      <c r="E60" s="81" t="str">
        <f>$D$38</f>
        <v>SAND</v>
      </c>
      <c r="F60" s="67" t="s">
        <v>10</v>
      </c>
      <c r="G60" s="82">
        <f>$Q$38</f>
        <v>0</v>
      </c>
      <c r="H60" s="83">
        <v>0.78</v>
      </c>
      <c r="I60" s="70">
        <f>H60*G60</f>
        <v>0</v>
      </c>
      <c r="J60" s="74">
        <f>I60*2.1%+(I60/50)*0.5</f>
        <v>0</v>
      </c>
      <c r="K60" s="74">
        <v>2</v>
      </c>
      <c r="L60" s="74">
        <v>0</v>
      </c>
      <c r="M60" s="157">
        <f>ROUNDUP(SUM(I60:L60),0)</f>
        <v>2</v>
      </c>
      <c r="N60" s="248" t="s">
        <v>202</v>
      </c>
      <c r="O60" s="248"/>
      <c r="P60" s="248"/>
      <c r="Q60" s="248"/>
      <c r="S60" s="150"/>
    </row>
    <row r="61" spans="1:19" s="66" customFormat="1" ht="103.05" hidden="1" customHeight="1">
      <c r="A61" s="67">
        <v>8</v>
      </c>
      <c r="B61" s="259" t="s">
        <v>91</v>
      </c>
      <c r="C61" s="259"/>
      <c r="D61" s="81" t="s">
        <v>92</v>
      </c>
      <c r="E61" s="81" t="str">
        <f>E60</f>
        <v>SAND</v>
      </c>
      <c r="F61" s="67" t="s">
        <v>10</v>
      </c>
      <c r="G61" s="82">
        <f>G60</f>
        <v>0</v>
      </c>
      <c r="H61" s="83">
        <v>0.02</v>
      </c>
      <c r="I61" s="70">
        <f>H61*G61</f>
        <v>0</v>
      </c>
      <c r="J61" s="74">
        <f>I61*29.1%</f>
        <v>0</v>
      </c>
      <c r="K61" s="74">
        <v>0</v>
      </c>
      <c r="L61" s="74">
        <v>0</v>
      </c>
      <c r="M61" s="157">
        <f>ROUNDUP(SUM(I61:L61),0)</f>
        <v>0</v>
      </c>
      <c r="N61" s="248" t="s">
        <v>203</v>
      </c>
      <c r="O61" s="248"/>
      <c r="P61" s="248"/>
      <c r="Q61" s="248"/>
      <c r="S61" s="150"/>
    </row>
    <row r="62" spans="1:19" s="39" customFormat="1" ht="41.4" hidden="1">
      <c r="A62" s="246">
        <f>$D$43</f>
        <v>0</v>
      </c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S62" s="149"/>
    </row>
    <row r="63" spans="1:19" s="66" customFormat="1" ht="112.05" hidden="1" customHeight="1">
      <c r="A63" s="67">
        <v>9</v>
      </c>
      <c r="B63" s="247" t="str">
        <f>$L$11</f>
        <v>Single jersey 20's 100% Cotton 190gsm- SHF</v>
      </c>
      <c r="C63" s="247"/>
      <c r="D63" s="81" t="s">
        <v>76</v>
      </c>
      <c r="E63" s="81">
        <f>$D$43</f>
        <v>0</v>
      </c>
      <c r="F63" s="67" t="s">
        <v>10</v>
      </c>
      <c r="G63" s="82">
        <f>$Q$43</f>
        <v>0</v>
      </c>
      <c r="H63" s="83">
        <v>0.66</v>
      </c>
      <c r="I63" s="70">
        <f>H63*G63</f>
        <v>0</v>
      </c>
      <c r="J63" s="74">
        <f>I63*0.7%+(I63/50)*0.5</f>
        <v>0</v>
      </c>
      <c r="K63" s="74">
        <v>2</v>
      </c>
      <c r="L63" s="74">
        <v>0</v>
      </c>
      <c r="M63" s="157">
        <f>ROUNDUP(SUM(I63:L63),0)</f>
        <v>2</v>
      </c>
      <c r="N63" s="248"/>
      <c r="O63" s="248"/>
      <c r="P63" s="248"/>
      <c r="Q63" s="248"/>
      <c r="S63" s="150"/>
    </row>
    <row r="64" spans="1:19" s="66" customFormat="1" ht="112.05" hidden="1" customHeight="1">
      <c r="A64" s="67">
        <v>10</v>
      </c>
      <c r="B64" s="259" t="s">
        <v>91</v>
      </c>
      <c r="C64" s="259"/>
      <c r="D64" s="81" t="s">
        <v>92</v>
      </c>
      <c r="E64" s="81">
        <f>E63</f>
        <v>0</v>
      </c>
      <c r="F64" s="67" t="s">
        <v>10</v>
      </c>
      <c r="G64" s="82">
        <f>G63</f>
        <v>0</v>
      </c>
      <c r="H64" s="83">
        <v>1.7999999999999999E-2</v>
      </c>
      <c r="I64" s="70">
        <f>H64*G64</f>
        <v>0</v>
      </c>
      <c r="J64" s="74">
        <f>I64*0%</f>
        <v>0</v>
      </c>
      <c r="K64" s="74">
        <v>0</v>
      </c>
      <c r="L64" s="74">
        <v>0</v>
      </c>
      <c r="M64" s="157">
        <f>ROUNDUP(SUM(I64:L64),0)</f>
        <v>0</v>
      </c>
      <c r="N64" s="248"/>
      <c r="O64" s="248"/>
      <c r="P64" s="248"/>
      <c r="Q64" s="248"/>
      <c r="S64" s="150"/>
    </row>
    <row r="65" spans="1:19" s="33" customFormat="1" ht="55.95" customHeight="1" thickBot="1">
      <c r="B65" s="220" t="s">
        <v>21</v>
      </c>
      <c r="C65" s="34"/>
      <c r="D65" s="34"/>
      <c r="E65" s="34"/>
      <c r="G65" s="35"/>
      <c r="Q65" s="36"/>
      <c r="S65" s="151"/>
    </row>
    <row r="66" spans="1:19" s="46" customFormat="1" ht="87" customHeight="1">
      <c r="A66" s="251" t="s">
        <v>22</v>
      </c>
      <c r="B66" s="252"/>
      <c r="C66" s="252"/>
      <c r="D66" s="252"/>
      <c r="E66" s="253"/>
      <c r="F66" s="50" t="s">
        <v>44</v>
      </c>
      <c r="G66" s="50" t="s">
        <v>23</v>
      </c>
      <c r="H66" s="249" t="s">
        <v>39</v>
      </c>
      <c r="I66" s="255"/>
      <c r="J66" s="51" t="s">
        <v>18</v>
      </c>
      <c r="K66" s="50" t="s">
        <v>45</v>
      </c>
      <c r="L66" s="50" t="s">
        <v>24</v>
      </c>
      <c r="M66" s="52" t="s">
        <v>25</v>
      </c>
      <c r="N66" s="52" t="s">
        <v>26</v>
      </c>
      <c r="O66" s="52" t="s">
        <v>27</v>
      </c>
      <c r="P66" s="249" t="s">
        <v>28</v>
      </c>
      <c r="Q66" s="250"/>
      <c r="S66" s="152"/>
    </row>
    <row r="67" spans="1:19" s="11" customFormat="1" ht="58.5" customHeight="1">
      <c r="A67" s="78">
        <f>ROW()-ROW($A$66)</f>
        <v>1</v>
      </c>
      <c r="B67" s="254" t="s">
        <v>117</v>
      </c>
      <c r="C67" s="254"/>
      <c r="D67" s="254"/>
      <c r="E67" s="254"/>
      <c r="F67" s="71" t="str">
        <f>H67</f>
        <v>BLACK</v>
      </c>
      <c r="G67" s="124">
        <v>1500</v>
      </c>
      <c r="H67" s="234" t="str">
        <f>$D$21</f>
        <v>BLACK</v>
      </c>
      <c r="I67" s="234"/>
      <c r="J67" s="73" t="s">
        <v>29</v>
      </c>
      <c r="K67" s="73">
        <f>Q21</f>
        <v>845</v>
      </c>
      <c r="L67" s="80">
        <f>135/4500</f>
        <v>0.03</v>
      </c>
      <c r="M67" s="79">
        <f t="shared" ref="M67" si="11">K67*L67</f>
        <v>25.349999999999998</v>
      </c>
      <c r="N67" s="79">
        <v>2</v>
      </c>
      <c r="O67" s="75">
        <f t="shared" ref="O67" si="12">ROUNDUP(N67+M67,0)</f>
        <v>28</v>
      </c>
      <c r="P67" s="237" t="s">
        <v>388</v>
      </c>
      <c r="Q67" s="238"/>
      <c r="S67" s="143"/>
    </row>
    <row r="68" spans="1:19" s="11" customFormat="1" ht="64.8">
      <c r="A68" s="78">
        <f t="shared" ref="A68:A78" si="13">ROW()-ROW($A$66)</f>
        <v>2</v>
      </c>
      <c r="B68" s="254" t="s">
        <v>117</v>
      </c>
      <c r="C68" s="254"/>
      <c r="D68" s="254"/>
      <c r="E68" s="254"/>
      <c r="F68" s="71" t="str">
        <f t="shared" ref="F68" si="14">H68</f>
        <v>WHITE</v>
      </c>
      <c r="G68" s="124" t="s">
        <v>170</v>
      </c>
      <c r="H68" s="234" t="str">
        <f>$D$27</f>
        <v>WHITE</v>
      </c>
      <c r="I68" s="234"/>
      <c r="J68" s="73" t="s">
        <v>29</v>
      </c>
      <c r="K68" s="73">
        <f>$G$54</f>
        <v>1263</v>
      </c>
      <c r="L68" s="80">
        <f>135/4500</f>
        <v>0.03</v>
      </c>
      <c r="M68" s="79">
        <f t="shared" ref="M68" si="15">K68*L68</f>
        <v>37.89</v>
      </c>
      <c r="N68" s="79">
        <v>1</v>
      </c>
      <c r="O68" s="75">
        <f t="shared" ref="O68" si="16">ROUNDUP(N68+M68,0)</f>
        <v>39</v>
      </c>
      <c r="P68" s="239"/>
      <c r="Q68" s="240"/>
      <c r="S68" s="143"/>
    </row>
    <row r="69" spans="1:19" s="11" customFormat="1" ht="49.05" customHeight="1">
      <c r="A69" s="78">
        <f t="shared" si="13"/>
        <v>3</v>
      </c>
      <c r="B69" s="256" t="s">
        <v>171</v>
      </c>
      <c r="C69" s="257"/>
      <c r="D69" s="257"/>
      <c r="E69" s="258"/>
      <c r="F69" s="160" t="s">
        <v>36</v>
      </c>
      <c r="G69" s="159"/>
      <c r="H69" s="234" t="str">
        <f t="shared" ref="H69" si="17">$D$21</f>
        <v>BLACK</v>
      </c>
      <c r="I69" s="234"/>
      <c r="J69" s="73" t="s">
        <v>30</v>
      </c>
      <c r="K69" s="73">
        <f t="shared" ref="K69" si="18">$G$51</f>
        <v>845</v>
      </c>
      <c r="L69" s="73">
        <v>1</v>
      </c>
      <c r="M69" s="73">
        <f t="shared" ref="M69" si="19">L69*K69</f>
        <v>845</v>
      </c>
      <c r="N69" s="79"/>
      <c r="O69" s="75">
        <f t="shared" ref="O69" si="20">ROUNDUP(N69+M69,0)</f>
        <v>845</v>
      </c>
      <c r="P69" s="237" t="s">
        <v>389</v>
      </c>
      <c r="Q69" s="241"/>
      <c r="S69" s="143"/>
    </row>
    <row r="70" spans="1:19" s="11" customFormat="1" ht="42.45" customHeight="1">
      <c r="A70" s="78">
        <f t="shared" si="13"/>
        <v>4</v>
      </c>
      <c r="B70" s="256" t="s">
        <v>171</v>
      </c>
      <c r="C70" s="257"/>
      <c r="D70" s="257"/>
      <c r="E70" s="258"/>
      <c r="F70" s="160" t="s">
        <v>36</v>
      </c>
      <c r="G70" s="159"/>
      <c r="H70" s="234" t="str">
        <f t="shared" ref="H70" si="21">$D$27</f>
        <v>WHITE</v>
      </c>
      <c r="I70" s="234"/>
      <c r="J70" s="73" t="s">
        <v>30</v>
      </c>
      <c r="K70" s="73">
        <f t="shared" ref="K70" si="22">$G$54</f>
        <v>1263</v>
      </c>
      <c r="L70" s="73">
        <v>1</v>
      </c>
      <c r="M70" s="73">
        <f t="shared" ref="M70" si="23">L70*K70</f>
        <v>1263</v>
      </c>
      <c r="N70" s="79"/>
      <c r="O70" s="75">
        <f t="shared" ref="O70" si="24">ROUNDUP(N70+M70,0)</f>
        <v>1263</v>
      </c>
      <c r="P70" s="242"/>
      <c r="Q70" s="243"/>
      <c r="S70" s="143"/>
    </row>
    <row r="71" spans="1:19" s="11" customFormat="1" ht="46.95" customHeight="1">
      <c r="A71" s="78">
        <f t="shared" si="13"/>
        <v>5</v>
      </c>
      <c r="B71" s="256" t="s">
        <v>172</v>
      </c>
      <c r="C71" s="257"/>
      <c r="D71" s="257"/>
      <c r="E71" s="258"/>
      <c r="F71" s="160" t="s">
        <v>36</v>
      </c>
      <c r="G71" s="159"/>
      <c r="H71" s="234" t="str">
        <f t="shared" ref="H71" si="25">$D$21</f>
        <v>BLACK</v>
      </c>
      <c r="I71" s="234"/>
      <c r="J71" s="73" t="s">
        <v>30</v>
      </c>
      <c r="K71" s="73">
        <f t="shared" ref="K71:K77" si="26">$G$51</f>
        <v>845</v>
      </c>
      <c r="L71" s="73">
        <v>1</v>
      </c>
      <c r="M71" s="73">
        <f t="shared" ref="M71" si="27">L71*K71</f>
        <v>845</v>
      </c>
      <c r="N71" s="79"/>
      <c r="O71" s="75">
        <f t="shared" ref="O71" si="28">ROUNDUP(N71+M71,0)</f>
        <v>845</v>
      </c>
      <c r="P71" s="242"/>
      <c r="Q71" s="243"/>
      <c r="S71" s="143"/>
    </row>
    <row r="72" spans="1:19" s="11" customFormat="1" ht="46.95" customHeight="1">
      <c r="A72" s="78">
        <f t="shared" si="13"/>
        <v>6</v>
      </c>
      <c r="B72" s="256" t="s">
        <v>172</v>
      </c>
      <c r="C72" s="257"/>
      <c r="D72" s="257"/>
      <c r="E72" s="258"/>
      <c r="F72" s="160" t="s">
        <v>36</v>
      </c>
      <c r="G72" s="159"/>
      <c r="H72" s="234" t="str">
        <f t="shared" ref="H72" si="29">$D$27</f>
        <v>WHITE</v>
      </c>
      <c r="I72" s="234"/>
      <c r="J72" s="73" t="s">
        <v>30</v>
      </c>
      <c r="K72" s="73">
        <f t="shared" ref="K72:K78" si="30">$G$54</f>
        <v>1263</v>
      </c>
      <c r="L72" s="73">
        <v>1</v>
      </c>
      <c r="M72" s="73">
        <f t="shared" ref="M72" si="31">L72*K72</f>
        <v>1263</v>
      </c>
      <c r="N72" s="79"/>
      <c r="O72" s="75">
        <f t="shared" ref="O72" si="32">ROUNDUP(N72+M72,0)</f>
        <v>1263</v>
      </c>
      <c r="P72" s="244"/>
      <c r="Q72" s="245"/>
      <c r="S72" s="143"/>
    </row>
    <row r="73" spans="1:19" s="11" customFormat="1" ht="79.95" customHeight="1">
      <c r="A73" s="78">
        <f t="shared" si="13"/>
        <v>7</v>
      </c>
      <c r="B73" s="236" t="s">
        <v>118</v>
      </c>
      <c r="C73" s="254"/>
      <c r="D73" s="254"/>
      <c r="E73" s="254"/>
      <c r="F73" s="160" t="s">
        <v>36</v>
      </c>
      <c r="G73" s="159"/>
      <c r="H73" s="234" t="str">
        <f t="shared" ref="H73" si="33">$D$21</f>
        <v>BLACK</v>
      </c>
      <c r="I73" s="234"/>
      <c r="J73" s="73" t="s">
        <v>30</v>
      </c>
      <c r="K73" s="73">
        <f t="shared" si="26"/>
        <v>845</v>
      </c>
      <c r="L73" s="73">
        <v>1</v>
      </c>
      <c r="M73" s="73">
        <f t="shared" ref="M73" si="34">L73*K73</f>
        <v>845</v>
      </c>
      <c r="N73" s="79"/>
      <c r="O73" s="75">
        <f t="shared" ref="O73" si="35">ROUNDUP(N73+M73,0)</f>
        <v>845</v>
      </c>
      <c r="P73" s="235" t="s">
        <v>355</v>
      </c>
      <c r="Q73" s="235"/>
      <c r="S73" s="143"/>
    </row>
    <row r="74" spans="1:19" s="11" customFormat="1" ht="68.55" customHeight="1">
      <c r="A74" s="78">
        <f t="shared" si="13"/>
        <v>8</v>
      </c>
      <c r="B74" s="236" t="s">
        <v>118</v>
      </c>
      <c r="C74" s="254"/>
      <c r="D74" s="254"/>
      <c r="E74" s="254"/>
      <c r="F74" s="160" t="s">
        <v>36</v>
      </c>
      <c r="G74" s="159"/>
      <c r="H74" s="234" t="str">
        <f t="shared" ref="H74" si="36">$D$27</f>
        <v>WHITE</v>
      </c>
      <c r="I74" s="234"/>
      <c r="J74" s="73" t="s">
        <v>30</v>
      </c>
      <c r="K74" s="73">
        <f t="shared" si="30"/>
        <v>1263</v>
      </c>
      <c r="L74" s="73">
        <v>1</v>
      </c>
      <c r="M74" s="73">
        <f t="shared" ref="M74" si="37">L74*K74</f>
        <v>1263</v>
      </c>
      <c r="N74" s="79"/>
      <c r="O74" s="75">
        <f t="shared" ref="O74" si="38">ROUNDUP(N74+M74,0)</f>
        <v>1263</v>
      </c>
      <c r="P74" s="235" t="s">
        <v>355</v>
      </c>
      <c r="Q74" s="235"/>
      <c r="S74" s="143"/>
    </row>
    <row r="75" spans="1:19" s="11" customFormat="1" ht="49.5" customHeight="1">
      <c r="A75" s="78">
        <f t="shared" si="13"/>
        <v>9</v>
      </c>
      <c r="B75" s="256" t="s">
        <v>173</v>
      </c>
      <c r="C75" s="257"/>
      <c r="D75" s="257"/>
      <c r="E75" s="258"/>
      <c r="F75" s="160" t="s">
        <v>36</v>
      </c>
      <c r="G75" s="159"/>
      <c r="H75" s="234" t="str">
        <f t="shared" ref="H75" si="39">$D$21</f>
        <v>BLACK</v>
      </c>
      <c r="I75" s="234"/>
      <c r="J75" s="73" t="s">
        <v>30</v>
      </c>
      <c r="K75" s="73">
        <f t="shared" si="26"/>
        <v>845</v>
      </c>
      <c r="L75" s="73">
        <v>1</v>
      </c>
      <c r="M75" s="73">
        <f t="shared" ref="M75" si="40">L75*K75</f>
        <v>845</v>
      </c>
      <c r="N75" s="79"/>
      <c r="O75" s="75">
        <f t="shared" ref="O75" si="41">ROUNDUP(N75+M75,0)</f>
        <v>845</v>
      </c>
      <c r="P75" s="235" t="s">
        <v>356</v>
      </c>
      <c r="Q75" s="235"/>
      <c r="S75" s="143"/>
    </row>
    <row r="76" spans="1:19" s="11" customFormat="1" ht="49.5" customHeight="1">
      <c r="A76" s="78">
        <f t="shared" si="13"/>
        <v>10</v>
      </c>
      <c r="B76" s="256" t="s">
        <v>173</v>
      </c>
      <c r="C76" s="257"/>
      <c r="D76" s="257"/>
      <c r="E76" s="258"/>
      <c r="F76" s="160" t="s">
        <v>36</v>
      </c>
      <c r="G76" s="159"/>
      <c r="H76" s="234" t="str">
        <f t="shared" ref="H76" si="42">$D$27</f>
        <v>WHITE</v>
      </c>
      <c r="I76" s="234"/>
      <c r="J76" s="73" t="s">
        <v>30</v>
      </c>
      <c r="K76" s="73">
        <f t="shared" si="30"/>
        <v>1263</v>
      </c>
      <c r="L76" s="73">
        <v>1</v>
      </c>
      <c r="M76" s="73">
        <f t="shared" ref="M76" si="43">L76*K76</f>
        <v>1263</v>
      </c>
      <c r="N76" s="79"/>
      <c r="O76" s="75">
        <f t="shared" ref="O76" si="44">ROUNDUP(N76+M76,0)</f>
        <v>1263</v>
      </c>
      <c r="P76" s="235" t="s">
        <v>356</v>
      </c>
      <c r="Q76" s="235"/>
      <c r="S76" s="143"/>
    </row>
    <row r="77" spans="1:19" s="11" customFormat="1" ht="43.5" customHeight="1">
      <c r="A77" s="78">
        <f t="shared" si="13"/>
        <v>11</v>
      </c>
      <c r="B77" s="256" t="s">
        <v>210</v>
      </c>
      <c r="C77" s="257"/>
      <c r="D77" s="257"/>
      <c r="E77" s="258"/>
      <c r="F77" s="160" t="s">
        <v>50</v>
      </c>
      <c r="G77" s="159"/>
      <c r="H77" s="234" t="str">
        <f t="shared" ref="H77" si="45">$D$21</f>
        <v>BLACK</v>
      </c>
      <c r="I77" s="234"/>
      <c r="J77" s="73" t="s">
        <v>10</v>
      </c>
      <c r="K77" s="73">
        <f t="shared" si="26"/>
        <v>845</v>
      </c>
      <c r="L77" s="80">
        <v>0.03</v>
      </c>
      <c r="M77" s="73">
        <f t="shared" ref="M77" si="46">L77*K77</f>
        <v>25.349999999999998</v>
      </c>
      <c r="N77" s="79"/>
      <c r="O77" s="75">
        <f t="shared" ref="O77" si="47">ROUNDUP(N77+M77,0)</f>
        <v>26</v>
      </c>
      <c r="P77" s="235" t="s">
        <v>357</v>
      </c>
      <c r="Q77" s="235"/>
      <c r="S77" s="143"/>
    </row>
    <row r="78" spans="1:19" s="11" customFormat="1" ht="43.5" customHeight="1">
      <c r="A78" s="78">
        <f t="shared" si="13"/>
        <v>12</v>
      </c>
      <c r="B78" s="256" t="s">
        <v>210</v>
      </c>
      <c r="C78" s="257"/>
      <c r="D78" s="257"/>
      <c r="E78" s="258"/>
      <c r="F78" s="160" t="s">
        <v>50</v>
      </c>
      <c r="G78" s="106"/>
      <c r="H78" s="234" t="str">
        <f t="shared" ref="H78" si="48">$D$27</f>
        <v>WHITE</v>
      </c>
      <c r="I78" s="234"/>
      <c r="J78" s="73" t="s">
        <v>10</v>
      </c>
      <c r="K78" s="73">
        <f t="shared" si="30"/>
        <v>1263</v>
      </c>
      <c r="L78" s="80">
        <v>0.03</v>
      </c>
      <c r="M78" s="73">
        <f t="shared" ref="M78" si="49">L78*K78</f>
        <v>37.89</v>
      </c>
      <c r="N78" s="79"/>
      <c r="O78" s="75">
        <f t="shared" ref="O78" si="50">ROUNDUP(N78+M78,0)</f>
        <v>38</v>
      </c>
      <c r="P78" s="235" t="s">
        <v>357</v>
      </c>
      <c r="Q78" s="235"/>
      <c r="S78" s="143"/>
    </row>
    <row r="79" spans="1:19" s="33" customFormat="1" ht="60.45" customHeight="1">
      <c r="B79" s="219" t="s">
        <v>60</v>
      </c>
      <c r="C79" s="34"/>
      <c r="D79" s="34"/>
      <c r="E79" s="34"/>
      <c r="G79" s="35"/>
      <c r="H79" s="37"/>
      <c r="I79" s="37"/>
      <c r="J79" s="37"/>
      <c r="K79" s="37"/>
      <c r="L79" s="37"/>
      <c r="M79" s="37"/>
      <c r="N79" s="37"/>
      <c r="O79" s="37"/>
      <c r="Q79" s="36"/>
      <c r="S79" s="151"/>
    </row>
    <row r="80" spans="1:19" s="46" customFormat="1" ht="72">
      <c r="A80" s="261" t="s">
        <v>22</v>
      </c>
      <c r="B80" s="261"/>
      <c r="C80" s="261"/>
      <c r="D80" s="261"/>
      <c r="E80" s="261"/>
      <c r="F80" s="76" t="s">
        <v>44</v>
      </c>
      <c r="G80" s="76" t="s">
        <v>23</v>
      </c>
      <c r="H80" s="262" t="s">
        <v>39</v>
      </c>
      <c r="I80" s="262"/>
      <c r="J80" s="77" t="s">
        <v>18</v>
      </c>
      <c r="K80" s="76" t="s">
        <v>45</v>
      </c>
      <c r="L80" s="76" t="s">
        <v>24</v>
      </c>
      <c r="M80" s="76" t="s">
        <v>25</v>
      </c>
      <c r="N80" s="76" t="s">
        <v>26</v>
      </c>
      <c r="O80" s="76" t="s">
        <v>27</v>
      </c>
      <c r="P80" s="262" t="s">
        <v>28</v>
      </c>
      <c r="Q80" s="262"/>
      <c r="S80" s="152"/>
    </row>
    <row r="81" spans="1:19" s="39" customFormat="1" ht="91.05" customHeight="1">
      <c r="A81" s="78">
        <f t="shared" ref="A81:A96" si="51">ROW()-ROW($A$80)</f>
        <v>1</v>
      </c>
      <c r="B81" s="236" t="s">
        <v>119</v>
      </c>
      <c r="C81" s="236"/>
      <c r="D81" s="236"/>
      <c r="E81" s="236"/>
      <c r="F81" s="160" t="s">
        <v>36</v>
      </c>
      <c r="G81" s="71"/>
      <c r="H81" s="234" t="str">
        <f t="shared" ref="H81:H95" si="52">$D$21</f>
        <v>BLACK</v>
      </c>
      <c r="I81" s="234"/>
      <c r="J81" s="73" t="s">
        <v>30</v>
      </c>
      <c r="K81" s="73">
        <f>$Q$21</f>
        <v>845</v>
      </c>
      <c r="L81" s="73">
        <v>2</v>
      </c>
      <c r="M81" s="73">
        <f t="shared" ref="M81:M82" si="53">K81*L81</f>
        <v>1690</v>
      </c>
      <c r="N81" s="79"/>
      <c r="O81" s="75">
        <f t="shared" ref="O81:O82" si="54">ROUNDUP(N81+M81,0)</f>
        <v>1690</v>
      </c>
      <c r="P81" s="237" t="s">
        <v>358</v>
      </c>
      <c r="Q81" s="238"/>
      <c r="S81" s="149"/>
    </row>
    <row r="82" spans="1:19" s="39" customFormat="1" ht="70.95" customHeight="1">
      <c r="A82" s="78">
        <f t="shared" si="51"/>
        <v>2</v>
      </c>
      <c r="B82" s="236" t="s">
        <v>119</v>
      </c>
      <c r="C82" s="236"/>
      <c r="D82" s="236"/>
      <c r="E82" s="236"/>
      <c r="F82" s="160" t="s">
        <v>36</v>
      </c>
      <c r="G82" s="71"/>
      <c r="H82" s="234" t="str">
        <f t="shared" ref="H82:H96" si="55">$D$27</f>
        <v>WHITE</v>
      </c>
      <c r="I82" s="234"/>
      <c r="J82" s="73" t="s">
        <v>30</v>
      </c>
      <c r="K82" s="73">
        <f>$Q$27</f>
        <v>418</v>
      </c>
      <c r="L82" s="73">
        <v>2</v>
      </c>
      <c r="M82" s="73">
        <f t="shared" si="53"/>
        <v>836</v>
      </c>
      <c r="N82" s="79"/>
      <c r="O82" s="75">
        <f t="shared" si="54"/>
        <v>836</v>
      </c>
      <c r="P82" s="239"/>
      <c r="Q82" s="240"/>
      <c r="S82" s="149"/>
    </row>
    <row r="83" spans="1:19" s="39" customFormat="1" ht="73.5" customHeight="1">
      <c r="A83" s="78">
        <f t="shared" si="51"/>
        <v>3</v>
      </c>
      <c r="B83" s="236" t="s">
        <v>174</v>
      </c>
      <c r="C83" s="236"/>
      <c r="D83" s="236"/>
      <c r="E83" s="236"/>
      <c r="F83" s="71" t="s">
        <v>36</v>
      </c>
      <c r="G83" s="71"/>
      <c r="H83" s="234" t="str">
        <f t="shared" si="52"/>
        <v>BLACK</v>
      </c>
      <c r="I83" s="234"/>
      <c r="J83" s="73" t="s">
        <v>84</v>
      </c>
      <c r="K83" s="73">
        <f t="shared" ref="K83:K95" si="56">$G$51</f>
        <v>845</v>
      </c>
      <c r="L83" s="73">
        <v>1</v>
      </c>
      <c r="M83" s="73">
        <f t="shared" ref="M83" si="57">K83*L83</f>
        <v>845</v>
      </c>
      <c r="N83" s="79"/>
      <c r="O83" s="75">
        <f t="shared" ref="O83" si="58">ROUNDUP(N83+M83,0)</f>
        <v>845</v>
      </c>
      <c r="P83" s="237" t="s">
        <v>389</v>
      </c>
      <c r="Q83" s="241"/>
      <c r="S83" s="149"/>
    </row>
    <row r="84" spans="1:19" s="39" customFormat="1" ht="88.5" customHeight="1">
      <c r="A84" s="78">
        <f t="shared" si="51"/>
        <v>4</v>
      </c>
      <c r="B84" s="236" t="s">
        <v>174</v>
      </c>
      <c r="C84" s="236"/>
      <c r="D84" s="236"/>
      <c r="E84" s="236"/>
      <c r="F84" s="71" t="s">
        <v>36</v>
      </c>
      <c r="G84" s="71"/>
      <c r="H84" s="234" t="str">
        <f t="shared" si="55"/>
        <v>WHITE</v>
      </c>
      <c r="I84" s="234"/>
      <c r="J84" s="73" t="s">
        <v>84</v>
      </c>
      <c r="K84" s="73">
        <f t="shared" ref="K84" si="59">$G$54</f>
        <v>1263</v>
      </c>
      <c r="L84" s="73">
        <v>1</v>
      </c>
      <c r="M84" s="73">
        <f t="shared" ref="M84" si="60">K84*L84</f>
        <v>1263</v>
      </c>
      <c r="N84" s="79"/>
      <c r="O84" s="75">
        <f t="shared" ref="O84" si="61">ROUNDUP(N84+M84,0)</f>
        <v>1263</v>
      </c>
      <c r="P84" s="244"/>
      <c r="Q84" s="245"/>
      <c r="S84" s="149"/>
    </row>
    <row r="85" spans="1:19" s="39" customFormat="1" ht="46.05" customHeight="1">
      <c r="A85" s="78">
        <f t="shared" si="51"/>
        <v>5</v>
      </c>
      <c r="B85" s="236" t="s">
        <v>121</v>
      </c>
      <c r="C85" s="236"/>
      <c r="D85" s="236"/>
      <c r="E85" s="236"/>
      <c r="F85" s="71" t="s">
        <v>36</v>
      </c>
      <c r="G85" s="71"/>
      <c r="H85" s="234" t="str">
        <f t="shared" si="52"/>
        <v>BLACK</v>
      </c>
      <c r="I85" s="234"/>
      <c r="J85" s="73" t="s">
        <v>30</v>
      </c>
      <c r="K85" s="73">
        <f t="shared" si="56"/>
        <v>845</v>
      </c>
      <c r="L85" s="73">
        <v>1</v>
      </c>
      <c r="M85" s="73">
        <f t="shared" ref="M85" si="62">K85*L85</f>
        <v>845</v>
      </c>
      <c r="N85" s="79"/>
      <c r="O85" s="75">
        <f t="shared" ref="O85" si="63">ROUNDUP(N85+M85,0)</f>
        <v>845</v>
      </c>
      <c r="P85" s="235"/>
      <c r="Q85" s="235"/>
      <c r="S85" s="149"/>
    </row>
    <row r="86" spans="1:19" s="39" customFormat="1" ht="46.05" customHeight="1">
      <c r="A86" s="78">
        <f t="shared" si="51"/>
        <v>6</v>
      </c>
      <c r="B86" s="236" t="s">
        <v>121</v>
      </c>
      <c r="C86" s="236"/>
      <c r="D86" s="236"/>
      <c r="E86" s="236"/>
      <c r="F86" s="71" t="s">
        <v>36</v>
      </c>
      <c r="G86" s="71"/>
      <c r="H86" s="234" t="str">
        <f t="shared" si="55"/>
        <v>WHITE</v>
      </c>
      <c r="I86" s="234"/>
      <c r="J86" s="73" t="s">
        <v>30</v>
      </c>
      <c r="K86" s="73">
        <f t="shared" ref="K86:K96" si="64">$G$54</f>
        <v>1263</v>
      </c>
      <c r="L86" s="73">
        <v>1</v>
      </c>
      <c r="M86" s="73">
        <f t="shared" ref="M86" si="65">K86*L86</f>
        <v>1263</v>
      </c>
      <c r="N86" s="79"/>
      <c r="O86" s="75">
        <f t="shared" ref="O86" si="66">ROUNDUP(N86+M86,0)</f>
        <v>1263</v>
      </c>
      <c r="P86" s="235"/>
      <c r="Q86" s="235"/>
      <c r="S86" s="149"/>
    </row>
    <row r="87" spans="1:19" s="39" customFormat="1" ht="46.05" customHeight="1">
      <c r="A87" s="78">
        <f t="shared" si="51"/>
        <v>7</v>
      </c>
      <c r="B87" s="236" t="s">
        <v>120</v>
      </c>
      <c r="C87" s="254"/>
      <c r="D87" s="254"/>
      <c r="E87" s="254"/>
      <c r="F87" s="71" t="s">
        <v>36</v>
      </c>
      <c r="G87" s="71"/>
      <c r="H87" s="234" t="str">
        <f t="shared" si="52"/>
        <v>BLACK</v>
      </c>
      <c r="I87" s="234"/>
      <c r="J87" s="73" t="s">
        <v>30</v>
      </c>
      <c r="K87" s="73">
        <f t="shared" si="56"/>
        <v>845</v>
      </c>
      <c r="L87" s="73">
        <v>1</v>
      </c>
      <c r="M87" s="73">
        <f t="shared" ref="M87" si="67">K87*L87</f>
        <v>845</v>
      </c>
      <c r="N87" s="79"/>
      <c r="O87" s="75">
        <f t="shared" ref="O87" si="68">ROUNDUP(N87+M87,0)</f>
        <v>845</v>
      </c>
      <c r="P87" s="235"/>
      <c r="Q87" s="235"/>
      <c r="S87" s="149"/>
    </row>
    <row r="88" spans="1:19" s="39" customFormat="1" ht="46.05" customHeight="1">
      <c r="A88" s="78">
        <f t="shared" si="51"/>
        <v>8</v>
      </c>
      <c r="B88" s="236" t="s">
        <v>120</v>
      </c>
      <c r="C88" s="254"/>
      <c r="D88" s="254"/>
      <c r="E88" s="254"/>
      <c r="F88" s="71" t="s">
        <v>36</v>
      </c>
      <c r="G88" s="71"/>
      <c r="H88" s="234" t="str">
        <f t="shared" si="55"/>
        <v>WHITE</v>
      </c>
      <c r="I88" s="234"/>
      <c r="J88" s="73" t="s">
        <v>30</v>
      </c>
      <c r="K88" s="73">
        <f t="shared" si="64"/>
        <v>1263</v>
      </c>
      <c r="L88" s="73">
        <v>1</v>
      </c>
      <c r="M88" s="73">
        <f t="shared" ref="M88" si="69">K88*L88</f>
        <v>1263</v>
      </c>
      <c r="N88" s="79"/>
      <c r="O88" s="75">
        <f t="shared" ref="O88" si="70">ROUNDUP(N88+M88,0)</f>
        <v>1263</v>
      </c>
      <c r="P88" s="235"/>
      <c r="Q88" s="235"/>
      <c r="S88" s="149"/>
    </row>
    <row r="89" spans="1:19" s="39" customFormat="1" ht="46.05" customHeight="1">
      <c r="A89" s="78">
        <f t="shared" si="51"/>
        <v>9</v>
      </c>
      <c r="B89" s="236" t="s">
        <v>122</v>
      </c>
      <c r="C89" s="236"/>
      <c r="D89" s="236"/>
      <c r="E89" s="236"/>
      <c r="F89" s="71" t="s">
        <v>73</v>
      </c>
      <c r="G89" s="71"/>
      <c r="H89" s="234" t="str">
        <f t="shared" si="52"/>
        <v>BLACK</v>
      </c>
      <c r="I89" s="234"/>
      <c r="J89" s="73" t="s">
        <v>30</v>
      </c>
      <c r="K89" s="73">
        <f t="shared" si="56"/>
        <v>845</v>
      </c>
      <c r="L89" s="73">
        <v>1</v>
      </c>
      <c r="M89" s="73">
        <f t="shared" ref="M89" si="71">K89*L89</f>
        <v>845</v>
      </c>
      <c r="N89" s="79"/>
      <c r="O89" s="75">
        <f t="shared" ref="O89" si="72">ROUNDUP(N89+M89,0)</f>
        <v>845</v>
      </c>
      <c r="P89" s="302" t="s">
        <v>359</v>
      </c>
      <c r="Q89" s="303"/>
      <c r="S89" s="149"/>
    </row>
    <row r="90" spans="1:19" s="39" customFormat="1" ht="46.05" customHeight="1">
      <c r="A90" s="78">
        <f t="shared" si="51"/>
        <v>10</v>
      </c>
      <c r="B90" s="236" t="s">
        <v>122</v>
      </c>
      <c r="C90" s="236"/>
      <c r="D90" s="236"/>
      <c r="E90" s="236"/>
      <c r="F90" s="71" t="s">
        <v>73</v>
      </c>
      <c r="G90" s="71"/>
      <c r="H90" s="234" t="str">
        <f t="shared" si="55"/>
        <v>WHITE</v>
      </c>
      <c r="I90" s="234"/>
      <c r="J90" s="73" t="s">
        <v>30</v>
      </c>
      <c r="K90" s="73">
        <f t="shared" si="64"/>
        <v>1263</v>
      </c>
      <c r="L90" s="73">
        <v>1</v>
      </c>
      <c r="M90" s="73">
        <f t="shared" ref="M90" si="73">K90*L90</f>
        <v>1263</v>
      </c>
      <c r="N90" s="79"/>
      <c r="O90" s="75">
        <f t="shared" ref="O90" si="74">ROUNDUP(N90+M90,0)</f>
        <v>1263</v>
      </c>
      <c r="P90" s="302" t="s">
        <v>359</v>
      </c>
      <c r="Q90" s="303"/>
      <c r="S90" s="149"/>
    </row>
    <row r="91" spans="1:19" s="39" customFormat="1" ht="46.05" customHeight="1">
      <c r="A91" s="78">
        <f t="shared" si="51"/>
        <v>11</v>
      </c>
      <c r="B91" s="236" t="s">
        <v>123</v>
      </c>
      <c r="C91" s="236"/>
      <c r="D91" s="236"/>
      <c r="E91" s="236"/>
      <c r="F91" s="71" t="s">
        <v>73</v>
      </c>
      <c r="G91" s="71"/>
      <c r="H91" s="234" t="str">
        <f t="shared" si="52"/>
        <v>BLACK</v>
      </c>
      <c r="I91" s="234"/>
      <c r="J91" s="73" t="s">
        <v>30</v>
      </c>
      <c r="K91" s="73">
        <f t="shared" si="56"/>
        <v>845</v>
      </c>
      <c r="L91" s="80">
        <f t="shared" ref="L91:L92" si="75">1/50</f>
        <v>0.02</v>
      </c>
      <c r="M91" s="73">
        <f t="shared" ref="M91" si="76">K91*L91</f>
        <v>16.899999999999999</v>
      </c>
      <c r="N91" s="79"/>
      <c r="O91" s="75">
        <f t="shared" ref="O91" si="77">ROUNDUP(N91+M91,0)</f>
        <v>17</v>
      </c>
      <c r="P91" s="235"/>
      <c r="Q91" s="235"/>
      <c r="S91" s="149"/>
    </row>
    <row r="92" spans="1:19" s="39" customFormat="1" ht="46.05" customHeight="1">
      <c r="A92" s="78">
        <f t="shared" si="51"/>
        <v>12</v>
      </c>
      <c r="B92" s="236" t="s">
        <v>123</v>
      </c>
      <c r="C92" s="236"/>
      <c r="D92" s="236"/>
      <c r="E92" s="236"/>
      <c r="F92" s="71" t="s">
        <v>73</v>
      </c>
      <c r="G92" s="71"/>
      <c r="H92" s="234" t="str">
        <f t="shared" si="55"/>
        <v>WHITE</v>
      </c>
      <c r="I92" s="234"/>
      <c r="J92" s="73" t="s">
        <v>30</v>
      </c>
      <c r="K92" s="73">
        <f t="shared" si="64"/>
        <v>1263</v>
      </c>
      <c r="L92" s="80">
        <f t="shared" si="75"/>
        <v>0.02</v>
      </c>
      <c r="M92" s="73">
        <f t="shared" ref="M92" si="78">K92*L92</f>
        <v>25.26</v>
      </c>
      <c r="N92" s="79"/>
      <c r="O92" s="75">
        <f t="shared" ref="O92" si="79">ROUNDUP(N92+M92,0)</f>
        <v>26</v>
      </c>
      <c r="P92" s="235"/>
      <c r="Q92" s="235"/>
      <c r="S92" s="149"/>
    </row>
    <row r="93" spans="1:19" s="39" customFormat="1" ht="46.05" customHeight="1">
      <c r="A93" s="78">
        <f t="shared" si="51"/>
        <v>13</v>
      </c>
      <c r="B93" s="236" t="s">
        <v>85</v>
      </c>
      <c r="C93" s="254"/>
      <c r="D93" s="254"/>
      <c r="E93" s="254"/>
      <c r="F93" s="71" t="s">
        <v>50</v>
      </c>
      <c r="G93" s="71"/>
      <c r="H93" s="234" t="str">
        <f t="shared" si="52"/>
        <v>BLACK</v>
      </c>
      <c r="I93" s="234"/>
      <c r="J93" s="73" t="s">
        <v>30</v>
      </c>
      <c r="K93" s="73">
        <f t="shared" si="56"/>
        <v>845</v>
      </c>
      <c r="L93" s="80">
        <f>1/50</f>
        <v>0.02</v>
      </c>
      <c r="M93" s="73">
        <f t="shared" ref="M93" si="80">K93*L93</f>
        <v>16.899999999999999</v>
      </c>
      <c r="N93" s="79"/>
      <c r="O93" s="75">
        <f t="shared" ref="O93" si="81">ROUNDUP(N93+M93,0)</f>
        <v>17</v>
      </c>
      <c r="P93" s="235"/>
      <c r="Q93" s="235"/>
      <c r="S93" s="149"/>
    </row>
    <row r="94" spans="1:19" s="39" customFormat="1" ht="46.05" customHeight="1">
      <c r="A94" s="78">
        <f t="shared" si="51"/>
        <v>14</v>
      </c>
      <c r="B94" s="236" t="s">
        <v>85</v>
      </c>
      <c r="C94" s="254"/>
      <c r="D94" s="254"/>
      <c r="E94" s="254"/>
      <c r="F94" s="71" t="s">
        <v>50</v>
      </c>
      <c r="G94" s="71"/>
      <c r="H94" s="234" t="str">
        <f t="shared" si="55"/>
        <v>WHITE</v>
      </c>
      <c r="I94" s="234"/>
      <c r="J94" s="73" t="s">
        <v>30</v>
      </c>
      <c r="K94" s="73">
        <f t="shared" si="64"/>
        <v>1263</v>
      </c>
      <c r="L94" s="80">
        <f>1/50</f>
        <v>0.02</v>
      </c>
      <c r="M94" s="73">
        <f t="shared" ref="M94" si="82">K94*L94</f>
        <v>25.26</v>
      </c>
      <c r="N94" s="79"/>
      <c r="O94" s="75">
        <f t="shared" ref="O94" si="83">ROUNDUP(N94+M94,0)</f>
        <v>26</v>
      </c>
      <c r="P94" s="235"/>
      <c r="Q94" s="235"/>
      <c r="S94" s="149"/>
    </row>
    <row r="95" spans="1:19" s="39" customFormat="1" ht="46.05" customHeight="1">
      <c r="A95" s="78">
        <f t="shared" si="51"/>
        <v>15</v>
      </c>
      <c r="B95" s="236" t="s">
        <v>74</v>
      </c>
      <c r="C95" s="254"/>
      <c r="D95" s="254"/>
      <c r="E95" s="254"/>
      <c r="F95" s="71" t="s">
        <v>50</v>
      </c>
      <c r="G95" s="71"/>
      <c r="H95" s="234" t="str">
        <f t="shared" si="52"/>
        <v>BLACK</v>
      </c>
      <c r="I95" s="234"/>
      <c r="J95" s="73" t="s">
        <v>30</v>
      </c>
      <c r="K95" s="73">
        <f t="shared" si="56"/>
        <v>845</v>
      </c>
      <c r="L95" s="80">
        <f>L93*2</f>
        <v>0.04</v>
      </c>
      <c r="M95" s="73">
        <f t="shared" ref="M95" si="84">K95*L95</f>
        <v>33.799999999999997</v>
      </c>
      <c r="N95" s="79"/>
      <c r="O95" s="75">
        <f t="shared" ref="O95" si="85">ROUNDUP(N95+M95,0)</f>
        <v>34</v>
      </c>
      <c r="P95" s="235"/>
      <c r="Q95" s="235"/>
      <c r="S95" s="149"/>
    </row>
    <row r="96" spans="1:19" s="39" customFormat="1" ht="46.05" customHeight="1">
      <c r="A96" s="78">
        <f t="shared" si="51"/>
        <v>16</v>
      </c>
      <c r="B96" s="236" t="s">
        <v>74</v>
      </c>
      <c r="C96" s="254"/>
      <c r="D96" s="254"/>
      <c r="E96" s="254"/>
      <c r="F96" s="71" t="s">
        <v>50</v>
      </c>
      <c r="G96" s="71"/>
      <c r="H96" s="234" t="str">
        <f t="shared" si="55"/>
        <v>WHITE</v>
      </c>
      <c r="I96" s="234"/>
      <c r="J96" s="73" t="s">
        <v>30</v>
      </c>
      <c r="K96" s="73">
        <f t="shared" si="64"/>
        <v>1263</v>
      </c>
      <c r="L96" s="80">
        <f>L94*2</f>
        <v>0.04</v>
      </c>
      <c r="M96" s="73">
        <f t="shared" ref="M96" si="86">K96*L96</f>
        <v>50.52</v>
      </c>
      <c r="N96" s="79"/>
      <c r="O96" s="75">
        <f t="shared" ref="O96" si="87">ROUNDUP(N96+M96,0)</f>
        <v>51</v>
      </c>
      <c r="P96" s="235"/>
      <c r="Q96" s="235"/>
      <c r="S96" s="149"/>
    </row>
    <row r="97" spans="1:21" s="11" customFormat="1" ht="32.4">
      <c r="A97" s="57"/>
      <c r="B97" s="57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S97" s="143"/>
    </row>
    <row r="98" spans="1:21" s="11" customFormat="1" ht="33" customHeight="1">
      <c r="B98" s="53" t="s">
        <v>61</v>
      </c>
      <c r="C98" s="54"/>
      <c r="D98" s="55"/>
      <c r="E98" s="55"/>
      <c r="F98" s="55"/>
      <c r="G98" s="56"/>
      <c r="H98" s="55"/>
      <c r="I98" s="55"/>
      <c r="J98" s="260" t="s">
        <v>31</v>
      </c>
      <c r="K98" s="260"/>
      <c r="L98" s="260"/>
      <c r="M98" s="260"/>
      <c r="N98" s="260"/>
      <c r="O98" s="38"/>
      <c r="P98" s="38"/>
      <c r="Q98" s="39"/>
      <c r="S98" s="143"/>
    </row>
    <row r="99" spans="1:21" s="171" customFormat="1" ht="54.45" customHeight="1">
      <c r="A99" s="171">
        <v>1</v>
      </c>
      <c r="B99" s="172" t="s">
        <v>124</v>
      </c>
      <c r="C99" s="173" t="s">
        <v>218</v>
      </c>
      <c r="D99" s="174"/>
      <c r="E99" s="174"/>
      <c r="F99" s="174"/>
      <c r="G99" s="175"/>
      <c r="H99" s="175"/>
      <c r="I99" s="175"/>
      <c r="J99" s="175"/>
      <c r="K99" s="176"/>
      <c r="L99" s="176"/>
      <c r="M99" s="175"/>
      <c r="N99" s="175"/>
      <c r="O99" s="175"/>
      <c r="P99" s="175"/>
      <c r="Q99" s="175"/>
      <c r="S99" s="177"/>
    </row>
    <row r="100" spans="1:21" s="11" customFormat="1" ht="44.55" customHeight="1">
      <c r="A100" s="57"/>
      <c r="B100" s="304" t="s">
        <v>360</v>
      </c>
      <c r="C100" s="305"/>
      <c r="D100" s="305"/>
      <c r="E100" s="305"/>
      <c r="F100" s="305"/>
      <c r="G100" s="305"/>
      <c r="H100" s="305"/>
      <c r="I100" s="306"/>
      <c r="J100" s="40"/>
      <c r="K100" s="15"/>
      <c r="L100" s="15"/>
      <c r="M100" s="40"/>
      <c r="N100" s="40"/>
      <c r="O100" s="40"/>
      <c r="P100" s="40"/>
      <c r="Q100" s="40"/>
      <c r="S100" s="143"/>
    </row>
    <row r="101" spans="1:21" s="11" customFormat="1" ht="39" customHeight="1">
      <c r="A101" s="57"/>
      <c r="B101" s="294" t="s">
        <v>39</v>
      </c>
      <c r="C101" s="295"/>
      <c r="D101" s="296" t="s">
        <v>113</v>
      </c>
      <c r="E101" s="297"/>
      <c r="F101" s="297"/>
      <c r="G101" s="297"/>
      <c r="H101" s="297"/>
      <c r="I101" s="298"/>
      <c r="J101" s="40"/>
      <c r="K101" s="40"/>
      <c r="L101" s="40"/>
      <c r="M101" s="40"/>
      <c r="N101" s="40"/>
      <c r="O101" s="40"/>
      <c r="P101" s="40"/>
      <c r="Q101" s="40"/>
      <c r="S101" s="143"/>
    </row>
    <row r="102" spans="1:21" s="2" customFormat="1" ht="108" customHeight="1">
      <c r="A102" s="158"/>
      <c r="B102" s="283" t="s">
        <v>37</v>
      </c>
      <c r="C102" s="283"/>
      <c r="D102" s="286" t="s">
        <v>396</v>
      </c>
      <c r="E102" s="287"/>
      <c r="F102" s="287"/>
      <c r="G102" s="287"/>
      <c r="H102" s="287"/>
      <c r="I102" s="288"/>
      <c r="J102" s="4"/>
      <c r="K102" s="4"/>
      <c r="L102" s="4"/>
      <c r="M102" s="4"/>
      <c r="N102" s="4"/>
      <c r="O102" s="4"/>
      <c r="S102" s="141"/>
    </row>
    <row r="103" spans="1:21" s="2" customFormat="1" ht="110.55" hidden="1" customHeight="1">
      <c r="A103" s="158"/>
      <c r="B103" s="283" t="s">
        <v>36</v>
      </c>
      <c r="C103" s="283"/>
      <c r="D103" s="286" t="s">
        <v>397</v>
      </c>
      <c r="E103" s="287"/>
      <c r="F103" s="287"/>
      <c r="G103" s="287"/>
      <c r="H103" s="287"/>
      <c r="I103" s="288"/>
      <c r="J103" s="4"/>
      <c r="K103" s="4"/>
      <c r="L103" s="4"/>
      <c r="M103" s="4"/>
      <c r="N103" s="4"/>
      <c r="O103" s="4"/>
      <c r="S103" s="141"/>
    </row>
    <row r="104" spans="1:21" s="11" customFormat="1" ht="21" customHeight="1">
      <c r="S104" s="143"/>
    </row>
    <row r="105" spans="1:21" s="11" customFormat="1" ht="46.5" customHeight="1">
      <c r="A105" s="57"/>
      <c r="B105" s="307" t="s">
        <v>361</v>
      </c>
      <c r="C105" s="307"/>
      <c r="D105" s="307"/>
      <c r="E105" s="307"/>
      <c r="F105" s="307"/>
      <c r="G105" s="307"/>
      <c r="H105" s="307"/>
      <c r="I105" s="307"/>
      <c r="J105" s="307"/>
      <c r="K105" s="40"/>
      <c r="L105" s="40"/>
      <c r="S105" s="143"/>
    </row>
    <row r="106" spans="1:21" s="11" customFormat="1" ht="40.5" customHeight="1">
      <c r="A106" s="57"/>
      <c r="B106" s="284"/>
      <c r="C106" s="285"/>
      <c r="D106" s="58" t="s">
        <v>83</v>
      </c>
      <c r="E106" s="58" t="s">
        <v>55</v>
      </c>
      <c r="F106" s="58" t="s">
        <v>10</v>
      </c>
      <c r="G106" s="58" t="s">
        <v>52</v>
      </c>
      <c r="H106" s="58" t="s">
        <v>53</v>
      </c>
      <c r="I106" s="58" t="s">
        <v>115</v>
      </c>
      <c r="J106" s="58" t="s">
        <v>95</v>
      </c>
      <c r="K106" s="40"/>
      <c r="L106" s="40"/>
      <c r="U106" s="143"/>
    </row>
    <row r="107" spans="1:21" s="11" customFormat="1" ht="64.05" customHeight="1">
      <c r="A107" s="57"/>
      <c r="B107" s="293" t="s">
        <v>362</v>
      </c>
      <c r="C107" s="293"/>
      <c r="D107" s="299" t="s">
        <v>386</v>
      </c>
      <c r="E107" s="300"/>
      <c r="F107" s="300"/>
      <c r="G107" s="300"/>
      <c r="H107" s="300"/>
      <c r="I107" s="300"/>
      <c r="J107" s="301"/>
      <c r="K107" s="40"/>
      <c r="T107" s="143"/>
    </row>
    <row r="108" spans="1:21" s="11" customFormat="1" ht="154.5" customHeight="1">
      <c r="A108" s="57"/>
      <c r="B108" s="293" t="s">
        <v>363</v>
      </c>
      <c r="C108" s="293"/>
      <c r="D108" s="299" t="s">
        <v>364</v>
      </c>
      <c r="E108" s="300"/>
      <c r="F108" s="300"/>
      <c r="G108" s="300"/>
      <c r="H108" s="300"/>
      <c r="I108" s="300"/>
      <c r="J108" s="301"/>
      <c r="K108" s="40"/>
      <c r="T108" s="143"/>
    </row>
    <row r="109" spans="1:21" s="11" customFormat="1" ht="54" customHeight="1">
      <c r="A109" s="57"/>
      <c r="B109" s="293" t="s">
        <v>365</v>
      </c>
      <c r="C109" s="293"/>
      <c r="D109" s="299" t="s">
        <v>366</v>
      </c>
      <c r="E109" s="300"/>
      <c r="F109" s="300"/>
      <c r="G109" s="300"/>
      <c r="H109" s="300"/>
      <c r="I109" s="300"/>
      <c r="J109" s="301"/>
      <c r="K109" s="40"/>
      <c r="T109" s="143"/>
    </row>
    <row r="110" spans="1:21" s="11" customFormat="1" ht="157.94999999999999" customHeight="1">
      <c r="A110" s="57"/>
      <c r="B110" s="293" t="s">
        <v>390</v>
      </c>
      <c r="C110" s="293"/>
      <c r="D110" s="299" t="s">
        <v>367</v>
      </c>
      <c r="E110" s="300"/>
      <c r="F110" s="300"/>
      <c r="G110" s="300"/>
      <c r="H110" s="300"/>
      <c r="I110" s="300"/>
      <c r="J110" s="301"/>
      <c r="K110" s="40"/>
      <c r="T110" s="143"/>
    </row>
    <row r="111" spans="1:21" s="11" customFormat="1" ht="32.4">
      <c r="A111" s="57"/>
      <c r="B111" s="57"/>
      <c r="C111" s="57"/>
      <c r="D111" s="57"/>
      <c r="E111" s="57"/>
      <c r="F111" s="57"/>
      <c r="G111" s="57"/>
      <c r="H111" s="57"/>
      <c r="I111" s="57"/>
      <c r="J111" s="40"/>
      <c r="K111" s="40"/>
      <c r="L111" s="40"/>
      <c r="M111" s="40"/>
      <c r="N111" s="40"/>
      <c r="O111" s="40"/>
      <c r="P111" s="40"/>
      <c r="Q111" s="40"/>
      <c r="S111" s="143"/>
    </row>
    <row r="112" spans="1:21" s="171" customFormat="1" ht="48.45" customHeight="1">
      <c r="A112" s="178">
        <v>2</v>
      </c>
      <c r="B112" s="172" t="s">
        <v>394</v>
      </c>
      <c r="C112" s="173" t="s">
        <v>395</v>
      </c>
      <c r="D112" s="173"/>
      <c r="E112" s="173"/>
      <c r="F112" s="173"/>
      <c r="G112" s="175"/>
      <c r="H112" s="175"/>
      <c r="I112" s="175"/>
      <c r="J112" s="175"/>
      <c r="K112" s="176"/>
      <c r="L112" s="176"/>
      <c r="M112" s="175"/>
      <c r="N112" s="175"/>
      <c r="O112" s="175"/>
      <c r="P112" s="175"/>
      <c r="Q112" s="175"/>
      <c r="S112" s="177"/>
    </row>
    <row r="113" spans="1:19" s="171" customFormat="1" ht="48.45" customHeight="1">
      <c r="A113" s="178">
        <v>3</v>
      </c>
      <c r="B113" s="172" t="s">
        <v>125</v>
      </c>
      <c r="C113" s="173" t="s">
        <v>89</v>
      </c>
      <c r="D113" s="173"/>
      <c r="E113" s="173"/>
      <c r="F113" s="173"/>
      <c r="G113" s="175"/>
      <c r="H113" s="175"/>
      <c r="I113" s="175"/>
      <c r="J113" s="175"/>
      <c r="K113" s="176"/>
      <c r="L113" s="176"/>
      <c r="M113" s="175"/>
      <c r="N113" s="175"/>
      <c r="O113" s="175"/>
      <c r="P113" s="175"/>
      <c r="Q113" s="175"/>
      <c r="S113" s="177"/>
    </row>
    <row r="114" spans="1:19" s="11" customFormat="1" ht="36.450000000000003" hidden="1" customHeight="1">
      <c r="A114" s="57"/>
      <c r="B114" s="294" t="s">
        <v>39</v>
      </c>
      <c r="C114" s="295"/>
      <c r="D114" s="296" t="s">
        <v>64</v>
      </c>
      <c r="E114" s="297"/>
      <c r="F114" s="297"/>
      <c r="G114" s="297"/>
      <c r="H114" s="297"/>
      <c r="I114" s="298"/>
      <c r="J114" s="40"/>
      <c r="K114" s="40"/>
      <c r="L114" s="40"/>
      <c r="M114" s="40"/>
      <c r="N114" s="40"/>
      <c r="O114" s="40"/>
      <c r="P114" s="40"/>
      <c r="Q114" s="40"/>
      <c r="S114" s="143"/>
    </row>
    <row r="115" spans="1:19" s="11" customFormat="1" ht="76.95" hidden="1" customHeight="1">
      <c r="A115" s="57"/>
      <c r="B115" s="292" t="str">
        <f>$D$21</f>
        <v>BLACK</v>
      </c>
      <c r="C115" s="292" t="str">
        <f t="shared" ref="C115:C118" si="88">$E$51</f>
        <v>BLACK OVO STANDARD</v>
      </c>
      <c r="D115" s="289" t="s">
        <v>79</v>
      </c>
      <c r="E115" s="290"/>
      <c r="F115" s="290"/>
      <c r="G115" s="290"/>
      <c r="H115" s="290"/>
      <c r="I115" s="291"/>
      <c r="J115" s="40"/>
      <c r="K115" s="40"/>
      <c r="L115" s="40"/>
      <c r="M115" s="40"/>
      <c r="N115" s="40"/>
      <c r="O115" s="40"/>
      <c r="S115" s="143"/>
    </row>
    <row r="116" spans="1:19" s="11" customFormat="1" ht="76.95" hidden="1" customHeight="1">
      <c r="A116" s="57"/>
      <c r="B116" s="292" t="str">
        <f t="shared" ref="B116" si="89">$D$27</f>
        <v>WHITE</v>
      </c>
      <c r="C116" s="292"/>
      <c r="D116" s="289" t="s">
        <v>78</v>
      </c>
      <c r="E116" s="290"/>
      <c r="F116" s="290"/>
      <c r="G116" s="290"/>
      <c r="H116" s="290"/>
      <c r="I116" s="291"/>
      <c r="J116" s="40"/>
      <c r="K116" s="40"/>
      <c r="L116" s="40"/>
      <c r="M116" s="40"/>
      <c r="N116" s="40"/>
      <c r="O116" s="40"/>
      <c r="S116" s="143"/>
    </row>
    <row r="117" spans="1:19" s="11" customFormat="1" ht="76.95" hidden="1" customHeight="1">
      <c r="A117" s="57"/>
      <c r="B117" s="292" t="str">
        <f>$D$32</f>
        <v>OPEN AIR</v>
      </c>
      <c r="C117" s="292" t="str">
        <f t="shared" si="88"/>
        <v>BLACK OVO STANDARD</v>
      </c>
      <c r="D117" s="289" t="s">
        <v>79</v>
      </c>
      <c r="E117" s="290"/>
      <c r="F117" s="290"/>
      <c r="G117" s="290"/>
      <c r="H117" s="290"/>
      <c r="I117" s="291"/>
      <c r="J117" s="40"/>
      <c r="K117" s="40"/>
      <c r="L117" s="40"/>
      <c r="M117" s="40"/>
      <c r="N117" s="40"/>
      <c r="O117" s="40"/>
      <c r="S117" s="143"/>
    </row>
    <row r="118" spans="1:19" s="11" customFormat="1" ht="76.95" hidden="1" customHeight="1">
      <c r="A118" s="57"/>
      <c r="B118" s="292" t="e">
        <f>#REF!</f>
        <v>#REF!</v>
      </c>
      <c r="C118" s="292" t="str">
        <f t="shared" si="88"/>
        <v>BLACK OVO STANDARD</v>
      </c>
      <c r="D118" s="289" t="s">
        <v>78</v>
      </c>
      <c r="E118" s="290"/>
      <c r="F118" s="290"/>
      <c r="G118" s="290"/>
      <c r="H118" s="290"/>
      <c r="I118" s="291"/>
      <c r="J118" s="40"/>
      <c r="K118" s="40"/>
      <c r="L118" s="40"/>
      <c r="M118" s="40"/>
      <c r="N118" s="40"/>
      <c r="O118" s="40"/>
      <c r="S118" s="143"/>
    </row>
    <row r="119" spans="1:19" s="11" customFormat="1" ht="32.4">
      <c r="A119" s="57"/>
      <c r="B119" s="57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S119" s="143"/>
    </row>
    <row r="120" spans="1:19" s="11" customFormat="1" ht="29.25" customHeight="1">
      <c r="B120" s="260" t="s">
        <v>71</v>
      </c>
      <c r="C120" s="260"/>
      <c r="D120" s="260"/>
      <c r="E120" s="260"/>
      <c r="G120" s="40"/>
      <c r="N120" s="39"/>
      <c r="O120" s="38"/>
      <c r="P120" s="38"/>
      <c r="Q120" s="39"/>
      <c r="S120" s="143"/>
    </row>
    <row r="121" spans="1:19" s="11" customFormat="1" ht="35.25" customHeight="1">
      <c r="A121" s="57">
        <v>1</v>
      </c>
      <c r="B121" s="59" t="s">
        <v>49</v>
      </c>
      <c r="C121" s="57"/>
      <c r="D121" s="57"/>
      <c r="G121" s="40"/>
      <c r="N121" s="39"/>
      <c r="O121" s="38"/>
      <c r="P121" s="38"/>
      <c r="Q121" s="39"/>
      <c r="S121" s="143"/>
    </row>
    <row r="122" spans="1:19" s="11" customFormat="1" ht="35.25" customHeight="1">
      <c r="A122" s="57">
        <v>2</v>
      </c>
      <c r="B122" s="59" t="s">
        <v>62</v>
      </c>
      <c r="C122" s="57"/>
      <c r="D122" s="57"/>
      <c r="G122" s="40"/>
      <c r="N122" s="39"/>
      <c r="O122" s="38"/>
      <c r="P122" s="38"/>
      <c r="Q122" s="39"/>
      <c r="S122" s="143"/>
    </row>
    <row r="123" spans="1:19" s="11" customFormat="1" ht="35.25" customHeight="1">
      <c r="A123" s="57">
        <v>3</v>
      </c>
      <c r="B123" s="59" t="s">
        <v>63</v>
      </c>
      <c r="C123" s="57"/>
      <c r="D123" s="57"/>
      <c r="G123" s="40"/>
      <c r="N123" s="39"/>
      <c r="O123" s="38"/>
      <c r="P123" s="38"/>
      <c r="Q123" s="39"/>
      <c r="S123" s="143"/>
    </row>
    <row r="124" spans="1:19" s="14" customFormat="1" ht="55.5" customHeight="1">
      <c r="A124" s="12"/>
      <c r="B124" s="41" t="s">
        <v>56</v>
      </c>
      <c r="C124" s="168" t="s">
        <v>83</v>
      </c>
      <c r="D124" s="168" t="s">
        <v>55</v>
      </c>
      <c r="E124" s="168" t="s">
        <v>10</v>
      </c>
      <c r="F124" s="168" t="s">
        <v>52</v>
      </c>
      <c r="G124" s="168" t="s">
        <v>53</v>
      </c>
      <c r="H124" s="168" t="s">
        <v>115</v>
      </c>
      <c r="I124" s="169" t="s">
        <v>95</v>
      </c>
      <c r="J124" s="169" t="s">
        <v>11</v>
      </c>
      <c r="M124" s="42"/>
      <c r="N124" s="43"/>
      <c r="O124" s="43"/>
      <c r="P124" s="42"/>
      <c r="S124" s="153"/>
    </row>
    <row r="125" spans="1:19" s="14" customFormat="1" ht="55.5" customHeight="1">
      <c r="A125" s="12"/>
      <c r="B125" s="41" t="s">
        <v>57</v>
      </c>
      <c r="C125" s="170">
        <f t="shared" ref="C125:D125" si="90">F46</f>
        <v>63</v>
      </c>
      <c r="D125" s="170">
        <f t="shared" si="90"/>
        <v>193</v>
      </c>
      <c r="E125" s="170">
        <f t="shared" ref="E125" si="91">H46</f>
        <v>369</v>
      </c>
      <c r="F125" s="170">
        <f t="shared" ref="F125" si="92">I46</f>
        <v>326</v>
      </c>
      <c r="G125" s="170">
        <f t="shared" ref="G125" si="93">J46</f>
        <v>185</v>
      </c>
      <c r="H125" s="170">
        <f t="shared" ref="H125" si="94">K46</f>
        <v>83</v>
      </c>
      <c r="I125" s="170">
        <f t="shared" ref="I125" si="95">L46</f>
        <v>44</v>
      </c>
      <c r="J125" s="170">
        <f>SUM(C125:I125)</f>
        <v>1263</v>
      </c>
      <c r="M125" s="42"/>
      <c r="N125" s="43"/>
      <c r="O125" s="43"/>
      <c r="P125" s="42"/>
      <c r="S125" s="153"/>
    </row>
    <row r="126" spans="1:19" s="60" customFormat="1" ht="32.4">
      <c r="G126" s="61"/>
      <c r="S126" s="154"/>
    </row>
    <row r="127" spans="1:19" s="60" customFormat="1" ht="73.05" customHeight="1">
      <c r="B127" s="230"/>
      <c r="G127" s="61"/>
      <c r="S127" s="154"/>
    </row>
    <row r="128" spans="1:19" s="60" customFormat="1" ht="32.4">
      <c r="G128" s="61"/>
      <c r="S128" s="154"/>
    </row>
    <row r="129" spans="7:19" s="60" customFormat="1" ht="32.4">
      <c r="G129" s="61"/>
      <c r="S129" s="154"/>
    </row>
    <row r="130" spans="7:19" s="60" customFormat="1" ht="32.4">
      <c r="G130" s="61"/>
      <c r="S130" s="154"/>
    </row>
    <row r="131" spans="7:19" s="60" customFormat="1" ht="32.4">
      <c r="G131" s="61"/>
      <c r="S131" s="154"/>
    </row>
    <row r="132" spans="7:19" s="60" customFormat="1" ht="32.4">
      <c r="G132" s="61"/>
      <c r="S132" s="154"/>
    </row>
    <row r="133" spans="7:19" s="60" customFormat="1" ht="32.4">
      <c r="G133" s="61"/>
      <c r="S133" s="154"/>
    </row>
    <row r="134" spans="7:19" s="60" customFormat="1" ht="32.4">
      <c r="G134" s="61"/>
      <c r="S134" s="154"/>
    </row>
    <row r="135" spans="7:19" s="60" customFormat="1" ht="32.4">
      <c r="G135" s="61"/>
      <c r="S135" s="154"/>
    </row>
    <row r="136" spans="7:19" s="60" customFormat="1" ht="32.4">
      <c r="G136" s="61"/>
      <c r="S136" s="154"/>
    </row>
    <row r="137" spans="7:19" s="60" customFormat="1" ht="32.4">
      <c r="G137" s="61"/>
      <c r="S137" s="154"/>
    </row>
    <row r="138" spans="7:19" s="60" customFormat="1" ht="32.4">
      <c r="G138" s="61"/>
      <c r="S138" s="154"/>
    </row>
    <row r="139" spans="7:19" s="60" customFormat="1" ht="32.4">
      <c r="G139" s="61"/>
      <c r="S139" s="154"/>
    </row>
    <row r="140" spans="7:19" s="60" customFormat="1" ht="32.4">
      <c r="G140" s="61"/>
      <c r="S140" s="154"/>
    </row>
    <row r="141" spans="7:19" s="60" customFormat="1" ht="32.4">
      <c r="G141" s="61"/>
      <c r="S141" s="154"/>
    </row>
    <row r="142" spans="7:19" s="60" customFormat="1" ht="32.4">
      <c r="G142" s="61"/>
      <c r="S142" s="154"/>
    </row>
    <row r="143" spans="7:19" s="60" customFormat="1" ht="32.4">
      <c r="G143" s="61"/>
      <c r="S143" s="154"/>
    </row>
    <row r="144" spans="7:19" s="60" customFormat="1" ht="32.4">
      <c r="G144" s="61"/>
      <c r="H144" s="44"/>
      <c r="I144" s="44"/>
      <c r="S144" s="154"/>
    </row>
    <row r="145" spans="7:19" s="60" customFormat="1" ht="32.4">
      <c r="G145" s="61"/>
      <c r="H145" s="44"/>
      <c r="I145" s="44"/>
      <c r="S145" s="154"/>
    </row>
  </sheetData>
  <autoFilter ref="A66:U95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50">
    <mergeCell ref="B100:I100"/>
    <mergeCell ref="B101:C101"/>
    <mergeCell ref="D101:I101"/>
    <mergeCell ref="B105:J105"/>
    <mergeCell ref="B107:C107"/>
    <mergeCell ref="D107:J107"/>
    <mergeCell ref="B108:C108"/>
    <mergeCell ref="D108:J108"/>
    <mergeCell ref="D109:J109"/>
    <mergeCell ref="P96:Q96"/>
    <mergeCell ref="B95:E95"/>
    <mergeCell ref="H95:I95"/>
    <mergeCell ref="P95:Q95"/>
    <mergeCell ref="P89:Q89"/>
    <mergeCell ref="P90:Q90"/>
    <mergeCell ref="B89:E89"/>
    <mergeCell ref="H89:I89"/>
    <mergeCell ref="B90:E90"/>
    <mergeCell ref="H90:I90"/>
    <mergeCell ref="B91:E91"/>
    <mergeCell ref="H91:I91"/>
    <mergeCell ref="P91:Q91"/>
    <mergeCell ref="H92:I92"/>
    <mergeCell ref="P92:Q92"/>
    <mergeCell ref="B93:E93"/>
    <mergeCell ref="H93:I93"/>
    <mergeCell ref="P93:Q93"/>
    <mergeCell ref="B94:E94"/>
    <mergeCell ref="H94:I94"/>
    <mergeCell ref="P94:Q94"/>
    <mergeCell ref="B92:E92"/>
    <mergeCell ref="B120:E120"/>
    <mergeCell ref="B103:C103"/>
    <mergeCell ref="B106:C106"/>
    <mergeCell ref="B102:C102"/>
    <mergeCell ref="D102:I102"/>
    <mergeCell ref="D103:I103"/>
    <mergeCell ref="D117:I117"/>
    <mergeCell ref="B118:C118"/>
    <mergeCell ref="D118:I118"/>
    <mergeCell ref="B110:C110"/>
    <mergeCell ref="B114:C114"/>
    <mergeCell ref="B116:C116"/>
    <mergeCell ref="D116:I116"/>
    <mergeCell ref="B117:C117"/>
    <mergeCell ref="D114:I114"/>
    <mergeCell ref="B115:C115"/>
    <mergeCell ref="D115:I115"/>
    <mergeCell ref="B109:C109"/>
    <mergeCell ref="D110:J110"/>
    <mergeCell ref="B58:C58"/>
    <mergeCell ref="N58:Q58"/>
    <mergeCell ref="A56:Q56"/>
    <mergeCell ref="N54:Q54"/>
    <mergeCell ref="B57:C57"/>
    <mergeCell ref="N57:Q57"/>
    <mergeCell ref="B54:C54"/>
    <mergeCell ref="B55:C55"/>
    <mergeCell ref="N55:Q55"/>
    <mergeCell ref="G5:M8"/>
    <mergeCell ref="D47:Q48"/>
    <mergeCell ref="D11:F11"/>
    <mergeCell ref="B13:F13"/>
    <mergeCell ref="A53:Q53"/>
    <mergeCell ref="N49:Q49"/>
    <mergeCell ref="N51:Q51"/>
    <mergeCell ref="A49:C49"/>
    <mergeCell ref="B51:C51"/>
    <mergeCell ref="B52:C52"/>
    <mergeCell ref="N52:Q52"/>
    <mergeCell ref="A50:Q50"/>
    <mergeCell ref="P73:Q73"/>
    <mergeCell ref="P75:Q75"/>
    <mergeCell ref="P74:Q74"/>
    <mergeCell ref="P77:Q77"/>
    <mergeCell ref="N1:O1"/>
    <mergeCell ref="P1:Q1"/>
    <mergeCell ref="N2:O2"/>
    <mergeCell ref="P2:Q2"/>
    <mergeCell ref="N3:O3"/>
    <mergeCell ref="P3:Q3"/>
    <mergeCell ref="B76:E76"/>
    <mergeCell ref="H76:I76"/>
    <mergeCell ref="P76:Q76"/>
    <mergeCell ref="A80:E80"/>
    <mergeCell ref="H80:I80"/>
    <mergeCell ref="P78:Q78"/>
    <mergeCell ref="P80:Q80"/>
    <mergeCell ref="B77:E77"/>
    <mergeCell ref="H77:I77"/>
    <mergeCell ref="B78:E78"/>
    <mergeCell ref="H78:I78"/>
    <mergeCell ref="B71:E71"/>
    <mergeCell ref="H71:I71"/>
    <mergeCell ref="B72:E72"/>
    <mergeCell ref="H72:I72"/>
    <mergeCell ref="B73:E73"/>
    <mergeCell ref="H73:I73"/>
    <mergeCell ref="B74:E74"/>
    <mergeCell ref="H74:I74"/>
    <mergeCell ref="B75:E75"/>
    <mergeCell ref="H75:I75"/>
    <mergeCell ref="B86:E86"/>
    <mergeCell ref="H86:I86"/>
    <mergeCell ref="J98:N98"/>
    <mergeCell ref="B96:E96"/>
    <mergeCell ref="H96:I96"/>
    <mergeCell ref="B60:C60"/>
    <mergeCell ref="N60:Q60"/>
    <mergeCell ref="B61:C61"/>
    <mergeCell ref="N61:Q61"/>
    <mergeCell ref="A62:Q62"/>
    <mergeCell ref="P86:Q86"/>
    <mergeCell ref="B87:E87"/>
    <mergeCell ref="H87:I87"/>
    <mergeCell ref="P87:Q87"/>
    <mergeCell ref="B88:E88"/>
    <mergeCell ref="H88:I88"/>
    <mergeCell ref="P88:Q88"/>
    <mergeCell ref="P81:Q82"/>
    <mergeCell ref="B83:E83"/>
    <mergeCell ref="H83:I83"/>
    <mergeCell ref="B84:E84"/>
    <mergeCell ref="H84:I84"/>
    <mergeCell ref="B85:E85"/>
    <mergeCell ref="B82:E82"/>
    <mergeCell ref="H85:I85"/>
    <mergeCell ref="P85:Q85"/>
    <mergeCell ref="H81:I81"/>
    <mergeCell ref="H82:I82"/>
    <mergeCell ref="B81:E81"/>
    <mergeCell ref="P67:Q68"/>
    <mergeCell ref="P69:Q72"/>
    <mergeCell ref="P83:Q84"/>
    <mergeCell ref="A59:Q59"/>
    <mergeCell ref="B63:C63"/>
    <mergeCell ref="N63:Q63"/>
    <mergeCell ref="P66:Q66"/>
    <mergeCell ref="A66:E66"/>
    <mergeCell ref="B67:E67"/>
    <mergeCell ref="H66:I66"/>
    <mergeCell ref="B70:E70"/>
    <mergeCell ref="H70:I70"/>
    <mergeCell ref="H67:I67"/>
    <mergeCell ref="N64:Q64"/>
    <mergeCell ref="B64:C64"/>
    <mergeCell ref="B68:E68"/>
    <mergeCell ref="H68:I68"/>
    <mergeCell ref="B69:E69"/>
    <mergeCell ref="H69:I69"/>
  </mergeCells>
  <phoneticPr fontId="70" type="noConversion"/>
  <conditionalFormatting sqref="F67:F68">
    <cfRule type="duplicateValues" dxfId="0" priority="13"/>
  </conditionalFormatting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55" max="16" man="1"/>
    <brk id="96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34"/>
  <sheetViews>
    <sheetView view="pageBreakPreview" zoomScale="50" zoomScaleNormal="40" zoomScaleSheetLayoutView="50" zoomScalePageLayoutView="25" workbookViewId="0">
      <pane ySplit="5" topLeftCell="A20" activePane="bottomLeft" state="frozen"/>
      <selection activeCell="B5" sqref="B5"/>
      <selection pane="bottomLeft" activeCell="A22" sqref="A22"/>
    </sheetView>
  </sheetViews>
  <sheetFormatPr defaultColWidth="9.21875" defaultRowHeight="32.4"/>
  <cols>
    <col min="1" max="1" width="91.44140625" style="122" customWidth="1"/>
    <col min="2" max="3" width="91.44140625" style="108" customWidth="1"/>
    <col min="4" max="5" width="9.21875" style="108"/>
    <col min="6" max="6" width="12.77734375" style="108" bestFit="1" customWidth="1"/>
    <col min="7" max="16384" width="9.21875" style="108"/>
  </cols>
  <sheetData>
    <row r="1" spans="1:9">
      <c r="A1" s="109"/>
      <c r="B1" s="107"/>
      <c r="C1" s="107"/>
    </row>
    <row r="2" spans="1:9">
      <c r="A2" s="109" t="str">
        <f>'1. CUTTING DOCKET'!B6</f>
        <v xml:space="preserve">JOB NUMBER:  </v>
      </c>
      <c r="B2" s="107" t="str">
        <f>'1. CUTTING DOCKET'!D6</f>
        <v>O08  FW24  G2651</v>
      </c>
      <c r="C2" s="107"/>
    </row>
    <row r="3" spans="1:9">
      <c r="A3" s="109" t="str">
        <f>'1. CUTTING DOCKET'!B7</f>
        <v xml:space="preserve">STYLE NUMBER: </v>
      </c>
      <c r="B3" s="109" t="str">
        <f>'1. CUTTING DOCKET'!D7</f>
        <v>OVSTS132</v>
      </c>
      <c r="C3" s="109"/>
    </row>
    <row r="4" spans="1:9">
      <c r="A4" s="109" t="str">
        <f>'1. CUTTING DOCKET'!B8</f>
        <v xml:space="preserve">STYLE NAME : </v>
      </c>
      <c r="B4" s="109" t="str">
        <f>'1. CUTTING DOCKET'!D8</f>
        <v>THE O FIRM T-SHIRT</v>
      </c>
      <c r="C4" s="109"/>
    </row>
    <row r="5" spans="1:9" ht="48.45" customHeight="1">
      <c r="A5" s="118"/>
      <c r="B5" s="110" t="str">
        <f>'1. CUTTING DOCKET'!$A$50</f>
        <v>BLACK</v>
      </c>
      <c r="C5" s="110" t="str">
        <f>'1. CUTTING DOCKET'!$D$27</f>
        <v>WHITE</v>
      </c>
    </row>
    <row r="6" spans="1:9" ht="42.45" customHeight="1">
      <c r="A6" s="119" t="s">
        <v>32</v>
      </c>
      <c r="B6" s="111" t="str">
        <f>B5</f>
        <v>BLACK</v>
      </c>
      <c r="C6" s="111" t="str">
        <f>C5</f>
        <v>WHITE</v>
      </c>
    </row>
    <row r="7" spans="1:9" ht="43.5" customHeight="1">
      <c r="A7" s="120" t="s">
        <v>33</v>
      </c>
      <c r="B7" s="310" t="str">
        <f>'1. CUTTING DOCKET'!L11</f>
        <v>Single jersey 20's 100% Cotton 190gsm- SHF</v>
      </c>
      <c r="C7" s="311"/>
    </row>
    <row r="8" spans="1:9" ht="309" customHeight="1">
      <c r="A8" s="117" t="str">
        <f>'1. CUTTING DOCKET'!D51</f>
        <v>VẢI CHÍNH</v>
      </c>
      <c r="B8" s="113"/>
      <c r="C8" s="113"/>
      <c r="I8" s="107"/>
    </row>
    <row r="9" spans="1:9" ht="68.55" customHeight="1">
      <c r="A9" s="119" t="str">
        <f>'1. CUTTING DOCKET'!B52</f>
        <v>CM20 1x1Rib 100% Cotton 260gsm</v>
      </c>
      <c r="B9" s="111" t="str">
        <f>B6</f>
        <v>BLACK</v>
      </c>
      <c r="C9" s="111" t="str">
        <f t="shared" ref="C9" si="0">C6</f>
        <v>WHITE</v>
      </c>
    </row>
    <row r="10" spans="1:9" ht="273.45" customHeight="1">
      <c r="A10" s="117" t="str">
        <f>'1. CUTTING DOCKET'!D52</f>
        <v>BO CỔ</v>
      </c>
      <c r="B10" s="112"/>
      <c r="C10" s="112"/>
      <c r="I10" s="107"/>
    </row>
    <row r="11" spans="1:9" ht="48.45" customHeight="1">
      <c r="A11" s="119" t="s">
        <v>48</v>
      </c>
      <c r="B11" s="114" t="str">
        <f>B5</f>
        <v>BLACK</v>
      </c>
      <c r="C11" s="114" t="str">
        <f t="shared" ref="C11" si="1">C5</f>
        <v>WHITE</v>
      </c>
    </row>
    <row r="12" spans="1:9" ht="88.5" customHeight="1">
      <c r="A12" s="117" t="str">
        <f>'1. CUTTING DOCKET'!$B$67</f>
        <v>CHỈ TEX 40 MAY CHÍNH + VẮT SỔ</v>
      </c>
      <c r="B12" s="115">
        <f>'1. CUTTING DOCKET'!G67</f>
        <v>1500</v>
      </c>
      <c r="C12" s="115" t="s">
        <v>36</v>
      </c>
    </row>
    <row r="13" spans="1:9" ht="61.05" customHeight="1">
      <c r="A13" s="121" t="str">
        <f>'1. CUTTING DOCKET'!B69</f>
        <v>NHÃN CHÍNH LT251 KHÔNG SIZE (LBOVO151)</v>
      </c>
      <c r="B13" s="308" t="s">
        <v>36</v>
      </c>
      <c r="C13" s="309"/>
    </row>
    <row r="14" spans="1:9" ht="263.55" customHeight="1">
      <c r="A14" s="116" t="s">
        <v>133</v>
      </c>
      <c r="B14" s="312"/>
      <c r="C14" s="313"/>
    </row>
    <row r="15" spans="1:9" ht="70.05" customHeight="1">
      <c r="A15" s="121" t="str">
        <f>'1. CUTTING DOCKET'!B71</f>
        <v>NHÃN SIZE LT246 (OVOW23_181_T)</v>
      </c>
      <c r="B15" s="308" t="s">
        <v>36</v>
      </c>
      <c r="C15" s="309"/>
    </row>
    <row r="16" spans="1:9" ht="237.45" customHeight="1">
      <c r="A16" s="116" t="s">
        <v>135</v>
      </c>
      <c r="B16" s="314"/>
      <c r="C16" s="315"/>
    </row>
    <row r="17" spans="1:3" ht="66" customHeight="1">
      <c r="A17" s="121" t="str">
        <f>'1. CUTTING DOCKET'!B73</f>
        <v>NHÃN XUẤT XỨ (MADE IN VIET NAM)
LT138_TEAR-AWAY COO TAB_OVOF21_217_T</v>
      </c>
      <c r="B17" s="308" t="s">
        <v>36</v>
      </c>
      <c r="C17" s="309"/>
    </row>
    <row r="18" spans="1:3" ht="237.45" customHeight="1">
      <c r="A18" s="116" t="s">
        <v>134</v>
      </c>
      <c r="B18" s="314"/>
      <c r="C18" s="315"/>
    </row>
    <row r="19" spans="1:3" ht="64.05" customHeight="1">
      <c r="A19" s="121" t="str">
        <f>'1. CUTTING DOCKET'!B75</f>
        <v>NHÃN THÀNH PHẦN 100% COTTON LT110_CC LABEL</v>
      </c>
      <c r="B19" s="308" t="s">
        <v>36</v>
      </c>
      <c r="C19" s="309"/>
    </row>
    <row r="20" spans="1:3" ht="199.95" customHeight="1">
      <c r="A20" s="116" t="s">
        <v>126</v>
      </c>
      <c r="B20" s="314"/>
      <c r="C20" s="315"/>
    </row>
    <row r="21" spans="1:3" ht="57" customHeight="1">
      <c r="A21" s="119" t="str">
        <f>'1. CUTTING DOCKET'!B77</f>
        <v>TAPE DỆT 5MM</v>
      </c>
      <c r="B21" s="308" t="s">
        <v>50</v>
      </c>
      <c r="C21" s="309"/>
    </row>
    <row r="22" spans="1:3" ht="238.95" customHeight="1">
      <c r="A22" s="116" t="s">
        <v>136</v>
      </c>
      <c r="B22" s="314"/>
      <c r="C22" s="315"/>
    </row>
    <row r="23" spans="1:3" ht="67.05" customHeight="1">
      <c r="A23" s="121" t="s">
        <v>119</v>
      </c>
      <c r="B23" s="308" t="s">
        <v>36</v>
      </c>
      <c r="C23" s="309"/>
    </row>
    <row r="24" spans="1:3" ht="381.45" customHeight="1">
      <c r="A24" s="116" t="s">
        <v>168</v>
      </c>
      <c r="B24" s="316" t="s">
        <v>86</v>
      </c>
      <c r="C24" s="317"/>
    </row>
    <row r="25" spans="1:3" ht="64.05" customHeight="1">
      <c r="A25" s="121" t="s">
        <v>174</v>
      </c>
      <c r="B25" s="308" t="s">
        <v>36</v>
      </c>
      <c r="C25" s="309"/>
    </row>
    <row r="26" spans="1:3" ht="265.05" customHeight="1">
      <c r="A26" s="116" t="s">
        <v>169</v>
      </c>
      <c r="B26" s="316"/>
      <c r="C26" s="317"/>
    </row>
    <row r="27" spans="1:3" ht="69" customHeight="1">
      <c r="A27" s="119" t="s">
        <v>121</v>
      </c>
      <c r="B27" s="308" t="s">
        <v>36</v>
      </c>
      <c r="C27" s="309"/>
    </row>
    <row r="28" spans="1:3" ht="168" customHeight="1">
      <c r="A28" s="116" t="s">
        <v>87</v>
      </c>
      <c r="B28" s="316"/>
      <c r="C28" s="317"/>
    </row>
    <row r="29" spans="1:3" ht="70.95" customHeight="1">
      <c r="A29" s="119" t="s">
        <v>120</v>
      </c>
      <c r="B29" s="308" t="s">
        <v>120</v>
      </c>
      <c r="C29" s="309"/>
    </row>
    <row r="30" spans="1:3" ht="106.5" customHeight="1">
      <c r="A30" s="116" t="s">
        <v>127</v>
      </c>
      <c r="B30" s="316"/>
      <c r="C30" s="317"/>
    </row>
    <row r="31" spans="1:3">
      <c r="A31" s="119" t="s">
        <v>122</v>
      </c>
      <c r="B31" s="308" t="s">
        <v>73</v>
      </c>
      <c r="C31" s="309"/>
    </row>
    <row r="32" spans="1:3" ht="129.6">
      <c r="A32" s="116" t="s">
        <v>88</v>
      </c>
      <c r="B32" s="316"/>
      <c r="C32" s="317"/>
    </row>
    <row r="33" spans="1:3" ht="64.8">
      <c r="A33" s="119" t="s">
        <v>128</v>
      </c>
      <c r="B33" s="308" t="s">
        <v>50</v>
      </c>
      <c r="C33" s="309"/>
    </row>
    <row r="34" spans="1:3" ht="139.94999999999999" customHeight="1">
      <c r="A34" s="116" t="s">
        <v>129</v>
      </c>
      <c r="B34" s="316"/>
      <c r="C34" s="317"/>
    </row>
  </sheetData>
  <mergeCells count="23">
    <mergeCell ref="B22:C22"/>
    <mergeCell ref="B33:C33"/>
    <mergeCell ref="B34:C34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21:C21"/>
    <mergeCell ref="B7:C7"/>
    <mergeCell ref="B13:C13"/>
    <mergeCell ref="B15:C15"/>
    <mergeCell ref="B17:C17"/>
    <mergeCell ref="B19:C19"/>
    <mergeCell ref="B14:C14"/>
    <mergeCell ref="B16:C16"/>
    <mergeCell ref="B18:C18"/>
    <mergeCell ref="B20:C20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4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C183-B345-4FAA-A0FC-855F2350353C}">
  <sheetPr>
    <pageSetUpPr fitToPage="1"/>
  </sheetPr>
  <dimension ref="A1:Z27"/>
  <sheetViews>
    <sheetView tabSelected="1" topLeftCell="A18" zoomScaleNormal="100" zoomScaleSheetLayoutView="50" workbookViewId="0">
      <selection activeCell="E30" sqref="E30"/>
    </sheetView>
  </sheetViews>
  <sheetFormatPr defaultColWidth="8.77734375" defaultRowHeight="13.8"/>
  <cols>
    <col min="1" max="1" width="7.44140625" style="202" customWidth="1"/>
    <col min="2" max="2" width="4.6640625" style="202" customWidth="1"/>
    <col min="3" max="3" width="9.88671875" style="202" customWidth="1"/>
    <col min="4" max="4" width="19.21875" style="202" customWidth="1"/>
    <col min="5" max="5" width="44" style="217" customWidth="1"/>
    <col min="6" max="7" width="7.77734375" style="202" customWidth="1"/>
    <col min="8" max="8" width="3.77734375" style="202" customWidth="1"/>
    <col min="9" max="9" width="4" style="202" customWidth="1"/>
    <col min="10" max="10" width="7.109375" style="202" customWidth="1"/>
    <col min="11" max="12" width="3.88671875" style="202" customWidth="1"/>
    <col min="13" max="17" width="7.109375" style="202" customWidth="1"/>
    <col min="18" max="19" width="3.77734375" style="202" customWidth="1"/>
    <col min="20" max="20" width="7.5546875" style="202" customWidth="1"/>
    <col min="21" max="21" width="6.88671875" style="202" hidden="1" customWidth="1"/>
    <col min="22" max="22" width="7.44140625" style="202" hidden="1" customWidth="1"/>
    <col min="23" max="23" width="7.21875" style="202" hidden="1" customWidth="1"/>
    <col min="24" max="24" width="2.44140625" style="202" hidden="1" customWidth="1"/>
    <col min="25" max="25" width="4.77734375" style="202" hidden="1" customWidth="1"/>
    <col min="26" max="26" width="7.88671875" style="202" hidden="1" customWidth="1"/>
    <col min="27" max="16384" width="8.77734375" style="202"/>
  </cols>
  <sheetData>
    <row r="1" spans="1:26" ht="12.75" customHeight="1">
      <c r="A1" s="318"/>
      <c r="B1" s="319"/>
      <c r="C1" s="320" t="s">
        <v>228</v>
      </c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2"/>
      <c r="S1" s="323" t="s">
        <v>229</v>
      </c>
      <c r="T1" s="324"/>
      <c r="U1" s="324"/>
      <c r="V1" s="324"/>
      <c r="W1" s="324"/>
      <c r="X1" s="325"/>
      <c r="Y1" s="326" t="s">
        <v>230</v>
      </c>
      <c r="Z1" s="327"/>
    </row>
    <row r="2" spans="1:26" ht="28.05" customHeight="1">
      <c r="A2" s="328"/>
      <c r="B2" s="329"/>
      <c r="C2" s="203" t="s">
        <v>175</v>
      </c>
      <c r="D2" s="334" t="s">
        <v>231</v>
      </c>
      <c r="E2" s="335"/>
      <c r="F2" s="335"/>
      <c r="G2" s="335"/>
      <c r="H2" s="336"/>
      <c r="I2" s="337"/>
      <c r="J2" s="338"/>
      <c r="K2" s="339"/>
      <c r="L2" s="337"/>
      <c r="M2" s="338"/>
      <c r="N2" s="338"/>
      <c r="O2" s="338"/>
      <c r="P2" s="338"/>
      <c r="Q2" s="338"/>
      <c r="R2" s="339"/>
      <c r="S2" s="343" t="s">
        <v>176</v>
      </c>
      <c r="T2" s="344"/>
      <c r="U2" s="334" t="s">
        <v>177</v>
      </c>
      <c r="V2" s="335"/>
      <c r="W2" s="335"/>
      <c r="X2" s="336"/>
      <c r="Y2" s="328"/>
      <c r="Z2" s="329"/>
    </row>
    <row r="3" spans="1:26" ht="28.05" customHeight="1">
      <c r="A3" s="330"/>
      <c r="B3" s="331"/>
      <c r="C3" s="203" t="s">
        <v>178</v>
      </c>
      <c r="D3" s="334" t="s">
        <v>232</v>
      </c>
      <c r="E3" s="335"/>
      <c r="F3" s="335"/>
      <c r="G3" s="335"/>
      <c r="H3" s="336"/>
      <c r="I3" s="340"/>
      <c r="J3" s="341"/>
      <c r="K3" s="342"/>
      <c r="L3" s="340"/>
      <c r="M3" s="341"/>
      <c r="N3" s="341"/>
      <c r="O3" s="341"/>
      <c r="P3" s="341"/>
      <c r="Q3" s="341"/>
      <c r="R3" s="342"/>
      <c r="S3" s="343" t="s">
        <v>179</v>
      </c>
      <c r="T3" s="344"/>
      <c r="U3" s="334" t="s">
        <v>180</v>
      </c>
      <c r="V3" s="335"/>
      <c r="W3" s="335"/>
      <c r="X3" s="336"/>
      <c r="Y3" s="330"/>
      <c r="Z3" s="331"/>
    </row>
    <row r="4" spans="1:26" ht="28.05" customHeight="1">
      <c r="A4" s="330"/>
      <c r="B4" s="331"/>
      <c r="C4" s="203" t="s">
        <v>181</v>
      </c>
      <c r="D4" s="334" t="s">
        <v>233</v>
      </c>
      <c r="E4" s="335"/>
      <c r="F4" s="335"/>
      <c r="G4" s="335"/>
      <c r="H4" s="336"/>
      <c r="I4" s="354" t="s">
        <v>182</v>
      </c>
      <c r="J4" s="355"/>
      <c r="K4" s="356"/>
      <c r="L4" s="328"/>
      <c r="M4" s="360"/>
      <c r="N4" s="360"/>
      <c r="O4" s="360"/>
      <c r="P4" s="360"/>
      <c r="Q4" s="360"/>
      <c r="R4" s="329"/>
      <c r="S4" s="343" t="s">
        <v>93</v>
      </c>
      <c r="T4" s="344"/>
      <c r="U4" s="362" t="s">
        <v>219</v>
      </c>
      <c r="V4" s="363"/>
      <c r="W4" s="363"/>
      <c r="X4" s="364"/>
      <c r="Y4" s="330"/>
      <c r="Z4" s="331"/>
    </row>
    <row r="5" spans="1:26" ht="34.5" customHeight="1">
      <c r="A5" s="332"/>
      <c r="B5" s="333"/>
      <c r="C5" s="203" t="s">
        <v>183</v>
      </c>
      <c r="D5" s="334" t="s">
        <v>234</v>
      </c>
      <c r="E5" s="335"/>
      <c r="F5" s="335"/>
      <c r="G5" s="335"/>
      <c r="H5" s="336"/>
      <c r="I5" s="357"/>
      <c r="J5" s="358"/>
      <c r="K5" s="359"/>
      <c r="L5" s="332"/>
      <c r="M5" s="361"/>
      <c r="N5" s="361"/>
      <c r="O5" s="361"/>
      <c r="P5" s="361"/>
      <c r="Q5" s="361"/>
      <c r="R5" s="333"/>
      <c r="S5" s="343" t="s">
        <v>184</v>
      </c>
      <c r="T5" s="344"/>
      <c r="U5" s="334" t="s">
        <v>235</v>
      </c>
      <c r="V5" s="335"/>
      <c r="W5" s="335"/>
      <c r="X5" s="336"/>
      <c r="Y5" s="332"/>
      <c r="Z5" s="333"/>
    </row>
    <row r="6" spans="1:26" ht="29.4" customHeight="1">
      <c r="A6" s="204" t="s">
        <v>185</v>
      </c>
      <c r="B6" s="345" t="s">
        <v>186</v>
      </c>
      <c r="C6" s="346"/>
      <c r="D6" s="347"/>
      <c r="E6" s="205" t="s">
        <v>137</v>
      </c>
      <c r="F6" s="206" t="s">
        <v>187</v>
      </c>
      <c r="G6" s="206" t="s">
        <v>188</v>
      </c>
      <c r="H6" s="348" t="s">
        <v>189</v>
      </c>
      <c r="I6" s="349"/>
      <c r="J6" s="207" t="s">
        <v>94</v>
      </c>
      <c r="K6" s="350" t="s">
        <v>83</v>
      </c>
      <c r="L6" s="351"/>
      <c r="M6" s="206" t="s">
        <v>55</v>
      </c>
      <c r="N6" s="208" t="s">
        <v>236</v>
      </c>
      <c r="O6" s="206" t="s">
        <v>52</v>
      </c>
      <c r="P6" s="206" t="s">
        <v>53</v>
      </c>
      <c r="Q6" s="207" t="s">
        <v>54</v>
      </c>
      <c r="R6" s="348" t="s">
        <v>95</v>
      </c>
      <c r="S6" s="349"/>
      <c r="T6" s="209"/>
      <c r="U6" s="209"/>
      <c r="V6" s="209"/>
      <c r="W6" s="209"/>
      <c r="X6" s="352"/>
      <c r="Y6" s="353"/>
      <c r="Z6" s="209"/>
    </row>
    <row r="7" spans="1:26" s="232" customFormat="1" ht="26.4" customHeight="1">
      <c r="A7" s="209" t="s">
        <v>237</v>
      </c>
      <c r="B7" s="365" t="s">
        <v>238</v>
      </c>
      <c r="C7" s="366"/>
      <c r="D7" s="367"/>
      <c r="E7" s="210" t="s">
        <v>138</v>
      </c>
      <c r="F7" s="211" t="s">
        <v>239</v>
      </c>
      <c r="G7" s="211" t="s">
        <v>239</v>
      </c>
      <c r="H7" s="368" t="s">
        <v>240</v>
      </c>
      <c r="I7" s="369"/>
      <c r="J7" s="211" t="s">
        <v>241</v>
      </c>
      <c r="K7" s="370">
        <v>28</v>
      </c>
      <c r="L7" s="371"/>
      <c r="M7" s="211" t="s">
        <v>242</v>
      </c>
      <c r="N7" s="212">
        <v>29</v>
      </c>
      <c r="O7" s="211" t="s">
        <v>243</v>
      </c>
      <c r="P7" s="211" t="s">
        <v>244</v>
      </c>
      <c r="Q7" s="211" t="s">
        <v>245</v>
      </c>
      <c r="R7" s="368" t="s">
        <v>246</v>
      </c>
      <c r="S7" s="369"/>
      <c r="T7" s="209"/>
      <c r="U7" s="209"/>
      <c r="V7" s="209"/>
      <c r="W7" s="209"/>
      <c r="X7" s="352"/>
      <c r="Y7" s="353"/>
      <c r="Z7" s="209"/>
    </row>
    <row r="8" spans="1:26" s="232" customFormat="1" ht="26.4" customHeight="1">
      <c r="A8" s="209" t="s">
        <v>247</v>
      </c>
      <c r="B8" s="365" t="s">
        <v>248</v>
      </c>
      <c r="C8" s="366"/>
      <c r="D8" s="367"/>
      <c r="E8" s="210" t="s">
        <v>139</v>
      </c>
      <c r="F8" s="211" t="s">
        <v>249</v>
      </c>
      <c r="G8" s="211" t="s">
        <v>249</v>
      </c>
      <c r="H8" s="368" t="s">
        <v>240</v>
      </c>
      <c r="I8" s="369"/>
      <c r="J8" s="211" t="s">
        <v>250</v>
      </c>
      <c r="K8" s="368" t="s">
        <v>250</v>
      </c>
      <c r="L8" s="369"/>
      <c r="M8" s="211" t="s">
        <v>251</v>
      </c>
      <c r="N8" s="212">
        <v>7</v>
      </c>
      <c r="O8" s="211" t="s">
        <v>252</v>
      </c>
      <c r="P8" s="211" t="s">
        <v>253</v>
      </c>
      <c r="Q8" s="211" t="s">
        <v>254</v>
      </c>
      <c r="R8" s="370">
        <v>8</v>
      </c>
      <c r="S8" s="371"/>
      <c r="T8" s="209"/>
      <c r="U8" s="209"/>
      <c r="V8" s="209"/>
      <c r="W8" s="209"/>
      <c r="X8" s="352"/>
      <c r="Y8" s="353"/>
      <c r="Z8" s="209"/>
    </row>
    <row r="9" spans="1:26" s="232" customFormat="1" ht="26.4" customHeight="1">
      <c r="A9" s="209" t="s">
        <v>255</v>
      </c>
      <c r="B9" s="365" t="s">
        <v>256</v>
      </c>
      <c r="C9" s="366"/>
      <c r="D9" s="367"/>
      <c r="E9" s="210" t="s">
        <v>140</v>
      </c>
      <c r="F9" s="211" t="s">
        <v>257</v>
      </c>
      <c r="G9" s="211" t="s">
        <v>257</v>
      </c>
      <c r="H9" s="368" t="s">
        <v>240</v>
      </c>
      <c r="I9" s="369"/>
      <c r="J9" s="211" t="s">
        <v>258</v>
      </c>
      <c r="K9" s="368" t="s">
        <v>258</v>
      </c>
      <c r="L9" s="369"/>
      <c r="M9" s="211" t="s">
        <v>259</v>
      </c>
      <c r="N9" s="213" t="s">
        <v>157</v>
      </c>
      <c r="O9" s="211" t="s">
        <v>260</v>
      </c>
      <c r="P9" s="211" t="s">
        <v>261</v>
      </c>
      <c r="Q9" s="211" t="s">
        <v>262</v>
      </c>
      <c r="R9" s="368" t="s">
        <v>263</v>
      </c>
      <c r="S9" s="369"/>
      <c r="T9" s="209"/>
      <c r="U9" s="209"/>
      <c r="V9" s="209"/>
      <c r="W9" s="209"/>
      <c r="X9" s="352"/>
      <c r="Y9" s="353"/>
      <c r="Z9" s="209"/>
    </row>
    <row r="10" spans="1:26" s="232" customFormat="1" ht="26.4" customHeight="1">
      <c r="A10" s="233" t="s">
        <v>264</v>
      </c>
      <c r="B10" s="365" t="s">
        <v>265</v>
      </c>
      <c r="C10" s="366"/>
      <c r="D10" s="367"/>
      <c r="E10" s="210" t="s">
        <v>141</v>
      </c>
      <c r="F10" s="211" t="s">
        <v>257</v>
      </c>
      <c r="G10" s="211" t="s">
        <v>257</v>
      </c>
      <c r="H10" s="368" t="s">
        <v>240</v>
      </c>
      <c r="I10" s="369"/>
      <c r="J10" s="211" t="s">
        <v>266</v>
      </c>
      <c r="K10" s="368" t="s">
        <v>266</v>
      </c>
      <c r="L10" s="369"/>
      <c r="M10" s="211" t="s">
        <v>267</v>
      </c>
      <c r="N10" s="212">
        <v>1</v>
      </c>
      <c r="O10" s="211" t="s">
        <v>268</v>
      </c>
      <c r="P10" s="211" t="s">
        <v>269</v>
      </c>
      <c r="Q10" s="211" t="s">
        <v>270</v>
      </c>
      <c r="R10" s="368" t="s">
        <v>271</v>
      </c>
      <c r="S10" s="369"/>
      <c r="T10" s="209"/>
      <c r="U10" s="209"/>
      <c r="V10" s="209"/>
      <c r="W10" s="209"/>
      <c r="X10" s="352"/>
      <c r="Y10" s="353"/>
      <c r="Z10" s="209"/>
    </row>
    <row r="11" spans="1:26" s="232" customFormat="1" ht="26.4" customHeight="1">
      <c r="A11" s="209" t="s">
        <v>272</v>
      </c>
      <c r="B11" s="365" t="s">
        <v>273</v>
      </c>
      <c r="C11" s="366"/>
      <c r="D11" s="367"/>
      <c r="E11" s="210" t="s">
        <v>142</v>
      </c>
      <c r="F11" s="211" t="s">
        <v>257</v>
      </c>
      <c r="G11" s="211" t="s">
        <v>257</v>
      </c>
      <c r="H11" s="368" t="s">
        <v>240</v>
      </c>
      <c r="I11" s="369"/>
      <c r="J11" s="211" t="s">
        <v>274</v>
      </c>
      <c r="K11" s="368" t="s">
        <v>274</v>
      </c>
      <c r="L11" s="369"/>
      <c r="M11" s="211" t="s">
        <v>274</v>
      </c>
      <c r="N11" s="213" t="s">
        <v>158</v>
      </c>
      <c r="O11" s="211" t="s">
        <v>274</v>
      </c>
      <c r="P11" s="211" t="s">
        <v>274</v>
      </c>
      <c r="Q11" s="211" t="s">
        <v>274</v>
      </c>
      <c r="R11" s="368" t="s">
        <v>274</v>
      </c>
      <c r="S11" s="369"/>
      <c r="T11" s="209"/>
      <c r="U11" s="209"/>
      <c r="V11" s="209"/>
      <c r="W11" s="209"/>
      <c r="X11" s="352"/>
      <c r="Y11" s="353"/>
      <c r="Z11" s="209"/>
    </row>
    <row r="12" spans="1:26" s="232" customFormat="1" ht="26.4" customHeight="1">
      <c r="A12" s="209" t="s">
        <v>275</v>
      </c>
      <c r="B12" s="365" t="s">
        <v>276</v>
      </c>
      <c r="C12" s="366"/>
      <c r="D12" s="367"/>
      <c r="E12" s="210" t="s">
        <v>143</v>
      </c>
      <c r="F12" s="211" t="s">
        <v>257</v>
      </c>
      <c r="G12" s="211" t="s">
        <v>257</v>
      </c>
      <c r="H12" s="368" t="s">
        <v>240</v>
      </c>
      <c r="I12" s="369"/>
      <c r="J12" s="211" t="s">
        <v>277</v>
      </c>
      <c r="K12" s="368" t="s">
        <v>278</v>
      </c>
      <c r="L12" s="369"/>
      <c r="M12" s="214">
        <v>2</v>
      </c>
      <c r="N12" s="212">
        <v>2</v>
      </c>
      <c r="O12" s="214">
        <v>2</v>
      </c>
      <c r="P12" s="211" t="s">
        <v>279</v>
      </c>
      <c r="Q12" s="211" t="s">
        <v>280</v>
      </c>
      <c r="R12" s="368" t="s">
        <v>281</v>
      </c>
      <c r="S12" s="369"/>
      <c r="T12" s="209"/>
      <c r="U12" s="209"/>
      <c r="V12" s="209"/>
      <c r="W12" s="209"/>
      <c r="X12" s="352"/>
      <c r="Y12" s="353"/>
      <c r="Z12" s="209"/>
    </row>
    <row r="13" spans="1:26" s="232" customFormat="1" ht="26.4" customHeight="1">
      <c r="A13" s="233" t="s">
        <v>282</v>
      </c>
      <c r="B13" s="365" t="s">
        <v>283</v>
      </c>
      <c r="C13" s="366"/>
      <c r="D13" s="367"/>
      <c r="E13" s="210" t="s">
        <v>144</v>
      </c>
      <c r="F13" s="211" t="s">
        <v>257</v>
      </c>
      <c r="G13" s="211" t="s">
        <v>257</v>
      </c>
      <c r="H13" s="368" t="s">
        <v>240</v>
      </c>
      <c r="I13" s="369"/>
      <c r="J13" s="211" t="s">
        <v>239</v>
      </c>
      <c r="K13" s="368" t="s">
        <v>239</v>
      </c>
      <c r="L13" s="369"/>
      <c r="M13" s="211" t="s">
        <v>239</v>
      </c>
      <c r="N13" s="213" t="s">
        <v>159</v>
      </c>
      <c r="O13" s="211" t="s">
        <v>239</v>
      </c>
      <c r="P13" s="211" t="s">
        <v>239</v>
      </c>
      <c r="Q13" s="211" t="s">
        <v>239</v>
      </c>
      <c r="R13" s="368" t="s">
        <v>239</v>
      </c>
      <c r="S13" s="369"/>
      <c r="T13" s="209"/>
      <c r="U13" s="209"/>
      <c r="V13" s="209"/>
      <c r="W13" s="209"/>
      <c r="X13" s="352"/>
      <c r="Y13" s="353"/>
      <c r="Z13" s="209"/>
    </row>
    <row r="14" spans="1:26" s="232" customFormat="1" ht="26.4" customHeight="1">
      <c r="A14" s="209" t="s">
        <v>284</v>
      </c>
      <c r="B14" s="365" t="s">
        <v>285</v>
      </c>
      <c r="C14" s="366"/>
      <c r="D14" s="367"/>
      <c r="E14" s="210" t="s">
        <v>145</v>
      </c>
      <c r="F14" s="211" t="s">
        <v>286</v>
      </c>
      <c r="G14" s="211" t="s">
        <v>286</v>
      </c>
      <c r="H14" s="368" t="s">
        <v>240</v>
      </c>
      <c r="I14" s="369"/>
      <c r="J14" s="214">
        <v>17</v>
      </c>
      <c r="K14" s="368" t="s">
        <v>287</v>
      </c>
      <c r="L14" s="369"/>
      <c r="M14" s="211" t="s">
        <v>288</v>
      </c>
      <c r="N14" s="213" t="s">
        <v>160</v>
      </c>
      <c r="O14" s="214">
        <v>20</v>
      </c>
      <c r="P14" s="214">
        <v>21</v>
      </c>
      <c r="Q14" s="214">
        <v>22</v>
      </c>
      <c r="R14" s="370">
        <v>23</v>
      </c>
      <c r="S14" s="371"/>
      <c r="T14" s="209"/>
      <c r="U14" s="209"/>
      <c r="V14" s="209"/>
      <c r="W14" s="209"/>
      <c r="X14" s="352"/>
      <c r="Y14" s="353"/>
      <c r="Z14" s="209"/>
    </row>
    <row r="15" spans="1:26" s="232" customFormat="1" ht="26.4" customHeight="1">
      <c r="A15" s="209" t="s">
        <v>289</v>
      </c>
      <c r="B15" s="365" t="s">
        <v>290</v>
      </c>
      <c r="C15" s="366"/>
      <c r="D15" s="367"/>
      <c r="E15" s="210" t="s">
        <v>146</v>
      </c>
      <c r="F15" s="211" t="s">
        <v>249</v>
      </c>
      <c r="G15" s="211" t="s">
        <v>249</v>
      </c>
      <c r="H15" s="368" t="s">
        <v>240</v>
      </c>
      <c r="I15" s="369"/>
      <c r="J15" s="211" t="s">
        <v>291</v>
      </c>
      <c r="K15" s="370">
        <v>16</v>
      </c>
      <c r="L15" s="371"/>
      <c r="M15" s="211" t="s">
        <v>292</v>
      </c>
      <c r="N15" s="213" t="s">
        <v>161</v>
      </c>
      <c r="O15" s="211" t="s">
        <v>293</v>
      </c>
      <c r="P15" s="211" t="s">
        <v>294</v>
      </c>
      <c r="Q15" s="211" t="s">
        <v>295</v>
      </c>
      <c r="R15" s="368" t="s">
        <v>296</v>
      </c>
      <c r="S15" s="369"/>
      <c r="T15" s="209"/>
      <c r="U15" s="209"/>
      <c r="V15" s="209"/>
      <c r="W15" s="209"/>
      <c r="X15" s="352"/>
      <c r="Y15" s="353"/>
      <c r="Z15" s="209"/>
    </row>
    <row r="16" spans="1:26" s="232" customFormat="1" ht="26.4" customHeight="1">
      <c r="A16" s="209" t="s">
        <v>297</v>
      </c>
      <c r="B16" s="365" t="s">
        <v>298</v>
      </c>
      <c r="C16" s="366"/>
      <c r="D16" s="367"/>
      <c r="E16" s="210" t="s">
        <v>147</v>
      </c>
      <c r="F16" s="211" t="s">
        <v>249</v>
      </c>
      <c r="G16" s="211" t="s">
        <v>249</v>
      </c>
      <c r="H16" s="368" t="s">
        <v>240</v>
      </c>
      <c r="I16" s="369"/>
      <c r="J16" s="211" t="s">
        <v>299</v>
      </c>
      <c r="K16" s="368" t="s">
        <v>300</v>
      </c>
      <c r="L16" s="369"/>
      <c r="M16" s="211" t="s">
        <v>301</v>
      </c>
      <c r="N16" s="212">
        <v>18</v>
      </c>
      <c r="O16" s="211" t="s">
        <v>302</v>
      </c>
      <c r="P16" s="211" t="s">
        <v>303</v>
      </c>
      <c r="Q16" s="211" t="s">
        <v>304</v>
      </c>
      <c r="R16" s="368" t="s">
        <v>305</v>
      </c>
      <c r="S16" s="369"/>
      <c r="T16" s="209"/>
      <c r="U16" s="209"/>
      <c r="V16" s="209"/>
      <c r="W16" s="209"/>
      <c r="X16" s="352"/>
      <c r="Y16" s="353"/>
      <c r="Z16" s="209"/>
    </row>
    <row r="17" spans="1:26" s="232" customFormat="1" ht="26.4" customHeight="1">
      <c r="A17" s="209" t="s">
        <v>306</v>
      </c>
      <c r="B17" s="365" t="s">
        <v>307</v>
      </c>
      <c r="C17" s="366"/>
      <c r="D17" s="367"/>
      <c r="E17" s="210" t="s">
        <v>148</v>
      </c>
      <c r="F17" s="211" t="s">
        <v>239</v>
      </c>
      <c r="G17" s="211" t="s">
        <v>239</v>
      </c>
      <c r="H17" s="368" t="s">
        <v>240</v>
      </c>
      <c r="I17" s="369"/>
      <c r="J17" s="211" t="s">
        <v>308</v>
      </c>
      <c r="K17" s="368" t="s">
        <v>309</v>
      </c>
      <c r="L17" s="369"/>
      <c r="M17" s="211" t="s">
        <v>310</v>
      </c>
      <c r="N17" s="213" t="s">
        <v>162</v>
      </c>
      <c r="O17" s="211" t="s">
        <v>311</v>
      </c>
      <c r="P17" s="214">
        <v>25</v>
      </c>
      <c r="Q17" s="211" t="s">
        <v>312</v>
      </c>
      <c r="R17" s="370">
        <v>28</v>
      </c>
      <c r="S17" s="371"/>
      <c r="T17" s="209"/>
      <c r="U17" s="209"/>
      <c r="V17" s="209"/>
      <c r="W17" s="209"/>
      <c r="X17" s="352"/>
      <c r="Y17" s="353"/>
      <c r="Z17" s="209"/>
    </row>
    <row r="18" spans="1:26" s="232" customFormat="1" ht="26.4" customHeight="1">
      <c r="A18" s="209" t="s">
        <v>313</v>
      </c>
      <c r="B18" s="365" t="s">
        <v>314</v>
      </c>
      <c r="C18" s="366"/>
      <c r="D18" s="367"/>
      <c r="E18" s="210" t="s">
        <v>149</v>
      </c>
      <c r="F18" s="211" t="s">
        <v>239</v>
      </c>
      <c r="G18" s="211" t="s">
        <v>239</v>
      </c>
      <c r="H18" s="368" t="s">
        <v>240</v>
      </c>
      <c r="I18" s="369"/>
      <c r="J18" s="211" t="s">
        <v>302</v>
      </c>
      <c r="K18" s="368" t="s">
        <v>303</v>
      </c>
      <c r="L18" s="369"/>
      <c r="M18" s="211" t="s">
        <v>304</v>
      </c>
      <c r="N18" s="213" t="s">
        <v>163</v>
      </c>
      <c r="O18" s="211" t="s">
        <v>315</v>
      </c>
      <c r="P18" s="211" t="s">
        <v>316</v>
      </c>
      <c r="Q18" s="211" t="s">
        <v>317</v>
      </c>
      <c r="R18" s="368" t="s">
        <v>318</v>
      </c>
      <c r="S18" s="369"/>
      <c r="T18" s="209"/>
      <c r="U18" s="209"/>
      <c r="V18" s="209"/>
      <c r="W18" s="209"/>
      <c r="X18" s="352"/>
      <c r="Y18" s="353"/>
      <c r="Z18" s="209"/>
    </row>
    <row r="19" spans="1:26" s="232" customFormat="1" ht="26.4" customHeight="1">
      <c r="A19" s="209" t="s">
        <v>319</v>
      </c>
      <c r="B19" s="365" t="s">
        <v>320</v>
      </c>
      <c r="C19" s="366"/>
      <c r="D19" s="367"/>
      <c r="E19" s="210" t="s">
        <v>150</v>
      </c>
      <c r="F19" s="211" t="s">
        <v>249</v>
      </c>
      <c r="G19" s="211" t="s">
        <v>249</v>
      </c>
      <c r="H19" s="368" t="s">
        <v>240</v>
      </c>
      <c r="I19" s="369"/>
      <c r="J19" s="211" t="s">
        <v>321</v>
      </c>
      <c r="K19" s="368" t="s">
        <v>322</v>
      </c>
      <c r="L19" s="369"/>
      <c r="M19" s="211" t="s">
        <v>323</v>
      </c>
      <c r="N19" s="213" t="s">
        <v>164</v>
      </c>
      <c r="O19" s="214">
        <v>10</v>
      </c>
      <c r="P19" s="211" t="s">
        <v>324</v>
      </c>
      <c r="Q19" s="214">
        <v>11</v>
      </c>
      <c r="R19" s="368" t="s">
        <v>325</v>
      </c>
      <c r="S19" s="369"/>
      <c r="T19" s="209"/>
      <c r="U19" s="209"/>
      <c r="V19" s="209"/>
      <c r="W19" s="209"/>
      <c r="X19" s="352"/>
      <c r="Y19" s="353"/>
      <c r="Z19" s="209"/>
    </row>
    <row r="20" spans="1:26" s="232" customFormat="1" ht="26.4" customHeight="1">
      <c r="A20" s="209" t="s">
        <v>326</v>
      </c>
      <c r="B20" s="365" t="s">
        <v>327</v>
      </c>
      <c r="C20" s="366"/>
      <c r="D20" s="367"/>
      <c r="E20" s="210" t="s">
        <v>151</v>
      </c>
      <c r="F20" s="211" t="s">
        <v>249</v>
      </c>
      <c r="G20" s="211" t="s">
        <v>249</v>
      </c>
      <c r="H20" s="368" t="s">
        <v>240</v>
      </c>
      <c r="I20" s="369"/>
      <c r="J20" s="214">
        <v>17</v>
      </c>
      <c r="K20" s="368" t="s">
        <v>328</v>
      </c>
      <c r="L20" s="369"/>
      <c r="M20" s="214">
        <v>18</v>
      </c>
      <c r="N20" s="213" t="s">
        <v>165</v>
      </c>
      <c r="O20" s="214">
        <v>19</v>
      </c>
      <c r="P20" s="211" t="s">
        <v>303</v>
      </c>
      <c r="Q20" s="211" t="s">
        <v>309</v>
      </c>
      <c r="R20" s="368" t="s">
        <v>296</v>
      </c>
      <c r="S20" s="369"/>
      <c r="T20" s="209"/>
      <c r="U20" s="209"/>
      <c r="V20" s="209"/>
      <c r="W20" s="209"/>
      <c r="X20" s="352"/>
      <c r="Y20" s="353"/>
      <c r="Z20" s="209"/>
    </row>
    <row r="21" spans="1:26" s="232" customFormat="1" ht="26.4" customHeight="1">
      <c r="A21" s="209" t="s">
        <v>329</v>
      </c>
      <c r="B21" s="365" t="s">
        <v>330</v>
      </c>
      <c r="C21" s="366"/>
      <c r="D21" s="367"/>
      <c r="E21" s="210" t="s">
        <v>152</v>
      </c>
      <c r="F21" s="211" t="s">
        <v>257</v>
      </c>
      <c r="G21" s="211" t="s">
        <v>257</v>
      </c>
      <c r="H21" s="368" t="s">
        <v>240</v>
      </c>
      <c r="I21" s="369"/>
      <c r="J21" s="211" t="s">
        <v>331</v>
      </c>
      <c r="K21" s="368" t="s">
        <v>332</v>
      </c>
      <c r="L21" s="369"/>
      <c r="M21" s="211" t="s">
        <v>333</v>
      </c>
      <c r="N21" s="213" t="s">
        <v>166</v>
      </c>
      <c r="O21" s="211" t="s">
        <v>334</v>
      </c>
      <c r="P21" s="211" t="s">
        <v>335</v>
      </c>
      <c r="Q21" s="211" t="s">
        <v>321</v>
      </c>
      <c r="R21" s="368" t="s">
        <v>336</v>
      </c>
      <c r="S21" s="369"/>
      <c r="T21" s="209"/>
      <c r="U21" s="209"/>
      <c r="V21" s="209"/>
      <c r="W21" s="209"/>
      <c r="X21" s="352"/>
      <c r="Y21" s="353"/>
      <c r="Z21" s="209"/>
    </row>
    <row r="22" spans="1:26" s="232" customFormat="1" ht="26.4" customHeight="1">
      <c r="A22" s="233" t="s">
        <v>337</v>
      </c>
      <c r="B22" s="365" t="s">
        <v>338</v>
      </c>
      <c r="C22" s="366"/>
      <c r="D22" s="367"/>
      <c r="E22" s="210" t="s">
        <v>153</v>
      </c>
      <c r="F22" s="211" t="s">
        <v>257</v>
      </c>
      <c r="G22" s="211" t="s">
        <v>257</v>
      </c>
      <c r="H22" s="368" t="s">
        <v>240</v>
      </c>
      <c r="I22" s="369"/>
      <c r="J22" s="211" t="s">
        <v>286</v>
      </c>
      <c r="K22" s="368" t="s">
        <v>286</v>
      </c>
      <c r="L22" s="369"/>
      <c r="M22" s="211" t="s">
        <v>286</v>
      </c>
      <c r="N22" s="213" t="s">
        <v>167</v>
      </c>
      <c r="O22" s="211" t="s">
        <v>286</v>
      </c>
      <c r="P22" s="211" t="s">
        <v>286</v>
      </c>
      <c r="Q22" s="211" t="s">
        <v>286</v>
      </c>
      <c r="R22" s="368" t="s">
        <v>286</v>
      </c>
      <c r="S22" s="369"/>
      <c r="T22" s="209"/>
      <c r="U22" s="209"/>
      <c r="V22" s="209"/>
      <c r="W22" s="209"/>
      <c r="X22" s="352"/>
      <c r="Y22" s="353"/>
      <c r="Z22" s="209"/>
    </row>
    <row r="23" spans="1:26" s="232" customFormat="1" ht="26.4" customHeight="1">
      <c r="A23" s="233" t="s">
        <v>339</v>
      </c>
      <c r="B23" s="365" t="s">
        <v>340</v>
      </c>
      <c r="C23" s="366"/>
      <c r="D23" s="367"/>
      <c r="E23" s="210" t="s">
        <v>154</v>
      </c>
      <c r="F23" s="211" t="s">
        <v>257</v>
      </c>
      <c r="G23" s="211" t="s">
        <v>257</v>
      </c>
      <c r="H23" s="368" t="s">
        <v>240</v>
      </c>
      <c r="I23" s="369"/>
      <c r="J23" s="214">
        <v>1</v>
      </c>
      <c r="K23" s="370">
        <v>1</v>
      </c>
      <c r="L23" s="371"/>
      <c r="M23" s="214">
        <v>1</v>
      </c>
      <c r="N23" s="212">
        <v>1</v>
      </c>
      <c r="O23" s="214">
        <v>1</v>
      </c>
      <c r="P23" s="214">
        <v>1</v>
      </c>
      <c r="Q23" s="214">
        <v>1</v>
      </c>
      <c r="R23" s="370">
        <v>1</v>
      </c>
      <c r="S23" s="371"/>
      <c r="T23" s="209"/>
      <c r="U23" s="209"/>
      <c r="V23" s="209"/>
      <c r="W23" s="209"/>
      <c r="X23" s="352"/>
      <c r="Y23" s="353"/>
      <c r="Z23" s="209"/>
    </row>
    <row r="24" spans="1:26" s="232" customFormat="1" ht="26.4" customHeight="1">
      <c r="A24" s="233" t="s">
        <v>341</v>
      </c>
      <c r="B24" s="365" t="s">
        <v>342</v>
      </c>
      <c r="C24" s="366"/>
      <c r="D24" s="367"/>
      <c r="E24" s="210" t="s">
        <v>155</v>
      </c>
      <c r="F24" s="211" t="s">
        <v>257</v>
      </c>
      <c r="G24" s="211" t="s">
        <v>257</v>
      </c>
      <c r="H24" s="368" t="s">
        <v>240</v>
      </c>
      <c r="I24" s="369"/>
      <c r="J24" s="214">
        <v>1</v>
      </c>
      <c r="K24" s="370">
        <v>1</v>
      </c>
      <c r="L24" s="371"/>
      <c r="M24" s="214">
        <v>1</v>
      </c>
      <c r="N24" s="212">
        <v>1</v>
      </c>
      <c r="O24" s="214">
        <v>1</v>
      </c>
      <c r="P24" s="214">
        <v>1</v>
      </c>
      <c r="Q24" s="214">
        <v>1</v>
      </c>
      <c r="R24" s="370">
        <v>1</v>
      </c>
      <c r="S24" s="371"/>
      <c r="T24" s="209"/>
      <c r="U24" s="209"/>
      <c r="V24" s="209"/>
      <c r="W24" s="209"/>
      <c r="X24" s="352"/>
      <c r="Y24" s="353"/>
      <c r="Z24" s="209"/>
    </row>
    <row r="25" spans="1:26" s="232" customFormat="1" ht="26.4" customHeight="1">
      <c r="A25" s="209" t="s">
        <v>343</v>
      </c>
      <c r="B25" s="365" t="s">
        <v>344</v>
      </c>
      <c r="C25" s="366"/>
      <c r="D25" s="367"/>
      <c r="E25" s="210" t="s">
        <v>156</v>
      </c>
      <c r="F25" s="211" t="s">
        <v>239</v>
      </c>
      <c r="G25" s="214">
        <v>0</v>
      </c>
      <c r="H25" s="368" t="s">
        <v>240</v>
      </c>
      <c r="I25" s="369"/>
      <c r="J25" s="214">
        <v>24</v>
      </c>
      <c r="K25" s="370">
        <v>24</v>
      </c>
      <c r="L25" s="371"/>
      <c r="M25" s="214">
        <v>24</v>
      </c>
      <c r="N25" s="212">
        <v>24</v>
      </c>
      <c r="O25" s="214">
        <v>24</v>
      </c>
      <c r="P25" s="214">
        <v>24</v>
      </c>
      <c r="Q25" s="214">
        <v>24</v>
      </c>
      <c r="R25" s="370">
        <v>24</v>
      </c>
      <c r="S25" s="371"/>
      <c r="T25" s="209"/>
      <c r="U25" s="209"/>
      <c r="V25" s="209"/>
      <c r="W25" s="209"/>
      <c r="X25" s="352"/>
      <c r="Y25" s="353"/>
      <c r="Z25" s="209"/>
    </row>
    <row r="26" spans="1:26" ht="24.45" customHeight="1">
      <c r="A26" s="374" t="s">
        <v>190</v>
      </c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6"/>
    </row>
    <row r="27" spans="1:26" ht="69.599999999999994" customHeight="1">
      <c r="A27" s="372" t="s">
        <v>345</v>
      </c>
      <c r="B27" s="373"/>
      <c r="C27" s="373"/>
      <c r="D27" s="373"/>
      <c r="E27" s="373"/>
      <c r="F27" s="372" t="s">
        <v>346</v>
      </c>
      <c r="G27" s="373"/>
      <c r="H27" s="373"/>
      <c r="I27" s="373"/>
      <c r="J27" s="373"/>
      <c r="K27" s="373"/>
      <c r="L27" s="373"/>
      <c r="M27" s="373"/>
      <c r="N27" s="373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6"/>
    </row>
  </sheetData>
  <mergeCells count="125">
    <mergeCell ref="A27:E27"/>
    <mergeCell ref="F27:N27"/>
    <mergeCell ref="B25:D25"/>
    <mergeCell ref="H25:I25"/>
    <mergeCell ref="K25:L25"/>
    <mergeCell ref="R25:S25"/>
    <mergeCell ref="X25:Y25"/>
    <mergeCell ref="A26:Z26"/>
    <mergeCell ref="B23:D23"/>
    <mergeCell ref="H23:I23"/>
    <mergeCell ref="K23:L23"/>
    <mergeCell ref="R23:S23"/>
    <mergeCell ref="X23:Y23"/>
    <mergeCell ref="B24:D24"/>
    <mergeCell ref="H24:I24"/>
    <mergeCell ref="K24:L24"/>
    <mergeCell ref="R24:S24"/>
    <mergeCell ref="X24:Y24"/>
    <mergeCell ref="B21:D21"/>
    <mergeCell ref="H21:I21"/>
    <mergeCell ref="K21:L21"/>
    <mergeCell ref="R21:S21"/>
    <mergeCell ref="X21:Y21"/>
    <mergeCell ref="B22:D22"/>
    <mergeCell ref="H22:I22"/>
    <mergeCell ref="K22:L22"/>
    <mergeCell ref="R22:S22"/>
    <mergeCell ref="X22:Y22"/>
    <mergeCell ref="B19:D19"/>
    <mergeCell ref="H19:I19"/>
    <mergeCell ref="K19:L19"/>
    <mergeCell ref="R19:S19"/>
    <mergeCell ref="X19:Y19"/>
    <mergeCell ref="B20:D20"/>
    <mergeCell ref="H20:I20"/>
    <mergeCell ref="K20:L20"/>
    <mergeCell ref="R20:S20"/>
    <mergeCell ref="X20:Y20"/>
    <mergeCell ref="B17:D17"/>
    <mergeCell ref="H17:I17"/>
    <mergeCell ref="K17:L17"/>
    <mergeCell ref="R17:S17"/>
    <mergeCell ref="X17:Y17"/>
    <mergeCell ref="B18:D18"/>
    <mergeCell ref="H18:I18"/>
    <mergeCell ref="K18:L18"/>
    <mergeCell ref="R18:S18"/>
    <mergeCell ref="X18:Y18"/>
    <mergeCell ref="B15:D15"/>
    <mergeCell ref="H15:I15"/>
    <mergeCell ref="K15:L15"/>
    <mergeCell ref="R15:S15"/>
    <mergeCell ref="X15:Y15"/>
    <mergeCell ref="B16:D16"/>
    <mergeCell ref="H16:I16"/>
    <mergeCell ref="K16:L16"/>
    <mergeCell ref="R16:S16"/>
    <mergeCell ref="X16:Y16"/>
    <mergeCell ref="B13:D13"/>
    <mergeCell ref="H13:I13"/>
    <mergeCell ref="K13:L13"/>
    <mergeCell ref="R13:S13"/>
    <mergeCell ref="X13:Y13"/>
    <mergeCell ref="B14:D14"/>
    <mergeCell ref="H14:I14"/>
    <mergeCell ref="K14:L14"/>
    <mergeCell ref="R14:S14"/>
    <mergeCell ref="X14:Y14"/>
    <mergeCell ref="B11:D11"/>
    <mergeCell ref="H11:I11"/>
    <mergeCell ref="K11:L11"/>
    <mergeCell ref="R11:S11"/>
    <mergeCell ref="X11:Y11"/>
    <mergeCell ref="B12:D12"/>
    <mergeCell ref="H12:I12"/>
    <mergeCell ref="K12:L12"/>
    <mergeCell ref="R12:S12"/>
    <mergeCell ref="X12:Y12"/>
    <mergeCell ref="B9:D9"/>
    <mergeCell ref="H9:I9"/>
    <mergeCell ref="K9:L9"/>
    <mergeCell ref="R9:S9"/>
    <mergeCell ref="X9:Y9"/>
    <mergeCell ref="B10:D10"/>
    <mergeCell ref="H10:I10"/>
    <mergeCell ref="K10:L10"/>
    <mergeCell ref="R10:S10"/>
    <mergeCell ref="X10:Y10"/>
    <mergeCell ref="B7:D7"/>
    <mergeCell ref="H7:I7"/>
    <mergeCell ref="K7:L7"/>
    <mergeCell ref="R7:S7"/>
    <mergeCell ref="X7:Y7"/>
    <mergeCell ref="B8:D8"/>
    <mergeCell ref="H8:I8"/>
    <mergeCell ref="K8:L8"/>
    <mergeCell ref="R8:S8"/>
    <mergeCell ref="X8:Y8"/>
    <mergeCell ref="B6:D6"/>
    <mergeCell ref="H6:I6"/>
    <mergeCell ref="K6:L6"/>
    <mergeCell ref="R6:S6"/>
    <mergeCell ref="X6:Y6"/>
    <mergeCell ref="Y2:Z5"/>
    <mergeCell ref="D3:H3"/>
    <mergeCell ref="S3:T3"/>
    <mergeCell ref="U3:X3"/>
    <mergeCell ref="D4:H4"/>
    <mergeCell ref="I4:K5"/>
    <mergeCell ref="L4:R5"/>
    <mergeCell ref="S4:T4"/>
    <mergeCell ref="U4:X4"/>
    <mergeCell ref="D5:H5"/>
    <mergeCell ref="A1:B1"/>
    <mergeCell ref="C1:R1"/>
    <mergeCell ref="S1:X1"/>
    <mergeCell ref="Y1:Z1"/>
    <mergeCell ref="A2:B5"/>
    <mergeCell ref="D2:H2"/>
    <mergeCell ref="I2:K3"/>
    <mergeCell ref="L2:R3"/>
    <mergeCell ref="S2:T2"/>
    <mergeCell ref="U2:X2"/>
    <mergeCell ref="S5:T5"/>
    <mergeCell ref="U5:X5"/>
  </mergeCells>
  <pageMargins left="0.7" right="0.7" top="0.75" bottom="0.75" header="0.3" footer="0.3"/>
  <pageSetup paperSize="9" scale="62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ED414-542B-4EE4-808F-B39871CA0C0C}">
  <sheetPr>
    <pageSetUpPr fitToPage="1"/>
  </sheetPr>
  <dimension ref="A1:K18"/>
  <sheetViews>
    <sheetView view="pageBreakPreview" zoomScale="60" zoomScaleNormal="70" workbookViewId="0">
      <selection activeCell="R13" sqref="R13"/>
    </sheetView>
  </sheetViews>
  <sheetFormatPr defaultColWidth="12.21875" defaultRowHeight="15.6"/>
  <cols>
    <col min="1" max="1" width="6.21875" style="223" customWidth="1"/>
    <col min="2" max="2" width="6.77734375" style="223" customWidth="1"/>
    <col min="3" max="3" width="9.5546875" style="223" customWidth="1"/>
    <col min="4" max="4" width="12.88671875" style="223" customWidth="1"/>
    <col min="5" max="5" width="22.33203125" style="223" customWidth="1"/>
    <col min="6" max="6" width="20.5546875" style="223" customWidth="1"/>
    <col min="7" max="7" width="6" style="223" bestFit="1" customWidth="1"/>
    <col min="8" max="8" width="27.77734375" style="223" bestFit="1" customWidth="1"/>
    <col min="9" max="9" width="12.21875" style="223"/>
    <col min="10" max="10" width="10.44140625" style="223" bestFit="1" customWidth="1"/>
    <col min="11" max="11" width="20.33203125" style="223" customWidth="1"/>
    <col min="12" max="16384" width="12.21875" style="223"/>
  </cols>
  <sheetData>
    <row r="1" spans="1:11">
      <c r="A1" s="221"/>
      <c r="B1" s="221"/>
      <c r="C1" s="221"/>
      <c r="D1" s="221"/>
      <c r="E1" s="221"/>
      <c r="F1" s="221"/>
      <c r="G1" s="221"/>
      <c r="H1" s="221"/>
      <c r="I1" s="221"/>
      <c r="J1" s="222"/>
      <c r="K1" s="222"/>
    </row>
    <row r="2" spans="1:11" ht="16.2">
      <c r="A2" s="378" t="s">
        <v>102</v>
      </c>
      <c r="B2" s="378"/>
      <c r="C2" s="378"/>
      <c r="D2" s="224" t="s">
        <v>191</v>
      </c>
      <c r="E2" s="224" t="s">
        <v>192</v>
      </c>
      <c r="F2" s="224" t="s">
        <v>193</v>
      </c>
      <c r="G2" s="224" t="s">
        <v>56</v>
      </c>
      <c r="H2" s="224" t="s">
        <v>194</v>
      </c>
      <c r="I2" s="225" t="s">
        <v>368</v>
      </c>
      <c r="J2" s="225" t="s">
        <v>369</v>
      </c>
      <c r="K2" s="225" t="s">
        <v>370</v>
      </c>
    </row>
    <row r="3" spans="1:11">
      <c r="A3" s="377" t="s">
        <v>232</v>
      </c>
      <c r="B3" s="377"/>
      <c r="C3" s="377"/>
      <c r="D3" s="226" t="s">
        <v>37</v>
      </c>
      <c r="E3" s="226" t="s">
        <v>231</v>
      </c>
      <c r="F3" s="226" t="s">
        <v>195</v>
      </c>
      <c r="G3" s="226" t="s">
        <v>83</v>
      </c>
      <c r="H3" s="226" t="s">
        <v>371</v>
      </c>
      <c r="I3" s="227">
        <v>58</v>
      </c>
      <c r="J3" s="228">
        <v>40</v>
      </c>
      <c r="K3" s="228">
        <f>ROUNDUP(J3*2*1.2,0)</f>
        <v>96</v>
      </c>
    </row>
    <row r="4" spans="1:11">
      <c r="A4" s="377" t="s">
        <v>232</v>
      </c>
      <c r="B4" s="377"/>
      <c r="C4" s="377"/>
      <c r="D4" s="226" t="s">
        <v>37</v>
      </c>
      <c r="E4" s="226" t="s">
        <v>231</v>
      </c>
      <c r="F4" s="226" t="s">
        <v>195</v>
      </c>
      <c r="G4" s="226" t="s">
        <v>196</v>
      </c>
      <c r="H4" s="226" t="s">
        <v>372</v>
      </c>
      <c r="I4" s="227">
        <v>58</v>
      </c>
      <c r="J4" s="228">
        <v>123</v>
      </c>
      <c r="K4" s="228">
        <f t="shared" ref="K4:K17" si="0">ROUNDUP(J4*2*1.2,0)</f>
        <v>296</v>
      </c>
    </row>
    <row r="5" spans="1:11">
      <c r="A5" s="377" t="s">
        <v>232</v>
      </c>
      <c r="B5" s="377"/>
      <c r="C5" s="377"/>
      <c r="D5" s="226" t="s">
        <v>37</v>
      </c>
      <c r="E5" s="226" t="s">
        <v>231</v>
      </c>
      <c r="F5" s="226" t="s">
        <v>195</v>
      </c>
      <c r="G5" s="226" t="s">
        <v>197</v>
      </c>
      <c r="H5" s="226" t="s">
        <v>373</v>
      </c>
      <c r="I5" s="227">
        <v>58</v>
      </c>
      <c r="J5" s="228">
        <v>233</v>
      </c>
      <c r="K5" s="228">
        <f t="shared" si="0"/>
        <v>560</v>
      </c>
    </row>
    <row r="6" spans="1:11">
      <c r="A6" s="377" t="s">
        <v>232</v>
      </c>
      <c r="B6" s="377"/>
      <c r="C6" s="377"/>
      <c r="D6" s="226" t="s">
        <v>37</v>
      </c>
      <c r="E6" s="226" t="s">
        <v>231</v>
      </c>
      <c r="F6" s="226" t="s">
        <v>195</v>
      </c>
      <c r="G6" s="226" t="s">
        <v>198</v>
      </c>
      <c r="H6" s="226" t="s">
        <v>374</v>
      </c>
      <c r="I6" s="227">
        <v>58</v>
      </c>
      <c r="J6" s="228">
        <v>207</v>
      </c>
      <c r="K6" s="228">
        <f t="shared" si="0"/>
        <v>497</v>
      </c>
    </row>
    <row r="7" spans="1:11">
      <c r="A7" s="377" t="s">
        <v>232</v>
      </c>
      <c r="B7" s="377"/>
      <c r="C7" s="377"/>
      <c r="D7" s="226" t="s">
        <v>37</v>
      </c>
      <c r="E7" s="226" t="s">
        <v>231</v>
      </c>
      <c r="F7" s="226" t="s">
        <v>195</v>
      </c>
      <c r="G7" s="226" t="s">
        <v>53</v>
      </c>
      <c r="H7" s="226" t="s">
        <v>375</v>
      </c>
      <c r="I7" s="227">
        <v>58</v>
      </c>
      <c r="J7" s="228">
        <v>117</v>
      </c>
      <c r="K7" s="228">
        <f t="shared" si="0"/>
        <v>281</v>
      </c>
    </row>
    <row r="8" spans="1:11">
      <c r="A8" s="377" t="s">
        <v>232</v>
      </c>
      <c r="B8" s="377"/>
      <c r="C8" s="377"/>
      <c r="D8" s="226" t="s">
        <v>37</v>
      </c>
      <c r="E8" s="226" t="s">
        <v>231</v>
      </c>
      <c r="F8" s="226" t="s">
        <v>195</v>
      </c>
      <c r="G8" s="226" t="s">
        <v>115</v>
      </c>
      <c r="H8" s="226" t="s">
        <v>376</v>
      </c>
      <c r="I8" s="227">
        <v>58</v>
      </c>
      <c r="J8" s="228">
        <v>53</v>
      </c>
      <c r="K8" s="228">
        <f t="shared" si="0"/>
        <v>128</v>
      </c>
    </row>
    <row r="9" spans="1:11">
      <c r="A9" s="377" t="s">
        <v>232</v>
      </c>
      <c r="B9" s="377"/>
      <c r="C9" s="377"/>
      <c r="D9" s="226" t="s">
        <v>37</v>
      </c>
      <c r="E9" s="226" t="s">
        <v>231</v>
      </c>
      <c r="F9" s="226" t="s">
        <v>195</v>
      </c>
      <c r="G9" s="226" t="s">
        <v>95</v>
      </c>
      <c r="H9" s="226" t="s">
        <v>377</v>
      </c>
      <c r="I9" s="227">
        <v>58</v>
      </c>
      <c r="J9" s="228">
        <v>27</v>
      </c>
      <c r="K9" s="228">
        <f t="shared" si="0"/>
        <v>65</v>
      </c>
    </row>
    <row r="10" spans="1:11">
      <c r="A10" s="229"/>
      <c r="B10" s="229"/>
      <c r="C10" s="229"/>
      <c r="D10" s="229"/>
      <c r="E10" s="229"/>
      <c r="F10" s="229"/>
      <c r="G10" s="229"/>
      <c r="H10" s="229"/>
      <c r="I10" s="227"/>
      <c r="J10" s="229"/>
      <c r="K10" s="229"/>
    </row>
    <row r="11" spans="1:11">
      <c r="A11" s="377" t="s">
        <v>232</v>
      </c>
      <c r="B11" s="377"/>
      <c r="C11" s="377"/>
      <c r="D11" s="226" t="s">
        <v>36</v>
      </c>
      <c r="E11" s="226" t="s">
        <v>231</v>
      </c>
      <c r="F11" s="226" t="s">
        <v>195</v>
      </c>
      <c r="G11" s="226" t="s">
        <v>83</v>
      </c>
      <c r="H11" s="226" t="s">
        <v>378</v>
      </c>
      <c r="I11" s="227">
        <v>58</v>
      </c>
      <c r="J11" s="228">
        <v>20</v>
      </c>
      <c r="K11" s="228">
        <f t="shared" si="0"/>
        <v>48</v>
      </c>
    </row>
    <row r="12" spans="1:11">
      <c r="A12" s="377" t="s">
        <v>232</v>
      </c>
      <c r="B12" s="377"/>
      <c r="C12" s="377"/>
      <c r="D12" s="226" t="s">
        <v>36</v>
      </c>
      <c r="E12" s="226" t="s">
        <v>231</v>
      </c>
      <c r="F12" s="226" t="s">
        <v>195</v>
      </c>
      <c r="G12" s="226" t="s">
        <v>196</v>
      </c>
      <c r="H12" s="226" t="s">
        <v>379</v>
      </c>
      <c r="I12" s="227">
        <v>58</v>
      </c>
      <c r="J12" s="228">
        <v>62</v>
      </c>
      <c r="K12" s="228">
        <f t="shared" si="0"/>
        <v>149</v>
      </c>
    </row>
    <row r="13" spans="1:11">
      <c r="A13" s="377" t="s">
        <v>232</v>
      </c>
      <c r="B13" s="377"/>
      <c r="C13" s="377"/>
      <c r="D13" s="226" t="s">
        <v>36</v>
      </c>
      <c r="E13" s="226" t="s">
        <v>231</v>
      </c>
      <c r="F13" s="226" t="s">
        <v>195</v>
      </c>
      <c r="G13" s="226" t="s">
        <v>197</v>
      </c>
      <c r="H13" s="226" t="s">
        <v>380</v>
      </c>
      <c r="I13" s="227">
        <v>58</v>
      </c>
      <c r="J13" s="228">
        <v>116</v>
      </c>
      <c r="K13" s="228">
        <f>ROUNDUP(J13*2*1.2,0)</f>
        <v>279</v>
      </c>
    </row>
    <row r="14" spans="1:11">
      <c r="A14" s="377" t="s">
        <v>232</v>
      </c>
      <c r="B14" s="377"/>
      <c r="C14" s="377"/>
      <c r="D14" s="226" t="s">
        <v>36</v>
      </c>
      <c r="E14" s="226" t="s">
        <v>231</v>
      </c>
      <c r="F14" s="226" t="s">
        <v>195</v>
      </c>
      <c r="G14" s="226" t="s">
        <v>198</v>
      </c>
      <c r="H14" s="226" t="s">
        <v>381</v>
      </c>
      <c r="I14" s="227">
        <v>58</v>
      </c>
      <c r="J14" s="228">
        <v>104</v>
      </c>
      <c r="K14" s="228">
        <f t="shared" si="0"/>
        <v>250</v>
      </c>
    </row>
    <row r="15" spans="1:11">
      <c r="A15" s="377" t="s">
        <v>232</v>
      </c>
      <c r="B15" s="377"/>
      <c r="C15" s="377"/>
      <c r="D15" s="226" t="s">
        <v>36</v>
      </c>
      <c r="E15" s="226" t="s">
        <v>231</v>
      </c>
      <c r="F15" s="226" t="s">
        <v>195</v>
      </c>
      <c r="G15" s="226" t="s">
        <v>53</v>
      </c>
      <c r="H15" s="226" t="s">
        <v>382</v>
      </c>
      <c r="I15" s="227">
        <v>58</v>
      </c>
      <c r="J15" s="228">
        <v>58</v>
      </c>
      <c r="K15" s="228">
        <f t="shared" si="0"/>
        <v>140</v>
      </c>
    </row>
    <row r="16" spans="1:11">
      <c r="A16" s="377" t="s">
        <v>232</v>
      </c>
      <c r="B16" s="377"/>
      <c r="C16" s="377"/>
      <c r="D16" s="226" t="s">
        <v>36</v>
      </c>
      <c r="E16" s="226" t="s">
        <v>231</v>
      </c>
      <c r="F16" s="226" t="s">
        <v>195</v>
      </c>
      <c r="G16" s="226" t="s">
        <v>115</v>
      </c>
      <c r="H16" s="226" t="s">
        <v>383</v>
      </c>
      <c r="I16" s="227">
        <v>58</v>
      </c>
      <c r="J16" s="228">
        <v>26</v>
      </c>
      <c r="K16" s="228">
        <f t="shared" si="0"/>
        <v>63</v>
      </c>
    </row>
    <row r="17" spans="1:11">
      <c r="A17" s="377" t="s">
        <v>232</v>
      </c>
      <c r="B17" s="377"/>
      <c r="C17" s="377"/>
      <c r="D17" s="226" t="s">
        <v>36</v>
      </c>
      <c r="E17" s="226" t="s">
        <v>231</v>
      </c>
      <c r="F17" s="226" t="s">
        <v>195</v>
      </c>
      <c r="G17" s="226" t="s">
        <v>95</v>
      </c>
      <c r="H17" s="226" t="s">
        <v>384</v>
      </c>
      <c r="I17" s="227">
        <v>58</v>
      </c>
      <c r="J17" s="228">
        <v>14</v>
      </c>
      <c r="K17" s="228">
        <f t="shared" si="0"/>
        <v>34</v>
      </c>
    </row>
    <row r="18" spans="1:11">
      <c r="A18" s="229"/>
      <c r="B18" s="229"/>
      <c r="C18" s="229"/>
      <c r="D18" s="229"/>
      <c r="E18" s="229"/>
      <c r="F18" s="229"/>
      <c r="G18" s="229"/>
      <c r="H18" s="229"/>
      <c r="I18" s="229"/>
      <c r="J18" s="228">
        <f>SUM(J3:J17)</f>
        <v>1200</v>
      </c>
      <c r="K18" s="228">
        <f>SUM(K3:K17)</f>
        <v>2886</v>
      </c>
    </row>
  </sheetData>
  <mergeCells count="15">
    <mergeCell ref="A15:C15"/>
    <mergeCell ref="A16:C16"/>
    <mergeCell ref="A17:C17"/>
    <mergeCell ref="A8:C8"/>
    <mergeCell ref="A9:C9"/>
    <mergeCell ref="A11:C11"/>
    <mergeCell ref="A12:C12"/>
    <mergeCell ref="A13:C13"/>
    <mergeCell ref="A14:C14"/>
    <mergeCell ref="A7:C7"/>
    <mergeCell ref="A2:C2"/>
    <mergeCell ref="A3:C3"/>
    <mergeCell ref="A4:C4"/>
    <mergeCell ref="A5:C5"/>
    <mergeCell ref="A6:C6"/>
  </mergeCells>
  <pageMargins left="0.7" right="0.7" top="0.75" bottom="0.75" header="0.3" footer="0.3"/>
  <pageSetup paperSize="256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0426B-8579-4132-8AAF-43E3A376D4B2}">
  <sheetPr>
    <pageSetUpPr fitToPage="1"/>
  </sheetPr>
  <dimension ref="A1"/>
  <sheetViews>
    <sheetView view="pageBreakPreview" topLeftCell="A22" zoomScale="60" zoomScaleNormal="60" workbookViewId="0">
      <selection activeCell="AD17" sqref="AD17"/>
    </sheetView>
  </sheetViews>
  <sheetFormatPr defaultRowHeight="14.4"/>
  <sheetData/>
  <pageMargins left="0.7" right="0.7" top="0.75" bottom="0.75" header="0.3" footer="0.3"/>
  <pageSetup paperSize="9" scale="51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C9D62-7629-4A1B-BD72-1E366735D7C8}">
  <sheetPr codeName="Sheet7">
    <pageSetUpPr fitToPage="1"/>
  </sheetPr>
  <dimension ref="A1:H62"/>
  <sheetViews>
    <sheetView view="pageBreakPreview" zoomScale="85" zoomScaleNormal="70" zoomScaleSheetLayoutView="85" zoomScalePageLayoutView="70" workbookViewId="0">
      <selection activeCell="L11" sqref="L11"/>
    </sheetView>
  </sheetViews>
  <sheetFormatPr defaultColWidth="9.88671875" defaultRowHeight="18.600000000000001"/>
  <cols>
    <col min="1" max="1" width="5.44140625" style="137" bestFit="1" customWidth="1"/>
    <col min="2" max="2" width="19.6640625" style="137" customWidth="1"/>
    <col min="3" max="3" width="10.5546875" style="137" customWidth="1"/>
    <col min="4" max="4" width="20" style="137" customWidth="1"/>
    <col min="5" max="5" width="2.33203125" style="137" customWidth="1"/>
    <col min="6" max="6" width="15.88671875" style="137" customWidth="1"/>
    <col min="7" max="7" width="23.109375" style="137" customWidth="1"/>
    <col min="8" max="8" width="45.5546875" style="137" customWidth="1"/>
    <col min="9" max="254" width="9.88671875" style="137"/>
    <col min="255" max="255" width="3.88671875" style="137" customWidth="1"/>
    <col min="256" max="257" width="9.5546875" style="137" customWidth="1"/>
    <col min="258" max="259" width="14.6640625" style="137" customWidth="1"/>
    <col min="260" max="260" width="0" style="137" hidden="1" customWidth="1"/>
    <col min="261" max="267" width="9.5546875" style="137" customWidth="1"/>
    <col min="268" max="510" width="9.88671875" style="137"/>
    <col min="511" max="511" width="3.88671875" style="137" customWidth="1"/>
    <col min="512" max="513" width="9.5546875" style="137" customWidth="1"/>
    <col min="514" max="515" width="14.6640625" style="137" customWidth="1"/>
    <col min="516" max="516" width="0" style="137" hidden="1" customWidth="1"/>
    <col min="517" max="523" width="9.5546875" style="137" customWidth="1"/>
    <col min="524" max="766" width="9.88671875" style="137"/>
    <col min="767" max="767" width="3.88671875" style="137" customWidth="1"/>
    <col min="768" max="769" width="9.5546875" style="137" customWidth="1"/>
    <col min="770" max="771" width="14.6640625" style="137" customWidth="1"/>
    <col min="772" max="772" width="0" style="137" hidden="1" customWidth="1"/>
    <col min="773" max="779" width="9.5546875" style="137" customWidth="1"/>
    <col min="780" max="1022" width="9.88671875" style="137"/>
    <col min="1023" max="1023" width="3.88671875" style="137" customWidth="1"/>
    <col min="1024" max="1025" width="9.5546875" style="137" customWidth="1"/>
    <col min="1026" max="1027" width="14.6640625" style="137" customWidth="1"/>
    <col min="1028" max="1028" width="0" style="137" hidden="1" customWidth="1"/>
    <col min="1029" max="1035" width="9.5546875" style="137" customWidth="1"/>
    <col min="1036" max="1278" width="9.88671875" style="137"/>
    <col min="1279" max="1279" width="3.88671875" style="137" customWidth="1"/>
    <col min="1280" max="1281" width="9.5546875" style="137" customWidth="1"/>
    <col min="1282" max="1283" width="14.6640625" style="137" customWidth="1"/>
    <col min="1284" max="1284" width="0" style="137" hidden="1" customWidth="1"/>
    <col min="1285" max="1291" width="9.5546875" style="137" customWidth="1"/>
    <col min="1292" max="1534" width="9.88671875" style="137"/>
    <col min="1535" max="1535" width="3.88671875" style="137" customWidth="1"/>
    <col min="1536" max="1537" width="9.5546875" style="137" customWidth="1"/>
    <col min="1538" max="1539" width="14.6640625" style="137" customWidth="1"/>
    <col min="1540" max="1540" width="0" style="137" hidden="1" customWidth="1"/>
    <col min="1541" max="1547" width="9.5546875" style="137" customWidth="1"/>
    <col min="1548" max="1790" width="9.88671875" style="137"/>
    <col min="1791" max="1791" width="3.88671875" style="137" customWidth="1"/>
    <col min="1792" max="1793" width="9.5546875" style="137" customWidth="1"/>
    <col min="1794" max="1795" width="14.6640625" style="137" customWidth="1"/>
    <col min="1796" max="1796" width="0" style="137" hidden="1" customWidth="1"/>
    <col min="1797" max="1803" width="9.5546875" style="137" customWidth="1"/>
    <col min="1804" max="2046" width="9.88671875" style="137"/>
    <col min="2047" max="2047" width="3.88671875" style="137" customWidth="1"/>
    <col min="2048" max="2049" width="9.5546875" style="137" customWidth="1"/>
    <col min="2050" max="2051" width="14.6640625" style="137" customWidth="1"/>
    <col min="2052" max="2052" width="0" style="137" hidden="1" customWidth="1"/>
    <col min="2053" max="2059" width="9.5546875" style="137" customWidth="1"/>
    <col min="2060" max="2302" width="9.88671875" style="137"/>
    <col min="2303" max="2303" width="3.88671875" style="137" customWidth="1"/>
    <col min="2304" max="2305" width="9.5546875" style="137" customWidth="1"/>
    <col min="2306" max="2307" width="14.6640625" style="137" customWidth="1"/>
    <col min="2308" max="2308" width="0" style="137" hidden="1" customWidth="1"/>
    <col min="2309" max="2315" width="9.5546875" style="137" customWidth="1"/>
    <col min="2316" max="2558" width="9.88671875" style="137"/>
    <col min="2559" max="2559" width="3.88671875" style="137" customWidth="1"/>
    <col min="2560" max="2561" width="9.5546875" style="137" customWidth="1"/>
    <col min="2562" max="2563" width="14.6640625" style="137" customWidth="1"/>
    <col min="2564" max="2564" width="0" style="137" hidden="1" customWidth="1"/>
    <col min="2565" max="2571" width="9.5546875" style="137" customWidth="1"/>
    <col min="2572" max="2814" width="9.88671875" style="137"/>
    <col min="2815" max="2815" width="3.88671875" style="137" customWidth="1"/>
    <col min="2816" max="2817" width="9.5546875" style="137" customWidth="1"/>
    <col min="2818" max="2819" width="14.6640625" style="137" customWidth="1"/>
    <col min="2820" max="2820" width="0" style="137" hidden="1" customWidth="1"/>
    <col min="2821" max="2827" width="9.5546875" style="137" customWidth="1"/>
    <col min="2828" max="3070" width="9.88671875" style="137"/>
    <col min="3071" max="3071" width="3.88671875" style="137" customWidth="1"/>
    <col min="3072" max="3073" width="9.5546875" style="137" customWidth="1"/>
    <col min="3074" max="3075" width="14.6640625" style="137" customWidth="1"/>
    <col min="3076" max="3076" width="0" style="137" hidden="1" customWidth="1"/>
    <col min="3077" max="3083" width="9.5546875" style="137" customWidth="1"/>
    <col min="3084" max="3326" width="9.88671875" style="137"/>
    <col min="3327" max="3327" width="3.88671875" style="137" customWidth="1"/>
    <col min="3328" max="3329" width="9.5546875" style="137" customWidth="1"/>
    <col min="3330" max="3331" width="14.6640625" style="137" customWidth="1"/>
    <col min="3332" max="3332" width="0" style="137" hidden="1" customWidth="1"/>
    <col min="3333" max="3339" width="9.5546875" style="137" customWidth="1"/>
    <col min="3340" max="3582" width="9.88671875" style="137"/>
    <col min="3583" max="3583" width="3.88671875" style="137" customWidth="1"/>
    <col min="3584" max="3585" width="9.5546875" style="137" customWidth="1"/>
    <col min="3586" max="3587" width="14.6640625" style="137" customWidth="1"/>
    <col min="3588" max="3588" width="0" style="137" hidden="1" customWidth="1"/>
    <col min="3589" max="3595" width="9.5546875" style="137" customWidth="1"/>
    <col min="3596" max="3838" width="9.88671875" style="137"/>
    <col min="3839" max="3839" width="3.88671875" style="137" customWidth="1"/>
    <col min="3840" max="3841" width="9.5546875" style="137" customWidth="1"/>
    <col min="3842" max="3843" width="14.6640625" style="137" customWidth="1"/>
    <col min="3844" max="3844" width="0" style="137" hidden="1" customWidth="1"/>
    <col min="3845" max="3851" width="9.5546875" style="137" customWidth="1"/>
    <col min="3852" max="4094" width="9.88671875" style="137"/>
    <col min="4095" max="4095" width="3.88671875" style="137" customWidth="1"/>
    <col min="4096" max="4097" width="9.5546875" style="137" customWidth="1"/>
    <col min="4098" max="4099" width="14.6640625" style="137" customWidth="1"/>
    <col min="4100" max="4100" width="0" style="137" hidden="1" customWidth="1"/>
    <col min="4101" max="4107" width="9.5546875" style="137" customWidth="1"/>
    <col min="4108" max="4350" width="9.88671875" style="137"/>
    <col min="4351" max="4351" width="3.88671875" style="137" customWidth="1"/>
    <col min="4352" max="4353" width="9.5546875" style="137" customWidth="1"/>
    <col min="4354" max="4355" width="14.6640625" style="137" customWidth="1"/>
    <col min="4356" max="4356" width="0" style="137" hidden="1" customWidth="1"/>
    <col min="4357" max="4363" width="9.5546875" style="137" customWidth="1"/>
    <col min="4364" max="4606" width="9.88671875" style="137"/>
    <col min="4607" max="4607" width="3.88671875" style="137" customWidth="1"/>
    <col min="4608" max="4609" width="9.5546875" style="137" customWidth="1"/>
    <col min="4610" max="4611" width="14.6640625" style="137" customWidth="1"/>
    <col min="4612" max="4612" width="0" style="137" hidden="1" customWidth="1"/>
    <col min="4613" max="4619" width="9.5546875" style="137" customWidth="1"/>
    <col min="4620" max="4862" width="9.88671875" style="137"/>
    <col min="4863" max="4863" width="3.88671875" style="137" customWidth="1"/>
    <col min="4864" max="4865" width="9.5546875" style="137" customWidth="1"/>
    <col min="4866" max="4867" width="14.6640625" style="137" customWidth="1"/>
    <col min="4868" max="4868" width="0" style="137" hidden="1" customWidth="1"/>
    <col min="4869" max="4875" width="9.5546875" style="137" customWidth="1"/>
    <col min="4876" max="5118" width="9.88671875" style="137"/>
    <col min="5119" max="5119" width="3.88671875" style="137" customWidth="1"/>
    <col min="5120" max="5121" width="9.5546875" style="137" customWidth="1"/>
    <col min="5122" max="5123" width="14.6640625" style="137" customWidth="1"/>
    <col min="5124" max="5124" width="0" style="137" hidden="1" customWidth="1"/>
    <col min="5125" max="5131" width="9.5546875" style="137" customWidth="1"/>
    <col min="5132" max="5374" width="9.88671875" style="137"/>
    <col min="5375" max="5375" width="3.88671875" style="137" customWidth="1"/>
    <col min="5376" max="5377" width="9.5546875" style="137" customWidth="1"/>
    <col min="5378" max="5379" width="14.6640625" style="137" customWidth="1"/>
    <col min="5380" max="5380" width="0" style="137" hidden="1" customWidth="1"/>
    <col min="5381" max="5387" width="9.5546875" style="137" customWidth="1"/>
    <col min="5388" max="5630" width="9.88671875" style="137"/>
    <col min="5631" max="5631" width="3.88671875" style="137" customWidth="1"/>
    <col min="5632" max="5633" width="9.5546875" style="137" customWidth="1"/>
    <col min="5634" max="5635" width="14.6640625" style="137" customWidth="1"/>
    <col min="5636" max="5636" width="0" style="137" hidden="1" customWidth="1"/>
    <col min="5637" max="5643" width="9.5546875" style="137" customWidth="1"/>
    <col min="5644" max="5886" width="9.88671875" style="137"/>
    <col min="5887" max="5887" width="3.88671875" style="137" customWidth="1"/>
    <col min="5888" max="5889" width="9.5546875" style="137" customWidth="1"/>
    <col min="5890" max="5891" width="14.6640625" style="137" customWidth="1"/>
    <col min="5892" max="5892" width="0" style="137" hidden="1" customWidth="1"/>
    <col min="5893" max="5899" width="9.5546875" style="137" customWidth="1"/>
    <col min="5900" max="6142" width="9.88671875" style="137"/>
    <col min="6143" max="6143" width="3.88671875" style="137" customWidth="1"/>
    <col min="6144" max="6145" width="9.5546875" style="137" customWidth="1"/>
    <col min="6146" max="6147" width="14.6640625" style="137" customWidth="1"/>
    <col min="6148" max="6148" width="0" style="137" hidden="1" customWidth="1"/>
    <col min="6149" max="6155" width="9.5546875" style="137" customWidth="1"/>
    <col min="6156" max="6398" width="9.88671875" style="137"/>
    <col min="6399" max="6399" width="3.88671875" style="137" customWidth="1"/>
    <col min="6400" max="6401" width="9.5546875" style="137" customWidth="1"/>
    <col min="6402" max="6403" width="14.6640625" style="137" customWidth="1"/>
    <col min="6404" max="6404" width="0" style="137" hidden="1" customWidth="1"/>
    <col min="6405" max="6411" width="9.5546875" style="137" customWidth="1"/>
    <col min="6412" max="6654" width="9.88671875" style="137"/>
    <col min="6655" max="6655" width="3.88671875" style="137" customWidth="1"/>
    <col min="6656" max="6657" width="9.5546875" style="137" customWidth="1"/>
    <col min="6658" max="6659" width="14.6640625" style="137" customWidth="1"/>
    <col min="6660" max="6660" width="0" style="137" hidden="1" customWidth="1"/>
    <col min="6661" max="6667" width="9.5546875" style="137" customWidth="1"/>
    <col min="6668" max="6910" width="9.88671875" style="137"/>
    <col min="6911" max="6911" width="3.88671875" style="137" customWidth="1"/>
    <col min="6912" max="6913" width="9.5546875" style="137" customWidth="1"/>
    <col min="6914" max="6915" width="14.6640625" style="137" customWidth="1"/>
    <col min="6916" max="6916" width="0" style="137" hidden="1" customWidth="1"/>
    <col min="6917" max="6923" width="9.5546875" style="137" customWidth="1"/>
    <col min="6924" max="7166" width="9.88671875" style="137"/>
    <col min="7167" max="7167" width="3.88671875" style="137" customWidth="1"/>
    <col min="7168" max="7169" width="9.5546875" style="137" customWidth="1"/>
    <col min="7170" max="7171" width="14.6640625" style="137" customWidth="1"/>
    <col min="7172" max="7172" width="0" style="137" hidden="1" customWidth="1"/>
    <col min="7173" max="7179" width="9.5546875" style="137" customWidth="1"/>
    <col min="7180" max="7422" width="9.88671875" style="137"/>
    <col min="7423" max="7423" width="3.88671875" style="137" customWidth="1"/>
    <col min="7424" max="7425" width="9.5546875" style="137" customWidth="1"/>
    <col min="7426" max="7427" width="14.6640625" style="137" customWidth="1"/>
    <col min="7428" max="7428" width="0" style="137" hidden="1" customWidth="1"/>
    <col min="7429" max="7435" width="9.5546875" style="137" customWidth="1"/>
    <col min="7436" max="7678" width="9.88671875" style="137"/>
    <col min="7679" max="7679" width="3.88671875" style="137" customWidth="1"/>
    <col min="7680" max="7681" width="9.5546875" style="137" customWidth="1"/>
    <col min="7682" max="7683" width="14.6640625" style="137" customWidth="1"/>
    <col min="7684" max="7684" width="0" style="137" hidden="1" customWidth="1"/>
    <col min="7685" max="7691" width="9.5546875" style="137" customWidth="1"/>
    <col min="7692" max="7934" width="9.88671875" style="137"/>
    <col min="7935" max="7935" width="3.88671875" style="137" customWidth="1"/>
    <col min="7936" max="7937" width="9.5546875" style="137" customWidth="1"/>
    <col min="7938" max="7939" width="14.6640625" style="137" customWidth="1"/>
    <col min="7940" max="7940" width="0" style="137" hidden="1" customWidth="1"/>
    <col min="7941" max="7947" width="9.5546875" style="137" customWidth="1"/>
    <col min="7948" max="8190" width="9.88671875" style="137"/>
    <col min="8191" max="8191" width="3.88671875" style="137" customWidth="1"/>
    <col min="8192" max="8193" width="9.5546875" style="137" customWidth="1"/>
    <col min="8194" max="8195" width="14.6640625" style="137" customWidth="1"/>
    <col min="8196" max="8196" width="0" style="137" hidden="1" customWidth="1"/>
    <col min="8197" max="8203" width="9.5546875" style="137" customWidth="1"/>
    <col min="8204" max="8446" width="9.88671875" style="137"/>
    <col min="8447" max="8447" width="3.88671875" style="137" customWidth="1"/>
    <col min="8448" max="8449" width="9.5546875" style="137" customWidth="1"/>
    <col min="8450" max="8451" width="14.6640625" style="137" customWidth="1"/>
    <col min="8452" max="8452" width="0" style="137" hidden="1" customWidth="1"/>
    <col min="8453" max="8459" width="9.5546875" style="137" customWidth="1"/>
    <col min="8460" max="8702" width="9.88671875" style="137"/>
    <col min="8703" max="8703" width="3.88671875" style="137" customWidth="1"/>
    <col min="8704" max="8705" width="9.5546875" style="137" customWidth="1"/>
    <col min="8706" max="8707" width="14.6640625" style="137" customWidth="1"/>
    <col min="8708" max="8708" width="0" style="137" hidden="1" customWidth="1"/>
    <col min="8709" max="8715" width="9.5546875" style="137" customWidth="1"/>
    <col min="8716" max="8958" width="9.88671875" style="137"/>
    <col min="8959" max="8959" width="3.88671875" style="137" customWidth="1"/>
    <col min="8960" max="8961" width="9.5546875" style="137" customWidth="1"/>
    <col min="8962" max="8963" width="14.6640625" style="137" customWidth="1"/>
    <col min="8964" max="8964" width="0" style="137" hidden="1" customWidth="1"/>
    <col min="8965" max="8971" width="9.5546875" style="137" customWidth="1"/>
    <col min="8972" max="9214" width="9.88671875" style="137"/>
    <col min="9215" max="9215" width="3.88671875" style="137" customWidth="1"/>
    <col min="9216" max="9217" width="9.5546875" style="137" customWidth="1"/>
    <col min="9218" max="9219" width="14.6640625" style="137" customWidth="1"/>
    <col min="9220" max="9220" width="0" style="137" hidden="1" customWidth="1"/>
    <col min="9221" max="9227" width="9.5546875" style="137" customWidth="1"/>
    <col min="9228" max="9470" width="9.88671875" style="137"/>
    <col min="9471" max="9471" width="3.88671875" style="137" customWidth="1"/>
    <col min="9472" max="9473" width="9.5546875" style="137" customWidth="1"/>
    <col min="9474" max="9475" width="14.6640625" style="137" customWidth="1"/>
    <col min="9476" max="9476" width="0" style="137" hidden="1" customWidth="1"/>
    <col min="9477" max="9483" width="9.5546875" style="137" customWidth="1"/>
    <col min="9484" max="9726" width="9.88671875" style="137"/>
    <col min="9727" max="9727" width="3.88671875" style="137" customWidth="1"/>
    <col min="9728" max="9729" width="9.5546875" style="137" customWidth="1"/>
    <col min="9730" max="9731" width="14.6640625" style="137" customWidth="1"/>
    <col min="9732" max="9732" width="0" style="137" hidden="1" customWidth="1"/>
    <col min="9733" max="9739" width="9.5546875" style="137" customWidth="1"/>
    <col min="9740" max="9982" width="9.88671875" style="137"/>
    <col min="9983" max="9983" width="3.88671875" style="137" customWidth="1"/>
    <col min="9984" max="9985" width="9.5546875" style="137" customWidth="1"/>
    <col min="9986" max="9987" width="14.6640625" style="137" customWidth="1"/>
    <col min="9988" max="9988" width="0" style="137" hidden="1" customWidth="1"/>
    <col min="9989" max="9995" width="9.5546875" style="137" customWidth="1"/>
    <col min="9996" max="10238" width="9.88671875" style="137"/>
    <col min="10239" max="10239" width="3.88671875" style="137" customWidth="1"/>
    <col min="10240" max="10241" width="9.5546875" style="137" customWidth="1"/>
    <col min="10242" max="10243" width="14.6640625" style="137" customWidth="1"/>
    <col min="10244" max="10244" width="0" style="137" hidden="1" customWidth="1"/>
    <col min="10245" max="10251" width="9.5546875" style="137" customWidth="1"/>
    <col min="10252" max="10494" width="9.88671875" style="137"/>
    <col min="10495" max="10495" width="3.88671875" style="137" customWidth="1"/>
    <col min="10496" max="10497" width="9.5546875" style="137" customWidth="1"/>
    <col min="10498" max="10499" width="14.6640625" style="137" customWidth="1"/>
    <col min="10500" max="10500" width="0" style="137" hidden="1" customWidth="1"/>
    <col min="10501" max="10507" width="9.5546875" style="137" customWidth="1"/>
    <col min="10508" max="10750" width="9.88671875" style="137"/>
    <col min="10751" max="10751" width="3.88671875" style="137" customWidth="1"/>
    <col min="10752" max="10753" width="9.5546875" style="137" customWidth="1"/>
    <col min="10754" max="10755" width="14.6640625" style="137" customWidth="1"/>
    <col min="10756" max="10756" width="0" style="137" hidden="1" customWidth="1"/>
    <col min="10757" max="10763" width="9.5546875" style="137" customWidth="1"/>
    <col min="10764" max="11006" width="9.88671875" style="137"/>
    <col min="11007" max="11007" width="3.88671875" style="137" customWidth="1"/>
    <col min="11008" max="11009" width="9.5546875" style="137" customWidth="1"/>
    <col min="11010" max="11011" width="14.6640625" style="137" customWidth="1"/>
    <col min="11012" max="11012" width="0" style="137" hidden="1" customWidth="1"/>
    <col min="11013" max="11019" width="9.5546875" style="137" customWidth="1"/>
    <col min="11020" max="11262" width="9.88671875" style="137"/>
    <col min="11263" max="11263" width="3.88671875" style="137" customWidth="1"/>
    <col min="11264" max="11265" width="9.5546875" style="137" customWidth="1"/>
    <col min="11266" max="11267" width="14.6640625" style="137" customWidth="1"/>
    <col min="11268" max="11268" width="0" style="137" hidden="1" customWidth="1"/>
    <col min="11269" max="11275" width="9.5546875" style="137" customWidth="1"/>
    <col min="11276" max="11518" width="9.88671875" style="137"/>
    <col min="11519" max="11519" width="3.88671875" style="137" customWidth="1"/>
    <col min="11520" max="11521" width="9.5546875" style="137" customWidth="1"/>
    <col min="11522" max="11523" width="14.6640625" style="137" customWidth="1"/>
    <col min="11524" max="11524" width="0" style="137" hidden="1" customWidth="1"/>
    <col min="11525" max="11531" width="9.5546875" style="137" customWidth="1"/>
    <col min="11532" max="11774" width="9.88671875" style="137"/>
    <col min="11775" max="11775" width="3.88671875" style="137" customWidth="1"/>
    <col min="11776" max="11777" width="9.5546875" style="137" customWidth="1"/>
    <col min="11778" max="11779" width="14.6640625" style="137" customWidth="1"/>
    <col min="11780" max="11780" width="0" style="137" hidden="1" customWidth="1"/>
    <col min="11781" max="11787" width="9.5546875" style="137" customWidth="1"/>
    <col min="11788" max="12030" width="9.88671875" style="137"/>
    <col min="12031" max="12031" width="3.88671875" style="137" customWidth="1"/>
    <col min="12032" max="12033" width="9.5546875" style="137" customWidth="1"/>
    <col min="12034" max="12035" width="14.6640625" style="137" customWidth="1"/>
    <col min="12036" max="12036" width="0" style="137" hidden="1" customWidth="1"/>
    <col min="12037" max="12043" width="9.5546875" style="137" customWidth="1"/>
    <col min="12044" max="12286" width="9.88671875" style="137"/>
    <col min="12287" max="12287" width="3.88671875" style="137" customWidth="1"/>
    <col min="12288" max="12289" width="9.5546875" style="137" customWidth="1"/>
    <col min="12290" max="12291" width="14.6640625" style="137" customWidth="1"/>
    <col min="12292" max="12292" width="0" style="137" hidden="1" customWidth="1"/>
    <col min="12293" max="12299" width="9.5546875" style="137" customWidth="1"/>
    <col min="12300" max="12542" width="9.88671875" style="137"/>
    <col min="12543" max="12543" width="3.88671875" style="137" customWidth="1"/>
    <col min="12544" max="12545" width="9.5546875" style="137" customWidth="1"/>
    <col min="12546" max="12547" width="14.6640625" style="137" customWidth="1"/>
    <col min="12548" max="12548" width="0" style="137" hidden="1" customWidth="1"/>
    <col min="12549" max="12555" width="9.5546875" style="137" customWidth="1"/>
    <col min="12556" max="12798" width="9.88671875" style="137"/>
    <col min="12799" max="12799" width="3.88671875" style="137" customWidth="1"/>
    <col min="12800" max="12801" width="9.5546875" style="137" customWidth="1"/>
    <col min="12802" max="12803" width="14.6640625" style="137" customWidth="1"/>
    <col min="12804" max="12804" width="0" style="137" hidden="1" customWidth="1"/>
    <col min="12805" max="12811" width="9.5546875" style="137" customWidth="1"/>
    <col min="12812" max="13054" width="9.88671875" style="137"/>
    <col min="13055" max="13055" width="3.88671875" style="137" customWidth="1"/>
    <col min="13056" max="13057" width="9.5546875" style="137" customWidth="1"/>
    <col min="13058" max="13059" width="14.6640625" style="137" customWidth="1"/>
    <col min="13060" max="13060" width="0" style="137" hidden="1" customWidth="1"/>
    <col min="13061" max="13067" width="9.5546875" style="137" customWidth="1"/>
    <col min="13068" max="13310" width="9.88671875" style="137"/>
    <col min="13311" max="13311" width="3.88671875" style="137" customWidth="1"/>
    <col min="13312" max="13313" width="9.5546875" style="137" customWidth="1"/>
    <col min="13314" max="13315" width="14.6640625" style="137" customWidth="1"/>
    <col min="13316" max="13316" width="0" style="137" hidden="1" customWidth="1"/>
    <col min="13317" max="13323" width="9.5546875" style="137" customWidth="1"/>
    <col min="13324" max="13566" width="9.88671875" style="137"/>
    <col min="13567" max="13567" width="3.88671875" style="137" customWidth="1"/>
    <col min="13568" max="13569" width="9.5546875" style="137" customWidth="1"/>
    <col min="13570" max="13571" width="14.6640625" style="137" customWidth="1"/>
    <col min="13572" max="13572" width="0" style="137" hidden="1" customWidth="1"/>
    <col min="13573" max="13579" width="9.5546875" style="137" customWidth="1"/>
    <col min="13580" max="13822" width="9.88671875" style="137"/>
    <col min="13823" max="13823" width="3.88671875" style="137" customWidth="1"/>
    <col min="13824" max="13825" width="9.5546875" style="137" customWidth="1"/>
    <col min="13826" max="13827" width="14.6640625" style="137" customWidth="1"/>
    <col min="13828" max="13828" width="0" style="137" hidden="1" customWidth="1"/>
    <col min="13829" max="13835" width="9.5546875" style="137" customWidth="1"/>
    <col min="13836" max="14078" width="9.88671875" style="137"/>
    <col min="14079" max="14079" width="3.88671875" style="137" customWidth="1"/>
    <col min="14080" max="14081" width="9.5546875" style="137" customWidth="1"/>
    <col min="14082" max="14083" width="14.6640625" style="137" customWidth="1"/>
    <col min="14084" max="14084" width="0" style="137" hidden="1" customWidth="1"/>
    <col min="14085" max="14091" width="9.5546875" style="137" customWidth="1"/>
    <col min="14092" max="14334" width="9.88671875" style="137"/>
    <col min="14335" max="14335" width="3.88671875" style="137" customWidth="1"/>
    <col min="14336" max="14337" width="9.5546875" style="137" customWidth="1"/>
    <col min="14338" max="14339" width="14.6640625" style="137" customWidth="1"/>
    <col min="14340" max="14340" width="0" style="137" hidden="1" customWidth="1"/>
    <col min="14341" max="14347" width="9.5546875" style="137" customWidth="1"/>
    <col min="14348" max="14590" width="9.88671875" style="137"/>
    <col min="14591" max="14591" width="3.88671875" style="137" customWidth="1"/>
    <col min="14592" max="14593" width="9.5546875" style="137" customWidth="1"/>
    <col min="14594" max="14595" width="14.6640625" style="137" customWidth="1"/>
    <col min="14596" max="14596" width="0" style="137" hidden="1" customWidth="1"/>
    <col min="14597" max="14603" width="9.5546875" style="137" customWidth="1"/>
    <col min="14604" max="14846" width="9.88671875" style="137"/>
    <col min="14847" max="14847" width="3.88671875" style="137" customWidth="1"/>
    <col min="14848" max="14849" width="9.5546875" style="137" customWidth="1"/>
    <col min="14850" max="14851" width="14.6640625" style="137" customWidth="1"/>
    <col min="14852" max="14852" width="0" style="137" hidden="1" customWidth="1"/>
    <col min="14853" max="14859" width="9.5546875" style="137" customWidth="1"/>
    <col min="14860" max="15102" width="9.88671875" style="137"/>
    <col min="15103" max="15103" width="3.88671875" style="137" customWidth="1"/>
    <col min="15104" max="15105" width="9.5546875" style="137" customWidth="1"/>
    <col min="15106" max="15107" width="14.6640625" style="137" customWidth="1"/>
    <col min="15108" max="15108" width="0" style="137" hidden="1" customWidth="1"/>
    <col min="15109" max="15115" width="9.5546875" style="137" customWidth="1"/>
    <col min="15116" max="15358" width="9.88671875" style="137"/>
    <col min="15359" max="15359" width="3.88671875" style="137" customWidth="1"/>
    <col min="15360" max="15361" width="9.5546875" style="137" customWidth="1"/>
    <col min="15362" max="15363" width="14.6640625" style="137" customWidth="1"/>
    <col min="15364" max="15364" width="0" style="137" hidden="1" customWidth="1"/>
    <col min="15365" max="15371" width="9.5546875" style="137" customWidth="1"/>
    <col min="15372" max="15614" width="9.88671875" style="137"/>
    <col min="15615" max="15615" width="3.88671875" style="137" customWidth="1"/>
    <col min="15616" max="15617" width="9.5546875" style="137" customWidth="1"/>
    <col min="15618" max="15619" width="14.6640625" style="137" customWidth="1"/>
    <col min="15620" max="15620" width="0" style="137" hidden="1" customWidth="1"/>
    <col min="15621" max="15627" width="9.5546875" style="137" customWidth="1"/>
    <col min="15628" max="15870" width="9.88671875" style="137"/>
    <col min="15871" max="15871" width="3.88671875" style="137" customWidth="1"/>
    <col min="15872" max="15873" width="9.5546875" style="137" customWidth="1"/>
    <col min="15874" max="15875" width="14.6640625" style="137" customWidth="1"/>
    <col min="15876" max="15876" width="0" style="137" hidden="1" customWidth="1"/>
    <col min="15877" max="15883" width="9.5546875" style="137" customWidth="1"/>
    <col min="15884" max="16126" width="9.88671875" style="137"/>
    <col min="16127" max="16127" width="3.88671875" style="137" customWidth="1"/>
    <col min="16128" max="16129" width="9.5546875" style="137" customWidth="1"/>
    <col min="16130" max="16131" width="14.6640625" style="137" customWidth="1"/>
    <col min="16132" max="16132" width="0" style="137" hidden="1" customWidth="1"/>
    <col min="16133" max="16139" width="9.5546875" style="137" customWidth="1"/>
    <col min="16140" max="16384" width="9.88671875" style="137"/>
  </cols>
  <sheetData>
    <row r="1" spans="1:8" s="125" customFormat="1" ht="12.75" customHeight="1">
      <c r="B1"/>
      <c r="C1"/>
      <c r="D1"/>
      <c r="E1"/>
      <c r="F1" s="187" t="s">
        <v>66</v>
      </c>
      <c r="G1" s="188" t="s">
        <v>96</v>
      </c>
      <c r="H1"/>
    </row>
    <row r="2" spans="1:8" s="125" customFormat="1" ht="12.75" customHeight="1">
      <c r="B2"/>
      <c r="C2"/>
      <c r="D2"/>
      <c r="E2"/>
      <c r="F2" s="187" t="s">
        <v>68</v>
      </c>
      <c r="G2" s="189" t="s">
        <v>97</v>
      </c>
      <c r="H2"/>
    </row>
    <row r="3" spans="1:8" s="125" customFormat="1" ht="12.75" customHeight="1" thickBot="1">
      <c r="B3"/>
      <c r="C3"/>
      <c r="D3"/>
      <c r="E3"/>
      <c r="F3" s="187" t="s">
        <v>70</v>
      </c>
      <c r="G3" s="190" t="s">
        <v>98</v>
      </c>
      <c r="H3"/>
    </row>
    <row r="4" spans="1:8" s="125" customFormat="1" ht="17.25" customHeight="1" thickBot="1">
      <c r="A4" s="126"/>
      <c r="B4" s="383" t="s">
        <v>99</v>
      </c>
      <c r="C4" s="383"/>
      <c r="D4" s="191">
        <f ca="1">TODAY()</f>
        <v>45478</v>
      </c>
      <c r="E4"/>
      <c r="F4"/>
      <c r="G4"/>
      <c r="H4"/>
    </row>
    <row r="5" spans="1:8" s="125" customFormat="1" ht="3.9" customHeight="1" thickBot="1">
      <c r="A5" s="126"/>
      <c r="B5" s="384"/>
      <c r="C5" s="384"/>
      <c r="D5" s="128"/>
      <c r="E5"/>
      <c r="F5" s="126"/>
      <c r="G5" s="126"/>
      <c r="H5"/>
    </row>
    <row r="6" spans="1:8" s="125" customFormat="1" ht="17.25" customHeight="1" thickBot="1">
      <c r="A6" s="126"/>
      <c r="B6" s="383" t="s">
        <v>211</v>
      </c>
      <c r="C6" s="383"/>
      <c r="D6" s="129" t="s">
        <v>114</v>
      </c>
      <c r="E6"/>
      <c r="F6" s="127" t="s">
        <v>100</v>
      </c>
      <c r="G6" s="194" t="str">
        <f>'1. CUTTING DOCKET'!D9</f>
        <v>FW24 PRODUCTION</v>
      </c>
      <c r="H6"/>
    </row>
    <row r="7" spans="1:8" s="125" customFormat="1" ht="3.9" customHeight="1" thickBot="1">
      <c r="A7" s="126"/>
      <c r="B7" s="385"/>
      <c r="C7" s="385"/>
      <c r="D7" s="128"/>
      <c r="E7"/>
      <c r="F7" s="130"/>
      <c r="G7" s="131"/>
      <c r="H7"/>
    </row>
    <row r="8" spans="1:8" s="125" customFormat="1" ht="17.25" customHeight="1" thickBot="1">
      <c r="A8" s="126"/>
      <c r="B8" s="383" t="s">
        <v>101</v>
      </c>
      <c r="C8" s="383"/>
      <c r="D8" s="129" t="str">
        <f>'1. CUTTING DOCKET'!D7</f>
        <v>OVSTS132</v>
      </c>
      <c r="E8" s="132"/>
      <c r="F8" s="127" t="s">
        <v>102</v>
      </c>
      <c r="G8" s="129" t="str">
        <f>'1. CUTTING DOCKET'!D10</f>
        <v>SS TEE</v>
      </c>
      <c r="H8"/>
    </row>
    <row r="9" spans="1:8" s="125" customFormat="1" ht="9" customHeight="1" thickBot="1">
      <c r="B9" s="133"/>
      <c r="C9" s="133"/>
      <c r="D9" s="133"/>
      <c r="F9" s="133"/>
      <c r="G9" s="133"/>
    </row>
    <row r="10" spans="1:8" s="131" customFormat="1" ht="33.75" customHeight="1" thickBot="1">
      <c r="A10" s="134" t="s">
        <v>103</v>
      </c>
      <c r="B10" s="134" t="s">
        <v>104</v>
      </c>
      <c r="C10" s="382" t="s">
        <v>105</v>
      </c>
      <c r="D10" s="382"/>
      <c r="E10" s="382"/>
      <c r="F10" s="382"/>
      <c r="G10" s="135" t="s">
        <v>106</v>
      </c>
      <c r="H10" s="135" t="s">
        <v>107</v>
      </c>
    </row>
    <row r="11" spans="1:8" s="125" customFormat="1" ht="106.8" customHeight="1" thickBot="1">
      <c r="A11" s="381">
        <v>1</v>
      </c>
      <c r="B11" s="193" t="s">
        <v>212</v>
      </c>
      <c r="C11" s="379" t="s">
        <v>385</v>
      </c>
      <c r="D11" s="379"/>
      <c r="E11" s="379"/>
      <c r="F11" s="379"/>
      <c r="G11" s="381"/>
      <c r="H11" s="192"/>
    </row>
    <row r="12" spans="1:8" s="125" customFormat="1" ht="106.8" customHeight="1" thickBot="1">
      <c r="A12" s="381"/>
      <c r="B12" s="193" t="s">
        <v>108</v>
      </c>
      <c r="C12" s="379" t="s">
        <v>215</v>
      </c>
      <c r="D12" s="379"/>
      <c r="E12" s="379"/>
      <c r="F12" s="379"/>
      <c r="G12" s="381"/>
      <c r="H12" s="192"/>
    </row>
    <row r="13" spans="1:8" s="125" customFormat="1" ht="106.8" customHeight="1" thickBot="1">
      <c r="A13" s="192">
        <v>2</v>
      </c>
      <c r="B13" s="193" t="s">
        <v>109</v>
      </c>
      <c r="C13" s="379" t="str">
        <f>'1. CUTTING DOCKET'!C99</f>
        <v>IN BÁN THÀNH PHẨM TẠI THÂN TRƯỚC + THÂN SAU</v>
      </c>
      <c r="D13" s="379"/>
      <c r="E13" s="379"/>
      <c r="F13" s="379"/>
      <c r="G13" s="192"/>
      <c r="H13" s="192"/>
    </row>
    <row r="14" spans="1:8" s="125" customFormat="1" ht="106.8" customHeight="1" thickBot="1">
      <c r="A14" s="192">
        <v>3</v>
      </c>
      <c r="B14" s="193" t="s">
        <v>213</v>
      </c>
      <c r="C14" s="379"/>
      <c r="D14" s="379"/>
      <c r="E14" s="379"/>
      <c r="F14" s="379"/>
      <c r="G14" s="192"/>
      <c r="H14" s="192"/>
    </row>
    <row r="15" spans="1:8" s="125" customFormat="1" ht="106.8" customHeight="1" thickBot="1">
      <c r="A15" s="192">
        <v>4</v>
      </c>
      <c r="B15" s="193" t="s">
        <v>110</v>
      </c>
      <c r="C15" s="379" t="str">
        <f>'1. CUTTING DOCKET'!C113</f>
        <v>KHÔNG WASH</v>
      </c>
      <c r="D15" s="379"/>
      <c r="E15" s="379"/>
      <c r="F15" s="379"/>
      <c r="G15" s="192"/>
      <c r="H15" s="192"/>
    </row>
    <row r="16" spans="1:8" s="125" customFormat="1" ht="106.8" customHeight="1" thickBot="1">
      <c r="A16" s="192">
        <v>5</v>
      </c>
      <c r="B16" s="193" t="s">
        <v>214</v>
      </c>
      <c r="C16" s="379" t="s">
        <v>130</v>
      </c>
      <c r="D16" s="379"/>
      <c r="E16" s="379"/>
      <c r="F16" s="379"/>
      <c r="G16" s="192"/>
      <c r="H16" s="192"/>
    </row>
    <row r="17" spans="1:8" ht="12" customHeight="1">
      <c r="A17" s="131"/>
      <c r="B17" s="131"/>
      <c r="C17" s="136"/>
      <c r="D17" s="136"/>
      <c r="E17" s="136"/>
      <c r="F17" s="136"/>
      <c r="G17" s="131"/>
      <c r="H17" s="131"/>
    </row>
    <row r="18" spans="1:8" ht="34.5" customHeight="1">
      <c r="A18" s="131"/>
      <c r="B18" s="380" t="s">
        <v>111</v>
      </c>
      <c r="C18" s="380"/>
      <c r="D18" s="380"/>
      <c r="E18" s="136"/>
      <c r="F18" s="136"/>
      <c r="G18" s="380" t="s">
        <v>112</v>
      </c>
      <c r="H18" s="380"/>
    </row>
    <row r="19" spans="1:8" ht="39.9" customHeight="1">
      <c r="A19" s="131"/>
      <c r="B19" s="138"/>
      <c r="C19" s="138"/>
      <c r="D19" s="138"/>
      <c r="E19" s="138"/>
      <c r="F19" s="125"/>
      <c r="G19" s="138"/>
      <c r="H19" s="138"/>
    </row>
    <row r="20" spans="1:8" ht="39.9" customHeight="1">
      <c r="A20" s="126"/>
      <c r="B20" s="139"/>
      <c r="C20" s="139"/>
      <c r="D20" s="139"/>
      <c r="E20" s="139"/>
      <c r="F20" s="139"/>
      <c r="G20" s="139"/>
      <c r="H20" s="139"/>
    </row>
    <row r="21" spans="1:8" ht="39.9" customHeight="1">
      <c r="A21" s="126"/>
      <c r="B21" s="139"/>
      <c r="C21" s="139"/>
      <c r="D21" s="139"/>
      <c r="E21" s="139"/>
      <c r="F21" s="139"/>
      <c r="G21" s="139"/>
      <c r="H21" s="139"/>
    </row>
    <row r="22" spans="1:8" ht="39.9" customHeight="1">
      <c r="A22" s="126"/>
      <c r="B22" s="139"/>
      <c r="C22" s="139"/>
      <c r="D22" s="139"/>
      <c r="E22" s="139"/>
      <c r="F22" s="139"/>
      <c r="G22" s="139"/>
      <c r="H22" s="139"/>
    </row>
    <row r="23" spans="1:8" ht="39.9" customHeight="1">
      <c r="A23" s="126"/>
      <c r="B23" s="139"/>
      <c r="C23" s="139"/>
      <c r="D23" s="139"/>
      <c r="E23" s="139"/>
      <c r="F23" s="139"/>
      <c r="G23" s="139"/>
      <c r="H23" s="139"/>
    </row>
    <row r="24" spans="1:8" ht="39.9" customHeight="1">
      <c r="A24" s="126"/>
      <c r="B24" s="139"/>
      <c r="C24" s="139"/>
      <c r="D24" s="139"/>
      <c r="E24" s="139"/>
      <c r="F24" s="139"/>
      <c r="G24" s="139"/>
      <c r="H24" s="139"/>
    </row>
    <row r="25" spans="1:8" ht="39.9" customHeight="1">
      <c r="A25" s="126"/>
      <c r="B25" s="139"/>
      <c r="C25" s="139"/>
      <c r="D25" s="139"/>
      <c r="E25" s="139"/>
      <c r="F25" s="139"/>
      <c r="G25" s="139"/>
      <c r="H25" s="139"/>
    </row>
    <row r="26" spans="1:8" ht="39.9" customHeight="1">
      <c r="A26" s="126"/>
      <c r="B26" s="139"/>
      <c r="C26" s="139"/>
      <c r="D26" s="139"/>
      <c r="E26" s="139"/>
      <c r="F26" s="139"/>
      <c r="G26" s="139"/>
      <c r="H26" s="139"/>
    </row>
    <row r="27" spans="1:8" ht="39.9" customHeight="1">
      <c r="A27" s="126"/>
      <c r="B27" s="139"/>
      <c r="C27" s="139"/>
      <c r="D27" s="139"/>
      <c r="E27" s="139"/>
      <c r="F27" s="139"/>
      <c r="G27" s="139"/>
      <c r="H27" s="139"/>
    </row>
    <row r="28" spans="1:8" ht="39.9" customHeight="1">
      <c r="A28" s="126"/>
      <c r="B28" s="139"/>
      <c r="C28" s="139"/>
      <c r="D28" s="139"/>
      <c r="E28" s="139"/>
      <c r="F28" s="139"/>
      <c r="G28" s="139"/>
      <c r="H28" s="139"/>
    </row>
    <row r="29" spans="1:8" ht="39.9" customHeight="1">
      <c r="A29" s="126"/>
      <c r="B29" s="139"/>
      <c r="C29" s="139"/>
      <c r="D29" s="139"/>
      <c r="E29" s="139"/>
      <c r="F29" s="139"/>
      <c r="G29" s="139"/>
      <c r="H29" s="139"/>
    </row>
    <row r="30" spans="1:8" ht="39.9" customHeight="1">
      <c r="A30" s="126"/>
      <c r="B30" s="139"/>
      <c r="C30" s="139"/>
      <c r="D30" s="139"/>
      <c r="E30" s="139"/>
      <c r="F30" s="139"/>
      <c r="G30" s="139"/>
      <c r="H30" s="139"/>
    </row>
    <row r="31" spans="1:8" ht="39.9" customHeight="1">
      <c r="A31" s="126"/>
      <c r="B31" s="139"/>
      <c r="C31" s="139"/>
      <c r="D31" s="139"/>
      <c r="E31" s="139"/>
      <c r="F31" s="139"/>
      <c r="G31" s="139"/>
      <c r="H31" s="139"/>
    </row>
    <row r="32" spans="1:8" ht="39.9" customHeight="1">
      <c r="A32" s="126"/>
      <c r="B32" s="139"/>
      <c r="C32" s="139"/>
      <c r="D32" s="139"/>
      <c r="E32" s="139"/>
      <c r="F32" s="139"/>
      <c r="G32" s="139"/>
      <c r="H32" s="139"/>
    </row>
    <row r="33" spans="1:8" ht="39.9" customHeight="1">
      <c r="A33" s="126"/>
      <c r="B33" s="139"/>
      <c r="C33" s="139"/>
      <c r="D33" s="139"/>
      <c r="E33" s="139"/>
      <c r="F33" s="139"/>
      <c r="G33" s="139"/>
      <c r="H33" s="139"/>
    </row>
    <row r="34" spans="1:8" ht="39.9" customHeight="1">
      <c r="A34" s="126"/>
      <c r="B34" s="139"/>
      <c r="C34" s="139"/>
      <c r="D34" s="139"/>
      <c r="E34" s="139"/>
      <c r="F34" s="139"/>
      <c r="G34" s="139"/>
      <c r="H34" s="139"/>
    </row>
    <row r="35" spans="1:8" ht="39.9" customHeight="1">
      <c r="A35" s="126"/>
      <c r="B35" s="139"/>
      <c r="C35" s="139"/>
      <c r="D35" s="139"/>
      <c r="E35" s="139"/>
      <c r="F35" s="139"/>
      <c r="G35" s="139"/>
      <c r="H35" s="139"/>
    </row>
    <row r="36" spans="1:8" ht="39.9" customHeight="1">
      <c r="A36" s="126"/>
      <c r="B36" s="139"/>
      <c r="C36" s="139"/>
      <c r="D36" s="139"/>
      <c r="E36" s="139"/>
      <c r="F36" s="139"/>
      <c r="G36" s="139"/>
      <c r="H36" s="139"/>
    </row>
    <row r="37" spans="1:8" ht="39.9" customHeight="1">
      <c r="A37" s="126"/>
      <c r="B37" s="139"/>
      <c r="C37" s="139"/>
      <c r="D37" s="139"/>
      <c r="E37" s="139"/>
      <c r="F37" s="139"/>
      <c r="G37" s="139"/>
      <c r="H37" s="139"/>
    </row>
    <row r="38" spans="1:8" ht="39.9" customHeight="1">
      <c r="A38" s="126"/>
      <c r="B38" s="139"/>
      <c r="C38" s="139"/>
      <c r="D38" s="139"/>
      <c r="E38" s="139"/>
      <c r="F38" s="139"/>
      <c r="G38" s="139"/>
      <c r="H38" s="139"/>
    </row>
    <row r="39" spans="1:8" ht="39.9" customHeight="1">
      <c r="A39" s="126"/>
      <c r="B39" s="139"/>
      <c r="C39" s="139"/>
      <c r="D39" s="139"/>
      <c r="E39" s="139"/>
      <c r="F39" s="139"/>
      <c r="G39" s="139"/>
      <c r="H39" s="139"/>
    </row>
    <row r="40" spans="1:8" ht="39.9" customHeight="1">
      <c r="A40" s="126"/>
      <c r="B40" s="139"/>
      <c r="C40" s="139"/>
      <c r="D40" s="139"/>
      <c r="E40" s="139"/>
      <c r="F40" s="139"/>
      <c r="G40" s="139"/>
      <c r="H40" s="139"/>
    </row>
    <row r="41" spans="1:8" ht="39.9" customHeight="1">
      <c r="A41" s="126"/>
      <c r="B41" s="139"/>
      <c r="C41" s="139"/>
      <c r="D41" s="139"/>
      <c r="E41" s="139"/>
      <c r="F41" s="139"/>
      <c r="G41" s="139"/>
      <c r="H41" s="139"/>
    </row>
    <row r="42" spans="1:8" ht="39.9" customHeight="1">
      <c r="A42" s="126"/>
      <c r="B42" s="139"/>
      <c r="C42" s="139"/>
      <c r="D42" s="139"/>
      <c r="E42" s="139"/>
      <c r="F42" s="139"/>
      <c r="G42" s="139"/>
      <c r="H42" s="139"/>
    </row>
    <row r="43" spans="1:8" ht="39.9" customHeight="1">
      <c r="A43" s="126"/>
      <c r="B43" s="139"/>
      <c r="C43" s="139"/>
      <c r="D43" s="139"/>
      <c r="E43" s="139"/>
      <c r="F43" s="139"/>
      <c r="G43" s="139"/>
      <c r="H43" s="139"/>
    </row>
    <row r="44" spans="1:8" ht="39.9" customHeight="1">
      <c r="A44" s="126"/>
      <c r="B44" s="139"/>
      <c r="C44" s="139"/>
      <c r="D44" s="139"/>
      <c r="E44" s="139"/>
      <c r="F44" s="139"/>
      <c r="G44" s="139"/>
      <c r="H44" s="139"/>
    </row>
    <row r="45" spans="1:8" ht="39.9" customHeight="1">
      <c r="A45" s="126"/>
      <c r="B45" s="139"/>
      <c r="C45" s="139"/>
      <c r="D45" s="139"/>
      <c r="E45" s="139"/>
      <c r="F45" s="139"/>
      <c r="G45" s="139"/>
      <c r="H45" s="139"/>
    </row>
    <row r="46" spans="1:8" ht="39.9" customHeight="1">
      <c r="A46" s="126"/>
      <c r="B46" s="139"/>
      <c r="C46" s="139"/>
      <c r="D46" s="139"/>
      <c r="E46" s="139"/>
      <c r="F46" s="139"/>
      <c r="G46" s="139"/>
      <c r="H46" s="139"/>
    </row>
    <row r="47" spans="1:8" ht="39.9" customHeight="1">
      <c r="A47" s="126"/>
      <c r="B47" s="139"/>
      <c r="C47" s="139"/>
      <c r="D47" s="139"/>
      <c r="E47" s="139"/>
      <c r="F47" s="139"/>
      <c r="G47" s="139"/>
      <c r="H47" s="139"/>
    </row>
    <row r="48" spans="1:8" ht="39.9" customHeight="1">
      <c r="A48" s="126"/>
      <c r="B48" s="139"/>
      <c r="C48" s="139"/>
      <c r="D48" s="139"/>
      <c r="E48" s="139"/>
      <c r="F48" s="139"/>
      <c r="G48" s="139"/>
      <c r="H48" s="139"/>
    </row>
    <row r="49" spans="1:8" ht="39.9" customHeight="1">
      <c r="A49" s="126"/>
      <c r="B49" s="139"/>
      <c r="C49" s="139"/>
      <c r="D49" s="139"/>
      <c r="E49" s="139"/>
      <c r="F49" s="139"/>
      <c r="G49" s="139"/>
      <c r="H49" s="139"/>
    </row>
    <row r="50" spans="1:8" ht="39.9" customHeight="1">
      <c r="A50" s="126"/>
      <c r="B50" s="139"/>
      <c r="C50" s="139"/>
      <c r="D50" s="139"/>
      <c r="E50" s="139"/>
      <c r="F50" s="139"/>
      <c r="G50" s="139"/>
      <c r="H50" s="139"/>
    </row>
    <row r="51" spans="1:8" ht="39.9" customHeight="1">
      <c r="A51" s="126"/>
      <c r="B51" s="139"/>
      <c r="C51" s="139"/>
      <c r="D51" s="139"/>
      <c r="E51" s="139"/>
      <c r="F51" s="139"/>
      <c r="G51" s="139"/>
      <c r="H51" s="139"/>
    </row>
    <row r="52" spans="1:8" ht="39.9" customHeight="1">
      <c r="A52" s="126"/>
      <c r="B52" s="139"/>
      <c r="C52" s="139"/>
      <c r="D52" s="139"/>
      <c r="E52" s="139"/>
      <c r="F52" s="139"/>
      <c r="G52" s="139"/>
      <c r="H52" s="139"/>
    </row>
    <row r="53" spans="1:8" ht="39.9" customHeight="1">
      <c r="A53" s="126"/>
      <c r="B53" s="139"/>
      <c r="C53" s="139"/>
      <c r="D53" s="139"/>
      <c r="E53" s="139"/>
      <c r="F53" s="139"/>
      <c r="G53" s="139"/>
      <c r="H53" s="139"/>
    </row>
    <row r="54" spans="1:8" ht="39.9" customHeight="1">
      <c r="A54" s="126"/>
      <c r="B54" s="139"/>
      <c r="C54" s="139"/>
      <c r="D54" s="139"/>
      <c r="E54" s="139"/>
      <c r="F54" s="139"/>
      <c r="G54" s="139"/>
      <c r="H54" s="139"/>
    </row>
    <row r="55" spans="1:8" ht="39.9" customHeight="1">
      <c r="A55" s="126"/>
      <c r="B55" s="139"/>
      <c r="C55" s="139"/>
      <c r="D55" s="139"/>
      <c r="E55" s="139"/>
      <c r="F55" s="139"/>
      <c r="G55" s="139"/>
      <c r="H55" s="139"/>
    </row>
    <row r="56" spans="1:8" ht="39.9" customHeight="1">
      <c r="A56" s="126"/>
      <c r="B56" s="139"/>
      <c r="C56" s="139"/>
      <c r="D56" s="139"/>
      <c r="E56" s="139"/>
      <c r="F56" s="139"/>
      <c r="G56" s="139"/>
      <c r="H56" s="139"/>
    </row>
    <row r="57" spans="1:8" ht="39.9" customHeight="1">
      <c r="A57" s="126"/>
      <c r="B57" s="139"/>
      <c r="C57" s="139"/>
      <c r="D57" s="139"/>
      <c r="E57" s="139"/>
      <c r="F57" s="139"/>
      <c r="G57" s="139"/>
      <c r="H57" s="139"/>
    </row>
    <row r="58" spans="1:8" ht="39.9" customHeight="1">
      <c r="A58" s="126"/>
      <c r="B58" s="139"/>
      <c r="C58" s="139"/>
      <c r="D58" s="139"/>
      <c r="E58" s="139"/>
      <c r="F58" s="139"/>
      <c r="G58" s="139"/>
      <c r="H58" s="139"/>
    </row>
    <row r="59" spans="1:8" ht="39.9" customHeight="1">
      <c r="A59" s="126"/>
      <c r="B59" s="139"/>
      <c r="C59" s="139"/>
      <c r="D59" s="139"/>
      <c r="E59" s="139"/>
      <c r="F59" s="139"/>
      <c r="G59" s="139"/>
      <c r="H59" s="139"/>
    </row>
    <row r="60" spans="1:8" ht="39.9" customHeight="1">
      <c r="A60" s="126"/>
      <c r="B60" s="139"/>
      <c r="C60" s="139"/>
      <c r="D60" s="139"/>
      <c r="E60" s="139"/>
      <c r="F60" s="139"/>
      <c r="G60" s="139"/>
      <c r="H60" s="139"/>
    </row>
    <row r="61" spans="1:8" ht="39.9" customHeight="1">
      <c r="A61" s="126"/>
      <c r="B61" s="139"/>
      <c r="C61" s="139"/>
      <c r="D61" s="139"/>
      <c r="E61" s="139"/>
      <c r="F61" s="139"/>
      <c r="G61" s="139"/>
      <c r="H61" s="139"/>
    </row>
    <row r="62" spans="1:8" ht="39.9" customHeight="1">
      <c r="A62" s="126"/>
      <c r="B62" s="139"/>
      <c r="C62" s="139"/>
      <c r="D62" s="139"/>
      <c r="E62" s="139"/>
      <c r="F62" s="139"/>
      <c r="G62" s="139"/>
      <c r="H62" s="139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71864-BC87-43CB-9AA8-29ED6B82BAC4}">
  <sheetPr codeName="Sheet8"/>
  <dimension ref="A1:P75"/>
  <sheetViews>
    <sheetView view="pageBreakPreview" zoomScale="80" zoomScaleNormal="70" zoomScaleSheetLayoutView="80" workbookViewId="0">
      <selection activeCell="B5" sqref="B5"/>
    </sheetView>
  </sheetViews>
  <sheetFormatPr defaultRowHeight="14.4"/>
  <sheetData>
    <row r="1" spans="1:16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3"/>
    </row>
    <row r="2" spans="1:16">
      <c r="A2" s="132"/>
      <c r="P2" s="164"/>
    </row>
    <row r="3" spans="1:16">
      <c r="A3" s="132"/>
      <c r="P3" s="164"/>
    </row>
    <row r="4" spans="1:16">
      <c r="A4" s="132"/>
      <c r="P4" s="164"/>
    </row>
    <row r="5" spans="1:16">
      <c r="A5" s="132"/>
      <c r="P5" s="164"/>
    </row>
    <row r="6" spans="1:16">
      <c r="A6" s="132"/>
      <c r="P6" s="164"/>
    </row>
    <row r="7" spans="1:16">
      <c r="A7" s="132"/>
      <c r="P7" s="164"/>
    </row>
    <row r="8" spans="1:16">
      <c r="A8" s="132"/>
      <c r="P8" s="164"/>
    </row>
    <row r="9" spans="1:16">
      <c r="A9" s="132"/>
      <c r="P9" s="164"/>
    </row>
    <row r="10" spans="1:16">
      <c r="A10" s="132"/>
      <c r="P10" s="164"/>
    </row>
    <row r="11" spans="1:16">
      <c r="A11" s="132"/>
      <c r="P11" s="164"/>
    </row>
    <row r="12" spans="1:16">
      <c r="A12" s="132"/>
      <c r="P12" s="164"/>
    </row>
    <row r="13" spans="1:16">
      <c r="A13" s="132"/>
      <c r="P13" s="164"/>
    </row>
    <row r="14" spans="1:16">
      <c r="A14" s="132"/>
      <c r="P14" s="164"/>
    </row>
    <row r="15" spans="1:16">
      <c r="A15" s="132"/>
      <c r="P15" s="164"/>
    </row>
    <row r="16" spans="1:16">
      <c r="A16" s="132"/>
      <c r="P16" s="164"/>
    </row>
    <row r="17" spans="1:16">
      <c r="A17" s="132"/>
      <c r="P17" s="164"/>
    </row>
    <row r="18" spans="1:16">
      <c r="A18" s="132"/>
      <c r="P18" s="164"/>
    </row>
    <row r="19" spans="1:16">
      <c r="A19" s="132"/>
      <c r="P19" s="164"/>
    </row>
    <row r="20" spans="1:16">
      <c r="A20" s="132"/>
      <c r="P20" s="164"/>
    </row>
    <row r="21" spans="1:16">
      <c r="A21" s="132"/>
      <c r="P21" s="164"/>
    </row>
    <row r="22" spans="1:16">
      <c r="A22" s="132"/>
      <c r="P22" s="164"/>
    </row>
    <row r="23" spans="1:16">
      <c r="A23" s="132"/>
      <c r="P23" s="164"/>
    </row>
    <row r="24" spans="1:16">
      <c r="A24" s="132"/>
      <c r="P24" s="164"/>
    </row>
    <row r="25" spans="1:16">
      <c r="A25" s="132"/>
      <c r="P25" s="164"/>
    </row>
    <row r="26" spans="1:16">
      <c r="A26" s="132"/>
      <c r="P26" s="164"/>
    </row>
    <row r="27" spans="1:16">
      <c r="A27" s="132"/>
      <c r="P27" s="164"/>
    </row>
    <row r="28" spans="1:16">
      <c r="A28" s="132"/>
      <c r="P28" s="164"/>
    </row>
    <row r="29" spans="1:16">
      <c r="A29" s="132"/>
      <c r="P29" s="164"/>
    </row>
    <row r="30" spans="1:16" s="199" customFormat="1" ht="18">
      <c r="A30" s="198" t="s">
        <v>221</v>
      </c>
      <c r="P30" s="200"/>
    </row>
    <row r="31" spans="1:16" s="199" customFormat="1" ht="18">
      <c r="A31" s="201" t="s">
        <v>225</v>
      </c>
      <c r="P31" s="200"/>
    </row>
    <row r="32" spans="1:16" s="199" customFormat="1" ht="18">
      <c r="A32" s="201" t="s">
        <v>226</v>
      </c>
      <c r="P32" s="200"/>
    </row>
    <row r="33" spans="1:16" s="199" customFormat="1" ht="18">
      <c r="A33" s="198" t="s">
        <v>222</v>
      </c>
      <c r="P33" s="200"/>
    </row>
    <row r="34" spans="1:16" s="199" customFormat="1" ht="18">
      <c r="A34" s="201" t="s">
        <v>227</v>
      </c>
      <c r="P34" s="200"/>
    </row>
    <row r="35" spans="1:16">
      <c r="A35" s="132" t="s">
        <v>223</v>
      </c>
      <c r="P35" s="164"/>
    </row>
    <row r="36" spans="1:16">
      <c r="A36" s="132"/>
      <c r="P36" s="164"/>
    </row>
    <row r="37" spans="1:16" ht="26.4" thickBot="1">
      <c r="A37" s="386" t="s">
        <v>224</v>
      </c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8"/>
    </row>
    <row r="38" spans="1:16">
      <c r="A38" s="132"/>
      <c r="P38" s="164"/>
    </row>
    <row r="39" spans="1:16">
      <c r="A39" s="132"/>
      <c r="P39" s="164"/>
    </row>
    <row r="40" spans="1:16">
      <c r="A40" s="132"/>
      <c r="P40" s="164"/>
    </row>
    <row r="41" spans="1:16">
      <c r="A41" s="132"/>
      <c r="P41" s="164"/>
    </row>
    <row r="42" spans="1:16">
      <c r="A42" s="132"/>
      <c r="P42" s="164"/>
    </row>
    <row r="43" spans="1:16">
      <c r="A43" s="132"/>
      <c r="P43" s="164"/>
    </row>
    <row r="44" spans="1:16">
      <c r="A44" s="132"/>
      <c r="P44" s="164"/>
    </row>
    <row r="45" spans="1:16">
      <c r="A45" s="132"/>
      <c r="P45" s="164"/>
    </row>
    <row r="46" spans="1:16">
      <c r="A46" s="132"/>
      <c r="P46" s="164"/>
    </row>
    <row r="47" spans="1:16">
      <c r="A47" s="132"/>
      <c r="P47" s="164"/>
    </row>
    <row r="48" spans="1:16">
      <c r="A48" s="132"/>
      <c r="P48" s="164"/>
    </row>
    <row r="49" spans="1:16">
      <c r="A49" s="132"/>
      <c r="P49" s="164"/>
    </row>
    <row r="50" spans="1:16">
      <c r="A50" s="132"/>
      <c r="P50" s="164"/>
    </row>
    <row r="51" spans="1:16">
      <c r="A51" s="132"/>
      <c r="P51" s="164"/>
    </row>
    <row r="52" spans="1:16">
      <c r="A52" s="132"/>
      <c r="P52" s="164"/>
    </row>
    <row r="53" spans="1:16">
      <c r="A53" s="132"/>
      <c r="P53" s="164"/>
    </row>
    <row r="54" spans="1:16">
      <c r="A54" s="132"/>
      <c r="P54" s="164"/>
    </row>
    <row r="55" spans="1:16">
      <c r="A55" s="132"/>
      <c r="P55" s="164"/>
    </row>
    <row r="56" spans="1:16">
      <c r="A56" s="132"/>
      <c r="P56" s="164"/>
    </row>
    <row r="57" spans="1:16">
      <c r="A57" s="132"/>
      <c r="P57" s="164"/>
    </row>
    <row r="58" spans="1:16">
      <c r="A58" s="132"/>
      <c r="P58" s="164"/>
    </row>
    <row r="59" spans="1:16">
      <c r="A59" s="132"/>
      <c r="P59" s="164"/>
    </row>
    <row r="60" spans="1:16">
      <c r="A60" s="132"/>
      <c r="P60" s="164"/>
    </row>
    <row r="61" spans="1:16">
      <c r="A61" s="132"/>
      <c r="P61" s="164"/>
    </row>
    <row r="62" spans="1:16">
      <c r="A62" s="132"/>
      <c r="P62" s="164"/>
    </row>
    <row r="63" spans="1:16">
      <c r="A63" s="132"/>
      <c r="P63" s="164"/>
    </row>
    <row r="64" spans="1:16">
      <c r="A64" s="132"/>
      <c r="P64" s="164"/>
    </row>
    <row r="65" spans="1:16">
      <c r="A65" s="132"/>
      <c r="P65" s="164"/>
    </row>
    <row r="66" spans="1:16">
      <c r="A66" s="132"/>
      <c r="P66" s="164"/>
    </row>
    <row r="67" spans="1:16">
      <c r="A67" s="132"/>
      <c r="P67" s="164"/>
    </row>
    <row r="68" spans="1:16">
      <c r="A68" s="132"/>
      <c r="P68" s="164"/>
    </row>
    <row r="69" spans="1:16">
      <c r="A69" s="132"/>
      <c r="P69" s="164"/>
    </row>
    <row r="70" spans="1:16">
      <c r="A70" s="132"/>
      <c r="P70" s="164"/>
    </row>
    <row r="71" spans="1:16">
      <c r="A71" s="132"/>
      <c r="P71" s="164"/>
    </row>
    <row r="72" spans="1:16">
      <c r="A72" s="132"/>
      <c r="P72" s="164"/>
    </row>
    <row r="73" spans="1:16">
      <c r="A73" s="132"/>
      <c r="P73" s="164"/>
    </row>
    <row r="74" spans="1:16">
      <c r="A74" s="132"/>
      <c r="P74" s="164"/>
    </row>
    <row r="75" spans="1:16" ht="15" thickBot="1">
      <c r="A75" s="165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7"/>
    </row>
  </sheetData>
  <mergeCells count="1">
    <mergeCell ref="A37:P37"/>
  </mergeCells>
  <printOptions horizontalCentered="1"/>
  <pageMargins left="0.2" right="0" top="0.2" bottom="0" header="0.3" footer="0.3"/>
  <pageSetup paperSize="9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  <SharedWithUsers xmlns="cc099e4b-e381-4360-bcff-5e1f51ab48dc">
      <UserInfo>
        <DisplayName>Dieu Cao Thi Hong</DisplayName>
        <AccountId>62</AccountId>
        <AccountType/>
      </UserInfo>
      <UserInfo>
        <DisplayName>Tyler James Prince</DisplayName>
        <AccountId>20</AccountId>
        <AccountType/>
      </UserInfo>
      <UserInfo>
        <DisplayName>Chang Doi Thi Minh</DisplayName>
        <AccountId>164</AccountId>
        <AccountType/>
      </UserInfo>
      <UserInfo>
        <DisplayName>Lam Nguyen Thi Phuong</DisplayName>
        <AccountId>73</AccountId>
        <AccountType/>
      </UserInfo>
      <UserInfo>
        <DisplayName>Nhung Pham Hong</DisplayName>
        <AccountId>165</AccountId>
        <AccountType/>
      </UserInfo>
      <UserInfo>
        <DisplayName>Xuan Tran Thi Thanh</DisplayName>
        <AccountId>14</AccountId>
        <AccountType/>
      </UserInfo>
      <UserInfo>
        <DisplayName>Huy Dao Ngoc</DisplayName>
        <AccountId>168</AccountId>
        <AccountType/>
      </UserInfo>
      <UserInfo>
        <DisplayName>Tuyen Truong Mong</DisplayName>
        <AccountId>24</AccountId>
        <AccountType/>
      </UserInfo>
      <UserInfo>
        <DisplayName>Oanh Phan Thi Kim</DisplayName>
        <AccountId>30</AccountId>
        <AccountType/>
      </UserInfo>
      <UserInfo>
        <DisplayName>Hieu Nguyen Thi Minh</DisplayName>
        <AccountId>22</AccountId>
        <AccountType/>
      </UserInfo>
      <UserInfo>
        <DisplayName>Thuy Thai Cam</DisplayName>
        <AccountId>31</AccountId>
        <AccountType/>
      </UserInfo>
      <UserInfo>
        <DisplayName>Y Le Thi Nhu</DisplayName>
        <AccountId>15</AccountId>
        <AccountType/>
      </UserInfo>
      <UserInfo>
        <DisplayName>Linh Bui Thi Truc</DisplayName>
        <AccountId>21</AccountId>
        <AccountType/>
      </UserInfo>
      <UserInfo>
        <DisplayName>Tu Mai Cam (MER)</DisplayName>
        <AccountId>45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5C7AEC-F3C3-4E60-B4F9-4BECAAB552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613302-22A3-418E-9144-256C76A5BB69}">
  <ds:schemaRefs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84248B31-F397-405F-B592-0CCE8D8E5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3. THÔNG SỐ</vt:lpstr>
      <vt:lpstr>4. STICKER</vt:lpstr>
      <vt:lpstr>5. HÌNH IN</vt:lpstr>
      <vt:lpstr>6. PP MEETING</vt:lpstr>
      <vt:lpstr>7. GÓP Ý PROTO</vt:lpstr>
      <vt:lpstr>'1. CUTTING DOCKET'!Print_Area</vt:lpstr>
      <vt:lpstr>'2. TRIM CARD'!Print_Area</vt:lpstr>
      <vt:lpstr>'3. THÔNG SỐ'!Print_Area</vt:lpstr>
      <vt:lpstr>'4. STICKER'!Print_Area</vt:lpstr>
      <vt:lpstr>'5. HÌNH IN'!Print_Area</vt:lpstr>
      <vt:lpstr>'6. PP MEETING'!Print_Area</vt:lpstr>
      <vt:lpstr>'7. GÓP Ý PROTO'!Print_Area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Tu Mai Cam (MER)</cp:lastModifiedBy>
  <cp:lastPrinted>2024-04-26T02:38:36Z</cp:lastPrinted>
  <dcterms:created xsi:type="dcterms:W3CDTF">2016-05-06T01:47:29Z</dcterms:created>
  <dcterms:modified xsi:type="dcterms:W3CDTF">2024-07-05T08:32:44Z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