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/3-SS25/2-PRODUCTION/2-STYLE-FILE/CUTTING DOCKET/DROP 2/PRO/AS IS/P2/"/>
    </mc:Choice>
  </mc:AlternateContent>
  <xr:revisionPtr revIDLastSave="2579" documentId="13_ncr:1_{66F22585-BC41-4ADE-BD8E-78C30022B84D}" xr6:coauthVersionLast="47" xr6:coauthVersionMax="47" xr10:uidLastSave="{6FDFA353-0C2A-45CE-B42E-45D02EB84028}"/>
  <bookViews>
    <workbookView xWindow="-110" yWindow="-110" windowWidth="19420" windowHeight="10300" tabRatio="895" activeTab="4" xr2:uid="{00000000-000D-0000-FFFF-FFFF00000000}"/>
  </bookViews>
  <sheets>
    <sheet name="1. CUTTING" sheetId="21" r:id="rId1"/>
    <sheet name="Sheet2" sheetId="43" r:id="rId2"/>
    <sheet name="2. TRIM" sheetId="22" r:id="rId3"/>
    <sheet name="SPEC" sheetId="33" state="hidden" r:id="rId4"/>
    <sheet name="FULL SIZE" sheetId="41" r:id="rId5"/>
    <sheet name="MER.QT-04.BM4" sheetId="36" r:id="rId6"/>
    <sheet name="MER.QT-04.BM4 (2)" sheetId="44" r:id="rId7"/>
    <sheet name="1. CUTTING " sheetId="1" state="hidden" r:id="rId8"/>
    <sheet name="1099-624675" sheetId="14" state="hidden" r:id="rId9"/>
    <sheet name="3. ĐỊNH VỊ HÌNH IN.THÊU" sheetId="7" state="hidden" r:id="rId10"/>
    <sheet name="4. THÔNG SỐ SẢN XUẤT" sheetId="8" state="hidden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</externalReferences>
  <definedNames>
    <definedName name="____SCM40">'[1]Raw material movement'!#REF!</definedName>
    <definedName name="___SCM40">'[2]Raw material movement'!#REF!</definedName>
    <definedName name="__SCM40">'[3]Raw material movement'!#REF!</definedName>
    <definedName name="_1CAP002" localSheetId="5">[4]MTP!#REF!</definedName>
    <definedName name="_1CAP002" localSheetId="6">[4]MTP!#REF!</definedName>
    <definedName name="_1CAP002">[4]MTP!#REF!</definedName>
    <definedName name="_2DATA_DATA2_L">'[5]#REF'!#REF!</definedName>
    <definedName name="_2STREO7" localSheetId="5">[6]MTP!#REF!</definedName>
    <definedName name="_2STREO7" localSheetId="6">[6]MTP!#REF!</definedName>
    <definedName name="_2STREO7">[6]MTP!#REF!</definedName>
    <definedName name="_4GOIC01" localSheetId="5">[7]MTP!#REF!</definedName>
    <definedName name="_4GOIC01" localSheetId="6">[7]MTP!#REF!</definedName>
    <definedName name="_4GOIC01">[7]MTP!#REF!</definedName>
    <definedName name="_4OSLCTT" localSheetId="5">[7]MTP!#REF!</definedName>
    <definedName name="_4OSLCTT" localSheetId="6">[7]MTP!#REF!</definedName>
    <definedName name="_4OSLCTT">[7]MTP!#REF!</definedName>
    <definedName name="_6BNTTTH" localSheetId="5">[6]MTP1!#REF!</definedName>
    <definedName name="_6BNTTTH" localSheetId="6">[6]MTP1!#REF!</definedName>
    <definedName name="_6BNTTTH">[6]MTP1!#REF!</definedName>
    <definedName name="_6DCTTBO">[6]MTP1!#REF!</definedName>
    <definedName name="_6DD24TT">[6]MTP1!#REF!</definedName>
    <definedName name="_6FCOTBU">[6]MTP1!#REF!</definedName>
    <definedName name="_6LATUBU">[6]MTP1!#REF!</definedName>
    <definedName name="_6SDTT24">[6]MTP1!#REF!</definedName>
    <definedName name="_6TBUDTT">[6]MTP1!#REF!</definedName>
    <definedName name="_6TDDDTT">[6]MTP1!#REF!</definedName>
    <definedName name="_6TLTTTH">[6]MTP1!#REF!</definedName>
    <definedName name="_6TUBUTT">[6]MTP1!#REF!</definedName>
    <definedName name="_6UCLVIS">[6]MTP1!#REF!</definedName>
    <definedName name="_7DNCABC">[6]MTP1!#REF!</definedName>
    <definedName name="_7HDCTBU">[6]MTP1!#REF!</definedName>
    <definedName name="_7PKTUBU">[6]MTP1!#REF!</definedName>
    <definedName name="_7TBHT20">[6]MTP1!#REF!</definedName>
    <definedName name="_7TBHT30">[6]MTP1!#REF!</definedName>
    <definedName name="_7TDCABC">[6]MTP1!#REF!</definedName>
    <definedName name="_dao1">'[8]CT Thang Mo'!$B$189:$H$189</definedName>
    <definedName name="_dao2">'[8]CT Thang Mo'!$B$161:$H$161</definedName>
    <definedName name="_dap2">'[8]CT Thang Mo'!$B$162:$H$162</definedName>
    <definedName name="_DATA_DATA2_L">'[9]#REF'!#REF!</definedName>
    <definedName name="_day1" localSheetId="8">'[10]Chiet tinh dz22'!#REF!</definedName>
    <definedName name="_day1" localSheetId="5">'[10]Chiet tinh dz22'!#REF!</definedName>
    <definedName name="_day1" localSheetId="6">'[10]Chiet tinh dz22'!#REF!</definedName>
    <definedName name="_day1">'[10]Chiet tinh dz22'!#REF!</definedName>
    <definedName name="_day2">'[11]Chiet tinh dz35'!$H$3</definedName>
    <definedName name="_dbu1" localSheetId="8">'[8]CT Thang Mo'!#REF!</definedName>
    <definedName name="_dbu1" localSheetId="5">'[8]CT Thang Mo'!#REF!</definedName>
    <definedName name="_dbu1" localSheetId="6">'[8]CT Thang Mo'!#REF!</definedName>
    <definedName name="_dbu1">'[8]CT Thang Mo'!#REF!</definedName>
    <definedName name="_dbu2">'[8]CT Thang Mo'!$B$93:$F$93</definedName>
    <definedName name="_Fill" localSheetId="8">#REF!</definedName>
    <definedName name="_Fill" localSheetId="5" hidden="1">#REF!</definedName>
    <definedName name="_Fill" localSheetId="6" hidden="1">#REF!</definedName>
    <definedName name="_Fill" hidden="1">#REF!</definedName>
    <definedName name="_lap1" localSheetId="8">#REF!</definedName>
    <definedName name="_lap1" localSheetId="5">#REF!</definedName>
    <definedName name="_lap1" localSheetId="6">#REF!</definedName>
    <definedName name="_lap1">#REF!</definedName>
    <definedName name="_lap2" localSheetId="8">#REF!</definedName>
    <definedName name="_lap2" localSheetId="5">#REF!</definedName>
    <definedName name="_lap2" localSheetId="6">#REF!</definedName>
    <definedName name="_lap2">#REF!</definedName>
    <definedName name="_SCM40">'[2]Raw material movement'!#REF!</definedName>
    <definedName name="_vc1">'[8]CT Thang Mo'!$B$34:$H$34</definedName>
    <definedName name="_vc2">'[8]CT Thang Mo'!$B$35:$H$35</definedName>
    <definedName name="_vc3">'[8]CT Thang Mo'!$B$36:$H$36</definedName>
    <definedName name="AB">#REF!</definedName>
    <definedName name="Area_Print">[12]LB!$B$1:$R$28</definedName>
    <definedName name="B_Giaù" localSheetId="8">#REF!</definedName>
    <definedName name="B_Giaù" localSheetId="5">#REF!</definedName>
    <definedName name="B_Giaù" localSheetId="6">#REF!</definedName>
    <definedName name="B_Giaù">#REF!</definedName>
    <definedName name="Bang_TK">[12]TK!$A:$IV</definedName>
    <definedName name="Bang_TK1">[12]TK!$B$11:$Q$60</definedName>
    <definedName name="Baõng_Kieåm_Tra">[13]TK!$A$61:$E$65</definedName>
    <definedName name="BARCODE">#REF!</definedName>
    <definedName name="Baûng_giaù">[13]QT!$R$2:$U$5</definedName>
    <definedName name="Baûng_HS">[12]HS!$C$3:$C$49</definedName>
    <definedName name="Baûng_Kieåm_Tra">[12]TK!$E$62:$F$65</definedName>
    <definedName name="Baûng_QT">[12]QT!$A$5:$K$88</definedName>
    <definedName name="Caáp_Baäc">[13]QT!$D$7:$M$42</definedName>
    <definedName name="Caáp_Baät" localSheetId="8">#REF!</definedName>
    <definedName name="Caáp_Baät" localSheetId="5">#REF!</definedName>
    <definedName name="Caáp_Baät" localSheetId="6">#REF!</definedName>
    <definedName name="Caáp_Baät">#REF!</definedName>
    <definedName name="cap" localSheetId="8">#REF!</definedName>
    <definedName name="cap" localSheetId="5">#REF!</definedName>
    <definedName name="cap" localSheetId="6">#REF!</definedName>
    <definedName name="cap">#REF!</definedName>
    <definedName name="cap0.7" localSheetId="8">#REF!</definedName>
    <definedName name="cap0.7" localSheetId="5">#REF!</definedName>
    <definedName name="cap0.7" localSheetId="6">#REF!</definedName>
    <definedName name="cap0.7">#REF!</definedName>
    <definedName name="CCNK" localSheetId="8">[14]QMCT!#REF!</definedName>
    <definedName name="CCNK" localSheetId="5">[14]QMCT!#REF!</definedName>
    <definedName name="CCNK" localSheetId="6">[14]QMCT!#REF!</definedName>
    <definedName name="CCNK">[14]QMCT!#REF!</definedName>
    <definedName name="CL" localSheetId="8">#REF!</definedName>
    <definedName name="CL" localSheetId="5">#REF!</definedName>
    <definedName name="CL" localSheetId="6">#REF!</definedName>
    <definedName name="CL">#REF!</definedName>
    <definedName name="CLTMP" localSheetId="8">[14]QMCT!#REF!</definedName>
    <definedName name="CLTMP" localSheetId="5">[14]QMCT!#REF!</definedName>
    <definedName name="CLTMP" localSheetId="6">[14]QMCT!#REF!</definedName>
    <definedName name="CLTMP">[14]QMCT!#REF!</definedName>
    <definedName name="CODE">[15]CODE!$A$6:$B$156</definedName>
    <definedName name="COLOR">#REF!</definedName>
    <definedName name="ctdn9697" localSheetId="8">#REF!</definedName>
    <definedName name="ctdn9697" localSheetId="5">#REF!</definedName>
    <definedName name="ctdn9697" localSheetId="6">#REF!</definedName>
    <definedName name="ctdn9697">#REF!</definedName>
    <definedName name="daotd">'[8]CT Thang Mo'!$B$323:$H$323</definedName>
    <definedName name="dap">'[8]CT Thang Mo'!$B$39:$H$39</definedName>
    <definedName name="daptd">'[8]CT Thang Mo'!$B$324:$H$324</definedName>
    <definedName name="DATA_DATA2_List" localSheetId="8">#REF!</definedName>
    <definedName name="DATA_DATA2_List" localSheetId="5">#REF!</definedName>
    <definedName name="DATA_DATA2_List" localSheetId="6">#REF!</definedName>
    <definedName name="DATA_DATA2_List">#REF!</definedName>
    <definedName name="_xlnm.Database" localSheetId="8">#REF!</definedName>
    <definedName name="_xlnm.Database" localSheetId="5">#REF!</definedName>
    <definedName name="_xlnm.Database" localSheetId="6">#REF!</definedName>
    <definedName name="_xlnm.Database">#REF!</definedName>
    <definedName name="DDAY" localSheetId="8">#REF!</definedName>
    <definedName name="DDAY" localSheetId="5">#REF!</definedName>
    <definedName name="DDAY" localSheetId="6">#REF!</definedName>
    <definedName name="DDAY">#REF!</definedName>
    <definedName name="DM" localSheetId="5">#REF!</definedName>
    <definedName name="DM" localSheetId="6">#REF!</definedName>
    <definedName name="DM">#REF!</definedName>
    <definedName name="DM_1">[12]TK!$E$11:$E$60</definedName>
    <definedName name="DM_2">[12]TK!$M$11:$M$60</definedName>
    <definedName name="dobt" localSheetId="8">#REF!</definedName>
    <definedName name="dobt" localSheetId="5">#REF!</definedName>
    <definedName name="dobt" localSheetId="6">#REF!</definedName>
    <definedName name="dobt">#REF!</definedName>
    <definedName name="Döõ_Lieäu_Thoâ">[12]TK!$E$11:$E$60,[12]TK!$G$11:$G$60,[12]TK!$M$11:$M$60,[12]TK!$Q$11:$Q$60</definedName>
    <definedName name="dsdf">'[1]Raw material movement'!#REF!</definedName>
    <definedName name="dulieu" localSheetId="8">#REF!</definedName>
    <definedName name="dulieu" localSheetId="5">#REF!</definedName>
    <definedName name="dulieu" localSheetId="6">#REF!</definedName>
    <definedName name="dulieu">#REF!</definedName>
    <definedName name="FHT" localSheetId="8">#REF!</definedName>
    <definedName name="FHT" localSheetId="5">#REF!</definedName>
    <definedName name="FHT" localSheetId="6">#REF!</definedName>
    <definedName name="FHT">#REF!</definedName>
    <definedName name="Full" localSheetId="8">[14]QMCT!#REF!</definedName>
    <definedName name="Full" localSheetId="5">[14]QMCT!#REF!</definedName>
    <definedName name="Full" localSheetId="6">[14]QMCT!#REF!</definedName>
    <definedName name="Full">[14]QMCT!#REF!</definedName>
    <definedName name="giaca">'[16]dg-VTu'!$C$6:$F$55</definedName>
    <definedName name="HDCCT" localSheetId="8">[14]QMCT!#REF!</definedName>
    <definedName name="HDCCT" localSheetId="5">[14]QMCT!#REF!</definedName>
    <definedName name="HDCCT" localSheetId="6">[14]QMCT!#REF!</definedName>
    <definedName name="HDCCT">[14]QMCT!#REF!</definedName>
    <definedName name="HDCD" localSheetId="8">[14]QMCT!#REF!</definedName>
    <definedName name="HDCD" localSheetId="5">[14]QMCT!#REF!</definedName>
    <definedName name="HDCD" localSheetId="6">[14]QMCT!#REF!</definedName>
    <definedName name="HDCD">[14]QMCT!#REF!</definedName>
    <definedName name="Heâ_Soá">'[17]He so'!$A$1:$AU$1</definedName>
    <definedName name="Heä_Soá_NS" localSheetId="8">#REF!</definedName>
    <definedName name="Heä_Soá_NS" localSheetId="5">#REF!</definedName>
    <definedName name="Heä_Soá_NS" localSheetId="6">#REF!</definedName>
    <definedName name="Heä_Soá_NS">#REF!</definedName>
    <definedName name="Heä_Soá_TC">[12]HS!$C$66:$E$79</definedName>
    <definedName name="HS_1" localSheetId="8">[12]HS!#REF!</definedName>
    <definedName name="HS_1" localSheetId="5">[12]HS!#REF!</definedName>
    <definedName name="HS_1" localSheetId="6">[12]HS!#REF!</definedName>
    <definedName name="HS_1">[12]HS!#REF!</definedName>
    <definedName name="HS_2" localSheetId="8">[12]HS!#REF!</definedName>
    <definedName name="HS_2" localSheetId="5">[12]HS!#REF!</definedName>
    <definedName name="HS_2" localSheetId="6">[12]HS!#REF!</definedName>
    <definedName name="HS_2">[12]HS!#REF!</definedName>
    <definedName name="HS_3" localSheetId="8">[12]HS!#REF!</definedName>
    <definedName name="HS_3" localSheetId="5">[12]HS!#REF!</definedName>
    <definedName name="HS_3" localSheetId="6">[12]HS!#REF!</definedName>
    <definedName name="HS_3">[12]HS!#REF!</definedName>
    <definedName name="HS_4" localSheetId="8">[12]HS!#REF!</definedName>
    <definedName name="HS_4" localSheetId="5">[12]HS!#REF!</definedName>
    <definedName name="HS_4" localSheetId="6">[12]HS!#REF!</definedName>
    <definedName name="HS_4">[12]HS!#REF!</definedName>
    <definedName name="HS_5">[12]HS!#REF!</definedName>
    <definedName name="HS_6">[12]HS!#REF!</definedName>
    <definedName name="HS_7">[12]HS!#REF!</definedName>
    <definedName name="HS_8">[12]HS!#REF!</definedName>
    <definedName name="HS_9">[12]HS!#REF!</definedName>
    <definedName name="IB">#REF!</definedName>
    <definedName name="K" localSheetId="8">#REF!</definedName>
    <definedName name="K" localSheetId="5">#REF!</definedName>
    <definedName name="K" localSheetId="6">#REF!</definedName>
    <definedName name="K">#REF!</definedName>
    <definedName name="K_1" localSheetId="6">[18]!K_1</definedName>
    <definedName name="K_1">[18]!K_1</definedName>
    <definedName name="K_2" localSheetId="6">[18]!K_2</definedName>
    <definedName name="K_2">[18]!K_2</definedName>
    <definedName name="Khaû_Naêng" localSheetId="8">#REF!</definedName>
    <definedName name="Khaû_Naêng" localSheetId="5">#REF!</definedName>
    <definedName name="Khaû_Naêng" localSheetId="6">#REF!</definedName>
    <definedName name="Khaû_Naêng">#REF!</definedName>
    <definedName name="KN" localSheetId="8">#REF!</definedName>
    <definedName name="KN" localSheetId="5">#REF!</definedName>
    <definedName name="KN" localSheetId="6">#REF!</definedName>
    <definedName name="KN">#REF!</definedName>
    <definedName name="KNIT">'[19]GENERAL (K)'!$C$7:$C$4072</definedName>
    <definedName name="KVC" localSheetId="8">#REF!</definedName>
    <definedName name="KVC" localSheetId="5">#REF!</definedName>
    <definedName name="KVC" localSheetId="6">#REF!</definedName>
    <definedName name="KVC">#REF!</definedName>
    <definedName name="L" localSheetId="8">#REF!</definedName>
    <definedName name="L" localSheetId="5">#REF!</definedName>
    <definedName name="L" localSheetId="6">#REF!</definedName>
    <definedName name="L">#REF!</definedName>
    <definedName name="lapa">'[8]CT Thang Mo'!$B$350:$H$350</definedName>
    <definedName name="lapb">'[8]CT Thang Mo'!$B$370:$H$370</definedName>
    <definedName name="lapc">'[8]CT Thang Mo'!$B$390:$H$390</definedName>
    <definedName name="LÑP" localSheetId="8">#REF!</definedName>
    <definedName name="LÑP" localSheetId="5">#REF!</definedName>
    <definedName name="LÑP" localSheetId="6">#REF!</definedName>
    <definedName name="LÑP">#REF!</definedName>
    <definedName name="lVC" localSheetId="8">#REF!</definedName>
    <definedName name="lVC" localSheetId="5">#REF!</definedName>
    <definedName name="lVC" localSheetId="6">#REF!</definedName>
    <definedName name="lVC">#REF!</definedName>
    <definedName name="MAHANG">#REF!</definedName>
    <definedName name="Maõ_CÑ" localSheetId="8">#REF!</definedName>
    <definedName name="Maõ_CÑ" localSheetId="5">#REF!</definedName>
    <definedName name="Maõ_CÑ" localSheetId="6">#REF!</definedName>
    <definedName name="Maõ_CÑ">#REF!</definedName>
    <definedName name="Maõ_Haøng" localSheetId="5">#REF!</definedName>
    <definedName name="Maõ_Haøng" localSheetId="6">#REF!</definedName>
    <definedName name="Maõ_Haøng">#REF!</definedName>
    <definedName name="mat">[20]Tke!$AD$10:$AR$96</definedName>
    <definedName name="MAVT">[21]Code!$A$7:$A$73</definedName>
    <definedName name="May" localSheetId="8">#REF!</definedName>
    <definedName name="May" localSheetId="5">#REF!</definedName>
    <definedName name="May" localSheetId="6">#REF!</definedName>
    <definedName name="May">#REF!</definedName>
    <definedName name="Naêng_Suaát_BQ">[13]QT!$P$3</definedName>
    <definedName name="Naêng_suaát_BQ__taïm" localSheetId="8">#REF!</definedName>
    <definedName name="Naêng_suaát_BQ__taïm" localSheetId="5">#REF!</definedName>
    <definedName name="Naêng_suaát_BQ__taïm" localSheetId="6">#REF!</definedName>
    <definedName name="Naêng_suaát_BQ__taïm">#REF!</definedName>
    <definedName name="Naêng_suaát_QÑ" localSheetId="8">#REF!</definedName>
    <definedName name="Naêng_suaát_QÑ" localSheetId="5">#REF!</definedName>
    <definedName name="Naêng_suaát_QÑ" localSheetId="6">#REF!</definedName>
    <definedName name="Naêng_suaát_QÑ">#REF!</definedName>
    <definedName name="NAVY" localSheetId="5" hidden="1">#REF!</definedName>
    <definedName name="NAVY" localSheetId="6" hidden="1">#REF!</definedName>
    <definedName name="NAVY" hidden="1">#REF!</definedName>
    <definedName name="NCcap0.7" localSheetId="8">#REF!</definedName>
    <definedName name="NCcap0.7" localSheetId="5">#REF!</definedName>
    <definedName name="NCcap0.7" localSheetId="6">#REF!</definedName>
    <definedName name="NCcap0.7">#REF!</definedName>
    <definedName name="NCcap1" localSheetId="5">#REF!</definedName>
    <definedName name="NCcap1" localSheetId="6">#REF!</definedName>
    <definedName name="NCcap1">#REF!</definedName>
    <definedName name="ÑG">[13]QT!$K$6</definedName>
    <definedName name="Ngaøy_thaùng_HH" localSheetId="8">#REF!</definedName>
    <definedName name="Ngaøy_thaùng_HH" localSheetId="5">#REF!</definedName>
    <definedName name="Ngaøy_thaùng_HH" localSheetId="6">#REF!</definedName>
    <definedName name="Ngaøy_thaùng_HH">#REF!</definedName>
    <definedName name="NHÃN_CHÍNH_GẮN_CHIP_NFC_70MM_x_38MM">'1. CUTTING '!$C$67:$E$67</definedName>
    <definedName name="Ñinh_Möùc_BQ">[13]QT!$B$5</definedName>
    <definedName name="ÑMTB" localSheetId="8">#REF!</definedName>
    <definedName name="ÑMTB" localSheetId="5">#REF!</definedName>
    <definedName name="ÑMTB" localSheetId="6">#REF!</definedName>
    <definedName name="ÑMTB">#REF!</definedName>
    <definedName name="Ñoåi_teân" localSheetId="8">[12]HS!#REF!</definedName>
    <definedName name="Ñoåi_teân" localSheetId="5">[12]HS!#REF!</definedName>
    <definedName name="Ñoåi_teân" localSheetId="6">[12]HS!#REF!</definedName>
    <definedName name="Ñoåi_teân">[12]HS!#REF!</definedName>
    <definedName name="Ñôn_Giaù_Duyeät" localSheetId="8">#REF!</definedName>
    <definedName name="Ñôn_Giaù_Duyeät" localSheetId="5">#REF!</definedName>
    <definedName name="Ñôn_Giaù_Duyeät" localSheetId="6">#REF!</definedName>
    <definedName name="Ñôn_Giaù_Duyeät">#REF!</definedName>
    <definedName name="Ñònh_Möùc_BQ" localSheetId="8">#REF!</definedName>
    <definedName name="Ñònh_Möùc_BQ" localSheetId="5">#REF!</definedName>
    <definedName name="Ñònh_Möùc_BQ" localSheetId="6">#REF!</definedName>
    <definedName name="Ñònh_Möùc_BQ">#REF!</definedName>
    <definedName name="NSNM" localSheetId="8">#REF!</definedName>
    <definedName name="NSNM" localSheetId="5">#REF!</definedName>
    <definedName name="NSNM" localSheetId="6">#REF!</definedName>
    <definedName name="NSNM">#REF!</definedName>
    <definedName name="NToS" localSheetId="6">[22]!NToS</definedName>
    <definedName name="NToS">[22]!NToS</definedName>
    <definedName name="PRICE" localSheetId="8">#REF!</definedName>
    <definedName name="PRICE" localSheetId="5">#REF!</definedName>
    <definedName name="PRICE" localSheetId="6">#REF!</definedName>
    <definedName name="PRICE">#REF!</definedName>
    <definedName name="_xlnm.Print_Area" localSheetId="0">'1. CUTTING'!$A$1:$P$152</definedName>
    <definedName name="_xlnm.Print_Area" localSheetId="7">'1. CUTTING '!$A$1:$P$149</definedName>
    <definedName name="_xlnm.Print_Area" localSheetId="2">'2. TRIM'!$A$1:$D$46</definedName>
    <definedName name="_xlnm.Print_Area" localSheetId="5">'MER.QT-04.BM4'!$A$1:$H$19</definedName>
    <definedName name="_xlnm.Print_Area" localSheetId="6">'MER.QT-04.BM4 (2)'!$A$1:$H$19</definedName>
    <definedName name="Print_erea">[13]QT!$A$1:$U$54</definedName>
    <definedName name="_xlnm.Print_Titles" localSheetId="0">'1. CUTTING'!$1:$15</definedName>
    <definedName name="_xlnm.Print_Titles" localSheetId="7">'1. CUTTING '!$1:$15</definedName>
    <definedName name="_xlnm.Print_Titles" localSheetId="2">'2. TRIM'!$1:$5</definedName>
    <definedName name="_xlnm.Print_Titles" localSheetId="4">'FULL SIZE'!$1:$5</definedName>
    <definedName name="Quyõ_TG_SX" localSheetId="8">#REF!</definedName>
    <definedName name="Quyõ_TG_SX" localSheetId="5">#REF!</definedName>
    <definedName name="Quyõ_TG_SX" localSheetId="6">#REF!</definedName>
    <definedName name="Quyõ_TG_SX">#REF!</definedName>
    <definedName name="Quyõ_TGTB" localSheetId="8">#REF!</definedName>
    <definedName name="Quyõ_TGTB" localSheetId="5">#REF!</definedName>
    <definedName name="Quyõ_TGTB" localSheetId="6">#REF!</definedName>
    <definedName name="Quyõ_TGTB">#REF!</definedName>
    <definedName name="S_löôïng_BQ1toå" localSheetId="8">#REF!</definedName>
    <definedName name="S_löôïng_BQ1toå" localSheetId="5">#REF!</definedName>
    <definedName name="S_löôïng_BQ1toå" localSheetId="6">#REF!</definedName>
    <definedName name="S_löôïng_BQ1toå">#REF!</definedName>
    <definedName name="sau">'[11]Chiet tinh dz35'!$H$4</definedName>
    <definedName name="SDDL" localSheetId="8">[14]QMCT!#REF!</definedName>
    <definedName name="SDDL" localSheetId="5">[14]QMCT!#REF!</definedName>
    <definedName name="SDDL" localSheetId="6">[14]QMCT!#REF!</definedName>
    <definedName name="SDDL">[14]QMCT!#REF!</definedName>
    <definedName name="SESEAM" localSheetId="5" hidden="1">#REF!</definedName>
    <definedName name="SESEAM" localSheetId="6" hidden="1">#REF!</definedName>
    <definedName name="SESEAM" hidden="1">#REF!</definedName>
    <definedName name="size">#REF!</definedName>
    <definedName name="SL">#REF!</definedName>
    <definedName name="Soá_Giôø_TC" localSheetId="8">#REF!</definedName>
    <definedName name="Soá_Giôø_TC" localSheetId="5">#REF!</definedName>
    <definedName name="Soá_Giôø_TC" localSheetId="6">#REF!</definedName>
    <definedName name="Soá_Giôø_TC">#REF!</definedName>
    <definedName name="Soá_Löôïng" localSheetId="8">#REF!</definedName>
    <definedName name="Soá_Löôïng" localSheetId="5">#REF!</definedName>
    <definedName name="Soá_Löôïng" localSheetId="6">#REF!</definedName>
    <definedName name="Soá_Löôïng">#REF!</definedName>
    <definedName name="Soá_ngaøy_SX" localSheetId="8">#REF!</definedName>
    <definedName name="Soá_ngaøy_SX" localSheetId="5">#REF!</definedName>
    <definedName name="Soá_ngaøy_SX" localSheetId="6">#REF!</definedName>
    <definedName name="Soá_ngaøy_SX">#REF!</definedName>
    <definedName name="Soá_TT" localSheetId="5">#REF!</definedName>
    <definedName name="Soá_TT" localSheetId="6">#REF!</definedName>
    <definedName name="Soá_TT">#REF!</definedName>
    <definedName name="style" localSheetId="5">#REF!</definedName>
    <definedName name="style" localSheetId="6">#REF!</definedName>
    <definedName name="style">#REF!</definedName>
    <definedName name="TableStart">[23]Tables!$C$3</definedName>
    <definedName name="tablestart1">[24]Tables!$C$3</definedName>
    <definedName name="TAMTINH" localSheetId="5">#REF!</definedName>
    <definedName name="TAMTINH" localSheetId="6">#REF!</definedName>
    <definedName name="TAMTINH">#REF!</definedName>
    <definedName name="TG_Bthöôøng" localSheetId="5">#REF!</definedName>
    <definedName name="TG_Bthöôøng" localSheetId="6">#REF!</definedName>
    <definedName name="TG_Bthöôøng">#REF!</definedName>
    <definedName name="Thôøi_gian_SX" localSheetId="5">#REF!</definedName>
    <definedName name="Thôøi_gian_SX" localSheetId="6">#REF!</definedName>
    <definedName name="Thôøi_gian_SX">#REF!</definedName>
    <definedName name="TRAM" localSheetId="5">#REF!</definedName>
    <definedName name="TRAM" localSheetId="6">#REF!</definedName>
    <definedName name="TRAM">#REF!</definedName>
    <definedName name="ttbt" localSheetId="5">#REF!</definedName>
    <definedName name="ttbt" localSheetId="6">#REF!</definedName>
    <definedName name="ttbt">#REF!</definedName>
    <definedName name="ttt">'[8]CT Thang Mo'!$B$309:$M$309</definedName>
    <definedName name="tttb">'[8]CT Thang Mo'!$B$431:$I$431</definedName>
    <definedName name="UH" localSheetId="8">#REF!</definedName>
    <definedName name="UH" localSheetId="5">#REF!</definedName>
    <definedName name="UH" localSheetId="6">#REF!</definedName>
    <definedName name="UH">#REF!</definedName>
    <definedName name="vc3.">'[8]CT  PL'!$B$125:$H$125</definedName>
    <definedName name="vca">'[8]CT  PL'!$B$25:$H$25</definedName>
    <definedName name="vccot" localSheetId="8">#REF!</definedName>
    <definedName name="vccot" localSheetId="5">#REF!</definedName>
    <definedName name="vccot" localSheetId="6">#REF!</definedName>
    <definedName name="vccot">#REF!</definedName>
    <definedName name="vccot.">'[8]CT  PL'!$B$8:$H$8</definedName>
    <definedName name="vcdbt">'[8]CT Thang Mo'!$B$220:$I$220</definedName>
    <definedName name="vcdc." localSheetId="8">'[25]Chi tiet'!#REF!</definedName>
    <definedName name="vcdc." localSheetId="5">'[25]Chi tiet'!#REF!</definedName>
    <definedName name="vcdc." localSheetId="6">'[25]Chi tiet'!#REF!</definedName>
    <definedName name="vcdc.">'[25]Chi tiet'!#REF!</definedName>
    <definedName name="vcdd">'[8]CT Thang Mo'!$B$182:$H$182</definedName>
    <definedName name="vcdt">'[8]CT Thang Mo'!$B$406:$I$406</definedName>
    <definedName name="vcdtb">'[8]CT Thang Mo'!$B$432:$I$432</definedName>
    <definedName name="vctb" localSheetId="8">#REF!</definedName>
    <definedName name="vctb" localSheetId="5">#REF!</definedName>
    <definedName name="vctb" localSheetId="6">#REF!</definedName>
    <definedName name="vctb">#REF!</definedName>
    <definedName name="vctt">'[8]CT  PL'!$B$288:$H$288</definedName>
    <definedName name="VDCLY" localSheetId="8">[14]QMCT!#REF!</definedName>
    <definedName name="VDCLY" localSheetId="5">[14]QMCT!#REF!</definedName>
    <definedName name="VDCLY" localSheetId="6">[14]QMCT!#REF!</definedName>
    <definedName name="VDCLY">[14]QMCT!#REF!</definedName>
    <definedName name="Vlcap0.7" localSheetId="8">#REF!</definedName>
    <definedName name="Vlcap0.7" localSheetId="5">#REF!</definedName>
    <definedName name="Vlcap0.7" localSheetId="6">#REF!</definedName>
    <definedName name="Vlcap0.7">#REF!</definedName>
    <definedName name="VLcap1" localSheetId="8">#REF!</definedName>
    <definedName name="VLcap1" localSheetId="5">#REF!</definedName>
    <definedName name="VLcap1" localSheetId="6">#REF!</definedName>
    <definedName name="VLcap1">#REF!</definedName>
    <definedName name="WAFORD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9" i="44" l="1"/>
  <c r="J29" i="44"/>
  <c r="C15" i="44"/>
  <c r="D4" i="44"/>
  <c r="Q18" i="21"/>
  <c r="Q43" i="21"/>
  <c r="C15" i="22" l="1"/>
  <c r="D15" i="22"/>
  <c r="C23" i="22"/>
  <c r="H86" i="21" l="1"/>
  <c r="H85" i="21"/>
  <c r="H84" i="21"/>
  <c r="L57" i="21" l="1"/>
  <c r="L58" i="21"/>
  <c r="L56" i="21"/>
  <c r="H114" i="21"/>
  <c r="H113" i="21"/>
  <c r="H112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1" i="21"/>
  <c r="H90" i="21"/>
  <c r="H89" i="21"/>
  <c r="H83" i="21"/>
  <c r="H82" i="21"/>
  <c r="H81" i="21"/>
  <c r="H80" i="21"/>
  <c r="H79" i="21"/>
  <c r="H78" i="21"/>
  <c r="H77" i="21"/>
  <c r="H76" i="21"/>
  <c r="H75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A13" i="22" l="1"/>
  <c r="D30" i="22"/>
  <c r="C30" i="22"/>
  <c r="B30" i="22"/>
  <c r="D29" i="22"/>
  <c r="B29" i="22"/>
  <c r="B25" i="22"/>
  <c r="A25" i="22"/>
  <c r="C29" i="22" l="1"/>
  <c r="A12" i="22"/>
  <c r="A11" i="22"/>
  <c r="D11" i="22"/>
  <c r="C11" i="22"/>
  <c r="B11" i="22"/>
  <c r="E53" i="21"/>
  <c r="E49" i="21"/>
  <c r="E44" i="21"/>
  <c r="D28" i="22" l="1"/>
  <c r="C28" i="22"/>
  <c r="B28" i="22"/>
  <c r="D27" i="22"/>
  <c r="B27" i="22"/>
  <c r="C27" i="22"/>
  <c r="B47" i="21" l="1"/>
  <c r="B23" i="22"/>
  <c r="B21" i="22"/>
  <c r="B19" i="22"/>
  <c r="D19" i="22"/>
  <c r="C19" i="22"/>
  <c r="B17" i="22"/>
  <c r="D6" i="22" l="1"/>
  <c r="C6" i="22"/>
  <c r="B6" i="22"/>
  <c r="G25" i="21"/>
  <c r="H25" i="21"/>
  <c r="I25" i="21"/>
  <c r="J25" i="21"/>
  <c r="K25" i="21"/>
  <c r="L25" i="21"/>
  <c r="B42" i="21"/>
  <c r="A50" i="21"/>
  <c r="A46" i="21"/>
  <c r="D4" i="36" l="1"/>
  <c r="D8" i="36"/>
  <c r="C15" i="36" l="1"/>
  <c r="C14" i="36"/>
  <c r="C13" i="36"/>
  <c r="C12" i="36"/>
  <c r="F39" i="36"/>
  <c r="J29" i="36"/>
  <c r="D13" i="22" l="1"/>
  <c r="C13" i="22"/>
  <c r="B13" i="22"/>
  <c r="B15" i="22"/>
  <c r="A17" i="22"/>
  <c r="A15" i="22"/>
  <c r="A21" i="22"/>
  <c r="D14" i="22"/>
  <c r="C14" i="22"/>
  <c r="B14" i="22"/>
  <c r="D9" i="22"/>
  <c r="B9" i="22"/>
  <c r="C9" i="22"/>
  <c r="I42" i="22"/>
  <c r="B129" i="21" l="1"/>
  <c r="L113" i="21"/>
  <c r="L112" i="21"/>
  <c r="L114" i="21"/>
  <c r="L109" i="21"/>
  <c r="L108" i="21"/>
  <c r="L110" i="21"/>
  <c r="L106" i="21"/>
  <c r="L105" i="21"/>
  <c r="L107" i="21"/>
  <c r="B51" i="21" l="1"/>
  <c r="H31" i="21"/>
  <c r="I31" i="21"/>
  <c r="I33" i="21" s="1"/>
  <c r="J31" i="21"/>
  <c r="J33" i="21" s="1"/>
  <c r="K31" i="21"/>
  <c r="K33" i="21" s="1"/>
  <c r="L31" i="21"/>
  <c r="L33" i="21" s="1"/>
  <c r="G31" i="21"/>
  <c r="G33" i="21" s="1"/>
  <c r="H19" i="21"/>
  <c r="I19" i="21"/>
  <c r="J19" i="21"/>
  <c r="K19" i="21"/>
  <c r="L19" i="21"/>
  <c r="G19" i="21"/>
  <c r="E52" i="21"/>
  <c r="C33" i="21"/>
  <c r="C31" i="21"/>
  <c r="C27" i="21"/>
  <c r="C25" i="21"/>
  <c r="C21" i="21"/>
  <c r="C19" i="21"/>
  <c r="P32" i="21"/>
  <c r="D31" i="21"/>
  <c r="D33" i="21" s="1"/>
  <c r="P30" i="21"/>
  <c r="C121" i="21"/>
  <c r="B131" i="21" l="1"/>
  <c r="D32" i="21"/>
  <c r="D5" i="22"/>
  <c r="P31" i="21"/>
  <c r="H33" i="21"/>
  <c r="P33" i="21" s="1"/>
  <c r="K86" i="21" s="1"/>
  <c r="M86" i="21" s="1"/>
  <c r="O86" i="21" s="1"/>
  <c r="A23" i="22"/>
  <c r="K80" i="21" l="1"/>
  <c r="M80" i="21" s="1"/>
  <c r="O80" i="21" s="1"/>
  <c r="K83" i="21"/>
  <c r="M83" i="21" s="1"/>
  <c r="O83" i="21" s="1"/>
  <c r="K114" i="21"/>
  <c r="M114" i="21" s="1"/>
  <c r="O114" i="21" s="1"/>
  <c r="K104" i="21"/>
  <c r="M104" i="21" s="1"/>
  <c r="O104" i="21" s="1"/>
  <c r="K98" i="21"/>
  <c r="M98" i="21" s="1"/>
  <c r="O98" i="21" s="1"/>
  <c r="K91" i="21"/>
  <c r="M91" i="21" s="1"/>
  <c r="O91" i="21" s="1"/>
  <c r="K110" i="21"/>
  <c r="M110" i="21" s="1"/>
  <c r="O110" i="21" s="1"/>
  <c r="K107" i="21"/>
  <c r="M107" i="21" s="1"/>
  <c r="O107" i="21" s="1"/>
  <c r="K101" i="21"/>
  <c r="M101" i="21" s="1"/>
  <c r="O101" i="21" s="1"/>
  <c r="K95" i="21"/>
  <c r="M95" i="21" s="1"/>
  <c r="O95" i="21" s="1"/>
  <c r="K70" i="21"/>
  <c r="M70" i="21" s="1"/>
  <c r="O70" i="21" s="1"/>
  <c r="K58" i="21"/>
  <c r="K77" i="21"/>
  <c r="K67" i="21"/>
  <c r="K61" i="21"/>
  <c r="M61" i="21" s="1"/>
  <c r="O61" i="21" s="1"/>
  <c r="K64" i="21"/>
  <c r="M64" i="21" s="1"/>
  <c r="G51" i="21"/>
  <c r="K73" i="21"/>
  <c r="G52" i="21" l="1"/>
  <c r="I51" i="21"/>
  <c r="I21" i="21"/>
  <c r="J21" i="21"/>
  <c r="K21" i="21"/>
  <c r="L21" i="21"/>
  <c r="J51" i="21" l="1"/>
  <c r="M51" i="21"/>
  <c r="G53" i="21"/>
  <c r="I53" i="21" s="1"/>
  <c r="J53" i="21" s="1"/>
  <c r="M53" i="21" s="1"/>
  <c r="I52" i="21"/>
  <c r="L27" i="21"/>
  <c r="L36" i="21" s="1"/>
  <c r="K27" i="21"/>
  <c r="K36" i="21" s="1"/>
  <c r="J27" i="21"/>
  <c r="J36" i="21" s="1"/>
  <c r="I27" i="21"/>
  <c r="I36" i="21" s="1"/>
  <c r="H27" i="21"/>
  <c r="G27" i="21"/>
  <c r="J52" i="21" l="1"/>
  <c r="M52" i="21"/>
  <c r="P26" i="21"/>
  <c r="P20" i="21"/>
  <c r="P25" i="21" l="1"/>
  <c r="D25" i="21"/>
  <c r="B130" i="21" s="1"/>
  <c r="P24" i="21"/>
  <c r="D27" i="21" l="1"/>
  <c r="D26" i="21" s="1"/>
  <c r="C5" i="22"/>
  <c r="E48" i="21"/>
  <c r="P27" i="21"/>
  <c r="K85" i="21" s="1"/>
  <c r="M85" i="21" s="1"/>
  <c r="O85" i="21" s="1"/>
  <c r="H21" i="21"/>
  <c r="H36" i="21" s="1"/>
  <c r="E144" i="21"/>
  <c r="F144" i="21"/>
  <c r="G144" i="21"/>
  <c r="H144" i="21"/>
  <c r="G21" i="21"/>
  <c r="G36" i="21" s="1"/>
  <c r="E43" i="21"/>
  <c r="K82" i="21" l="1"/>
  <c r="M82" i="21" s="1"/>
  <c r="O82" i="21" s="1"/>
  <c r="G49" i="21"/>
  <c r="I49" i="21" s="1"/>
  <c r="K79" i="21"/>
  <c r="M79" i="21" s="1"/>
  <c r="O79" i="21" s="1"/>
  <c r="K109" i="21"/>
  <c r="M109" i="21" s="1"/>
  <c r="O109" i="21" s="1"/>
  <c r="K106" i="21"/>
  <c r="M106" i="21" s="1"/>
  <c r="O106" i="21" s="1"/>
  <c r="K100" i="21"/>
  <c r="M100" i="21" s="1"/>
  <c r="O100" i="21" s="1"/>
  <c r="K94" i="21"/>
  <c r="M94" i="21" s="1"/>
  <c r="O94" i="21" s="1"/>
  <c r="K113" i="21"/>
  <c r="M113" i="21" s="1"/>
  <c r="O113" i="21" s="1"/>
  <c r="K103" i="21"/>
  <c r="M103" i="21" s="1"/>
  <c r="O103" i="21" s="1"/>
  <c r="K97" i="21"/>
  <c r="M97" i="21" s="1"/>
  <c r="O97" i="21" s="1"/>
  <c r="K90" i="21"/>
  <c r="M90" i="21" s="1"/>
  <c r="O90" i="21" s="1"/>
  <c r="K69" i="21"/>
  <c r="M69" i="21" s="1"/>
  <c r="O69" i="21" s="1"/>
  <c r="K63" i="21"/>
  <c r="M63" i="21" s="1"/>
  <c r="K57" i="21"/>
  <c r="K76" i="21"/>
  <c r="K66" i="21"/>
  <c r="K60" i="21"/>
  <c r="M60" i="21" s="1"/>
  <c r="D144" i="21"/>
  <c r="G47" i="21"/>
  <c r="K72" i="21"/>
  <c r="A19" i="22"/>
  <c r="B7" i="22"/>
  <c r="G48" i="21" l="1"/>
  <c r="I48" i="21" s="1"/>
  <c r="I47" i="21"/>
  <c r="J49" i="21"/>
  <c r="M49" i="21"/>
  <c r="C144" i="21"/>
  <c r="I144" i="21" s="1"/>
  <c r="J47" i="21" l="1"/>
  <c r="M47" i="21" s="1"/>
  <c r="J48" i="21"/>
  <c r="M48" i="21" s="1"/>
  <c r="M77" i="21"/>
  <c r="O77" i="21" s="1"/>
  <c r="M76" i="21"/>
  <c r="O76" i="21" s="1"/>
  <c r="M72" i="21"/>
  <c r="O72" i="21" s="1"/>
  <c r="M73" i="21"/>
  <c r="O73" i="21" s="1"/>
  <c r="M66" i="21"/>
  <c r="O66" i="21" s="1"/>
  <c r="M67" i="21"/>
  <c r="O67" i="21" s="1"/>
  <c r="M57" i="21"/>
  <c r="O57" i="21" s="1"/>
  <c r="M58" i="21"/>
  <c r="O58" i="21" s="1"/>
  <c r="A8" i="22"/>
  <c r="A10" i="22" l="1"/>
  <c r="A9" i="22"/>
  <c r="A40" i="21" l="1"/>
  <c r="B4" i="22"/>
  <c r="A4" i="22"/>
  <c r="B3" i="22"/>
  <c r="A3" i="22"/>
  <c r="B2" i="22"/>
  <c r="A2" i="22"/>
  <c r="D19" i="21"/>
  <c r="P19" i="21"/>
  <c r="P18" i="21"/>
  <c r="B50" i="1"/>
  <c r="B46" i="1"/>
  <c r="B42" i="1"/>
  <c r="R37" i="1"/>
  <c r="S37" i="1"/>
  <c r="T37" i="1"/>
  <c r="U37" i="1"/>
  <c r="V37" i="1"/>
  <c r="Q37" i="1"/>
  <c r="L34" i="1"/>
  <c r="K34" i="1"/>
  <c r="K35" i="1" s="1"/>
  <c r="J34" i="1"/>
  <c r="J35" i="1" s="1"/>
  <c r="I34" i="1"/>
  <c r="I35" i="1" s="1"/>
  <c r="H34" i="1"/>
  <c r="G34" i="1"/>
  <c r="G35" i="1" s="1"/>
  <c r="L29" i="1"/>
  <c r="L30" i="1" s="1"/>
  <c r="K29" i="1"/>
  <c r="K30" i="1" s="1"/>
  <c r="J29" i="1"/>
  <c r="J30" i="1" s="1"/>
  <c r="I29" i="1"/>
  <c r="I30" i="1" s="1"/>
  <c r="H29" i="1"/>
  <c r="G29" i="1"/>
  <c r="L24" i="1"/>
  <c r="K24" i="1"/>
  <c r="K25" i="1" s="1"/>
  <c r="J24" i="1"/>
  <c r="I24" i="1"/>
  <c r="I25" i="1" s="1"/>
  <c r="H24" i="1"/>
  <c r="G24" i="1"/>
  <c r="G25" i="1" s="1"/>
  <c r="I19" i="1"/>
  <c r="D35" i="1"/>
  <c r="D34" i="1"/>
  <c r="D30" i="1"/>
  <c r="D29" i="1"/>
  <c r="D25" i="1"/>
  <c r="D24" i="1"/>
  <c r="D20" i="1"/>
  <c r="D19" i="1"/>
  <c r="L19" i="1"/>
  <c r="L20" i="1" s="1"/>
  <c r="K19" i="1"/>
  <c r="K20" i="1" s="1"/>
  <c r="J19" i="1"/>
  <c r="J20" i="1" s="1"/>
  <c r="H19" i="1"/>
  <c r="H20" i="1" s="1"/>
  <c r="G19" i="1"/>
  <c r="G20" i="1" s="1"/>
  <c r="L116" i="1"/>
  <c r="L117" i="1"/>
  <c r="L118" i="1"/>
  <c r="L115" i="1"/>
  <c r="L112" i="1"/>
  <c r="L113" i="1"/>
  <c r="L114" i="1"/>
  <c r="L111" i="1"/>
  <c r="L108" i="1"/>
  <c r="L109" i="1"/>
  <c r="L110" i="1"/>
  <c r="L107" i="1"/>
  <c r="L61" i="1"/>
  <c r="L62" i="1"/>
  <c r="L63" i="1"/>
  <c r="L60" i="1"/>
  <c r="L35" i="1"/>
  <c r="H35" i="1"/>
  <c r="H30" i="1"/>
  <c r="L25" i="1"/>
  <c r="J25" i="1"/>
  <c r="I20" i="1"/>
  <c r="F15" i="14"/>
  <c r="G15" i="14" s="1"/>
  <c r="H15" i="14" s="1"/>
  <c r="C15" i="14"/>
  <c r="B15" i="14"/>
  <c r="F14" i="14"/>
  <c r="G14" i="14" s="1"/>
  <c r="C14" i="14"/>
  <c r="B14" i="14"/>
  <c r="B54" i="1"/>
  <c r="P33" i="1"/>
  <c r="P28" i="1"/>
  <c r="P23" i="1"/>
  <c r="P18" i="1"/>
  <c r="F62" i="1"/>
  <c r="A53" i="1"/>
  <c r="A49" i="1"/>
  <c r="H70" i="1" s="1"/>
  <c r="H118" i="1"/>
  <c r="H114" i="1"/>
  <c r="H122" i="1"/>
  <c r="B132" i="1"/>
  <c r="H110" i="1"/>
  <c r="H98" i="1"/>
  <c r="H106" i="1"/>
  <c r="H102" i="1"/>
  <c r="H94" i="1"/>
  <c r="H83" i="1"/>
  <c r="H87" i="1"/>
  <c r="H71" i="1"/>
  <c r="H79" i="1"/>
  <c r="H75" i="1"/>
  <c r="H62" i="1"/>
  <c r="E54" i="1"/>
  <c r="E55" i="1" s="1"/>
  <c r="E56" i="1" s="1"/>
  <c r="H63" i="1"/>
  <c r="H67" i="1"/>
  <c r="A45" i="1"/>
  <c r="E46" i="1" s="1"/>
  <c r="E47" i="1" s="1"/>
  <c r="E48" i="1" s="1"/>
  <c r="A41" i="1"/>
  <c r="H111" i="1" s="1"/>
  <c r="F61" i="1" l="1"/>
  <c r="H115" i="1"/>
  <c r="P24" i="1"/>
  <c r="H119" i="1"/>
  <c r="H64" i="1"/>
  <c r="H107" i="1"/>
  <c r="H80" i="1"/>
  <c r="B129" i="1"/>
  <c r="H95" i="1"/>
  <c r="H103" i="1"/>
  <c r="H91" i="1"/>
  <c r="F60" i="1"/>
  <c r="H68" i="1"/>
  <c r="H76" i="1"/>
  <c r="H60" i="1"/>
  <c r="E42" i="1"/>
  <c r="E43" i="1" s="1"/>
  <c r="E44" i="1" s="1"/>
  <c r="H77" i="1"/>
  <c r="H104" i="1"/>
  <c r="P19" i="1"/>
  <c r="F63" i="1"/>
  <c r="J15" i="14"/>
  <c r="H105" i="1"/>
  <c r="H109" i="1"/>
  <c r="H25" i="1"/>
  <c r="P25" i="1" s="1"/>
  <c r="K69" i="1" s="1"/>
  <c r="M69" i="1" s="1"/>
  <c r="O69" i="1" s="1"/>
  <c r="K37" i="1"/>
  <c r="G147" i="1" s="1"/>
  <c r="H101" i="1"/>
  <c r="B131" i="1"/>
  <c r="I15" i="14"/>
  <c r="H97" i="1"/>
  <c r="L37" i="1"/>
  <c r="H147" i="1" s="1"/>
  <c r="P29" i="1"/>
  <c r="W37" i="1"/>
  <c r="H86" i="1"/>
  <c r="H66" i="1"/>
  <c r="E50" i="1"/>
  <c r="E51" i="1" s="1"/>
  <c r="E52" i="1" s="1"/>
  <c r="D21" i="21"/>
  <c r="H14" i="14"/>
  <c r="I14" i="14"/>
  <c r="J14" i="14"/>
  <c r="P35" i="1"/>
  <c r="P20" i="1"/>
  <c r="J37" i="1"/>
  <c r="F147" i="1" s="1"/>
  <c r="I37" i="1"/>
  <c r="E147" i="1" s="1"/>
  <c r="H81" i="1"/>
  <c r="H82" i="1"/>
  <c r="H121" i="1"/>
  <c r="G30" i="1"/>
  <c r="P30" i="1" s="1"/>
  <c r="B130" i="1"/>
  <c r="H65" i="1"/>
  <c r="H116" i="1"/>
  <c r="H69" i="1"/>
  <c r="H112" i="1"/>
  <c r="H72" i="1"/>
  <c r="H99" i="1"/>
  <c r="H117" i="1"/>
  <c r="H74" i="1"/>
  <c r="H93" i="1"/>
  <c r="H113" i="1"/>
  <c r="P34" i="1"/>
  <c r="H100" i="1"/>
  <c r="H92" i="1"/>
  <c r="H85" i="1"/>
  <c r="K104" i="1"/>
  <c r="M104" i="1" s="1"/>
  <c r="O104" i="1" s="1"/>
  <c r="H108" i="1"/>
  <c r="H78" i="1"/>
  <c r="H96" i="1"/>
  <c r="H84" i="1"/>
  <c r="H61" i="1"/>
  <c r="H73" i="1"/>
  <c r="H120" i="1"/>
  <c r="B5" i="22"/>
  <c r="P21" i="21"/>
  <c r="K84" i="21" l="1"/>
  <c r="M84" i="21" s="1"/>
  <c r="O84" i="21" s="1"/>
  <c r="P36" i="21"/>
  <c r="K81" i="21"/>
  <c r="M81" i="21" s="1"/>
  <c r="O81" i="21" s="1"/>
  <c r="K78" i="21"/>
  <c r="M78" i="21" s="1"/>
  <c r="O78" i="21" s="1"/>
  <c r="K108" i="21"/>
  <c r="M108" i="21" s="1"/>
  <c r="O108" i="21" s="1"/>
  <c r="K105" i="21"/>
  <c r="M105" i="21" s="1"/>
  <c r="O105" i="21" s="1"/>
  <c r="K99" i="21"/>
  <c r="M99" i="21" s="1"/>
  <c r="O99" i="21" s="1"/>
  <c r="K93" i="21"/>
  <c r="M93" i="21" s="1"/>
  <c r="O93" i="21" s="1"/>
  <c r="K112" i="21"/>
  <c r="M112" i="21" s="1"/>
  <c r="O112" i="21" s="1"/>
  <c r="K102" i="21"/>
  <c r="M102" i="21" s="1"/>
  <c r="O102" i="21" s="1"/>
  <c r="K96" i="21"/>
  <c r="M96" i="21" s="1"/>
  <c r="O96" i="21" s="1"/>
  <c r="K89" i="21"/>
  <c r="M89" i="21" s="1"/>
  <c r="O89" i="21" s="1"/>
  <c r="K68" i="21"/>
  <c r="M68" i="21" s="1"/>
  <c r="O68" i="21" s="1"/>
  <c r="K62" i="21"/>
  <c r="M62" i="21" s="1"/>
  <c r="O62" i="21" s="1"/>
  <c r="K56" i="21"/>
  <c r="M56" i="21" s="1"/>
  <c r="O56" i="21" s="1"/>
  <c r="K75" i="21"/>
  <c r="M75" i="21" s="1"/>
  <c r="O75" i="21" s="1"/>
  <c r="K65" i="21"/>
  <c r="K59" i="21"/>
  <c r="M59" i="21" s="1"/>
  <c r="O59" i="21" s="1"/>
  <c r="I42" i="21"/>
  <c r="J42" i="21" s="1"/>
  <c r="K71" i="21"/>
  <c r="M71" i="21" s="1"/>
  <c r="O71" i="21" s="1"/>
  <c r="B121" i="21"/>
  <c r="B138" i="21"/>
  <c r="D20" i="21"/>
  <c r="K100" i="1"/>
  <c r="M100" i="1" s="1"/>
  <c r="O100" i="1" s="1"/>
  <c r="K65" i="1"/>
  <c r="M65" i="1" s="1"/>
  <c r="O65" i="1" s="1"/>
  <c r="K85" i="1"/>
  <c r="M85" i="1" s="1"/>
  <c r="O85" i="1" s="1"/>
  <c r="H37" i="1"/>
  <c r="D147" i="1" s="1"/>
  <c r="K120" i="1"/>
  <c r="M120" i="1" s="1"/>
  <c r="O120" i="1" s="1"/>
  <c r="K81" i="1"/>
  <c r="M81" i="1" s="1"/>
  <c r="O81" i="1" s="1"/>
  <c r="K96" i="1"/>
  <c r="M96" i="1" s="1"/>
  <c r="O96" i="1" s="1"/>
  <c r="K116" i="1"/>
  <c r="M116" i="1" s="1"/>
  <c r="O116" i="1" s="1"/>
  <c r="K92" i="1"/>
  <c r="M92" i="1" s="1"/>
  <c r="O92" i="1" s="1"/>
  <c r="K73" i="1"/>
  <c r="M73" i="1" s="1"/>
  <c r="O73" i="1" s="1"/>
  <c r="K61" i="1"/>
  <c r="M61" i="1" s="1"/>
  <c r="O61" i="1" s="1"/>
  <c r="K77" i="1"/>
  <c r="M77" i="1" s="1"/>
  <c r="O77" i="1" s="1"/>
  <c r="K108" i="1"/>
  <c r="M108" i="1" s="1"/>
  <c r="O108" i="1" s="1"/>
  <c r="K112" i="1"/>
  <c r="M112" i="1" s="1"/>
  <c r="O112" i="1" s="1"/>
  <c r="G46" i="1"/>
  <c r="G37" i="1"/>
  <c r="C147" i="1" s="1"/>
  <c r="K105" i="1"/>
  <c r="M105" i="1" s="1"/>
  <c r="O105" i="1" s="1"/>
  <c r="K82" i="1"/>
  <c r="M82" i="1" s="1"/>
  <c r="O82" i="1" s="1"/>
  <c r="K117" i="1"/>
  <c r="M117" i="1" s="1"/>
  <c r="O117" i="1" s="1"/>
  <c r="K86" i="1"/>
  <c r="M86" i="1" s="1"/>
  <c r="O86" i="1" s="1"/>
  <c r="K66" i="1"/>
  <c r="M66" i="1" s="1"/>
  <c r="O66" i="1" s="1"/>
  <c r="K70" i="1"/>
  <c r="M70" i="1" s="1"/>
  <c r="O70" i="1" s="1"/>
  <c r="K78" i="1"/>
  <c r="M78" i="1" s="1"/>
  <c r="O78" i="1" s="1"/>
  <c r="K121" i="1"/>
  <c r="M121" i="1" s="1"/>
  <c r="O121" i="1" s="1"/>
  <c r="K74" i="1"/>
  <c r="M74" i="1" s="1"/>
  <c r="O74" i="1" s="1"/>
  <c r="K93" i="1"/>
  <c r="M93" i="1" s="1"/>
  <c r="O93" i="1" s="1"/>
  <c r="K101" i="1"/>
  <c r="M101" i="1" s="1"/>
  <c r="O101" i="1" s="1"/>
  <c r="K97" i="1"/>
  <c r="M97" i="1" s="1"/>
  <c r="O97" i="1" s="1"/>
  <c r="K62" i="1"/>
  <c r="M62" i="1" s="1"/>
  <c r="O62" i="1" s="1"/>
  <c r="G50" i="1"/>
  <c r="K113" i="1"/>
  <c r="M113" i="1" s="1"/>
  <c r="O113" i="1" s="1"/>
  <c r="K109" i="1"/>
  <c r="M109" i="1" s="1"/>
  <c r="O109" i="1" s="1"/>
  <c r="K91" i="1"/>
  <c r="M91" i="1" s="1"/>
  <c r="O91" i="1" s="1"/>
  <c r="K107" i="1"/>
  <c r="M107" i="1" s="1"/>
  <c r="O107" i="1" s="1"/>
  <c r="K95" i="1"/>
  <c r="M95" i="1" s="1"/>
  <c r="O95" i="1" s="1"/>
  <c r="K80" i="1"/>
  <c r="M80" i="1" s="1"/>
  <c r="O80" i="1" s="1"/>
  <c r="K84" i="1"/>
  <c r="M84" i="1" s="1"/>
  <c r="O84" i="1" s="1"/>
  <c r="G42" i="1"/>
  <c r="K111" i="1"/>
  <c r="M111" i="1" s="1"/>
  <c r="O111" i="1" s="1"/>
  <c r="K115" i="1"/>
  <c r="M115" i="1" s="1"/>
  <c r="O115" i="1" s="1"/>
  <c r="K68" i="1"/>
  <c r="M68" i="1" s="1"/>
  <c r="O68" i="1" s="1"/>
  <c r="K72" i="1"/>
  <c r="M72" i="1" s="1"/>
  <c r="O72" i="1" s="1"/>
  <c r="K99" i="1"/>
  <c r="M99" i="1" s="1"/>
  <c r="O99" i="1" s="1"/>
  <c r="K76" i="1"/>
  <c r="M76" i="1" s="1"/>
  <c r="O76" i="1" s="1"/>
  <c r="K103" i="1"/>
  <c r="M103" i="1" s="1"/>
  <c r="O103" i="1" s="1"/>
  <c r="K119" i="1"/>
  <c r="M119" i="1" s="1"/>
  <c r="O119" i="1" s="1"/>
  <c r="K60" i="1"/>
  <c r="M60" i="1" s="1"/>
  <c r="O60" i="1" s="1"/>
  <c r="P37" i="1"/>
  <c r="K64" i="1"/>
  <c r="M64" i="1" s="1"/>
  <c r="O64" i="1" s="1"/>
  <c r="K75" i="1"/>
  <c r="M75" i="1" s="1"/>
  <c r="O75" i="1" s="1"/>
  <c r="K63" i="1"/>
  <c r="M63" i="1" s="1"/>
  <c r="O63" i="1" s="1"/>
  <c r="K106" i="1"/>
  <c r="M106" i="1" s="1"/>
  <c r="O106" i="1" s="1"/>
  <c r="K102" i="1"/>
  <c r="M102" i="1" s="1"/>
  <c r="O102" i="1" s="1"/>
  <c r="K83" i="1"/>
  <c r="M83" i="1" s="1"/>
  <c r="O83" i="1" s="1"/>
  <c r="K67" i="1"/>
  <c r="M67" i="1" s="1"/>
  <c r="O67" i="1" s="1"/>
  <c r="K114" i="1"/>
  <c r="M114" i="1" s="1"/>
  <c r="O114" i="1" s="1"/>
  <c r="K87" i="1"/>
  <c r="M87" i="1" s="1"/>
  <c r="O87" i="1" s="1"/>
  <c r="K122" i="1"/>
  <c r="M122" i="1" s="1"/>
  <c r="O122" i="1" s="1"/>
  <c r="K79" i="1"/>
  <c r="M79" i="1" s="1"/>
  <c r="O79" i="1" s="1"/>
  <c r="G54" i="1"/>
  <c r="K110" i="1"/>
  <c r="M110" i="1" s="1"/>
  <c r="O110" i="1" s="1"/>
  <c r="K71" i="1"/>
  <c r="M71" i="1" s="1"/>
  <c r="O71" i="1" s="1"/>
  <c r="K94" i="1"/>
  <c r="M94" i="1" s="1"/>
  <c r="O94" i="1" s="1"/>
  <c r="K118" i="1"/>
  <c r="M118" i="1" s="1"/>
  <c r="O118" i="1" s="1"/>
  <c r="K98" i="1"/>
  <c r="M98" i="1" s="1"/>
  <c r="O98" i="1" s="1"/>
  <c r="M42" i="21" l="1"/>
  <c r="G43" i="21"/>
  <c r="G44" i="21"/>
  <c r="I44" i="21" s="1"/>
  <c r="J44" i="21" s="1"/>
  <c r="M44" i="21" s="1"/>
  <c r="M65" i="21"/>
  <c r="O65" i="21" s="1"/>
  <c r="G47" i="1"/>
  <c r="I46" i="1"/>
  <c r="G55" i="1"/>
  <c r="I54" i="1"/>
  <c r="G43" i="1"/>
  <c r="I42" i="1"/>
  <c r="G51" i="1"/>
  <c r="I50" i="1"/>
  <c r="I43" i="21" l="1"/>
  <c r="J43" i="21" s="1"/>
  <c r="J46" i="1"/>
  <c r="L46" i="1"/>
  <c r="G48" i="1"/>
  <c r="I48" i="1" s="1"/>
  <c r="I47" i="1"/>
  <c r="J50" i="1"/>
  <c r="L50" i="1" s="1"/>
  <c r="I51" i="1"/>
  <c r="G52" i="1"/>
  <c r="I52" i="1" s="1"/>
  <c r="J42" i="1"/>
  <c r="L42" i="1" s="1"/>
  <c r="I43" i="1"/>
  <c r="G44" i="1"/>
  <c r="I44" i="1" s="1"/>
  <c r="J54" i="1"/>
  <c r="L54" i="1"/>
  <c r="I55" i="1"/>
  <c r="G56" i="1"/>
  <c r="I56" i="1" s="1"/>
  <c r="M43" i="21" l="1"/>
  <c r="J47" i="1"/>
  <c r="L47" i="1" s="1"/>
  <c r="J48" i="1"/>
  <c r="L48" i="1" s="1"/>
  <c r="J56" i="1"/>
  <c r="L56" i="1" s="1"/>
  <c r="J52" i="1"/>
  <c r="L52" i="1" s="1"/>
  <c r="J44" i="1"/>
  <c r="L44" i="1" s="1"/>
  <c r="J43" i="1"/>
  <c r="L43" i="1" s="1"/>
  <c r="J51" i="1"/>
  <c r="L51" i="1" s="1"/>
  <c r="J55" i="1"/>
  <c r="L55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<sst xmlns="http://schemas.openxmlformats.org/spreadsheetml/2006/main" count="1352" uniqueCount="604">
  <si>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</si>
  <si>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</si>
  <si>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</si>
  <si>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</si>
  <si>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</si>
  <si>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</si>
  <si>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</si>
  <si>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</si>
  <si>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</si>
  <si>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</si>
  <si>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</si>
  <si>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</si>
  <si>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DROP:</t>
  </si>
  <si>
    <t>NGÀY CẤP:</t>
  </si>
  <si>
    <t>VẢI CHÍNH:</t>
  </si>
  <si>
    <t>NGÀY GIAO HÀNG:</t>
  </si>
  <si>
    <t xml:space="preserve">THÀNH PHẦN VẢI: </t>
  </si>
  <si>
    <t>KHỔ VẢI:</t>
  </si>
  <si>
    <t>168CM</t>
  </si>
  <si>
    <t xml:space="preserve">Xí nghiệp: </t>
  </si>
  <si>
    <t>UN-AVAILABLE</t>
  </si>
  <si>
    <t>KHÁCH HÀNG: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</si>
  <si>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</si>
  <si>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</si>
  <si>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</si>
  <si>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</si>
  <si>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</si>
  <si>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</si>
  <si>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</si>
  <si>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</si>
  <si>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</si>
  <si>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</si>
  <si>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</si>
  <si>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</si>
  <si>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WHITE</t>
  </si>
  <si>
    <t>EXTRA (+/-)</t>
  </si>
  <si>
    <t>TOTAL :</t>
  </si>
  <si>
    <t>SHIPPING</t>
  </si>
  <si>
    <t>GRAND TOTAL: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</si>
  <si>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</si>
  <si>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</si>
  <si>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</si>
  <si>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</si>
  <si>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</si>
  <si>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</si>
  <si>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</si>
  <si>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</si>
  <si>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</t>
  </si>
  <si>
    <t>SỐ LƯỢNG CẦN CẤP CHO TEST OUTSOURCE</t>
  </si>
  <si>
    <t>SỐ LƯỢNG CẦN CẤP CHO TỔ CẮT (GROSS)</t>
  </si>
  <si>
    <t xml:space="preserve">GHI CHÚ / CODE VẢI </t>
  </si>
  <si>
    <t>BO CỔ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</si>
  <si>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</si>
  <si>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</si>
  <si>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</si>
  <si>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</si>
  <si>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</si>
  <si>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</si>
  <si>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</si>
  <si>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</si>
  <si>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</si>
  <si>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</si>
  <si>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</si>
  <si>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CHỈ 40/2</t>
  </si>
  <si>
    <t>CUỘN</t>
  </si>
  <si>
    <t>PCS</t>
  </si>
  <si>
    <t>PHẦN C: PHỤ LIỆU ĐÓNG GÓI</t>
  </si>
  <si>
    <t>CLEAR</t>
  </si>
  <si>
    <t>NATURAL</t>
  </si>
  <si>
    <t>PHẦN C: IN/ THÊU/ WASH</t>
  </si>
  <si>
    <t>PHẦN D: HÌNH</t>
  </si>
  <si>
    <t>IN:</t>
  </si>
  <si>
    <t>CHẤT LƯỢNG VÀ KÍCH THƯỚC</t>
  </si>
  <si>
    <t>DUYỆT HÌNH IN THEO</t>
  </si>
  <si>
    <t>KHÔNG THÊU</t>
  </si>
  <si>
    <t>DUYỆT HÌNH THÊU THEO</t>
  </si>
  <si>
    <r>
      <t>WASH:</t>
    </r>
    <r>
      <rPr>
        <sz val="32"/>
        <rFont val="Muli"/>
      </rPr>
      <t xml:space="preserve"> </t>
    </r>
  </si>
  <si>
    <t xml:space="preserve">KHÔNG WASH </t>
  </si>
  <si>
    <t>CHẤT LƯỢNG, HIỆU ỨNG VÀ MÀU SẮC DUYỆT THEO</t>
  </si>
  <si>
    <t>THAM KHẢO ÁO MẪU SIZE SET, 
MÃ C21-TS07, MÀU BLACK, SIZE XXL ĐÃ CHUYỂN NGÀY 27/9</t>
  </si>
  <si>
    <t xml:space="preserve">PHẦN F: LƯU Ý </t>
  </si>
  <si>
    <t>- THAM KHẢO MẪU VÀ TÀI LIỆU ĐÍNH KÈM</t>
  </si>
  <si>
    <t>- CÁCH GẮN NHÃN PHẢI NHƯ TÀI LIỆU YÊU CẦU</t>
  </si>
  <si>
    <t>- NHÃN SIZE - SỐ LƯỢNG MỖI SIZE NHƯ SAU:</t>
  </si>
  <si>
    <t>SIZE</t>
  </si>
  <si>
    <t>SỐ LƯỢNG</t>
  </si>
  <si>
    <t xml:space="preserve">VẢI CHÍNH </t>
  </si>
  <si>
    <t>THÀNH PHẦN</t>
  </si>
  <si>
    <t>CHỈ MAY CHÍNH</t>
  </si>
  <si>
    <t>CUSTOMER :</t>
  </si>
  <si>
    <t>No.</t>
  </si>
  <si>
    <t>XXS</t>
  </si>
  <si>
    <t>TO BẢN BO CỔ</t>
  </si>
  <si>
    <t>NECK WIDTH (SEAM TO SEAM)</t>
  </si>
  <si>
    <t>ARMHOLE STRAIGHT</t>
  </si>
  <si>
    <t>NÁCH ĐO THẲNG</t>
  </si>
  <si>
    <t>DÀI TAY</t>
  </si>
  <si>
    <t>MER - OANH NGUYỄN: 206</t>
  </si>
  <si>
    <t>THAM KHẢO ÁO MẪU SMS, MÃ HÀNG CR1099C, MÀU GREY MELANGE, SIZE S</t>
  </si>
  <si>
    <t>M21  C5  G2261</t>
  </si>
  <si>
    <t>1099-CR03</t>
  </si>
  <si>
    <t>CROP SWEATSHIRT</t>
  </si>
  <si>
    <t>C5</t>
  </si>
  <si>
    <t>CREWNECK</t>
  </si>
  <si>
    <t>DROP 1</t>
  </si>
  <si>
    <t>FRENCH TERRY 100% ORGANIC COTTON 430GSM</t>
  </si>
  <si>
    <t>100% ORGANIC COTTON</t>
  </si>
  <si>
    <t xml:space="preserve">163CM </t>
  </si>
  <si>
    <t>MCQ</t>
  </si>
  <si>
    <t xml:space="preserve">DARKEST BLACK       </t>
  </si>
  <si>
    <t xml:space="preserve">HYPER LILAC         </t>
  </si>
  <si>
    <t xml:space="preserve">ATOMIC BLASTER      </t>
  </si>
  <si>
    <t xml:space="preserve">OPTIC WHITE         </t>
  </si>
  <si>
    <t>SỐ LƯỢNG CẦN CẤP CHO TEST IN</t>
  </si>
  <si>
    <t>VẢI CHÍNH</t>
  </si>
  <si>
    <t>SINGLE JERSEY 100% ORGANIC COTTON  170GSM</t>
  </si>
  <si>
    <t>VIỀN CỔ</t>
  </si>
  <si>
    <t>RIB 1X1  92%ORGANIC COTTON 2%SPANDEX 450GSM</t>
  </si>
  <si>
    <t>BO CỔ + BO LAI + BO TAY</t>
  </si>
  <si>
    <t>NHÃN CHÍNH GẮN CHIP NFC 55MM x 30MM</t>
  </si>
  <si>
    <t>NỀN ĐEN CHỮ TÍM</t>
  </si>
  <si>
    <t>EA0147614C</t>
  </si>
  <si>
    <t>NHÃN SIZE CHỮ 24MM x 12MM</t>
  </si>
  <si>
    <t>NỀN TRẮNG CHỮ ĐEN</t>
  </si>
  <si>
    <t>NHÃN DỆT</t>
  </si>
  <si>
    <t>NHÃN XUẤT XỨ MADE IN VIETNAM 25MM x 12MM</t>
  </si>
  <si>
    <t>NỀN ĐEN CHỮ TRẮNG</t>
  </si>
  <si>
    <t>DÂY RUY BĂNG 76MM x 6MM</t>
  </si>
  <si>
    <t>HYPER LILAC</t>
  </si>
  <si>
    <t>102405R</t>
  </si>
  <si>
    <t>NHÃN THÀNH PHẦN 13CM x 4CM</t>
  </si>
  <si>
    <t>NHÃN SATIN NFC 12CM x 4CM</t>
  </si>
  <si>
    <t>KHÁCH HÀNG CUNG CẤP</t>
  </si>
  <si>
    <t>PHẦN C : PHỤ LIỆU ĐÓNG GÓI</t>
  </si>
  <si>
    <t>THẺ BÀI TREO SWINGTAG</t>
  </si>
  <si>
    <t>102519D</t>
  </si>
  <si>
    <t>GIẤY CHỐNG ẨM 45CM x 50CM</t>
  </si>
  <si>
    <t>LOẠI 1</t>
  </si>
  <si>
    <t>BARCODE STICKER</t>
  </si>
  <si>
    <t>POLYBAG CÓ ĐÁY (SIZE 4) 36CM x 49CM</t>
  </si>
  <si>
    <t>THÙNG CARTON 60CM x 40CM x 40CM</t>
  </si>
  <si>
    <t>TẤM LÓT THÙNG</t>
  </si>
  <si>
    <t>BIG POLYBAG</t>
  </si>
  <si>
    <t>SPECIAL STICKER</t>
  </si>
  <si>
    <t>MCQ38N</t>
  </si>
  <si>
    <t>PHẦN D : IN / THÊU / WASH</t>
  </si>
  <si>
    <t>PHẦN E : HÌNH</t>
  </si>
  <si>
    <t>IN: IN HIGH DENSITY TẠI NGỰC TRÁI NGƯỜI MẶC</t>
  </si>
  <si>
    <t>THÔNG TIN ĐỊNH VỊ HÌNH IN (CM)</t>
  </si>
  <si>
    <t>KÍCH THƯỚC HÌNH IN</t>
  </si>
  <si>
    <t>1.216CM x 6.5CM</t>
  </si>
  <si>
    <t>- ĐỊNH VỊ HÌNH IN:
TỪ GIỮA TRƯỚC QUA TRÁI</t>
  </si>
  <si>
    <t>- ĐỊNH VỊ HÌNH IN:
TỪ ĐỈNH VAI XUỐNG</t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</si>
  <si>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</si>
  <si>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</si>
  <si>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KHÔNG WASH</t>
  </si>
  <si>
    <t>- CÁCH MAY NHƯ ÁO MẪU + TÀI LIỆU ĐÍNH KÈM</t>
  </si>
  <si>
    <t>CHÚ Ý:</t>
  </si>
  <si>
    <t>KHÔNG ỦI LÊN CON HÌNH IN HIGH DENSITY</t>
  </si>
  <si>
    <t>KHÔNG ỦI LÊN CON CHIP NFC</t>
  </si>
  <si>
    <t>3D HEAT TRANSFER PLACEMENT AT LEFT CHEST (CM)</t>
  </si>
  <si>
    <t>3XS</t>
  </si>
  <si>
    <t>2XS</t>
  </si>
  <si>
    <t>2XL</t>
  </si>
  <si>
    <t>3XL</t>
  </si>
  <si>
    <t>FROM HSP TO EDGE OF ARTWORK</t>
  </si>
  <si>
    <t>FROM CF TO EDGE OF ARTWORK</t>
  </si>
  <si>
    <t>5THEWAY</t>
  </si>
  <si>
    <t>VER.12/2019</t>
  </si>
  <si>
    <t>STYLE :</t>
  </si>
  <si>
    <t>SS NEW TEE</t>
  </si>
  <si>
    <t>Ngày cập nhật: 26/12/2019</t>
  </si>
  <si>
    <t>Measurement position</t>
  </si>
  <si>
    <t>Thông số</t>
  </si>
  <si>
    <t>TOLERANCE</t>
  </si>
  <si>
    <t>FRONT BODY LENGTH fm HSP/FRT</t>
  </si>
  <si>
    <t>DÀI THÂN TRƯỚC TỪ ĐỈNH VAI</t>
  </si>
  <si>
    <t>[+/-]  1 cm</t>
  </si>
  <si>
    <t>BACK BODY LENGTH (Center)</t>
  </si>
  <si>
    <t>DÀI GIỮA THÂN SAU</t>
  </si>
  <si>
    <t>1/2 CHEST 2CMS BLW ARMPIT</t>
  </si>
  <si>
    <t>1/2 NGỰC (DƯỚI NÁCH 2CM)</t>
  </si>
  <si>
    <t>1/2 BASE</t>
  </si>
  <si>
    <t>1/2 LAI</t>
  </si>
  <si>
    <t>[+/-]  0.5 cm</t>
  </si>
  <si>
    <t>RỘNG CỔ (TỪ ĐƯỜNG MAY ĐẾN ĐƯỜNG MAY)</t>
  </si>
  <si>
    <t>FRONT NECK DROP fm SNP to Seam</t>
  </si>
  <si>
    <t>HẠ CỔ TRƯỚC</t>
  </si>
  <si>
    <t>BACK NECK DROP fm SNP to Seam</t>
  </si>
  <si>
    <t>HẠ CỔ SAU</t>
  </si>
  <si>
    <t>SHOULDER LENGTH</t>
  </si>
  <si>
    <t>NGANG VAI</t>
  </si>
  <si>
    <t>SLEEVE LENGTH - SHORT</t>
  </si>
  <si>
    <t xml:space="preserve">SLEEVE OPENING </t>
  </si>
  <si>
    <t>CỬA TAY</t>
  </si>
  <si>
    <t>CUFF HEIGHT/ SLEEVE HEM DEPTH</t>
  </si>
  <si>
    <t>TO BẢN LAI TAY</t>
  </si>
  <si>
    <t>BOTTOM HEM DEPTH/ WELT DEPTH</t>
  </si>
  <si>
    <t>TO BẢN LAI ÁO</t>
  </si>
  <si>
    <t>NECK TRIM DEPTH</t>
  </si>
  <si>
    <t>SS25</t>
  </si>
  <si>
    <t>RAPHA</t>
  </si>
  <si>
    <t>NGANG TRƯỚC TỪ ĐỈNH VAI XUỐNG 13CM</t>
  </si>
  <si>
    <t>NGANG NGỰC DƯỚI NÁCH 2CM</t>
  </si>
  <si>
    <t>NGANG EO</t>
  </si>
  <si>
    <t>RỘNG CỔ SAU</t>
  </si>
  <si>
    <t>HẠ CỔ TRƯỚC TỪ ĐỈNH VAI</t>
  </si>
  <si>
    <t>HẠ CỔ SAU TỪ ĐỈNH VAI</t>
  </si>
  <si>
    <t>RỘNG BẮP TAY DƯỚI NÁCH 2CM</t>
  </si>
  <si>
    <t>NGANG SAU TỪ ĐỈNH VAI XUỐNG 13CM</t>
  </si>
  <si>
    <t>RỘNG LAI ĐO ÊM</t>
  </si>
  <si>
    <t>RỘNG NÁCH</t>
  </si>
  <si>
    <t>BO CỔ + BO TAY</t>
  </si>
  <si>
    <t>DÀI TRƯỚC TỪ ĐỈNH VAI ĐẾN LAI BAO GỒM CỔ</t>
  </si>
  <si>
    <t>DÀI SAU TỪ ĐỈNH VAI ĐẾN LAI BAO GỒM CỔ</t>
  </si>
  <si>
    <t>DÀI VAI CON</t>
  </si>
  <si>
    <t>VỊ TRÍ EO TỪ ĐỈNH VAI</t>
  </si>
  <si>
    <t>DÀI ĐƯỜNG MAY RAGLAN</t>
  </si>
  <si>
    <t>KHOẢNG CÁCH GIỮA 2 ĐIỂM RAGLAN TẠI THÂN SAU</t>
  </si>
  <si>
    <t>TO BẢN CỬA TAY</t>
  </si>
  <si>
    <t>MAY TẠI SƯỜN TRÁI NGƯỜI MẶC -
TỪ MÉP LAI LÊN 10CM</t>
  </si>
  <si>
    <t>RỘNG KHỦY TAY : TỪ 1/2 DÀI TAY</t>
  </si>
  <si>
    <t>RỘNG CẲNG TAY TỪ CỬA TAY LÊN 13CM</t>
  </si>
  <si>
    <t>NHÃN CHÍNH + SIZE</t>
  </si>
  <si>
    <t>DUYỆT HÌNH IN THEO STRIKE OFF CHUYỂN PHÒNG IN</t>
  </si>
  <si>
    <t>ĐỊNH VỊ HÌNH IN: 
CANH GIỮA THÂN TRƯỚC - TỪ  ĐƯỜNG RÁP CỔ XUỐNG</t>
  </si>
  <si>
    <t>9CM</t>
  </si>
  <si>
    <t>Displaying 25 - 25 of 25 results                                                                                                                                                                                                                                                                         Units: CM</t>
  </si>
  <si>
    <r>
      <rPr>
        <b/>
        <sz val="5.5"/>
        <color rgb="FF0B0C0B"/>
        <rFont val="Trebuchet MS"/>
        <family val="2"/>
      </rPr>
      <t>Revised</t>
    </r>
  </si>
  <si>
    <r>
      <rPr>
        <b/>
        <sz val="5.5"/>
        <color rgb="FF0B0C0B"/>
        <rFont val="Trebuchet MS"/>
        <family val="2"/>
      </rPr>
      <t>Tol (+)</t>
    </r>
  </si>
  <si>
    <r>
      <rPr>
        <b/>
        <sz val="5.5"/>
        <color rgb="FF0B0C0B"/>
        <rFont val="Trebuchet MS"/>
        <family val="2"/>
      </rPr>
      <t>Tol (-)</t>
    </r>
  </si>
  <si>
    <r>
      <rPr>
        <b/>
        <sz val="5.5"/>
        <color rgb="FF0B0C0B"/>
        <rFont val="Trebuchet MS"/>
        <family val="2"/>
      </rPr>
      <t>Description</t>
    </r>
  </si>
  <si>
    <r>
      <rPr>
        <b/>
        <sz val="5.5"/>
        <color rgb="FF0B0C0B"/>
        <rFont val="Trebuchet MS"/>
        <family val="2"/>
      </rPr>
      <t>Title</t>
    </r>
  </si>
  <si>
    <r>
      <rPr>
        <b/>
        <sz val="5.5"/>
        <color rgb="FF0B0C0B"/>
        <rFont val="Trebuchet MS"/>
        <family val="2"/>
      </rPr>
      <t>Dim</t>
    </r>
  </si>
  <si>
    <t>THÊU BÁN THÀNH PHẨM THÂN TRƯỚC</t>
  </si>
  <si>
    <t>KHÔNG IN</t>
  </si>
  <si>
    <t>THÊU:</t>
  </si>
  <si>
    <t>THANH QUÝ/ QUỲNH 251</t>
  </si>
  <si>
    <r>
      <rPr>
        <b/>
        <sz val="10"/>
        <color rgb="FF0B0C0B"/>
        <rFont val="Times New Roman"/>
        <family val="1"/>
      </rPr>
      <t>BDY2</t>
    </r>
  </si>
  <si>
    <r>
      <rPr>
        <sz val="10"/>
        <color rgb="FF0B0C0B"/>
        <rFont val="Times New Roman"/>
        <family val="1"/>
      </rPr>
      <t>Front Body Length</t>
    </r>
  </si>
  <si>
    <r>
      <rPr>
        <sz val="10"/>
        <color rgb="FF0B0C0B"/>
        <rFont val="Times New Roman"/>
        <family val="1"/>
      </rPr>
      <t>SNP Down To Hem. Measured excluding collar</t>
    </r>
  </si>
  <si>
    <r>
      <rPr>
        <b/>
        <sz val="10"/>
        <color rgb="FF0B0C0B"/>
        <rFont val="Times New Roman"/>
        <family val="1"/>
      </rPr>
      <t>BDY3</t>
    </r>
  </si>
  <si>
    <r>
      <rPr>
        <sz val="10"/>
        <color rgb="FF0B0C0B"/>
        <rFont val="Times New Roman"/>
        <family val="1"/>
      </rPr>
      <t>Back Body Length</t>
    </r>
  </si>
  <si>
    <r>
      <rPr>
        <b/>
        <sz val="10"/>
        <color rgb="FF0B0C0B"/>
        <rFont val="Times New Roman"/>
        <family val="1"/>
      </rPr>
      <t>BDY5</t>
    </r>
  </si>
  <si>
    <r>
      <rPr>
        <sz val="10"/>
        <color rgb="FF0B0C0B"/>
        <rFont val="Times New Roman"/>
        <family val="1"/>
      </rPr>
      <t>Across Shoulder</t>
    </r>
  </si>
  <si>
    <r>
      <rPr>
        <sz val="10"/>
        <color rgb="FF0B0C0B"/>
        <rFont val="Times New Roman"/>
        <family val="1"/>
      </rPr>
      <t>Across Shoulder Point To Point</t>
    </r>
  </si>
  <si>
    <r>
      <rPr>
        <b/>
        <sz val="10"/>
        <color rgb="FF0B0C0B"/>
        <rFont val="Times New Roman"/>
        <family val="1"/>
      </rPr>
      <t>BDY6</t>
    </r>
  </si>
  <si>
    <r>
      <rPr>
        <sz val="10"/>
        <color rgb="FF0B0C0B"/>
        <rFont val="Times New Roman"/>
        <family val="1"/>
      </rPr>
      <t>Shoulder Length</t>
    </r>
  </si>
  <si>
    <r>
      <rPr>
        <sz val="10"/>
        <color rgb="FF0B0C0B"/>
        <rFont val="Times New Roman"/>
        <family val="1"/>
      </rPr>
      <t>SNP To Armhole Along Natural Fold</t>
    </r>
  </si>
  <si>
    <r>
      <rPr>
        <b/>
        <sz val="10"/>
        <color rgb="FF0B0C0B"/>
        <rFont val="Times New Roman"/>
        <family val="1"/>
      </rPr>
      <t>BDY8</t>
    </r>
  </si>
  <si>
    <r>
      <rPr>
        <sz val="10"/>
        <color rgb="FF0B0C0B"/>
        <rFont val="Times New Roman"/>
        <family val="1"/>
      </rPr>
      <t>Across Back</t>
    </r>
  </si>
  <si>
    <r>
      <rPr>
        <sz val="10"/>
        <color rgb="FF0B0C0B"/>
        <rFont val="Times New Roman"/>
        <family val="1"/>
      </rPr>
      <t>13cm Down From SNP &amp; Across</t>
    </r>
  </si>
  <si>
    <r>
      <rPr>
        <b/>
        <sz val="10"/>
        <color rgb="FF0B0C0B"/>
        <rFont val="Times New Roman"/>
        <family val="1"/>
      </rPr>
      <t>BDY9</t>
    </r>
  </si>
  <si>
    <r>
      <rPr>
        <sz val="10"/>
        <color rgb="FF0B0C0B"/>
        <rFont val="Times New Roman"/>
        <family val="1"/>
      </rPr>
      <t>Across Front</t>
    </r>
  </si>
  <si>
    <r>
      <rPr>
        <b/>
        <sz val="10"/>
        <color rgb="FF0B0C0B"/>
        <rFont val="Times New Roman"/>
        <family val="1"/>
      </rPr>
      <t>BDY10</t>
    </r>
  </si>
  <si>
    <r>
      <rPr>
        <sz val="10"/>
        <color rgb="FF0B0C0B"/>
        <rFont val="Times New Roman"/>
        <family val="1"/>
      </rPr>
      <t>Chest Width</t>
    </r>
  </si>
  <si>
    <r>
      <rPr>
        <sz val="10"/>
        <color rgb="FF0B0C0B"/>
        <rFont val="Times New Roman"/>
        <family val="1"/>
      </rPr>
      <t>2cm Below Underarm Across</t>
    </r>
  </si>
  <si>
    <r>
      <rPr>
        <b/>
        <sz val="10"/>
        <color rgb="FF0B0C0B"/>
        <rFont val="Times New Roman"/>
        <family val="1"/>
      </rPr>
      <t>BDY11</t>
    </r>
  </si>
  <si>
    <r>
      <rPr>
        <sz val="10"/>
        <color rgb="FF0B0C0B"/>
        <rFont val="Times New Roman"/>
        <family val="1"/>
      </rPr>
      <t>Waist Position</t>
    </r>
  </si>
  <si>
    <r>
      <rPr>
        <sz val="10"/>
        <color rgb="FF0B0C0B"/>
        <rFont val="Times New Roman"/>
        <family val="1"/>
      </rPr>
      <t>SNP to (MMT)</t>
    </r>
  </si>
  <si>
    <r>
      <rPr>
        <b/>
        <sz val="10"/>
        <color rgb="FF0B0C0B"/>
        <rFont val="Times New Roman"/>
        <family val="1"/>
      </rPr>
      <t>BDY12</t>
    </r>
  </si>
  <si>
    <r>
      <rPr>
        <sz val="10"/>
        <color rgb="FF0B0C0B"/>
        <rFont val="Times New Roman"/>
        <family val="1"/>
      </rPr>
      <t>Waist Width</t>
    </r>
  </si>
  <si>
    <r>
      <rPr>
        <sz val="10"/>
        <color rgb="FF0B0C0B"/>
        <rFont val="Times New Roman"/>
        <family val="1"/>
      </rPr>
      <t>Straight Across at waist position</t>
    </r>
  </si>
  <si>
    <r>
      <rPr>
        <b/>
        <sz val="10"/>
        <color rgb="FF0B0C0B"/>
        <rFont val="Times New Roman"/>
        <family val="1"/>
      </rPr>
      <t>BDY13</t>
    </r>
  </si>
  <si>
    <r>
      <rPr>
        <sz val="10"/>
        <color rgb="FF0B0C0B"/>
        <rFont val="Times New Roman"/>
        <family val="1"/>
      </rPr>
      <t>Hem Width Relaxed</t>
    </r>
  </si>
  <si>
    <r>
      <rPr>
        <sz val="10"/>
        <color rgb="FF0B0C0B"/>
        <rFont val="Times New Roman"/>
        <family val="1"/>
      </rPr>
      <t>Straight Across</t>
    </r>
  </si>
  <si>
    <r>
      <rPr>
        <b/>
        <sz val="10"/>
        <color rgb="FF0B0C0B"/>
        <rFont val="Times New Roman"/>
        <family val="1"/>
      </rPr>
      <t>BDY15</t>
    </r>
  </si>
  <si>
    <r>
      <rPr>
        <sz val="10"/>
        <color rgb="FF0B0C0B"/>
        <rFont val="Times New Roman"/>
        <family val="1"/>
      </rPr>
      <t>Hem Depth</t>
    </r>
  </si>
  <si>
    <r>
      <rPr>
        <b/>
        <sz val="10"/>
        <color rgb="FF0B0C0B"/>
        <rFont val="Times New Roman"/>
        <family val="1"/>
      </rPr>
      <t>BDY23</t>
    </r>
  </si>
  <si>
    <r>
      <rPr>
        <sz val="10"/>
        <color rgb="FF0B0C0B"/>
        <rFont val="Times New Roman"/>
        <family val="1"/>
      </rPr>
      <t>Raglan Seam Length Back</t>
    </r>
  </si>
  <si>
    <r>
      <rPr>
        <sz val="10"/>
        <color rgb="FF0B0C0B"/>
        <rFont val="Times New Roman"/>
        <family val="1"/>
      </rPr>
      <t>Neckline To Underarm</t>
    </r>
  </si>
  <si>
    <r>
      <rPr>
        <b/>
        <sz val="10"/>
        <color rgb="FF0B0C0B"/>
        <rFont val="Times New Roman"/>
        <family val="1"/>
      </rPr>
      <t>NE36</t>
    </r>
  </si>
  <si>
    <r>
      <rPr>
        <sz val="10"/>
        <color rgb="FF0B0C0B"/>
        <rFont val="Times New Roman"/>
        <family val="1"/>
      </rPr>
      <t>Back Neck Width</t>
    </r>
  </si>
  <si>
    <r>
      <rPr>
        <sz val="10"/>
        <color rgb="FF0B0C0B"/>
        <rFont val="Times New Roman"/>
        <family val="1"/>
      </rPr>
      <t>SNP To SNP</t>
    </r>
  </si>
  <si>
    <r>
      <rPr>
        <b/>
        <sz val="10"/>
        <color rgb="FF0B0C0B"/>
        <rFont val="Times New Roman"/>
        <family val="1"/>
      </rPr>
      <t>NE32</t>
    </r>
  </si>
  <si>
    <r>
      <rPr>
        <sz val="10"/>
        <color rgb="FF0B0C0B"/>
        <rFont val="Times New Roman"/>
        <family val="1"/>
      </rPr>
      <t>Front Neck Drop</t>
    </r>
  </si>
  <si>
    <r>
      <rPr>
        <sz val="10"/>
        <color rgb="FF0B0C0B"/>
        <rFont val="Times New Roman"/>
        <family val="1"/>
      </rPr>
      <t>SNP To Neck Seam</t>
    </r>
  </si>
  <si>
    <r>
      <rPr>
        <b/>
        <sz val="10"/>
        <color rgb="FF0B0C0B"/>
        <rFont val="Times New Roman"/>
        <family val="1"/>
      </rPr>
      <t>NE33</t>
    </r>
  </si>
  <si>
    <r>
      <rPr>
        <sz val="10"/>
        <color rgb="FF0B0C0B"/>
        <rFont val="Times New Roman"/>
        <family val="1"/>
      </rPr>
      <t>Back Neck Drop</t>
    </r>
  </si>
  <si>
    <r>
      <rPr>
        <sz val="10"/>
        <color rgb="FF0B0C0B"/>
        <rFont val="Times New Roman"/>
        <family val="1"/>
      </rPr>
      <t>SNP To CB Seam</t>
    </r>
  </si>
  <si>
    <r>
      <rPr>
        <b/>
        <sz val="10"/>
        <color rgb="FF0B0C0B"/>
        <rFont val="Times New Roman"/>
        <family val="1"/>
      </rPr>
      <t>NE34</t>
    </r>
  </si>
  <si>
    <r>
      <rPr>
        <sz val="10"/>
        <color rgb="FF0B0C0B"/>
        <rFont val="Times New Roman"/>
        <family val="1"/>
      </rPr>
      <t>Collar depth</t>
    </r>
  </si>
  <si>
    <r>
      <rPr>
        <b/>
        <sz val="10"/>
        <color rgb="FF0B0C0B"/>
        <rFont val="Times New Roman"/>
        <family val="1"/>
      </rPr>
      <t>BDY19</t>
    </r>
  </si>
  <si>
    <r>
      <rPr>
        <sz val="10"/>
        <color rgb="FF0B0C0B"/>
        <rFont val="Times New Roman"/>
        <family val="1"/>
      </rPr>
      <t>Armhole Straight</t>
    </r>
  </si>
  <si>
    <r>
      <rPr>
        <sz val="10"/>
        <color rgb="FF0B0C0B"/>
        <rFont val="Times New Roman"/>
        <family val="1"/>
      </rPr>
      <t>Underarm To Shoulder seam</t>
    </r>
  </si>
  <si>
    <r>
      <rPr>
        <b/>
        <sz val="10"/>
        <color rgb="FF0B0C0B"/>
        <rFont val="Times New Roman"/>
        <family val="1"/>
      </rPr>
      <t>BDY25</t>
    </r>
  </si>
  <si>
    <r>
      <rPr>
        <sz val="10"/>
        <color rgb="FF0B0C0B"/>
        <rFont val="Times New Roman"/>
        <family val="1"/>
      </rPr>
      <t>Distance Between Raglan Points Back</t>
    </r>
  </si>
  <si>
    <r>
      <rPr>
        <sz val="10"/>
        <color rgb="FF0B0C0B"/>
        <rFont val="Times New Roman"/>
        <family val="1"/>
      </rPr>
      <t>Across Seam To Seam</t>
    </r>
  </si>
  <si>
    <r>
      <rPr>
        <b/>
        <sz val="10"/>
        <color rgb="FF0B0C0B"/>
        <rFont val="Times New Roman"/>
        <family val="1"/>
      </rPr>
      <t>SL30</t>
    </r>
  </si>
  <si>
    <r>
      <rPr>
        <sz val="10"/>
        <color rgb="FF0B0C0B"/>
        <rFont val="Times New Roman"/>
        <family val="1"/>
      </rPr>
      <t>Overarm Sleeve Length Set In</t>
    </r>
  </si>
  <si>
    <r>
      <rPr>
        <sz val="10"/>
        <color rgb="FF0B0C0B"/>
        <rFont val="Times New Roman"/>
        <family val="1"/>
      </rPr>
      <t>Shoulder Point To Hem</t>
    </r>
  </si>
  <si>
    <r>
      <rPr>
        <b/>
        <sz val="10"/>
        <color rgb="FF0B0C0B"/>
        <rFont val="Times New Roman"/>
        <family val="1"/>
      </rPr>
      <t>SL37</t>
    </r>
  </si>
  <si>
    <r>
      <rPr>
        <sz val="10"/>
        <color rgb="FF0B0C0B"/>
        <rFont val="Times New Roman"/>
        <family val="1"/>
      </rPr>
      <t>Bicep Width</t>
    </r>
  </si>
  <si>
    <r>
      <rPr>
        <sz val="10"/>
        <color rgb="FF0B0C0B"/>
        <rFont val="Times New Roman"/>
        <family val="1"/>
      </rPr>
      <t>2cm Below Armhole, Across</t>
    </r>
  </si>
  <si>
    <r>
      <rPr>
        <b/>
        <sz val="10"/>
        <color rgb="FF0B0C0B"/>
        <rFont val="Times New Roman"/>
        <family val="1"/>
      </rPr>
      <t>SL38</t>
    </r>
  </si>
  <si>
    <r>
      <rPr>
        <sz val="10"/>
        <color rgb="FF0B0C0B"/>
        <rFont val="Times New Roman"/>
        <family val="1"/>
      </rPr>
      <t>Elbow Width</t>
    </r>
  </si>
  <si>
    <r>
      <rPr>
        <sz val="10"/>
        <color rgb="FF0B0C0B"/>
        <rFont val="Times New Roman"/>
        <family val="1"/>
      </rPr>
      <t>Fold sleeve from hem to shoulder point for half measure</t>
    </r>
  </si>
  <si>
    <r>
      <rPr>
        <b/>
        <sz val="10"/>
        <color rgb="FF0B0C0B"/>
        <rFont val="Times New Roman"/>
        <family val="1"/>
      </rPr>
      <t>SL39</t>
    </r>
  </si>
  <si>
    <r>
      <rPr>
        <sz val="10"/>
        <color rgb="FF0B0C0B"/>
        <rFont val="Times New Roman"/>
        <family val="1"/>
      </rPr>
      <t>Forearm Width</t>
    </r>
  </si>
  <si>
    <r>
      <rPr>
        <sz val="10"/>
        <color rgb="FF0B0C0B"/>
        <rFont val="Times New Roman"/>
        <family val="1"/>
      </rPr>
      <t>13 cm from hem</t>
    </r>
  </si>
  <si>
    <r>
      <rPr>
        <b/>
        <sz val="10"/>
        <color rgb="FF0B0C0B"/>
        <rFont val="Times New Roman"/>
        <family val="1"/>
      </rPr>
      <t>SL40</t>
    </r>
  </si>
  <si>
    <r>
      <rPr>
        <sz val="10"/>
        <color rgb="FF0B0C0B"/>
        <rFont val="Times New Roman"/>
        <family val="1"/>
      </rPr>
      <t>Cuff Width Relaxed</t>
    </r>
  </si>
  <si>
    <r>
      <rPr>
        <sz val="10"/>
        <color rgb="FF0B0C0B"/>
        <rFont val="Times New Roman"/>
        <family val="1"/>
      </rPr>
      <t>Measured at edge of cuff</t>
    </r>
  </si>
  <si>
    <r>
      <rPr>
        <b/>
        <sz val="10"/>
        <color rgb="FF0B0C0B"/>
        <rFont val="Times New Roman"/>
        <family val="1"/>
      </rPr>
      <t>SL42</t>
    </r>
  </si>
  <si>
    <r>
      <rPr>
        <sz val="10"/>
        <color rgb="FF0B0C0B"/>
        <rFont val="Times New Roman"/>
        <family val="1"/>
      </rPr>
      <t>Cuff Depth</t>
    </r>
  </si>
  <si>
    <r>
      <rPr>
        <b/>
        <sz val="10"/>
        <color rgb="FF0B0C0B"/>
        <rFont val="Times New Roman"/>
        <family val="1"/>
      </rPr>
      <t>BDY29</t>
    </r>
  </si>
  <si>
    <r>
      <rPr>
        <sz val="10"/>
        <color rgb="FF0B0C0B"/>
        <rFont val="Times New Roman"/>
        <family val="1"/>
      </rPr>
      <t>Logo Position From CF</t>
    </r>
  </si>
  <si>
    <r>
      <rPr>
        <sz val="10"/>
        <color rgb="FF0B0C0B"/>
        <rFont val="Times New Roman"/>
        <family val="1"/>
      </rPr>
      <t>CF neck seam To Top Of 'R'</t>
    </r>
  </si>
  <si>
    <t>Black / White</t>
  </si>
  <si>
    <t>CHỈ MAY NHÃN CHÍNH 40/2</t>
  </si>
  <si>
    <t xml:space="preserve">GIẤY CHỐNG ẨM </t>
  </si>
  <si>
    <t>UA</t>
  </si>
  <si>
    <t xml:space="preserve"> GÓI CHỐNG ẨM 2G</t>
  </si>
  <si>
    <t>WHITE/
BLACK</t>
  </si>
  <si>
    <t>R12-0050</t>
  </si>
  <si>
    <t>THẺ BÀI
Rapha Swing Ticket RAPHA TKT N 45mm x 90mm + Rapha Swing Ticket RAPHA TKT N 45mm x 90mm</t>
  </si>
  <si>
    <t>SETS</t>
  </si>
  <si>
    <t>R12-0037</t>
  </si>
  <si>
    <t>BAO POLY 
W= 33cm x 39cm</t>
  </si>
  <si>
    <t>Papyrus</t>
  </si>
  <si>
    <t>IT6</t>
  </si>
  <si>
    <t>R12-0034</t>
  </si>
  <si>
    <t xml:space="preserve"> GÓI CHỐNG ẨM 10G</t>
  </si>
  <si>
    <t>THÙNG CARTON 60CM x 40CM x 30CM</t>
  </si>
  <si>
    <t>Basic Black</t>
  </si>
  <si>
    <t>Black</t>
  </si>
  <si>
    <t>VỊ TRÍ LOGO TỪ GIỮA ĐƯỜNG MAY CỔ ĐẾN ĐỈNH CHỮ R</t>
  </si>
  <si>
    <t>SATIN RIBBON</t>
  </si>
  <si>
    <t>CARE LABEL</t>
  </si>
  <si>
    <t>R12-0017</t>
  </si>
  <si>
    <t>R12-0020</t>
  </si>
  <si>
    <t>R12-0014</t>
  </si>
  <si>
    <t>R12-0008</t>
  </si>
  <si>
    <t>POPLIN STORY LABEL</t>
  </si>
  <si>
    <t>17AXU</t>
  </si>
  <si>
    <t>BASIC BLACK</t>
  </si>
  <si>
    <t>BỎ VÀO KHI GẤP XẾP</t>
  </si>
  <si>
    <t>2GRAM - ĐỂ VÀO ÁO KHI ĐÓNG GÓI, DÙNG CHO TẤT CẢ CÁC CỬA HÀNG</t>
  </si>
  <si>
    <t>WHITE/BLACK</t>
  </si>
  <si>
    <t>XỎ DÂY THẺ BÀI QUA DÂY SATIN Ở CỔ (XEM HÌNH)</t>
  </si>
  <si>
    <t>ĐÓNG 1 SẢN PHẨM VÀO BAO</t>
  </si>
  <si>
    <t>CTSS24P0326001T00K LOT 809/5 ÁNH C CẤP ĐỦ SỐ LƯỢNG</t>
  </si>
  <si>
    <t>CTSS24P0326002T00K LOT 809/5 ÁNH C CẤP ĐỦ SỐ LƯỢNG</t>
  </si>
  <si>
    <t>10GRAM - BỎ VÀO THÙNG KHI ĐÓNG GÓI</t>
  </si>
  <si>
    <t>THÙNG + TẤM LÓT THÙNG + BAO 100X120</t>
  </si>
  <si>
    <t>CHỈ MAY NHÃN POPLIN 40/2</t>
  </si>
  <si>
    <t>CHỈ MAY NHÃN CHÍNH</t>
  </si>
  <si>
    <t>CHỈ MAY NHÃN POPLIN</t>
  </si>
  <si>
    <t>MER.QT-4.BM4</t>
  </si>
  <si>
    <t>02</t>
  </si>
  <si>
    <t>01/01</t>
  </si>
  <si>
    <t>PP MEETING DATE</t>
  </si>
  <si>
    <t>CUSTOMER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</si>
  <si>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</si>
  <si>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</si>
  <si>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</si>
  <si>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</si>
  <si>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</si>
  <si>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</si>
  <si>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</si>
  <si>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</si>
  <si>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</si>
  <si>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Technical Garment Construction</t>
  </si>
  <si>
    <t>Printting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</si>
  <si>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</si>
  <si>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</si>
  <si>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</si>
  <si>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</si>
  <si>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</si>
  <si>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BLACK - SJ</t>
  </si>
  <si>
    <t>C9700</t>
  </si>
  <si>
    <r>
      <t xml:space="preserve">MAY XUNG QUANH 4 CẠNH 
CÁCH 2CM MÉP DƯỚI VIỀN CỔ  - TẠI GIỮA CỔ SAU
</t>
    </r>
    <r>
      <rPr>
        <b/>
        <sz val="28"/>
        <rFont val="Muli"/>
      </rPr>
      <t>CHÚ Ý: CHỈ TRÊN MAY TỆP MÀU NHÃN - CHỈ DƯỚI MAY TỆP MÀU VẢI</t>
    </r>
  </si>
  <si>
    <t>Dark Navy / White</t>
  </si>
  <si>
    <t>Night Sky</t>
  </si>
  <si>
    <t>HOODIE</t>
  </si>
  <si>
    <t>VTK6261-3 FRENCH TERRY 100%ORGANIC COTTON 30'S/2CMOGC+8'S/1CMOGC 440GSM, CW: 165CM</t>
  </si>
  <si>
    <t>VTK6002-4 RIB 2X2 97%ORGANIC COTTON 3%SPAN, 16'S/1CMOGC+55D/OP 445GSM; CW: 116CM</t>
  </si>
  <si>
    <t>R12-0012</t>
  </si>
  <si>
    <t>165119154X</t>
  </si>
  <si>
    <t>LUỒN TẠI NÓN</t>
  </si>
  <si>
    <t>White Alyssum/ Basic Black</t>
  </si>
  <si>
    <t>White Alyssum</t>
  </si>
  <si>
    <t>Vapor Blue/ Basic Black</t>
  </si>
  <si>
    <t>Basic Black/ Basic White</t>
  </si>
  <si>
    <t>MIỆNG NÓN</t>
  </si>
  <si>
    <t>MIỆNG TÚI</t>
  </si>
  <si>
    <t>CAO TÚI</t>
  </si>
  <si>
    <t>165119155X</t>
  </si>
  <si>
    <t>TÁC NGHIỆP SẢN XUẤT:
THAM KHẢO CÁCH MAY THEO ÁO MẪU PP SAMPLE MÃ HÀNG R12-HD02, MÀU BLACK CHUYỂN CÙNG TÁC NGHIỆP</t>
  </si>
  <si>
    <t>R12-HD02</t>
  </si>
  <si>
    <t>Men's Cotton Zip Hoodie</t>
  </si>
  <si>
    <t>CFT01XXBBW</t>
  </si>
  <si>
    <t>Grey/White</t>
  </si>
  <si>
    <t>CFT01XXNTW</t>
  </si>
  <si>
    <t>CFT01XXGRW</t>
  </si>
  <si>
    <t>Grey Marl B09B</t>
  </si>
  <si>
    <t>VẢI CHÍNH + NÓN + LÓT TÚI</t>
  </si>
  <si>
    <t>VTK6210-1 SINGLE JERSEY 100% ORGANIC COTTON 20'SCM/1, 195GSM, CW: 185CM</t>
  </si>
  <si>
    <t>V5599</t>
  </si>
  <si>
    <t>VH816</t>
  </si>
  <si>
    <t>Micro Chip</t>
  </si>
  <si>
    <t>R12-0015</t>
  </si>
  <si>
    <t>R12  SS25  G2773</t>
  </si>
  <si>
    <t>Grey Marl</t>
  </si>
  <si>
    <t>165118902X</t>
  </si>
  <si>
    <t>MAY GIỮA THÂN TRƯỚC</t>
  </si>
  <si>
    <t>ĐỊNH VỊ HÌNH THÊU: CANH GIỮA THÂN TRƯỚC TRÁI TỪ ĐỈNH VAI XUỐNG ĐỈNH CHỮ R</t>
  </si>
  <si>
    <r>
      <rPr>
        <b/>
        <sz val="12"/>
        <color rgb="FF0B0C0B"/>
        <rFont val="Arial Black"/>
        <family val="2"/>
      </rPr>
      <t>POMs</t>
    </r>
  </si>
  <si>
    <r>
      <rPr>
        <b/>
        <sz val="9"/>
        <color rgb="FF0B0C0B"/>
        <rFont val="Arial Black"/>
        <family val="2"/>
      </rPr>
      <t>Dim</t>
    </r>
  </si>
  <si>
    <r>
      <rPr>
        <b/>
        <sz val="9"/>
        <color rgb="FF0B0C0B"/>
        <rFont val="Arial Black"/>
        <family val="2"/>
      </rPr>
      <t>Title</t>
    </r>
  </si>
  <si>
    <r>
      <rPr>
        <b/>
        <sz val="9"/>
        <color rgb="FF0B0C0B"/>
        <rFont val="Arial Black"/>
        <family val="2"/>
      </rPr>
      <t>Description</t>
    </r>
  </si>
  <si>
    <r>
      <rPr>
        <b/>
        <sz val="9"/>
        <color rgb="FF0B0C0B"/>
        <rFont val="Arial Black"/>
        <family val="2"/>
      </rPr>
      <t>Tol (-)</t>
    </r>
  </si>
  <si>
    <r>
      <rPr>
        <b/>
        <sz val="9"/>
        <color rgb="FF0B0C0B"/>
        <rFont val="Arial Black"/>
        <family val="2"/>
      </rPr>
      <t>Tol (+)</t>
    </r>
  </si>
  <si>
    <r>
      <rPr>
        <b/>
        <sz val="9"/>
        <color rgb="FF0B0C0B"/>
        <rFont val="Arial Black"/>
        <family val="2"/>
      </rPr>
      <t>XSM</t>
    </r>
  </si>
  <si>
    <r>
      <rPr>
        <b/>
        <sz val="9"/>
        <color rgb="FF0B0C0B"/>
        <rFont val="Arial Black"/>
        <family val="2"/>
      </rPr>
      <t>SML</t>
    </r>
  </si>
  <si>
    <r>
      <rPr>
        <b/>
        <sz val="9"/>
        <color rgb="FF0B0C0B"/>
        <rFont val="Arial Black"/>
        <family val="2"/>
      </rPr>
      <t>MED</t>
    </r>
  </si>
  <si>
    <r>
      <rPr>
        <b/>
        <sz val="9"/>
        <color rgb="FF0B0C0B"/>
        <rFont val="Arial Black"/>
        <family val="2"/>
      </rPr>
      <t>LRG</t>
    </r>
  </si>
  <si>
    <r>
      <rPr>
        <b/>
        <sz val="9"/>
        <color rgb="FF0B0C0B"/>
        <rFont val="Arial Black"/>
        <family val="2"/>
      </rPr>
      <t>XLG</t>
    </r>
  </si>
  <si>
    <r>
      <rPr>
        <b/>
        <sz val="9"/>
        <color rgb="FF0B0C0B"/>
        <rFont val="Arial Black"/>
        <family val="2"/>
      </rPr>
      <t>XXL</t>
    </r>
  </si>
  <si>
    <t>DÀI THÂN SAU TỪ ĐỈNH VAI</t>
  </si>
  <si>
    <t>DÀI DÂY KÉO GIỮA TRƯỚC</t>
  </si>
  <si>
    <t>NGANG TRƯỚC - 13CM TỪ ĐỈNH VAI</t>
  </si>
  <si>
    <t>NGANG SAU - 13CM TỪ ĐỈNH VAI</t>
  </si>
  <si>
    <t>NGANG NGỰC - DƯỚI NÁCH 2CM</t>
  </si>
  <si>
    <t xml:space="preserve">VỊ TRÍ EO TỪ ĐỈNH VAI </t>
  </si>
  <si>
    <t>NGANG LAI ĐO ÊM</t>
  </si>
  <si>
    <t>TO BẢN BO LAI</t>
  </si>
  <si>
    <t>RỘNG CỔ</t>
  </si>
  <si>
    <t xml:space="preserve">HẠ CỔ TRƯỚC </t>
  </si>
  <si>
    <t>DÀI TAY TỪ ĐỈNH VAI</t>
  </si>
  <si>
    <t>RỘNG BẮP TAY - DƯỚI NÁCH 2CM</t>
  </si>
  <si>
    <t>RỘNG KHỦY TAY</t>
  </si>
  <si>
    <t>RỘNG CÁNH TAY - 15CM TỪ LAI LÊN</t>
  </si>
  <si>
    <t xml:space="preserve">CỬA TAY ĐO ÊM - ĐO TẠI CẠNH </t>
  </si>
  <si>
    <t>RỘNG NÓN - ĐIỂM RỘNG NHẤT</t>
  </si>
  <si>
    <t>DÀI NÓN QUA ĐẦU - TỪ GIỮA TRƯỚC ĐẾN GIỮA SAU</t>
  </si>
  <si>
    <t>VỊ TRÍ LOGO TỪ ĐỈNH VAI</t>
  </si>
  <si>
    <t>VỊ TRÍ LOGO TỪ GIỮA TRƯỚC</t>
  </si>
  <si>
    <t>RỘNG TÚI PHẦN TRÊN</t>
  </si>
  <si>
    <t>RỘNG TÚI PHẦN RỘNG NHẤT</t>
  </si>
  <si>
    <t>RỘNG TÚI PHẦN DƯỚI</t>
  </si>
  <si>
    <t>DÀI DÂY LUỒN MỖI BÊN - PHẦN DƯ RA KHI ĐỂ ÊM</t>
  </si>
  <si>
    <t>CHỈ MAY CHÍNH + MAY NHÃN + VẮT SỔ 40/2</t>
  </si>
  <si>
    <t>Vapor Blue</t>
  </si>
  <si>
    <t>DROP 2 - PERFORMANCE 2</t>
  </si>
  <si>
    <t>XSM</t>
  </si>
  <si>
    <t>SML</t>
  </si>
  <si>
    <t>MED</t>
  </si>
  <si>
    <t>LRG</t>
  </si>
  <si>
    <t>XLG</t>
  </si>
  <si>
    <t>LỖI VẢI (DEFECT)
+ ĐẦU KHÚC</t>
  </si>
  <si>
    <t>SỐ LƯỢNG CẦN CẤP CHO TEST INHOUSE</t>
  </si>
  <si>
    <t>RPSS25P0005005A00K ÁNH A LOT DC5901 CẤP ĐỦ SỐ LƯỢNG</t>
  </si>
  <si>
    <t>RPSS25P0005006A00K ÁNH A LOT DC5911 CẤP ĐỦ SỐ LƯỢNG</t>
  </si>
  <si>
    <t>RPSS25P0005001A00K ÁNH B LOT DC5894 CẤP ĐỦ SỐ LƯỢNG</t>
  </si>
  <si>
    <t>RPSS25P0007021A00K ÁNH E LOT DC7342A CẤP ĐỦ SỐ LƯỢNG</t>
  </si>
  <si>
    <t>RPSS25P0007003A00K LOT DC5254A CẤP ĐỦ SỐ LƯỢNG</t>
  </si>
  <si>
    <t>RPSS25P0007023A00K ÁNH I LOT DC6202A CẤP ĐỦ SỐ LƯỢNG</t>
  </si>
  <si>
    <t>NOTE: NCC GỠ SỢI TẠP TRÊN HÀNG TP</t>
  </si>
  <si>
    <t>CHỈ CHỢ</t>
  </si>
  <si>
    <t>BX53D</t>
  </si>
  <si>
    <t>C9631</t>
  </si>
  <si>
    <t>NIGHT SKY</t>
  </si>
  <si>
    <t>GREY MARL</t>
  </si>
  <si>
    <t>R12-0064</t>
  </si>
  <si>
    <t>C8149</t>
  </si>
  <si>
    <t>Immago
523584-01</t>
  </si>
  <si>
    <t>Immago
523584-02</t>
  </si>
  <si>
    <t>111077953X</t>
  </si>
  <si>
    <t>R12-0062</t>
  </si>
  <si>
    <t>White</t>
  </si>
  <si>
    <t>RAPHA CARE LBL</t>
  </si>
  <si>
    <t>DÂY LUỒN TRÒN ĐẦU TIP</t>
  </si>
  <si>
    <r>
      <rPr>
        <b/>
        <sz val="26"/>
        <rFont val="Muli"/>
      </rPr>
      <t>DÂY KÉO 2 ĐẦU</t>
    </r>
    <r>
      <rPr>
        <sz val="26"/>
        <rFont val="Muli"/>
      </rPr>
      <t xml:space="preserve">
</t>
    </r>
    <r>
      <rPr>
        <b/>
        <sz val="24"/>
        <rFont val="Muli"/>
      </rPr>
      <t>YKK 05 M DADHR5</t>
    </r>
    <r>
      <rPr>
        <sz val="24"/>
        <rFont val="Muli"/>
      </rPr>
      <t xml:space="preserve"> Open end Standard (CF Top Slider)
</t>
    </r>
    <r>
      <rPr>
        <b/>
        <sz val="24"/>
        <rFont val="Muli"/>
      </rPr>
      <t>YKK 05 M DALH</t>
    </r>
    <r>
      <rPr>
        <sz val="24"/>
        <rFont val="Muli"/>
      </rPr>
      <t xml:space="preserve"> Closed End Standard (CF Bottom Slider</t>
    </r>
    <r>
      <rPr>
        <sz val="26"/>
        <rFont val="Muli"/>
      </rPr>
      <t>)</t>
    </r>
  </si>
  <si>
    <t>BARCODE STICKERS 40mm x 50mm DÁN BAO + DÁN HANGTAG + DÁN THÙNG</t>
  </si>
  <si>
    <t>R12-0068</t>
  </si>
  <si>
    <t>DUYỆT HÌNH THÊU THEO STRIKE OFF ĐÃ CHUYỂN OUTSOURCE</t>
  </si>
  <si>
    <t>THÔNG TIN ĐỊNH VỊ HÌNH THÊU (CM)</t>
  </si>
  <si>
    <t>DÂY TRANG TRÍ ĐẦU DÂY KÉO</t>
  </si>
  <si>
    <t>DÀI DÂY LUỒN THEO SIZE</t>
  </si>
  <si>
    <t>DÀI DÂY KÉO THEO SIZE</t>
  </si>
  <si>
    <t>Basic Black
tape/Bright
White logo</t>
  </si>
  <si>
    <t>Micro Chip
tape/Bright
White logo</t>
  </si>
  <si>
    <t>Night Sky
tape/Bright
White Logo</t>
  </si>
  <si>
    <t>R12-0016</t>
  </si>
  <si>
    <t>WFJB5948/PT-6307</t>
  </si>
  <si>
    <t>121CM</t>
  </si>
  <si>
    <t>122CM</t>
  </si>
  <si>
    <t>123CM</t>
  </si>
  <si>
    <t>124CM</t>
  </si>
  <si>
    <t>125CM</t>
  </si>
  <si>
    <t>126CM</t>
  </si>
  <si>
    <t>58.5CM</t>
  </si>
  <si>
    <t>60CM</t>
  </si>
  <si>
    <t>61.5CM</t>
  </si>
  <si>
    <t>63CM</t>
  </si>
  <si>
    <t>64.5CM</t>
  </si>
  <si>
    <t>66CM</t>
  </si>
  <si>
    <t>ĐỊNH VỊ HÌNH THÊU: ĐO TỪ GIỮA THÂN TRƯỚC TỚI CẠNH CHỮ R</t>
  </si>
  <si>
    <r>
      <rPr>
        <sz val="12"/>
        <color rgb="FF0B0C0B"/>
        <rFont val="Times New Roman"/>
        <family val="1"/>
      </rPr>
      <t>BDY2</t>
    </r>
  </si>
  <si>
    <r>
      <rPr>
        <sz val="12"/>
        <color rgb="FF0B0C0B"/>
        <rFont val="Times New Roman"/>
        <family val="1"/>
      </rPr>
      <t>Front Body Length</t>
    </r>
  </si>
  <si>
    <r>
      <rPr>
        <sz val="12"/>
        <color rgb="FF0B0C0B"/>
        <rFont val="Times New Roman"/>
        <family val="1"/>
      </rPr>
      <t>SNP Down To Hem</t>
    </r>
  </si>
  <si>
    <r>
      <rPr>
        <sz val="12"/>
        <color rgb="FF0B0C0B"/>
        <rFont val="Times New Roman"/>
        <family val="1"/>
      </rPr>
      <t>BDY3</t>
    </r>
  </si>
  <si>
    <r>
      <rPr>
        <sz val="12"/>
        <color rgb="FF0B0C0B"/>
        <rFont val="Times New Roman"/>
        <family val="1"/>
      </rPr>
      <t>Back Body Length</t>
    </r>
  </si>
  <si>
    <r>
      <rPr>
        <sz val="12"/>
        <color rgb="FF0B0C0B"/>
        <rFont val="Times New Roman"/>
        <family val="1"/>
      </rPr>
      <t>APX016</t>
    </r>
  </si>
  <si>
    <r>
      <rPr>
        <sz val="12"/>
        <color rgb="FF0B0C0B"/>
        <rFont val="Times New Roman"/>
        <family val="1"/>
      </rPr>
      <t>CF Zip Length</t>
    </r>
  </si>
  <si>
    <r>
      <rPr>
        <sz val="12"/>
        <color rgb="FF0B0C0B"/>
        <rFont val="Times New Roman"/>
        <family val="1"/>
      </rPr>
      <t>BDY5</t>
    </r>
  </si>
  <si>
    <r>
      <rPr>
        <sz val="12"/>
        <color rgb="FF0B0C0B"/>
        <rFont val="Times New Roman"/>
        <family val="1"/>
      </rPr>
      <t>Across Shoulder</t>
    </r>
  </si>
  <si>
    <r>
      <rPr>
        <sz val="12"/>
        <color rgb="FF0B0C0B"/>
        <rFont val="Times New Roman"/>
        <family val="1"/>
      </rPr>
      <t>Across Shoulder Point To Point</t>
    </r>
  </si>
  <si>
    <r>
      <rPr>
        <sz val="12"/>
        <color rgb="FF0B0C0B"/>
        <rFont val="Times New Roman"/>
        <family val="1"/>
      </rPr>
      <t>BDY9</t>
    </r>
  </si>
  <si>
    <r>
      <rPr>
        <sz val="12"/>
        <color rgb="FF0B0C0B"/>
        <rFont val="Times New Roman"/>
        <family val="1"/>
      </rPr>
      <t>Across Front</t>
    </r>
  </si>
  <si>
    <r>
      <rPr>
        <sz val="12"/>
        <color rgb="FF0B0C0B"/>
        <rFont val="Times New Roman"/>
        <family val="1"/>
      </rPr>
      <t>13cm Down From SNP &amp; Across</t>
    </r>
  </si>
  <si>
    <r>
      <rPr>
        <sz val="12"/>
        <color rgb="FF0B0C0B"/>
        <rFont val="Times New Roman"/>
        <family val="1"/>
      </rPr>
      <t>BDY8</t>
    </r>
  </si>
  <si>
    <r>
      <rPr>
        <sz val="12"/>
        <color rgb="FF0B0C0B"/>
        <rFont val="Times New Roman"/>
        <family val="1"/>
      </rPr>
      <t>Across Back</t>
    </r>
  </si>
  <si>
    <r>
      <rPr>
        <sz val="12"/>
        <color rgb="FF0B0C0B"/>
        <rFont val="Times New Roman"/>
        <family val="1"/>
      </rPr>
      <t>BDY10</t>
    </r>
  </si>
  <si>
    <r>
      <rPr>
        <sz val="12"/>
        <color rgb="FF0B0C0B"/>
        <rFont val="Times New Roman"/>
        <family val="1"/>
      </rPr>
      <t>Chest Width</t>
    </r>
  </si>
  <si>
    <r>
      <rPr>
        <sz val="12"/>
        <color rgb="FF0B0C0B"/>
        <rFont val="Times New Roman"/>
        <family val="1"/>
      </rPr>
      <t>2cm Below Underarm Across</t>
    </r>
  </si>
  <si>
    <r>
      <rPr>
        <sz val="12"/>
        <color rgb="FF0B0C0B"/>
        <rFont val="Times New Roman"/>
        <family val="1"/>
      </rPr>
      <t>BDY11</t>
    </r>
  </si>
  <si>
    <r>
      <rPr>
        <sz val="12"/>
        <color rgb="FF0B0C0B"/>
        <rFont val="Times New Roman"/>
        <family val="1"/>
      </rPr>
      <t>Waist Position</t>
    </r>
  </si>
  <si>
    <r>
      <rPr>
        <sz val="12"/>
        <color rgb="FF0B0C0B"/>
        <rFont val="Times New Roman"/>
        <family val="1"/>
      </rPr>
      <t>SNP to (MMT)</t>
    </r>
  </si>
  <si>
    <r>
      <rPr>
        <sz val="12"/>
        <color rgb="FF0B0C0B"/>
        <rFont val="Times New Roman"/>
        <family val="1"/>
      </rPr>
      <t>BDY12</t>
    </r>
  </si>
  <si>
    <r>
      <rPr>
        <sz val="12"/>
        <color rgb="FF0B0C0B"/>
        <rFont val="Times New Roman"/>
        <family val="1"/>
      </rPr>
      <t>Waist Width</t>
    </r>
  </si>
  <si>
    <r>
      <rPr>
        <sz val="12"/>
        <color rgb="FF0B0C0B"/>
        <rFont val="Times New Roman"/>
        <family val="1"/>
      </rPr>
      <t>Straight Across at waist position</t>
    </r>
  </si>
  <si>
    <r>
      <rPr>
        <sz val="12"/>
        <color rgb="FF0B0C0B"/>
        <rFont val="Times New Roman"/>
        <family val="1"/>
      </rPr>
      <t>BDY13</t>
    </r>
  </si>
  <si>
    <r>
      <rPr>
        <sz val="12"/>
        <color rgb="FF0B0C0B"/>
        <rFont val="Times New Roman"/>
        <family val="1"/>
      </rPr>
      <t>Hem Width Relaxed</t>
    </r>
  </si>
  <si>
    <r>
      <rPr>
        <sz val="12"/>
        <color rgb="FF0B0C0B"/>
        <rFont val="Times New Roman"/>
        <family val="1"/>
      </rPr>
      <t>Straight Across</t>
    </r>
  </si>
  <si>
    <r>
      <rPr>
        <sz val="12"/>
        <color rgb="FF0B0C0B"/>
        <rFont val="Times New Roman"/>
        <family val="1"/>
      </rPr>
      <t>BDY15</t>
    </r>
  </si>
  <si>
    <r>
      <rPr>
        <sz val="12"/>
        <color rgb="FF0B0C0B"/>
        <rFont val="Times New Roman"/>
        <family val="1"/>
      </rPr>
      <t>Hem Depth</t>
    </r>
  </si>
  <si>
    <r>
      <rPr>
        <sz val="12"/>
        <color rgb="FF0B0C0B"/>
        <rFont val="Times New Roman"/>
        <family val="1"/>
      </rPr>
      <t>NE36</t>
    </r>
  </si>
  <si>
    <r>
      <rPr>
        <sz val="12"/>
        <color rgb="FF0B0C0B"/>
        <rFont val="Times New Roman"/>
        <family val="1"/>
      </rPr>
      <t>Back Neck Width</t>
    </r>
  </si>
  <si>
    <r>
      <rPr>
        <sz val="12"/>
        <color rgb="FF0B0C0B"/>
        <rFont val="Times New Roman"/>
        <family val="1"/>
      </rPr>
      <t>SNP To SNP</t>
    </r>
  </si>
  <si>
    <r>
      <rPr>
        <sz val="12"/>
        <color rgb="FF0B0C0B"/>
        <rFont val="Times New Roman"/>
        <family val="1"/>
      </rPr>
      <t>NE32</t>
    </r>
  </si>
  <si>
    <r>
      <rPr>
        <sz val="12"/>
        <color rgb="FF0B0C0B"/>
        <rFont val="Times New Roman"/>
        <family val="1"/>
      </rPr>
      <t>Front Neck Drop</t>
    </r>
  </si>
  <si>
    <r>
      <rPr>
        <sz val="12"/>
        <color rgb="FF0B0C0B"/>
        <rFont val="Times New Roman"/>
        <family val="1"/>
      </rPr>
      <t>SNP To Neck Seam</t>
    </r>
  </si>
  <si>
    <r>
      <rPr>
        <sz val="12"/>
        <color rgb="FF0B0C0B"/>
        <rFont val="Times New Roman"/>
        <family val="1"/>
      </rPr>
      <t>NE33</t>
    </r>
  </si>
  <si>
    <r>
      <rPr>
        <sz val="12"/>
        <color rgb="FF0B0C0B"/>
        <rFont val="Times New Roman"/>
        <family val="1"/>
      </rPr>
      <t>Back Neck Drop</t>
    </r>
  </si>
  <si>
    <r>
      <rPr>
        <sz val="12"/>
        <color rgb="FF0B0C0B"/>
        <rFont val="Times New Roman"/>
        <family val="1"/>
      </rPr>
      <t>SNP To CB Seam</t>
    </r>
  </si>
  <si>
    <r>
      <rPr>
        <sz val="12"/>
        <color rgb="FF0B0C0B"/>
        <rFont val="Times New Roman"/>
        <family val="1"/>
      </rPr>
      <t>BDY19</t>
    </r>
  </si>
  <si>
    <r>
      <rPr>
        <sz val="12"/>
        <color rgb="FF0B0C0B"/>
        <rFont val="Times New Roman"/>
        <family val="1"/>
      </rPr>
      <t>Armhole Straight</t>
    </r>
  </si>
  <si>
    <r>
      <rPr>
        <sz val="12"/>
        <color rgb="FF0B0C0B"/>
        <rFont val="Times New Roman"/>
        <family val="1"/>
      </rPr>
      <t>Underarm To Shoulder seam</t>
    </r>
  </si>
  <si>
    <r>
      <rPr>
        <sz val="12"/>
        <color rgb="FF0B0C0B"/>
        <rFont val="Times New Roman"/>
        <family val="1"/>
      </rPr>
      <t>SL30</t>
    </r>
  </si>
  <si>
    <r>
      <rPr>
        <sz val="12"/>
        <color rgb="FF0B0C0B"/>
        <rFont val="Times New Roman"/>
        <family val="1"/>
      </rPr>
      <t>Overarm Sleeve Length Set In</t>
    </r>
  </si>
  <si>
    <r>
      <rPr>
        <sz val="12"/>
        <color rgb="FF0B0C0B"/>
        <rFont val="Times New Roman"/>
        <family val="1"/>
      </rPr>
      <t>Shoulder Point To Hem</t>
    </r>
  </si>
  <si>
    <r>
      <rPr>
        <sz val="12"/>
        <color rgb="FF0B0C0B"/>
        <rFont val="Times New Roman"/>
        <family val="1"/>
      </rPr>
      <t>SL37</t>
    </r>
  </si>
  <si>
    <r>
      <rPr>
        <sz val="12"/>
        <color rgb="FF0B0C0B"/>
        <rFont val="Times New Roman"/>
        <family val="1"/>
      </rPr>
      <t>Bicep Width</t>
    </r>
  </si>
  <si>
    <r>
      <rPr>
        <sz val="12"/>
        <color rgb="FF0B0C0B"/>
        <rFont val="Times New Roman"/>
        <family val="1"/>
      </rPr>
      <t>2cm Below Armhole, Across</t>
    </r>
  </si>
  <si>
    <r>
      <rPr>
        <sz val="12"/>
        <color rgb="FF0B0C0B"/>
        <rFont val="Times New Roman"/>
        <family val="1"/>
      </rPr>
      <t>SL38</t>
    </r>
  </si>
  <si>
    <r>
      <rPr>
        <sz val="12"/>
        <color rgb="FF0B0C0B"/>
        <rFont val="Times New Roman"/>
        <family val="1"/>
      </rPr>
      <t>Elbow Width</t>
    </r>
  </si>
  <si>
    <r>
      <rPr>
        <sz val="12"/>
        <color rgb="FF0B0C0B"/>
        <rFont val="Times New Roman"/>
        <family val="1"/>
      </rPr>
      <t>Measure straight at half underarm to cuff</t>
    </r>
  </si>
  <si>
    <r>
      <rPr>
        <sz val="12"/>
        <color rgb="FF0B0C0B"/>
        <rFont val="Times New Roman"/>
        <family val="1"/>
      </rPr>
      <t>SL39</t>
    </r>
  </si>
  <si>
    <r>
      <rPr>
        <sz val="12"/>
        <color rgb="FF0B0C0B"/>
        <rFont val="Times New Roman"/>
        <family val="1"/>
      </rPr>
      <t>Forearm Width</t>
    </r>
  </si>
  <si>
    <r>
      <rPr>
        <sz val="12"/>
        <color rgb="FF0B0C0B"/>
        <rFont val="Times New Roman"/>
        <family val="1"/>
      </rPr>
      <t>(15cm) Up From Hem</t>
    </r>
  </si>
  <si>
    <r>
      <rPr>
        <sz val="12"/>
        <color rgb="FF0B0C0B"/>
        <rFont val="Times New Roman"/>
        <family val="1"/>
      </rPr>
      <t>SL40</t>
    </r>
  </si>
  <si>
    <r>
      <rPr>
        <sz val="12"/>
        <color rgb="FF0B0C0B"/>
        <rFont val="Times New Roman"/>
        <family val="1"/>
      </rPr>
      <t>Cuff Width Relaxed</t>
    </r>
  </si>
  <si>
    <r>
      <rPr>
        <sz val="12"/>
        <color rgb="FF0B0C0B"/>
        <rFont val="Times New Roman"/>
        <family val="1"/>
      </rPr>
      <t>Measured at edge of cuff</t>
    </r>
  </si>
  <si>
    <r>
      <rPr>
        <sz val="12"/>
        <color rgb="FF0B0C0B"/>
        <rFont val="Times New Roman"/>
        <family val="1"/>
      </rPr>
      <t>APX022</t>
    </r>
  </si>
  <si>
    <r>
      <rPr>
        <sz val="12"/>
        <color rgb="FF0B0C0B"/>
        <rFont val="Times New Roman"/>
        <family val="1"/>
      </rPr>
      <t>Cuff Depth</t>
    </r>
  </si>
  <si>
    <r>
      <rPr>
        <sz val="12"/>
        <color rgb="FF0B0C0B"/>
        <rFont val="Times New Roman"/>
        <family val="1"/>
      </rPr>
      <t>APX028</t>
    </r>
  </si>
  <si>
    <r>
      <rPr>
        <sz val="12"/>
        <color rgb="FF0B0C0B"/>
        <rFont val="Times New Roman"/>
        <family val="1"/>
      </rPr>
      <t>Hood Width</t>
    </r>
  </si>
  <si>
    <r>
      <rPr>
        <sz val="12"/>
        <color rgb="FF0B0C0B"/>
        <rFont val="Times New Roman"/>
        <family val="1"/>
      </rPr>
      <t>Hood Width - widest point</t>
    </r>
  </si>
  <si>
    <r>
      <rPr>
        <sz val="12"/>
        <color rgb="FF0B0C0B"/>
        <rFont val="Times New Roman"/>
        <family val="1"/>
      </rPr>
      <t>APX026</t>
    </r>
  </si>
  <si>
    <r>
      <rPr>
        <sz val="12"/>
        <color rgb="FF0B0C0B"/>
        <rFont val="Times New Roman"/>
        <family val="1"/>
      </rPr>
      <t>Hood Opening</t>
    </r>
  </si>
  <si>
    <r>
      <rPr>
        <sz val="12"/>
        <color rgb="FF0B0C0B"/>
        <rFont val="Times New Roman"/>
        <family val="1"/>
      </rPr>
      <t>HD2</t>
    </r>
  </si>
  <si>
    <r>
      <rPr>
        <sz val="12"/>
        <color rgb="FF0B0C0B"/>
        <rFont val="Times New Roman"/>
        <family val="1"/>
      </rPr>
      <t>Hood Over Head Length</t>
    </r>
  </si>
  <si>
    <r>
      <rPr>
        <sz val="12"/>
        <color rgb="FF0B0C0B"/>
        <rFont val="Times New Roman"/>
        <family val="1"/>
      </rPr>
      <t>CF To CB Seam Overhead</t>
    </r>
  </si>
  <si>
    <r>
      <rPr>
        <sz val="12"/>
        <color rgb="FF0B0C0B"/>
        <rFont val="Times New Roman"/>
        <family val="1"/>
      </rPr>
      <t>BDY29</t>
    </r>
  </si>
  <si>
    <r>
      <rPr>
        <sz val="12"/>
        <color rgb="FF0B0C0B"/>
        <rFont val="Times New Roman"/>
        <family val="1"/>
      </rPr>
      <t>Logo Position From SNP</t>
    </r>
  </si>
  <si>
    <r>
      <rPr>
        <sz val="12"/>
        <color rgb="FF0B0C0B"/>
        <rFont val="Times New Roman"/>
        <family val="1"/>
      </rPr>
      <t>SNP To Top Of 'R'</t>
    </r>
  </si>
  <si>
    <r>
      <rPr>
        <sz val="12"/>
        <color rgb="FF0B0C0B"/>
        <rFont val="Times New Roman"/>
        <family val="1"/>
      </rPr>
      <t>BDY30</t>
    </r>
  </si>
  <si>
    <r>
      <rPr>
        <sz val="12"/>
        <color rgb="FF0B0C0B"/>
        <rFont val="Times New Roman"/>
        <family val="1"/>
      </rPr>
      <t>Logo Position from CF</t>
    </r>
  </si>
  <si>
    <r>
      <rPr>
        <sz val="12"/>
        <color rgb="FF0B0C0B"/>
        <rFont val="Times New Roman"/>
        <family val="1"/>
      </rPr>
      <t>CF To 'R'</t>
    </r>
  </si>
  <si>
    <r>
      <rPr>
        <sz val="12"/>
        <color rgb="FF0B0C0B"/>
        <rFont val="Times New Roman"/>
        <family val="1"/>
      </rPr>
      <t>PKT3</t>
    </r>
  </si>
  <si>
    <r>
      <rPr>
        <sz val="12"/>
        <color rgb="FF0B0C0B"/>
        <rFont val="Times New Roman"/>
        <family val="1"/>
      </rPr>
      <t>Pocket Opening</t>
    </r>
  </si>
  <si>
    <r>
      <rPr>
        <sz val="12"/>
        <color rgb="FF0B0C0B"/>
        <rFont val="Times New Roman"/>
        <family val="1"/>
      </rPr>
      <t>APX058</t>
    </r>
  </si>
  <si>
    <r>
      <rPr>
        <sz val="12"/>
        <color rgb="FF0B0C0B"/>
        <rFont val="Times New Roman"/>
        <family val="1"/>
      </rPr>
      <t>Pocket Height</t>
    </r>
  </si>
  <si>
    <r>
      <rPr>
        <sz val="12"/>
        <color rgb="FF0B0C0B"/>
        <rFont val="Times New Roman"/>
        <family val="1"/>
      </rPr>
      <t>APX059 - A</t>
    </r>
  </si>
  <si>
    <r>
      <rPr>
        <sz val="12"/>
        <color rgb="FF0B0C0B"/>
        <rFont val="Times New Roman"/>
        <family val="1"/>
      </rPr>
      <t>Pocket Width</t>
    </r>
  </si>
  <si>
    <r>
      <rPr>
        <sz val="12"/>
        <color rgb="FF0B0C0B"/>
        <rFont val="Times New Roman"/>
        <family val="1"/>
      </rPr>
      <t>Pocket Width each side (Top part)</t>
    </r>
  </si>
  <si>
    <r>
      <rPr>
        <sz val="12"/>
        <color rgb="FF0B0C0B"/>
        <rFont val="Times New Roman"/>
        <family val="1"/>
      </rPr>
      <t>APX059 - B</t>
    </r>
  </si>
  <si>
    <r>
      <rPr>
        <sz val="12"/>
        <color rgb="FF0B0C0B"/>
        <rFont val="Times New Roman"/>
        <family val="1"/>
      </rPr>
      <t>Pocket Width each side (The widest part)</t>
    </r>
  </si>
  <si>
    <r>
      <rPr>
        <sz val="12"/>
        <color rgb="FF0B0C0B"/>
        <rFont val="Times New Roman"/>
        <family val="1"/>
      </rPr>
      <t>APX059 - C</t>
    </r>
  </si>
  <si>
    <r>
      <rPr>
        <sz val="12"/>
        <color rgb="FF0B0C0B"/>
        <rFont val="Times New Roman"/>
        <family val="1"/>
      </rPr>
      <t>Pocket Width each side (Bottom part)</t>
    </r>
  </si>
  <si>
    <r>
      <rPr>
        <sz val="12"/>
        <color rgb="FF0B0C0B"/>
        <rFont val="Times New Roman"/>
        <family val="1"/>
      </rPr>
      <t>LW28</t>
    </r>
  </si>
  <si>
    <r>
      <rPr>
        <sz val="12"/>
        <color rgb="FF0B0C0B"/>
        <rFont val="Times New Roman"/>
        <family val="1"/>
      </rPr>
      <t>Drawcord length (per side)</t>
    </r>
  </si>
  <si>
    <r>
      <rPr>
        <sz val="12"/>
        <color rgb="FF0B0C0B"/>
        <rFont val="Times New Roman"/>
        <family val="1"/>
      </rPr>
      <t>Visible when Waist band relaxed</t>
    </r>
  </si>
  <si>
    <t>SS25 - DROP 2 PERFORMANCE 2</t>
  </si>
  <si>
    <t>ZIP HOODIE</t>
  </si>
  <si>
    <t>CHUYỂN RẬP IN ĐỦ SIZE CHO THÊU</t>
  </si>
  <si>
    <t>CHỈ TRÊN TIỆP MÀU VẢI
CHỈ DƯỚI TIỆP MÀU NHÃN LÀ MÀU WHITE ALYSSUM C8149</t>
  </si>
  <si>
    <t>MAY KẸP DƯỚI VIỀN CỔ SAU (NHƯ HÌNH)
THÀNH PHẨM LỘ NGOÀI 1CM</t>
  </si>
  <si>
    <t>DÂY KÉO 2 ĐẦU</t>
  </si>
  <si>
    <t>XỎ TẠI ĐẦU DÂY KÉO TRÊN</t>
  </si>
  <si>
    <t>TIỆP MÀU NHÃN</t>
  </si>
  <si>
    <t>BLACK/WHITE</t>
  </si>
  <si>
    <t>NIGHT SKY/WHITE</t>
  </si>
  <si>
    <t>MICRO CHIP/WHITE</t>
  </si>
  <si>
    <r>
      <t xml:space="preserve">DIỄU 4 CẠNH, MÀU CHỈ TIỆP VỚI MÀU NHÃN
</t>
    </r>
    <r>
      <rPr>
        <b/>
        <sz val="28"/>
        <rFont val="Muli"/>
      </rPr>
      <t>MAY TẠI MẶT TRONG SƯỜN PHẢI SAU, TỪ SƯỜN VÀO 5CM, TỪ ĐƯỜNG TRA LAI LÊN 3CM</t>
    </r>
    <r>
      <rPr>
        <sz val="28"/>
        <rFont val="Muli"/>
      </rPr>
      <t xml:space="preserve">
KÍCH NHÃN: L=6CM; W=4.6CM</t>
    </r>
  </si>
  <si>
    <t xml:space="preserve">1PCS DÁN TRÊN GÓC BAO POLYBAG
1PCS DÁN TRÊN THẺ BÀI
1PCS DÁN THÙNG
</t>
  </si>
  <si>
    <t>RPSS25P0007022A00K ÁNH E+F LOT DC6671 CẤP ĐỦ SỐ LƯỢNG</t>
  </si>
  <si>
    <t>ĐÃ CẤP 06-JAN-25</t>
  </si>
  <si>
    <t>C0046-HOD068</t>
  </si>
  <si>
    <t>CHUYỂN RẬP IN ĐỦ SIZE CHO IN</t>
  </si>
  <si>
    <t>TÁC NGHIỆP SẢN XUẤT:
THAM KHẢO CÁCH MAY THEO ÁO MẪU SAMPLE MÃ HÀNG R12-HD02, MÀU BLACK CHUYỂN CÙNG TÁC NGHIỆP</t>
  </si>
  <si>
    <t>IN BTP THÂN TRƯỚC, THÂN SAU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</si>
</sst>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"/>
    <numFmt numFmtId="174" formatCode="0.0\ &quot;CM&quot;"/>
    <numFmt numFmtId="175" formatCode="###0.00"/>
    <numFmt numFmtId="176" formatCode="###0.00;###0.00"/>
    <numFmt numFmtId="177" formatCode="0.0000"/>
  </numFmts>
  <fonts count="1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sz val="1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sz val="16"/>
      <color rgb="FF000000"/>
      <name val="Calibri"/>
      <family val="2"/>
      <scheme val="minor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26"/>
      <color indexed="48"/>
      <name val="Muli"/>
    </font>
    <font>
      <b/>
      <sz val="30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14"/>
      <color indexed="48"/>
      <name val="Muli"/>
    </font>
    <font>
      <b/>
      <sz val="12"/>
      <color indexed="12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16"/>
      <color rgb="FF000000"/>
      <name val="Calibri"/>
      <family val="2"/>
      <scheme val="minor"/>
    </font>
    <font>
      <b/>
      <sz val="14"/>
      <name val="Muli"/>
    </font>
    <font>
      <b/>
      <u/>
      <sz val="14"/>
      <name val="Muli"/>
    </font>
    <font>
      <sz val="14"/>
      <color rgb="FF000000"/>
      <name val="Calibri"/>
      <family val="2"/>
      <scheme val="minor"/>
    </font>
    <font>
      <sz val="12"/>
      <color rgb="FF000000"/>
      <name val="Calibri"/>
      <family val="2"/>
      <scheme val="minor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b/>
      <sz val="26"/>
      <color theme="9" tint="-0.249977111117893"/>
      <name val="Muli"/>
    </font>
    <font>
      <b/>
      <sz val="22"/>
      <color theme="1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36"/>
      <color theme="1"/>
      <name val="Muli"/>
    </font>
    <font>
      <b/>
      <sz val="48"/>
      <color theme="1"/>
      <name val="Muli"/>
    </font>
    <font>
      <b/>
      <sz val="15"/>
      <name val="Calibri"/>
      <family val="2"/>
      <scheme val="minor"/>
    </font>
    <font>
      <b/>
      <sz val="11"/>
      <color theme="1"/>
      <name val="Muli"/>
    </font>
    <font>
      <b/>
      <sz val="15"/>
      <color theme="1"/>
      <name val="Muli"/>
    </font>
    <font>
      <sz val="12"/>
      <color theme="1"/>
      <name val="Calibri"/>
      <family val="2"/>
      <scheme val="minor"/>
    </font>
    <font>
      <b/>
      <sz val="20"/>
      <name val="Muli"/>
    </font>
    <font>
      <b/>
      <sz val="22"/>
      <color rgb="FFFF0000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0"/>
      <color rgb="FF000000"/>
      <name val="Times New Roman"/>
      <family val="1"/>
    </font>
    <font>
      <sz val="10"/>
      <color rgb="FF000000"/>
      <name val="Calibri"/>
      <family val="2"/>
      <scheme val="minor"/>
    </font>
    <font>
      <sz val="20"/>
      <name val="Muli"/>
    </font>
    <font>
      <sz val="10"/>
      <color rgb="FF000000"/>
      <name val="Verdana"/>
      <family val="2"/>
    </font>
    <font>
      <b/>
      <sz val="12"/>
      <name val="Muli"/>
    </font>
    <font>
      <b/>
      <u/>
      <sz val="28"/>
      <name val="Muli"/>
    </font>
    <font>
      <b/>
      <i/>
      <sz val="28"/>
      <name val="Muli"/>
    </font>
    <font>
      <sz val="32"/>
      <name val="Muli"/>
    </font>
    <font>
      <b/>
      <sz val="32"/>
      <name val="Muli"/>
    </font>
    <font>
      <b/>
      <u/>
      <sz val="32"/>
      <name val="Muli"/>
    </font>
    <font>
      <sz val="32"/>
      <name val="Arial"/>
      <family val="2"/>
    </font>
    <font>
      <b/>
      <u/>
      <sz val="12"/>
      <name val="Muli"/>
    </font>
    <font>
      <sz val="11"/>
      <name val="Calibri"/>
      <family val="2"/>
      <scheme val="minor"/>
    </font>
    <font>
      <sz val="11"/>
      <name val="Muli"/>
    </font>
    <font>
      <b/>
      <sz val="33"/>
      <name val="Muli"/>
    </font>
    <font>
      <b/>
      <sz val="24"/>
      <color theme="1"/>
      <name val="Muli"/>
    </font>
    <font>
      <sz val="5.5"/>
      <name val="Calibri"/>
      <family val="2"/>
    </font>
    <font>
      <sz val="5.5"/>
      <color rgb="FF0B0C0B"/>
      <name val="Calibri"/>
      <family val="2"/>
    </font>
    <font>
      <b/>
      <sz val="5.5"/>
      <name val="Trebuchet MS"/>
      <family val="2"/>
    </font>
    <font>
      <b/>
      <sz val="5.5"/>
      <color rgb="FF0B0C0B"/>
      <name val="Trebuchet MS"/>
      <family val="2"/>
    </font>
    <font>
      <b/>
      <sz val="10"/>
      <name val="Times New Roman"/>
      <family val="1"/>
    </font>
    <font>
      <b/>
      <sz val="10"/>
      <color rgb="FF0B0C0B"/>
      <name val="Times New Roman"/>
      <family val="1"/>
    </font>
    <font>
      <sz val="10"/>
      <name val="Times New Roman"/>
      <family val="1"/>
    </font>
    <font>
      <sz val="10"/>
      <color rgb="FF0B0C0B"/>
      <name val="Times New Roman"/>
      <family val="1"/>
    </font>
    <font>
      <b/>
      <sz val="10"/>
      <color rgb="FFCB4733"/>
      <name val="Times New Roman"/>
      <family val="1"/>
    </font>
    <font>
      <sz val="11"/>
      <name val="Times New Roman"/>
      <family val="1"/>
    </font>
    <font>
      <b/>
      <sz val="22"/>
      <color theme="5"/>
      <name val="Muli"/>
    </font>
    <font>
      <sz val="26"/>
      <color indexed="8"/>
      <name val="Muli"/>
    </font>
    <font>
      <b/>
      <sz val="8"/>
      <color theme="1"/>
      <name val="Muli"/>
    </font>
    <font>
      <sz val="8"/>
      <color theme="1"/>
      <name val="Muli"/>
    </font>
    <font>
      <b/>
      <sz val="8"/>
      <name val="Muli"/>
    </font>
    <font>
      <i/>
      <sz val="12"/>
      <name val="Muli"/>
    </font>
    <font>
      <sz val="12"/>
      <color rgb="FF000000"/>
      <name val="Times New Roman"/>
      <family val="1"/>
    </font>
    <font>
      <b/>
      <sz val="11"/>
      <name val="Arial Black"/>
      <family val="2"/>
    </font>
    <font>
      <b/>
      <sz val="12"/>
      <name val="Arial Black"/>
      <family val="2"/>
    </font>
    <font>
      <b/>
      <sz val="12"/>
      <color rgb="FF0B0C0B"/>
      <name val="Arial Black"/>
      <family val="2"/>
    </font>
    <font>
      <b/>
      <sz val="9"/>
      <name val="Arial Black"/>
      <family val="2"/>
    </font>
    <font>
      <b/>
      <sz val="9"/>
      <color rgb="FF0B0C0B"/>
      <name val="Arial Black"/>
      <family val="2"/>
    </font>
    <font>
      <sz val="11"/>
      <color rgb="FF0B0C0B"/>
      <name val="Times New Roman"/>
      <family val="1"/>
    </font>
    <font>
      <b/>
      <sz val="14"/>
      <color rgb="FF000000"/>
      <name val="Muli"/>
    </font>
    <font>
      <sz val="12"/>
      <color rgb="FF0B0C0B"/>
      <name val="Times New Roman"/>
      <family val="1"/>
    </font>
  </fonts>
  <fills count="2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FFC7CE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1F0F1"/>
      </patternFill>
    </fill>
    <fill>
      <patternFill patternType="solid">
        <fgColor rgb="FFE0E1E4"/>
      </patternFill>
    </fill>
    <fill>
      <patternFill patternType="solid">
        <fgColor rgb="FFCCD0D4"/>
      </patternFill>
    </fill>
    <fill>
      <patternFill patternType="solid">
        <fgColor rgb="FFD7D9DC"/>
      </patternFill>
    </fill>
    <fill>
      <patternFill patternType="solid">
        <fgColor rgb="FFF7F6F6"/>
      </patternFill>
    </fill>
    <fill>
      <patternFill patternType="solid">
        <fgColor theme="6" tint="0.79998168889431442"/>
        <bgColor indexed="41"/>
      </patternFill>
    </fill>
    <fill>
      <patternFill patternType="solid">
        <fgColor theme="5" tint="0.59999389629810485"/>
        <bgColor indexed="64"/>
      </patternFill>
    </fill>
  </fills>
  <borders count="6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C1C5CA"/>
      </left>
      <right/>
      <top style="thin">
        <color rgb="FFC1C5CA"/>
      </top>
      <bottom style="thin">
        <color rgb="FFC1C5CA"/>
      </bottom>
      <diagonal/>
    </border>
    <border>
      <left/>
      <right/>
      <top style="thin">
        <color rgb="FFC1C5CA"/>
      </top>
      <bottom style="thin">
        <color rgb="FFC1C5CA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C1C5CA"/>
      </left>
      <right/>
      <top style="thin">
        <color rgb="FFB3B9BF"/>
      </top>
      <bottom style="thin">
        <color rgb="FFC1C5CA"/>
      </bottom>
      <diagonal/>
    </border>
    <border>
      <left style="thin">
        <color rgb="FFC1C5CA"/>
      </left>
      <right style="thin">
        <color rgb="FFC1C5CA"/>
      </right>
      <top style="thin">
        <color rgb="FFC1C5CA"/>
      </top>
      <bottom/>
      <diagonal/>
    </border>
    <border>
      <left style="thin">
        <color rgb="FFC1C5CA"/>
      </left>
      <right style="thin">
        <color rgb="FFC1C5CA"/>
      </right>
      <top/>
      <bottom style="thin">
        <color rgb="FFC1C5CA"/>
      </bottom>
      <diagonal/>
    </border>
    <border>
      <left/>
      <right/>
      <top style="thin">
        <color rgb="FFB3B9BF"/>
      </top>
      <bottom/>
      <diagonal/>
    </border>
    <border>
      <left/>
      <right/>
      <top/>
      <bottom style="thin">
        <color rgb="FFB3B9BF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73">
    <xf numFmtId="0" fontId="0" fillId="0" borderId="0"/>
    <xf numFmtId="0" fontId="1" fillId="0" borderId="0"/>
    <xf numFmtId="0" fontId="5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1" fontId="6" fillId="0" borderId="0"/>
    <xf numFmtId="0" fontId="7" fillId="0" borderId="11">
      <alignment horizontal="center"/>
    </xf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43" fontId="5" fillId="0" borderId="0" applyBorder="0" applyAlignment="0" applyProtection="0"/>
    <xf numFmtId="2" fontId="5" fillId="0" borderId="0" applyFont="0" applyFill="0" applyBorder="0" applyAlignment="0" applyProtection="0"/>
    <xf numFmtId="38" fontId="9" fillId="4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10" fontId="9" fillId="6" borderId="14" applyNumberFormat="0" applyBorder="0" applyAlignment="0" applyProtection="0"/>
    <xf numFmtId="168" fontId="12" fillId="0" borderId="0"/>
    <xf numFmtId="0" fontId="5" fillId="0" borderId="0"/>
    <xf numFmtId="0" fontId="5" fillId="0" borderId="0"/>
    <xf numFmtId="0" fontId="13" fillId="0" borderId="0"/>
    <xf numFmtId="0" fontId="14" fillId="0" borderId="0"/>
    <xf numFmtId="0" fontId="8" fillId="0" borderId="0" applyFill="0"/>
    <xf numFmtId="0" fontId="14" fillId="0" borderId="0"/>
    <xf numFmtId="0" fontId="15" fillId="0" borderId="0"/>
    <xf numFmtId="0" fontId="8" fillId="0" borderId="0"/>
    <xf numFmtId="0" fontId="8" fillId="0" borderId="0" applyFill="0"/>
    <xf numFmtId="0" fontId="5" fillId="0" borderId="0"/>
    <xf numFmtId="10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" fontId="16" fillId="7" borderId="21" applyNumberFormat="0" applyProtection="0">
      <alignment horizontal="right" vertical="center"/>
    </xf>
    <xf numFmtId="0" fontId="5" fillId="8" borderId="21" applyNumberFormat="0" applyProtection="0">
      <alignment horizontal="left" vertical="center" indent="1"/>
    </xf>
    <xf numFmtId="0" fontId="5" fillId="0" borderId="0"/>
    <xf numFmtId="40" fontId="17" fillId="0" borderId="0"/>
    <xf numFmtId="0" fontId="5" fillId="0" borderId="22" applyNumberFormat="0" applyFont="0" applyFill="0" applyAlignment="0" applyProtection="0"/>
    <xf numFmtId="0" fontId="18" fillId="0" borderId="0"/>
    <xf numFmtId="40" fontId="19" fillId="0" borderId="0" applyFont="0" applyFill="0" applyBorder="0" applyAlignment="0" applyProtection="0"/>
    <xf numFmtId="38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0" fontId="19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20" fillId="0" borderId="0"/>
    <xf numFmtId="169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171" fontId="21" fillId="0" borderId="0" applyFont="0" applyFill="0" applyBorder="0" applyAlignment="0" applyProtection="0"/>
    <xf numFmtId="172" fontId="21" fillId="0" borderId="0" applyFont="0" applyFill="0" applyBorder="0" applyAlignment="0" applyProtection="0"/>
    <xf numFmtId="0" fontId="22" fillId="0" borderId="0"/>
    <xf numFmtId="0" fontId="13" fillId="0" borderId="0"/>
    <xf numFmtId="0" fontId="72" fillId="0" borderId="0"/>
    <xf numFmtId="0" fontId="1" fillId="0" borderId="0"/>
    <xf numFmtId="0" fontId="75" fillId="0" borderId="0"/>
    <xf numFmtId="0" fontId="77" fillId="18" borderId="0" applyNumberFormat="0" applyBorder="0" applyAlignment="0" applyProtection="0"/>
    <xf numFmtId="0" fontId="78" fillId="0" borderId="0"/>
    <xf numFmtId="0" fontId="79" fillId="0" borderId="0"/>
    <xf numFmtId="0" fontId="81" fillId="0" borderId="0"/>
    <xf numFmtId="0" fontId="75" fillId="0" borderId="0"/>
    <xf numFmtId="0" fontId="16" fillId="0" borderId="0"/>
    <xf numFmtId="0" fontId="13" fillId="0" borderId="0"/>
    <xf numFmtId="0" fontId="1" fillId="0" borderId="0"/>
    <xf numFmtId="0" fontId="78" fillId="0" borderId="0"/>
    <xf numFmtId="0" fontId="1" fillId="0" borderId="0"/>
  </cellStyleXfs>
  <cellXfs count="628">
    <xf numFmtId="0" fontId="0" fillId="0" borderId="0" xfId="0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center"/>
    </xf>
    <xf numFmtId="0" fontId="25" fillId="2" borderId="0" xfId="0" applyFont="1" applyFill="1" applyAlignment="1">
      <alignment vertical="center"/>
    </xf>
    <xf numFmtId="0" fontId="29" fillId="2" borderId="0" xfId="0" applyFont="1" applyFill="1" applyAlignment="1">
      <alignment vertical="center"/>
    </xf>
    <xf numFmtId="0" fontId="26" fillId="2" borderId="0" xfId="0" applyFont="1" applyFill="1" applyAlignment="1">
      <alignment vertical="center"/>
    </xf>
    <xf numFmtId="0" fontId="29" fillId="2" borderId="0" xfId="0" applyFont="1" applyFill="1" applyAlignment="1">
      <alignment vertical="center" wrapText="1"/>
    </xf>
    <xf numFmtId="0" fontId="30" fillId="2" borderId="0" xfId="0" applyFont="1" applyFill="1" applyAlignment="1">
      <alignment vertical="center"/>
    </xf>
    <xf numFmtId="0" fontId="26" fillId="2" borderId="0" xfId="0" applyFont="1" applyFill="1" applyAlignment="1">
      <alignment vertical="center" wrapText="1"/>
    </xf>
    <xf numFmtId="0" fontId="29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3" borderId="0" xfId="0" applyFont="1" applyFill="1" applyAlignment="1">
      <alignment horizontal="left" vertical="center"/>
    </xf>
    <xf numFmtId="0" fontId="26" fillId="0" borderId="0" xfId="0" applyFont="1" applyAlignment="1">
      <alignment vertical="center" wrapText="1"/>
    </xf>
    <xf numFmtId="0" fontId="31" fillId="2" borderId="0" xfId="0" applyFont="1" applyFill="1" applyAlignment="1">
      <alignment vertical="center"/>
    </xf>
    <xf numFmtId="0" fontId="32" fillId="2" borderId="0" xfId="0" applyFont="1" applyFill="1" applyAlignment="1">
      <alignment horizontal="left" vertical="center"/>
    </xf>
    <xf numFmtId="0" fontId="32" fillId="3" borderId="0" xfId="0" applyFont="1" applyFill="1" applyAlignment="1">
      <alignment vertical="center"/>
    </xf>
    <xf numFmtId="0" fontId="32" fillId="2" borderId="0" xfId="0" applyFont="1" applyFill="1" applyAlignment="1">
      <alignment vertical="center"/>
    </xf>
    <xf numFmtId="0" fontId="32" fillId="2" borderId="0" xfId="0" applyFont="1" applyFill="1" applyAlignment="1">
      <alignment vertical="center" wrapText="1"/>
    </xf>
    <xf numFmtId="0" fontId="32" fillId="2" borderId="1" xfId="0" applyFont="1" applyFill="1" applyBorder="1" applyAlignment="1" applyProtection="1">
      <alignment vertical="center"/>
      <protection hidden="1"/>
    </xf>
    <xf numFmtId="0" fontId="33" fillId="2" borderId="1" xfId="0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2" fillId="2" borderId="1" xfId="0" applyFont="1" applyFill="1" applyBorder="1" applyAlignment="1">
      <alignment vertical="center"/>
    </xf>
    <xf numFmtId="0" fontId="32" fillId="2" borderId="1" xfId="0" applyFont="1" applyFill="1" applyBorder="1" applyAlignment="1">
      <alignment horizontal="left" vertical="center"/>
    </xf>
    <xf numFmtId="15" fontId="32" fillId="2" borderId="1" xfId="0" applyNumberFormat="1" applyFont="1" applyFill="1" applyBorder="1" applyAlignment="1">
      <alignment horizontal="left" vertical="center" wrapText="1"/>
    </xf>
    <xf numFmtId="15" fontId="32" fillId="2" borderId="1" xfId="0" applyNumberFormat="1" applyFont="1" applyFill="1" applyBorder="1" applyAlignment="1">
      <alignment horizontal="left" vertical="center"/>
    </xf>
    <xf numFmtId="164" fontId="32" fillId="2" borderId="1" xfId="0" quotePrefix="1" applyNumberFormat="1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32" fillId="2" borderId="1" xfId="0" applyFont="1" applyFill="1" applyBorder="1" applyAlignment="1">
      <alignment vertical="center" wrapText="1"/>
    </xf>
    <xf numFmtId="0" fontId="32" fillId="3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4" fillId="2" borderId="0" xfId="0" applyFont="1" applyFill="1" applyAlignment="1">
      <alignment vertical="center"/>
    </xf>
    <xf numFmtId="0" fontId="27" fillId="2" borderId="0" xfId="0" applyFont="1" applyFill="1" applyAlignment="1">
      <alignment horizontal="center" vertical="center"/>
    </xf>
    <xf numFmtId="0" fontId="35" fillId="2" borderId="2" xfId="0" applyFont="1" applyFill="1" applyBorder="1" applyAlignment="1">
      <alignment horizontal="center" vertical="center"/>
    </xf>
    <xf numFmtId="0" fontId="26" fillId="4" borderId="2" xfId="0" quotePrefix="1" applyFont="1" applyFill="1" applyBorder="1" applyAlignment="1">
      <alignment horizontal="center" vertical="center"/>
    </xf>
    <xf numFmtId="0" fontId="35" fillId="2" borderId="2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horizontal="left" vertical="center"/>
    </xf>
    <xf numFmtId="0" fontId="26" fillId="2" borderId="3" xfId="0" applyFont="1" applyFill="1" applyBorder="1" applyAlignment="1">
      <alignment vertical="center"/>
    </xf>
    <xf numFmtId="0" fontId="26" fillId="2" borderId="3" xfId="0" applyFont="1" applyFill="1" applyBorder="1" applyAlignment="1">
      <alignment horizontal="center" vertical="center"/>
    </xf>
    <xf numFmtId="3" fontId="26" fillId="2" borderId="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right" vertical="center"/>
    </xf>
    <xf numFmtId="0" fontId="26" fillId="2" borderId="0" xfId="0" applyFont="1" applyFill="1" applyAlignment="1">
      <alignment horizontal="right" vertical="center" wrapText="1"/>
    </xf>
    <xf numFmtId="0" fontId="26" fillId="0" borderId="2" xfId="0" applyFont="1" applyBorder="1" applyAlignment="1">
      <alignment horizontal="right" vertical="center"/>
    </xf>
    <xf numFmtId="0" fontId="35" fillId="2" borderId="2" xfId="0" applyFont="1" applyFill="1" applyBorder="1" applyAlignment="1">
      <alignment horizontal="right" vertical="center"/>
    </xf>
    <xf numFmtId="0" fontId="26" fillId="2" borderId="2" xfId="0" applyFont="1" applyFill="1" applyBorder="1" applyAlignment="1">
      <alignment horizontal="right" vertical="center"/>
    </xf>
    <xf numFmtId="0" fontId="36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7" fillId="2" borderId="0" xfId="0" applyFont="1" applyFill="1" applyAlignment="1">
      <alignment vertical="center"/>
    </xf>
    <xf numFmtId="0" fontId="37" fillId="2" borderId="0" xfId="0" applyFont="1" applyFill="1" applyAlignment="1">
      <alignment horizontal="left" vertical="center"/>
    </xf>
    <xf numFmtId="0" fontId="37" fillId="2" borderId="0" xfId="0" applyFont="1" applyFill="1" applyAlignment="1">
      <alignment horizontal="right" vertical="center"/>
    </xf>
    <xf numFmtId="3" fontId="38" fillId="2" borderId="4" xfId="0" applyNumberFormat="1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center" vertical="center" wrapText="1"/>
    </xf>
    <xf numFmtId="0" fontId="39" fillId="2" borderId="4" xfId="0" applyFont="1" applyFill="1" applyBorder="1" applyAlignment="1">
      <alignment horizontal="center" vertical="center"/>
    </xf>
    <xf numFmtId="0" fontId="39" fillId="2" borderId="4" xfId="0" applyFont="1" applyFill="1" applyBorder="1" applyAlignment="1">
      <alignment horizontal="right" vertical="center"/>
    </xf>
    <xf numFmtId="3" fontId="38" fillId="2" borderId="4" xfId="0" applyNumberFormat="1" applyFont="1" applyFill="1" applyBorder="1" applyAlignment="1">
      <alignment vertical="center"/>
    </xf>
    <xf numFmtId="0" fontId="40" fillId="2" borderId="0" xfId="0" applyFont="1" applyFill="1" applyAlignment="1">
      <alignment vertical="center"/>
    </xf>
    <xf numFmtId="0" fontId="25" fillId="2" borderId="0" xfId="0" applyFont="1" applyFill="1" applyAlignment="1">
      <alignment horizontal="right" vertical="center"/>
    </xf>
    <xf numFmtId="0" fontId="25" fillId="2" borderId="0" xfId="0" applyFont="1" applyFill="1" applyAlignment="1">
      <alignment horizontal="right" vertical="center" wrapText="1"/>
    </xf>
    <xf numFmtId="0" fontId="25" fillId="2" borderId="0" xfId="0" applyFont="1" applyFill="1" applyAlignment="1">
      <alignment horizontal="center" vertical="center"/>
    </xf>
    <xf numFmtId="3" fontId="41" fillId="2" borderId="0" xfId="0" applyNumberFormat="1" applyFont="1" applyFill="1" applyAlignment="1">
      <alignment horizontal="center" vertical="center"/>
    </xf>
    <xf numFmtId="0" fontId="34" fillId="2" borderId="0" xfId="0" applyFont="1" applyFill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25" fillId="2" borderId="0" xfId="0" applyFont="1" applyFill="1" applyAlignment="1">
      <alignment horizontal="center" vertical="center" wrapText="1"/>
    </xf>
    <xf numFmtId="0" fontId="43" fillId="2" borderId="0" xfId="0" applyFont="1" applyFill="1" applyAlignment="1">
      <alignment vertical="center"/>
    </xf>
    <xf numFmtId="0" fontId="44" fillId="2" borderId="0" xfId="0" applyFont="1" applyFill="1" applyAlignment="1">
      <alignment vertical="center"/>
    </xf>
    <xf numFmtId="0" fontId="43" fillId="2" borderId="0" xfId="0" applyFont="1" applyFill="1" applyAlignment="1">
      <alignment vertical="center" wrapText="1"/>
    </xf>
    <xf numFmtId="0" fontId="43" fillId="2" borderId="0" xfId="0" applyFont="1" applyFill="1" applyAlignment="1">
      <alignment horizontal="center" vertical="center"/>
    </xf>
    <xf numFmtId="1" fontId="32" fillId="2" borderId="14" xfId="0" applyNumberFormat="1" applyFont="1" applyFill="1" applyBorder="1" applyAlignment="1">
      <alignment horizontal="center" vertical="center"/>
    </xf>
    <xf numFmtId="166" fontId="31" fillId="2" borderId="0" xfId="0" applyNumberFormat="1" applyFont="1" applyFill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 wrapText="1"/>
    </xf>
    <xf numFmtId="0" fontId="32" fillId="2" borderId="14" xfId="0" quotePrefix="1" applyFont="1" applyFill="1" applyBorder="1" applyAlignment="1">
      <alignment horizontal="left" vertical="center"/>
    </xf>
    <xf numFmtId="0" fontId="32" fillId="2" borderId="14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166" fontId="32" fillId="2" borderId="0" xfId="0" applyNumberFormat="1" applyFont="1" applyFill="1" applyAlignment="1">
      <alignment horizontal="center" vertical="center"/>
    </xf>
    <xf numFmtId="0" fontId="46" fillId="0" borderId="0" xfId="0" applyFont="1" applyAlignment="1">
      <alignment vertical="center"/>
    </xf>
    <xf numFmtId="0" fontId="46" fillId="0" borderId="0" xfId="0" applyFont="1" applyAlignment="1">
      <alignment vertical="center" wrapText="1"/>
    </xf>
    <xf numFmtId="0" fontId="45" fillId="2" borderId="0" xfId="0" applyFont="1" applyFill="1" applyAlignment="1">
      <alignment horizontal="center" vertical="center"/>
    </xf>
    <xf numFmtId="0" fontId="46" fillId="3" borderId="0" xfId="0" applyFont="1" applyFill="1"/>
    <xf numFmtId="0" fontId="42" fillId="0" borderId="41" xfId="0" applyFont="1" applyBorder="1"/>
    <xf numFmtId="0" fontId="27" fillId="0" borderId="23" xfId="0" applyFont="1" applyBorder="1"/>
    <xf numFmtId="0" fontId="27" fillId="0" borderId="24" xfId="0" applyFont="1" applyBorder="1"/>
    <xf numFmtId="0" fontId="27" fillId="0" borderId="25" xfId="0" applyFont="1" applyBorder="1"/>
    <xf numFmtId="0" fontId="2" fillId="0" borderId="0" xfId="0" applyFont="1"/>
    <xf numFmtId="0" fontId="47" fillId="0" borderId="0" xfId="0" applyFont="1"/>
    <xf numFmtId="0" fontId="27" fillId="0" borderId="26" xfId="0" applyFont="1" applyBorder="1" applyAlignment="1">
      <alignment horizontal="left"/>
    </xf>
    <xf numFmtId="0" fontId="27" fillId="0" borderId="0" xfId="0" applyFont="1" applyAlignment="1">
      <alignment horizontal="left"/>
    </xf>
    <xf numFmtId="0" fontId="48" fillId="0" borderId="35" xfId="0" applyFont="1" applyBorder="1"/>
    <xf numFmtId="0" fontId="49" fillId="0" borderId="36" xfId="0" applyFont="1" applyBorder="1"/>
    <xf numFmtId="0" fontId="48" fillId="0" borderId="36" xfId="0" applyFont="1" applyBorder="1" applyAlignment="1">
      <alignment horizontal="center"/>
    </xf>
    <xf numFmtId="0" fontId="48" fillId="0" borderId="37" xfId="0" applyFont="1" applyBorder="1" applyAlignment="1">
      <alignment horizontal="center"/>
    </xf>
    <xf numFmtId="0" fontId="23" fillId="0" borderId="0" xfId="0" applyFont="1"/>
    <xf numFmtId="0" fontId="50" fillId="0" borderId="0" xfId="0" applyFont="1"/>
    <xf numFmtId="0" fontId="42" fillId="0" borderId="38" xfId="0" applyFont="1" applyBorder="1"/>
    <xf numFmtId="0" fontId="42" fillId="0" borderId="39" xfId="0" applyFont="1" applyBorder="1"/>
    <xf numFmtId="0" fontId="42" fillId="0" borderId="39" xfId="0" applyFont="1" applyBorder="1" applyAlignment="1">
      <alignment horizontal="center"/>
    </xf>
    <xf numFmtId="165" fontId="42" fillId="0" borderId="40" xfId="0" applyNumberFormat="1" applyFont="1" applyBorder="1" applyAlignment="1">
      <alignment horizontal="center" wrapText="1"/>
    </xf>
    <xf numFmtId="0" fontId="4" fillId="0" borderId="0" xfId="0" applyFont="1"/>
    <xf numFmtId="0" fontId="51" fillId="0" borderId="0" xfId="0" applyFont="1"/>
    <xf numFmtId="165" fontId="42" fillId="0" borderId="41" xfId="0" applyNumberFormat="1" applyFont="1" applyBorder="1" applyAlignment="1">
      <alignment horizontal="center"/>
    </xf>
    <xf numFmtId="165" fontId="42" fillId="0" borderId="42" xfId="0" applyNumberFormat="1" applyFont="1" applyBorder="1" applyAlignment="1">
      <alignment horizontal="center" wrapText="1"/>
    </xf>
    <xf numFmtId="165" fontId="42" fillId="0" borderId="42" xfId="0" applyNumberFormat="1" applyFont="1" applyBorder="1" applyAlignment="1">
      <alignment horizontal="center"/>
    </xf>
    <xf numFmtId="165" fontId="42" fillId="0" borderId="40" xfId="0" applyNumberFormat="1" applyFont="1" applyBorder="1" applyAlignment="1">
      <alignment horizontal="center"/>
    </xf>
    <xf numFmtId="0" fontId="42" fillId="0" borderId="43" xfId="0" applyFont="1" applyBorder="1"/>
    <xf numFmtId="165" fontId="42" fillId="0" borderId="43" xfId="0" applyNumberFormat="1" applyFont="1" applyBorder="1" applyAlignment="1">
      <alignment horizontal="center"/>
    </xf>
    <xf numFmtId="165" fontId="42" fillId="0" borderId="44" xfId="0" applyNumberFormat="1" applyFont="1" applyBorder="1" applyAlignment="1">
      <alignment horizontal="center"/>
    </xf>
    <xf numFmtId="0" fontId="25" fillId="2" borderId="45" xfId="0" applyFont="1" applyFill="1" applyBorder="1" applyAlignment="1">
      <alignment vertical="center"/>
    </xf>
    <xf numFmtId="0" fontId="26" fillId="2" borderId="45" xfId="0" applyFont="1" applyFill="1" applyBorder="1" applyAlignment="1">
      <alignment vertical="center" wrapText="1"/>
    </xf>
    <xf numFmtId="0" fontId="25" fillId="2" borderId="46" xfId="0" applyFont="1" applyFill="1" applyBorder="1" applyAlignment="1">
      <alignment vertical="center"/>
    </xf>
    <xf numFmtId="0" fontId="52" fillId="0" borderId="0" xfId="2" applyFont="1" applyAlignment="1">
      <alignment vertical="center"/>
    </xf>
    <xf numFmtId="0" fontId="53" fillId="0" borderId="0" xfId="2" applyFont="1" applyAlignment="1">
      <alignment vertical="center"/>
    </xf>
    <xf numFmtId="0" fontId="54" fillId="0" borderId="0" xfId="2" applyFont="1" applyAlignment="1">
      <alignment vertical="center"/>
    </xf>
    <xf numFmtId="0" fontId="53" fillId="0" borderId="0" xfId="2" applyFont="1" applyAlignment="1">
      <alignment horizontal="left" vertical="center"/>
    </xf>
    <xf numFmtId="0" fontId="53" fillId="0" borderId="0" xfId="2" applyFont="1" applyAlignment="1">
      <alignment horizontal="center" vertical="center"/>
    </xf>
    <xf numFmtId="0" fontId="55" fillId="5" borderId="14" xfId="2" applyFont="1" applyFill="1" applyBorder="1" applyAlignment="1">
      <alignment horizontal="center" vertical="center" wrapText="1"/>
    </xf>
    <xf numFmtId="0" fontId="56" fillId="0" borderId="0" xfId="2" applyFont="1" applyAlignment="1">
      <alignment vertical="center"/>
    </xf>
    <xf numFmtId="0" fontId="55" fillId="5" borderId="14" xfId="2" applyFont="1" applyFill="1" applyBorder="1" applyAlignment="1">
      <alignment horizontal="center" vertical="center"/>
    </xf>
    <xf numFmtId="0" fontId="56" fillId="0" borderId="14" xfId="2" applyFont="1" applyBorder="1" applyAlignment="1">
      <alignment horizontal="center" vertical="center" wrapText="1"/>
    </xf>
    <xf numFmtId="0" fontId="55" fillId="0" borderId="0" xfId="2" applyFont="1" applyAlignment="1">
      <alignment vertical="center"/>
    </xf>
    <xf numFmtId="0" fontId="56" fillId="0" borderId="14" xfId="2" quotePrefix="1" applyFont="1" applyBorder="1" applyAlignment="1">
      <alignment horizontal="center" vertical="center" wrapText="1"/>
    </xf>
    <xf numFmtId="0" fontId="34" fillId="0" borderId="0" xfId="2" applyFont="1" applyAlignment="1">
      <alignment horizontal="center" vertical="center"/>
    </xf>
    <xf numFmtId="0" fontId="34" fillId="0" borderId="0" xfId="2" applyFont="1" applyAlignment="1">
      <alignment vertical="center"/>
    </xf>
    <xf numFmtId="0" fontId="27" fillId="5" borderId="8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/>
    </xf>
    <xf numFmtId="0" fontId="27" fillId="5" borderId="8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 wrapText="1"/>
    </xf>
    <xf numFmtId="0" fontId="27" fillId="5" borderId="20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36" fillId="11" borderId="0" xfId="0" applyFont="1" applyFill="1" applyAlignment="1">
      <alignment horizontal="left" vertical="center"/>
    </xf>
    <xf numFmtId="0" fontId="36" fillId="11" borderId="0" xfId="0" applyFont="1" applyFill="1" applyAlignment="1">
      <alignment horizontal="center" vertical="center"/>
    </xf>
    <xf numFmtId="1" fontId="36" fillId="11" borderId="0" xfId="0" applyNumberFormat="1" applyFont="1" applyFill="1" applyAlignment="1">
      <alignment horizontal="right" vertical="center"/>
    </xf>
    <xf numFmtId="1" fontId="36" fillId="11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vertical="center"/>
    </xf>
    <xf numFmtId="0" fontId="60" fillId="2" borderId="0" xfId="0" applyFont="1" applyFill="1" applyAlignment="1">
      <alignment horizontal="left" vertical="center"/>
    </xf>
    <xf numFmtId="0" fontId="60" fillId="2" borderId="0" xfId="0" applyFont="1" applyFill="1" applyAlignment="1">
      <alignment vertical="center"/>
    </xf>
    <xf numFmtId="0" fontId="60" fillId="2" borderId="0" xfId="0" applyFont="1" applyFill="1" applyAlignment="1">
      <alignment vertical="center" wrapText="1"/>
    </xf>
    <xf numFmtId="0" fontId="61" fillId="3" borderId="0" xfId="0" applyFont="1" applyFill="1" applyAlignment="1">
      <alignment vertical="center"/>
    </xf>
    <xf numFmtId="0" fontId="62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center" vertical="center"/>
    </xf>
    <xf numFmtId="0" fontId="61" fillId="2" borderId="0" xfId="0" applyFont="1" applyFill="1" applyAlignment="1">
      <alignment vertical="center"/>
    </xf>
    <xf numFmtId="0" fontId="26" fillId="13" borderId="3" xfId="0" applyFont="1" applyFill="1" applyBorder="1" applyAlignment="1">
      <alignment horizontal="center" vertical="center"/>
    </xf>
    <xf numFmtId="1" fontId="26" fillId="13" borderId="3" xfId="0" applyNumberFormat="1" applyFont="1" applyFill="1" applyBorder="1" applyAlignment="1">
      <alignment vertical="center"/>
    </xf>
    <xf numFmtId="1" fontId="26" fillId="13" borderId="3" xfId="0" applyNumberFormat="1" applyFont="1" applyFill="1" applyBorder="1" applyAlignment="1">
      <alignment horizontal="center" vertical="center"/>
    </xf>
    <xf numFmtId="0" fontId="26" fillId="5" borderId="3" xfId="0" applyFont="1" applyFill="1" applyBorder="1" applyAlignment="1">
      <alignment vertical="center"/>
    </xf>
    <xf numFmtId="0" fontId="26" fillId="3" borderId="0" xfId="0" applyFont="1" applyFill="1" applyAlignment="1">
      <alignment horizontal="left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/>
    </xf>
    <xf numFmtId="0" fontId="65" fillId="2" borderId="0" xfId="0" applyFont="1" applyFill="1" applyAlignment="1">
      <alignment horizontal="left" vertical="center"/>
    </xf>
    <xf numFmtId="0" fontId="32" fillId="0" borderId="14" xfId="0" applyFont="1" applyBorder="1" applyAlignment="1">
      <alignment horizontal="center" vertical="center"/>
    </xf>
    <xf numFmtId="0" fontId="31" fillId="2" borderId="0" xfId="0" quotePrefix="1" applyFont="1" applyFill="1" applyAlignment="1">
      <alignment horizontal="left" vertical="center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26" fillId="3" borderId="0" xfId="0" applyFont="1" applyFill="1" applyAlignment="1">
      <alignment vertical="center" wrapText="1"/>
    </xf>
    <xf numFmtId="15" fontId="32" fillId="2" borderId="1" xfId="0" quotePrefix="1" applyNumberFormat="1" applyFont="1" applyFill="1" applyBorder="1" applyAlignment="1">
      <alignment vertical="center"/>
    </xf>
    <xf numFmtId="15" fontId="32" fillId="2" borderId="1" xfId="0" applyNumberFormat="1" applyFont="1" applyFill="1" applyBorder="1" applyAlignment="1">
      <alignment vertical="center"/>
    </xf>
    <xf numFmtId="2" fontId="31" fillId="2" borderId="14" xfId="0" applyNumberFormat="1" applyFont="1" applyFill="1" applyBorder="1" applyAlignment="1">
      <alignment horizontal="center" vertical="center" wrapText="1"/>
    </xf>
    <xf numFmtId="165" fontId="31" fillId="2" borderId="14" xfId="0" applyNumberFormat="1" applyFont="1" applyFill="1" applyBorder="1" applyAlignment="1">
      <alignment horizontal="center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center" vertical="center" wrapText="1"/>
    </xf>
    <xf numFmtId="1" fontId="31" fillId="2" borderId="14" xfId="0" applyNumberFormat="1" applyFont="1" applyFill="1" applyBorder="1" applyAlignment="1">
      <alignment horizontal="center" vertical="center" wrapText="1"/>
    </xf>
    <xf numFmtId="0" fontId="31" fillId="2" borderId="0" xfId="0" applyFont="1" applyFill="1" applyAlignment="1">
      <alignment horizontal="left" vertical="center" wrapText="1"/>
    </xf>
    <xf numFmtId="0" fontId="32" fillId="3" borderId="14" xfId="0" applyFont="1" applyFill="1" applyBorder="1" applyAlignment="1">
      <alignment vertical="center" wrapText="1"/>
    </xf>
    <xf numFmtId="0" fontId="67" fillId="0" borderId="0" xfId="0" applyFont="1" applyAlignment="1">
      <alignment vertical="center"/>
    </xf>
    <xf numFmtId="0" fontId="68" fillId="0" borderId="0" xfId="0" applyFont="1" applyAlignment="1">
      <alignment vertical="center"/>
    </xf>
    <xf numFmtId="0" fontId="68" fillId="0" borderId="0" xfId="0" applyFont="1" applyAlignment="1">
      <alignment vertical="center" wrapText="1"/>
    </xf>
    <xf numFmtId="0" fontId="62" fillId="3" borderId="0" xfId="0" applyFont="1" applyFill="1" applyAlignment="1">
      <alignment vertical="center"/>
    </xf>
    <xf numFmtId="1" fontId="31" fillId="2" borderId="14" xfId="0" applyNumberFormat="1" applyFont="1" applyFill="1" applyBorder="1" applyAlignment="1">
      <alignment horizontal="center" vertical="center"/>
    </xf>
    <xf numFmtId="173" fontId="31" fillId="2" borderId="14" xfId="0" applyNumberFormat="1" applyFont="1" applyFill="1" applyBorder="1" applyAlignment="1">
      <alignment horizontal="center" vertical="center"/>
    </xf>
    <xf numFmtId="165" fontId="31" fillId="2" borderId="14" xfId="0" applyNumberFormat="1" applyFont="1" applyFill="1" applyBorder="1" applyAlignment="1">
      <alignment horizontal="center" vertical="center"/>
    </xf>
    <xf numFmtId="1" fontId="31" fillId="0" borderId="14" xfId="1" applyNumberFormat="1" applyFont="1" applyBorder="1" applyAlignment="1">
      <alignment horizontal="center" vertical="center" wrapText="1"/>
    </xf>
    <xf numFmtId="1" fontId="31" fillId="0" borderId="14" xfId="0" applyNumberFormat="1" applyFont="1" applyBorder="1" applyAlignment="1">
      <alignment horizontal="center" vertical="center" wrapText="1"/>
    </xf>
    <xf numFmtId="165" fontId="31" fillId="0" borderId="14" xfId="0" applyNumberFormat="1" applyFont="1" applyBorder="1" applyAlignment="1">
      <alignment horizontal="center" vertical="center" wrapText="1"/>
    </xf>
    <xf numFmtId="1" fontId="32" fillId="0" borderId="14" xfId="0" applyNumberFormat="1" applyFont="1" applyBorder="1" applyAlignment="1">
      <alignment horizontal="center" vertical="center" wrapText="1"/>
    </xf>
    <xf numFmtId="0" fontId="31" fillId="0" borderId="0" xfId="0" applyFont="1" applyAlignment="1">
      <alignment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vertical="center" wrapText="1"/>
    </xf>
    <xf numFmtId="0" fontId="43" fillId="0" borderId="0" xfId="0" applyFont="1" applyAlignment="1">
      <alignment horizontal="center" vertical="center"/>
    </xf>
    <xf numFmtId="0" fontId="26" fillId="3" borderId="0" xfId="0" applyFont="1" applyFill="1" applyAlignment="1">
      <alignment vertical="center"/>
    </xf>
    <xf numFmtId="0" fontId="57" fillId="0" borderId="14" xfId="2" applyFont="1" applyBorder="1" applyAlignment="1">
      <alignment vertical="center" wrapText="1"/>
    </xf>
    <xf numFmtId="1" fontId="31" fillId="2" borderId="0" xfId="0" applyNumberFormat="1" applyFont="1" applyFill="1" applyAlignment="1">
      <alignment horizontal="center" vertical="center" wrapText="1"/>
    </xf>
    <xf numFmtId="1" fontId="64" fillId="0" borderId="0" xfId="1" applyNumberFormat="1" applyFont="1" applyAlignment="1">
      <alignment horizontal="center" vertical="center" wrapText="1"/>
    </xf>
    <xf numFmtId="1" fontId="31" fillId="2" borderId="0" xfId="0" applyNumberFormat="1" applyFont="1" applyFill="1" applyAlignment="1">
      <alignment vertical="center" wrapText="1"/>
    </xf>
    <xf numFmtId="1" fontId="31" fillId="0" borderId="0" xfId="1" applyNumberFormat="1" applyFont="1" applyAlignment="1">
      <alignment horizontal="center" vertical="center" wrapText="1"/>
    </xf>
    <xf numFmtId="165" fontId="31" fillId="2" borderId="0" xfId="0" applyNumberFormat="1" applyFont="1" applyFill="1" applyAlignment="1">
      <alignment horizontal="center" vertical="center" wrapText="1"/>
    </xf>
    <xf numFmtId="1" fontId="32" fillId="2" borderId="0" xfId="0" applyNumberFormat="1" applyFont="1" applyFill="1" applyAlignment="1">
      <alignment horizontal="center" vertical="center" wrapText="1"/>
    </xf>
    <xf numFmtId="0" fontId="32" fillId="2" borderId="0" xfId="0" applyFont="1" applyFill="1" applyAlignment="1">
      <alignment horizontal="center" vertical="center" wrapText="1"/>
    </xf>
    <xf numFmtId="1" fontId="63" fillId="0" borderId="14" xfId="0" applyNumberFormat="1" applyFont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/>
    </xf>
    <xf numFmtId="2" fontId="31" fillId="0" borderId="14" xfId="0" applyNumberFormat="1" applyFont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0" fontId="58" fillId="12" borderId="14" xfId="2" applyFont="1" applyFill="1" applyBorder="1" applyAlignment="1">
      <alignment horizontal="center" vertical="center" wrapText="1"/>
    </xf>
    <xf numFmtId="0" fontId="46" fillId="0" borderId="0" xfId="0" applyFont="1"/>
    <xf numFmtId="0" fontId="71" fillId="0" borderId="0" xfId="0" applyFont="1" applyAlignment="1">
      <alignment vertical="center"/>
    </xf>
    <xf numFmtId="0" fontId="70" fillId="15" borderId="14" xfId="0" applyFont="1" applyFill="1" applyBorder="1" applyAlignment="1">
      <alignment horizontal="center" vertical="center"/>
    </xf>
    <xf numFmtId="0" fontId="70" fillId="0" borderId="14" xfId="0" applyFont="1" applyBorder="1" applyAlignment="1">
      <alignment horizontal="center" vertical="center"/>
    </xf>
    <xf numFmtId="0" fontId="46" fillId="0" borderId="14" xfId="0" applyFont="1" applyBorder="1" applyAlignment="1">
      <alignment horizontal="center" vertical="center" wrapText="1"/>
    </xf>
    <xf numFmtId="0" fontId="46" fillId="0" borderId="14" xfId="0" applyFont="1" applyBorder="1" applyAlignment="1">
      <alignment horizontal="center" vertical="center"/>
    </xf>
    <xf numFmtId="0" fontId="46" fillId="16" borderId="14" xfId="0" applyFont="1" applyFill="1" applyBorder="1" applyAlignment="1">
      <alignment horizontal="center" vertical="center"/>
    </xf>
    <xf numFmtId="0" fontId="46" fillId="0" borderId="0" xfId="0" applyFont="1" applyAlignment="1">
      <alignment horizontal="center" vertical="center"/>
    </xf>
    <xf numFmtId="0" fontId="73" fillId="2" borderId="1" xfId="0" applyFont="1" applyFill="1" applyBorder="1" applyAlignment="1">
      <alignment vertical="center"/>
    </xf>
    <xf numFmtId="1" fontId="74" fillId="2" borderId="14" xfId="0" applyNumberFormat="1" applyFont="1" applyFill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vertical="center" wrapText="1"/>
    </xf>
    <xf numFmtId="1" fontId="74" fillId="0" borderId="14" xfId="0" applyNumberFormat="1" applyFont="1" applyBorder="1" applyAlignment="1">
      <alignment horizontal="center" vertical="center" wrapText="1"/>
    </xf>
    <xf numFmtId="174" fontId="27" fillId="0" borderId="10" xfId="0" quotePrefix="1" applyNumberFormat="1" applyFont="1" applyBorder="1" applyAlignment="1">
      <alignment horizontal="center" vertical="center" wrapText="1"/>
    </xf>
    <xf numFmtId="174" fontId="27" fillId="0" borderId="14" xfId="0" quotePrefix="1" applyNumberFormat="1" applyFont="1" applyBorder="1" applyAlignment="1">
      <alignment horizontal="center" vertical="center" wrapText="1"/>
    </xf>
    <xf numFmtId="0" fontId="76" fillId="17" borderId="0" xfId="0" applyFont="1" applyFill="1" applyAlignment="1">
      <alignment horizontal="center"/>
    </xf>
    <xf numFmtId="0" fontId="76" fillId="0" borderId="0" xfId="0" applyFont="1" applyAlignment="1">
      <alignment horizontal="center"/>
    </xf>
    <xf numFmtId="1" fontId="31" fillId="0" borderId="14" xfId="1" applyNumberFormat="1" applyFont="1" applyBorder="1" applyAlignment="1">
      <alignment vertical="center" wrapText="1"/>
    </xf>
    <xf numFmtId="1" fontId="74" fillId="0" borderId="11" xfId="0" applyNumberFormat="1" applyFont="1" applyBorder="1" applyAlignment="1">
      <alignment vertical="center" wrapText="1"/>
    </xf>
    <xf numFmtId="1" fontId="31" fillId="0" borderId="11" xfId="1" applyNumberFormat="1" applyFont="1" applyBorder="1" applyAlignment="1">
      <alignment vertical="center" wrapText="1"/>
    </xf>
    <xf numFmtId="1" fontId="32" fillId="2" borderId="11" xfId="0" applyNumberFormat="1" applyFont="1" applyFill="1" applyBorder="1" applyAlignment="1">
      <alignment vertical="center" wrapText="1"/>
    </xf>
    <xf numFmtId="1" fontId="32" fillId="2" borderId="14" xfId="0" applyNumberFormat="1" applyFont="1" applyFill="1" applyBorder="1" applyAlignment="1">
      <alignment vertical="center" wrapText="1"/>
    </xf>
    <xf numFmtId="1" fontId="64" fillId="0" borderId="14" xfId="1" applyNumberFormat="1" applyFont="1" applyBorder="1" applyAlignment="1">
      <alignment vertical="center" wrapText="1"/>
    </xf>
    <xf numFmtId="0" fontId="32" fillId="2" borderId="14" xfId="0" applyFont="1" applyFill="1" applyBorder="1" applyAlignment="1">
      <alignment vertical="center" wrapText="1"/>
    </xf>
    <xf numFmtId="0" fontId="29" fillId="3" borderId="0" xfId="0" applyFont="1" applyFill="1" applyAlignment="1">
      <alignment vertical="center"/>
    </xf>
    <xf numFmtId="0" fontId="31" fillId="3" borderId="0" xfId="0" applyFont="1" applyFill="1" applyAlignment="1">
      <alignment vertical="center"/>
    </xf>
    <xf numFmtId="0" fontId="32" fillId="3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/>
    </xf>
    <xf numFmtId="1" fontId="31" fillId="0" borderId="0" xfId="0" applyNumberFormat="1" applyFont="1" applyAlignment="1">
      <alignment horizontal="center" vertical="center" wrapText="1"/>
    </xf>
    <xf numFmtId="2" fontId="31" fillId="0" borderId="0" xfId="0" applyNumberFormat="1" applyFont="1" applyAlignment="1">
      <alignment horizontal="center" vertical="center" wrapText="1"/>
    </xf>
    <xf numFmtId="165" fontId="31" fillId="0" borderId="0" xfId="0" applyNumberFormat="1" applyFont="1" applyAlignment="1">
      <alignment horizontal="center" vertical="center" wrapText="1"/>
    </xf>
    <xf numFmtId="1" fontId="32" fillId="0" borderId="0" xfId="0" applyNumberFormat="1" applyFont="1" applyAlignment="1">
      <alignment horizontal="center" vertical="center" wrapText="1"/>
    </xf>
    <xf numFmtId="1" fontId="32" fillId="0" borderId="0" xfId="1" applyNumberFormat="1" applyFont="1" applyAlignment="1">
      <alignment horizontal="center" vertic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0" fontId="56" fillId="2" borderId="0" xfId="0" applyFont="1" applyFill="1" applyAlignment="1">
      <alignment vertical="center"/>
    </xf>
    <xf numFmtId="0" fontId="83" fillId="3" borderId="0" xfId="0" applyFont="1" applyFill="1" applyAlignment="1">
      <alignment vertical="center"/>
    </xf>
    <xf numFmtId="0" fontId="55" fillId="3" borderId="0" xfId="0" applyFont="1" applyFill="1" applyAlignment="1">
      <alignment vertical="center"/>
    </xf>
    <xf numFmtId="0" fontId="56" fillId="3" borderId="0" xfId="0" applyFont="1" applyFill="1" applyAlignment="1">
      <alignment vertical="center"/>
    </xf>
    <xf numFmtId="0" fontId="55" fillId="3" borderId="0" xfId="0" applyFont="1" applyFill="1" applyAlignment="1">
      <alignment vertical="center" wrapText="1"/>
    </xf>
    <xf numFmtId="0" fontId="55" fillId="0" borderId="0" xfId="0" applyFont="1" applyAlignment="1">
      <alignment horizontal="left" vertical="center"/>
    </xf>
    <xf numFmtId="0" fontId="55" fillId="3" borderId="0" xfId="0" applyFont="1" applyFill="1" applyAlignment="1">
      <alignment horizontal="left" vertical="center" wrapText="1"/>
    </xf>
    <xf numFmtId="0" fontId="55" fillId="3" borderId="0" xfId="0" applyFont="1" applyFill="1" applyAlignment="1">
      <alignment horizontal="left" vertical="center"/>
    </xf>
    <xf numFmtId="0" fontId="55" fillId="2" borderId="1" xfId="0" applyFont="1" applyFill="1" applyBorder="1" applyAlignment="1" applyProtection="1">
      <alignment vertical="center"/>
      <protection hidden="1"/>
    </xf>
    <xf numFmtId="0" fontId="84" fillId="2" borderId="1" xfId="0" applyFont="1" applyFill="1" applyBorder="1" applyAlignment="1">
      <alignment horizontal="left" vertical="center"/>
    </xf>
    <xf numFmtId="0" fontId="55" fillId="2" borderId="1" xfId="0" applyFont="1" applyFill="1" applyBorder="1" applyAlignment="1">
      <alignment vertical="center"/>
    </xf>
    <xf numFmtId="15" fontId="55" fillId="2" borderId="1" xfId="0" applyNumberFormat="1" applyFont="1" applyFill="1" applyBorder="1" applyAlignment="1">
      <alignment vertical="center"/>
    </xf>
    <xf numFmtId="164" fontId="55" fillId="2" borderId="1" xfId="0" quotePrefix="1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/>
    </xf>
    <xf numFmtId="0" fontId="55" fillId="2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center" vertical="center"/>
    </xf>
    <xf numFmtId="0" fontId="84" fillId="2" borderId="1" xfId="0" applyFont="1" applyFill="1" applyBorder="1" applyAlignment="1">
      <alignment horizontal="left" vertical="center" wrapText="1"/>
    </xf>
    <xf numFmtId="0" fontId="55" fillId="2" borderId="1" xfId="0" applyFont="1" applyFill="1" applyBorder="1" applyAlignment="1">
      <alignment horizontal="left" vertical="center"/>
    </xf>
    <xf numFmtId="15" fontId="55" fillId="2" borderId="1" xfId="0" applyNumberFormat="1" applyFont="1" applyFill="1" applyBorder="1" applyAlignment="1">
      <alignment horizontal="left" vertical="center" wrapText="1"/>
    </xf>
    <xf numFmtId="15" fontId="55" fillId="2" borderId="1" xfId="0" applyNumberFormat="1" applyFont="1" applyFill="1" applyBorder="1" applyAlignment="1">
      <alignment horizontal="left" vertical="center"/>
    </xf>
    <xf numFmtId="0" fontId="55" fillId="2" borderId="1" xfId="0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left" vertical="center"/>
    </xf>
    <xf numFmtId="0" fontId="55" fillId="2" borderId="1" xfId="0" applyFont="1" applyFill="1" applyBorder="1" applyAlignment="1">
      <alignment vertical="center" wrapText="1"/>
    </xf>
    <xf numFmtId="0" fontId="55" fillId="2" borderId="0" xfId="0" applyFont="1" applyFill="1" applyAlignment="1">
      <alignment horizontal="left" vertical="center" wrapText="1"/>
    </xf>
    <xf numFmtId="0" fontId="73" fillId="5" borderId="8" xfId="0" applyFont="1" applyFill="1" applyBorder="1" applyAlignment="1">
      <alignment horizontal="center" vertical="center"/>
    </xf>
    <xf numFmtId="0" fontId="73" fillId="5" borderId="9" xfId="0" applyFont="1" applyFill="1" applyBorder="1" applyAlignment="1">
      <alignment horizontal="center" vertical="center"/>
    </xf>
    <xf numFmtId="0" fontId="73" fillId="5" borderId="8" xfId="0" applyFont="1" applyFill="1" applyBorder="1" applyAlignment="1">
      <alignment horizontal="center" vertical="center" wrapText="1"/>
    </xf>
    <xf numFmtId="0" fontId="80" fillId="2" borderId="0" xfId="0" applyFont="1" applyFill="1" applyAlignment="1">
      <alignment horizontal="center" vertical="center"/>
    </xf>
    <xf numFmtId="0" fontId="29" fillId="2" borderId="14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 wrapText="1"/>
    </xf>
    <xf numFmtId="1" fontId="29" fillId="2" borderId="14" xfId="0" applyNumberFormat="1" applyFont="1" applyFill="1" applyBorder="1" applyAlignment="1">
      <alignment horizontal="center" vertical="center"/>
    </xf>
    <xf numFmtId="173" fontId="29" fillId="2" borderId="10" xfId="0" applyNumberFormat="1" applyFont="1" applyFill="1" applyBorder="1" applyAlignment="1">
      <alignment horizontal="center" vertical="center"/>
    </xf>
    <xf numFmtId="165" fontId="29" fillId="2" borderId="14" xfId="0" applyNumberFormat="1" applyFont="1" applyFill="1" applyBorder="1" applyAlignment="1">
      <alignment horizontal="center" vertical="center"/>
    </xf>
    <xf numFmtId="0" fontId="26" fillId="2" borderId="14" xfId="0" applyFont="1" applyFill="1" applyBorder="1" applyAlignment="1">
      <alignment horizontal="center" vertical="center"/>
    </xf>
    <xf numFmtId="173" fontId="29" fillId="2" borderId="14" xfId="0" applyNumberFormat="1" applyFont="1" applyFill="1" applyBorder="1" applyAlignment="1">
      <alignment horizontal="center" vertical="center"/>
    </xf>
    <xf numFmtId="0" fontId="73" fillId="5" borderId="20" xfId="0" applyFont="1" applyFill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20" xfId="0" applyFont="1" applyFill="1" applyBorder="1" applyAlignment="1">
      <alignment horizontal="center" vertical="center"/>
    </xf>
    <xf numFmtId="0" fontId="29" fillId="2" borderId="11" xfId="0" applyFont="1" applyFill="1" applyBorder="1" applyAlignment="1">
      <alignment horizontal="center" vertical="center" wrapText="1"/>
    </xf>
    <xf numFmtId="1" fontId="29" fillId="0" borderId="11" xfId="1" applyNumberFormat="1" applyFont="1" applyBorder="1" applyAlignment="1">
      <alignment horizontal="center" vertical="center" wrapText="1"/>
    </xf>
    <xf numFmtId="2" fontId="29" fillId="2" borderId="14" xfId="0" applyNumberFormat="1" applyFont="1" applyFill="1" applyBorder="1" applyAlignment="1">
      <alignment horizontal="center" vertical="center" wrapText="1"/>
    </xf>
    <xf numFmtId="165" fontId="29" fillId="2" borderId="14" xfId="0" applyNumberFormat="1" applyFont="1" applyFill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 wrapText="1"/>
    </xf>
    <xf numFmtId="1" fontId="26" fillId="0" borderId="11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left" vertical="center"/>
    </xf>
    <xf numFmtId="0" fontId="26" fillId="2" borderId="0" xfId="0" applyFont="1" applyFill="1" applyAlignment="1">
      <alignment horizontal="left" vertical="center"/>
    </xf>
    <xf numFmtId="0" fontId="26" fillId="0" borderId="14" xfId="0" applyFont="1" applyBorder="1" applyAlignment="1">
      <alignment horizontal="center" vertical="center"/>
    </xf>
    <xf numFmtId="1" fontId="29" fillId="2" borderId="15" xfId="0" applyNumberFormat="1" applyFont="1" applyFill="1" applyBorder="1" applyAlignment="1">
      <alignment vertical="center" wrapText="1"/>
    </xf>
    <xf numFmtId="0" fontId="26" fillId="0" borderId="11" xfId="0" quotePrefix="1" applyFont="1" applyBorder="1" applyAlignment="1">
      <alignment horizontal="center" vertical="center"/>
    </xf>
    <xf numFmtId="0" fontId="26" fillId="2" borderId="14" xfId="0" quotePrefix="1" applyFont="1" applyFill="1" applyBorder="1" applyAlignment="1">
      <alignment horizontal="left" vertical="center"/>
    </xf>
    <xf numFmtId="0" fontId="26" fillId="2" borderId="0" xfId="0" applyFont="1" applyFill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1" fontId="26" fillId="2" borderId="14" xfId="0" applyNumberFormat="1" applyFont="1" applyFill="1" applyBorder="1" applyAlignment="1">
      <alignment horizontal="center" vertical="center"/>
    </xf>
    <xf numFmtId="0" fontId="85" fillId="2" borderId="0" xfId="0" applyFont="1" applyFill="1" applyAlignment="1">
      <alignment horizontal="center" vertical="center" wrapText="1"/>
    </xf>
    <xf numFmtId="1" fontId="85" fillId="0" borderId="0" xfId="1" applyNumberFormat="1" applyFont="1" applyAlignment="1">
      <alignment horizontal="center" vertical="center" wrapText="1"/>
    </xf>
    <xf numFmtId="1" fontId="85" fillId="0" borderId="0" xfId="0" applyNumberFormat="1" applyFont="1" applyAlignment="1">
      <alignment horizontal="center" vertical="center" wrapText="1"/>
    </xf>
    <xf numFmtId="2" fontId="85" fillId="0" borderId="0" xfId="0" applyNumberFormat="1" applyFont="1" applyAlignment="1">
      <alignment horizontal="center" vertical="center" wrapText="1"/>
    </xf>
    <xf numFmtId="165" fontId="85" fillId="0" borderId="0" xfId="0" applyNumberFormat="1" applyFont="1" applyAlignment="1">
      <alignment horizontal="center" vertical="center" wrapText="1"/>
    </xf>
    <xf numFmtId="1" fontId="86" fillId="0" borderId="0" xfId="0" applyNumberFormat="1" applyFont="1" applyAlignment="1">
      <alignment horizontal="center" vertical="center" wrapText="1"/>
    </xf>
    <xf numFmtId="1" fontId="86" fillId="0" borderId="0" xfId="1" applyNumberFormat="1" applyFont="1" applyAlignment="1">
      <alignment horizontal="center" vertical="center" wrapText="1"/>
    </xf>
    <xf numFmtId="0" fontId="85" fillId="0" borderId="0" xfId="0" applyFont="1" applyAlignment="1">
      <alignment vertical="center" wrapText="1"/>
    </xf>
    <xf numFmtId="0" fontId="85" fillId="2" borderId="0" xfId="0" applyFont="1" applyFill="1" applyAlignment="1">
      <alignment horizontal="left" vertical="center"/>
    </xf>
    <xf numFmtId="0" fontId="87" fillId="2" borderId="0" xfId="0" applyFont="1" applyFill="1" applyAlignment="1">
      <alignment horizontal="left" vertical="center"/>
    </xf>
    <xf numFmtId="0" fontId="86" fillId="2" borderId="0" xfId="0" applyFont="1" applyFill="1" applyAlignment="1">
      <alignment vertical="center"/>
    </xf>
    <xf numFmtId="0" fontId="85" fillId="2" borderId="0" xfId="0" applyFont="1" applyFill="1" applyAlignment="1">
      <alignment vertical="center"/>
    </xf>
    <xf numFmtId="0" fontId="85" fillId="2" borderId="0" xfId="0" applyFont="1" applyFill="1" applyAlignment="1">
      <alignment vertical="center" wrapText="1"/>
    </xf>
    <xf numFmtId="0" fontId="86" fillId="2" borderId="0" xfId="0" applyFont="1" applyFill="1" applyAlignment="1">
      <alignment vertical="center" wrapText="1"/>
    </xf>
    <xf numFmtId="0" fontId="86" fillId="2" borderId="0" xfId="0" applyFont="1" applyFill="1" applyAlignment="1">
      <alignment horizontal="left" vertical="center"/>
    </xf>
    <xf numFmtId="0" fontId="86" fillId="0" borderId="0" xfId="0" applyFont="1" applyAlignment="1">
      <alignment vertical="center"/>
    </xf>
    <xf numFmtId="0" fontId="85" fillId="2" borderId="0" xfId="0" applyFont="1" applyFill="1" applyAlignment="1">
      <alignment horizontal="center" vertical="center"/>
    </xf>
    <xf numFmtId="166" fontId="85" fillId="2" borderId="0" xfId="0" applyNumberFormat="1" applyFont="1" applyFill="1" applyAlignment="1">
      <alignment horizontal="center" vertical="center"/>
    </xf>
    <xf numFmtId="0" fontId="85" fillId="2" borderId="0" xfId="0" quotePrefix="1" applyFont="1" applyFill="1" applyAlignment="1">
      <alignment horizontal="left" vertical="center"/>
    </xf>
    <xf numFmtId="0" fontId="86" fillId="0" borderId="3" xfId="0" applyFont="1" applyBorder="1" applyAlignment="1">
      <alignment horizontal="left" vertical="center"/>
    </xf>
    <xf numFmtId="0" fontId="86" fillId="2" borderId="3" xfId="0" applyFont="1" applyFill="1" applyBorder="1" applyAlignment="1">
      <alignment vertical="center"/>
    </xf>
    <xf numFmtId="0" fontId="86" fillId="2" borderId="3" xfId="0" applyFont="1" applyFill="1" applyBorder="1" applyAlignment="1">
      <alignment horizontal="center" vertical="center"/>
    </xf>
    <xf numFmtId="3" fontId="86" fillId="2" borderId="3" xfId="0" applyNumberFormat="1" applyFont="1" applyFill="1" applyBorder="1" applyAlignment="1">
      <alignment horizontal="center" vertical="center"/>
    </xf>
    <xf numFmtId="0" fontId="88" fillId="17" borderId="0" xfId="0" applyFont="1" applyFill="1" applyAlignment="1">
      <alignment horizontal="center"/>
    </xf>
    <xf numFmtId="0" fontId="86" fillId="0" borderId="3" xfId="0" applyFont="1" applyBorder="1" applyAlignment="1">
      <alignment vertical="center"/>
    </xf>
    <xf numFmtId="0" fontId="86" fillId="19" borderId="0" xfId="0" applyFont="1" applyFill="1" applyAlignment="1">
      <alignment vertical="center"/>
    </xf>
    <xf numFmtId="0" fontId="86" fillId="3" borderId="0" xfId="0" applyFont="1" applyFill="1" applyAlignment="1">
      <alignment horizontal="left" vertical="center"/>
    </xf>
    <xf numFmtId="0" fontId="86" fillId="2" borderId="0" xfId="0" applyFont="1" applyFill="1" applyAlignment="1">
      <alignment horizontal="right" vertical="center"/>
    </xf>
    <xf numFmtId="0" fontId="86" fillId="2" borderId="0" xfId="0" applyFont="1" applyFill="1" applyAlignment="1">
      <alignment horizontal="right" vertical="center" wrapText="1"/>
    </xf>
    <xf numFmtId="0" fontId="86" fillId="0" borderId="2" xfId="0" applyFont="1" applyBorder="1" applyAlignment="1">
      <alignment horizontal="right" vertical="center"/>
    </xf>
    <xf numFmtId="0" fontId="86" fillId="2" borderId="2" xfId="0" applyFont="1" applyFill="1" applyBorder="1" applyAlignment="1">
      <alignment horizontal="right" vertical="center"/>
    </xf>
    <xf numFmtId="0" fontId="86" fillId="11" borderId="0" xfId="0" applyFont="1" applyFill="1" applyAlignment="1">
      <alignment horizontal="left" vertical="center"/>
    </xf>
    <xf numFmtId="0" fontId="86" fillId="11" borderId="0" xfId="0" applyFont="1" applyFill="1" applyAlignment="1">
      <alignment horizontal="center" vertical="center"/>
    </xf>
    <xf numFmtId="1" fontId="86" fillId="11" borderId="0" xfId="0" applyNumberFormat="1" applyFont="1" applyFill="1" applyAlignment="1">
      <alignment horizontal="right" vertical="center"/>
    </xf>
    <xf numFmtId="1" fontId="86" fillId="11" borderId="0" xfId="0" applyNumberFormat="1" applyFont="1" applyFill="1" applyAlignment="1">
      <alignment horizontal="center" vertical="center"/>
    </xf>
    <xf numFmtId="0" fontId="86" fillId="3" borderId="0" xfId="0" applyFont="1" applyFill="1" applyAlignment="1">
      <alignment vertical="center"/>
    </xf>
    <xf numFmtId="0" fontId="86" fillId="2" borderId="2" xfId="0" applyFont="1" applyFill="1" applyBorder="1" applyAlignment="1">
      <alignment horizontal="left" vertical="center"/>
    </xf>
    <xf numFmtId="0" fontId="86" fillId="0" borderId="0" xfId="68" applyFont="1" applyAlignment="1">
      <alignment horizontal="center"/>
    </xf>
    <xf numFmtId="3" fontId="89" fillId="2" borderId="4" xfId="0" applyNumberFormat="1" applyFont="1" applyFill="1" applyBorder="1" applyAlignment="1">
      <alignment vertical="center"/>
    </xf>
    <xf numFmtId="3" fontId="89" fillId="2" borderId="4" xfId="0" applyNumberFormat="1" applyFont="1" applyFill="1" applyBorder="1" applyAlignment="1">
      <alignment horizontal="center" vertical="center"/>
    </xf>
    <xf numFmtId="0" fontId="90" fillId="0" borderId="0" xfId="0" applyFont="1"/>
    <xf numFmtId="0" fontId="48" fillId="2" borderId="0" xfId="0" applyFont="1" applyFill="1" applyAlignment="1">
      <alignment vertical="center"/>
    </xf>
    <xf numFmtId="3" fontId="82" fillId="2" borderId="0" xfId="0" applyNumberFormat="1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 wrapText="1"/>
    </xf>
    <xf numFmtId="1" fontId="86" fillId="2" borderId="0" xfId="0" applyNumberFormat="1" applyFont="1" applyFill="1" applyAlignment="1">
      <alignment horizontal="center" vertical="center" wrapText="1"/>
    </xf>
    <xf numFmtId="0" fontId="31" fillId="0" borderId="0" xfId="0" applyFont="1" applyAlignment="1">
      <alignment vertical="center"/>
    </xf>
    <xf numFmtId="0" fontId="91" fillId="0" borderId="0" xfId="0" applyFont="1" applyAlignment="1">
      <alignment vertical="center"/>
    </xf>
    <xf numFmtId="0" fontId="91" fillId="0" borderId="0" xfId="0" applyFont="1" applyAlignment="1">
      <alignment vertical="center" wrapText="1"/>
    </xf>
    <xf numFmtId="1" fontId="29" fillId="2" borderId="0" xfId="0" applyNumberFormat="1" applyFont="1" applyFill="1" applyAlignment="1">
      <alignment vertical="center"/>
    </xf>
    <xf numFmtId="0" fontId="92" fillId="0" borderId="0" xfId="0" applyFont="1" applyAlignment="1">
      <alignment vertical="center"/>
    </xf>
    <xf numFmtId="0" fontId="55" fillId="0" borderId="0" xfId="0" applyFont="1" applyAlignment="1">
      <alignment vertical="center"/>
    </xf>
    <xf numFmtId="0" fontId="58" fillId="0" borderId="14" xfId="2" applyFont="1" applyBorder="1" applyAlignment="1">
      <alignment horizontal="center" vertical="center" wrapText="1"/>
    </xf>
    <xf numFmtId="0" fontId="78" fillId="0" borderId="0" xfId="64" applyAlignment="1">
      <alignment horizontal="left" vertical="top"/>
    </xf>
    <xf numFmtId="0" fontId="78" fillId="0" borderId="51" xfId="64" applyBorder="1" applyAlignment="1">
      <alignment vertical="center" wrapText="1"/>
    </xf>
    <xf numFmtId="0" fontId="98" fillId="0" borderId="51" xfId="64" applyFont="1" applyBorder="1" applyAlignment="1">
      <alignment vertical="top" wrapText="1"/>
    </xf>
    <xf numFmtId="0" fontId="100" fillId="0" borderId="51" xfId="64" applyFont="1" applyBorder="1" applyAlignment="1">
      <alignment vertical="top" wrapText="1"/>
    </xf>
    <xf numFmtId="2" fontId="101" fillId="0" borderId="51" xfId="64" applyNumberFormat="1" applyFont="1" applyBorder="1" applyAlignment="1">
      <alignment vertical="top" shrinkToFit="1"/>
    </xf>
    <xf numFmtId="2" fontId="101" fillId="0" borderId="55" xfId="64" applyNumberFormat="1" applyFont="1" applyBorder="1" applyAlignment="1">
      <alignment vertical="top" shrinkToFit="1"/>
    </xf>
    <xf numFmtId="2" fontId="102" fillId="0" borderId="51" xfId="64" applyNumberFormat="1" applyFont="1" applyBorder="1" applyAlignment="1">
      <alignment vertical="top" shrinkToFit="1"/>
    </xf>
    <xf numFmtId="2" fontId="102" fillId="0" borderId="55" xfId="64" applyNumberFormat="1" applyFont="1" applyBorder="1" applyAlignment="1">
      <alignment vertical="top" shrinkToFit="1"/>
    </xf>
    <xf numFmtId="0" fontId="103" fillId="0" borderId="51" xfId="64" applyFont="1" applyBorder="1" applyAlignment="1">
      <alignment vertical="center" wrapText="1"/>
    </xf>
    <xf numFmtId="0" fontId="104" fillId="2" borderId="2" xfId="0" applyFont="1" applyFill="1" applyBorder="1" applyAlignment="1">
      <alignment horizontal="left" vertical="center"/>
    </xf>
    <xf numFmtId="0" fontId="86" fillId="5" borderId="2" xfId="0" applyFont="1" applyFill="1" applyBorder="1" applyAlignment="1">
      <alignment horizontal="center" vertical="center"/>
    </xf>
    <xf numFmtId="0" fontId="86" fillId="5" borderId="0" xfId="0" applyFont="1" applyFill="1" applyAlignment="1">
      <alignment vertical="center"/>
    </xf>
    <xf numFmtId="0" fontId="86" fillId="5" borderId="2" xfId="0" quotePrefix="1" applyFont="1" applyFill="1" applyBorder="1" applyAlignment="1">
      <alignment horizontal="center" vertical="center"/>
    </xf>
    <xf numFmtId="0" fontId="86" fillId="11" borderId="3" xfId="0" applyFont="1" applyFill="1" applyBorder="1" applyAlignment="1">
      <alignment horizontal="center" vertical="center"/>
    </xf>
    <xf numFmtId="0" fontId="104" fillId="12" borderId="2" xfId="0" applyFont="1" applyFill="1" applyBorder="1" applyAlignment="1">
      <alignment horizontal="left" vertical="center"/>
    </xf>
    <xf numFmtId="1" fontId="86" fillId="11" borderId="3" xfId="0" applyNumberFormat="1" applyFont="1" applyFill="1" applyBorder="1" applyAlignment="1">
      <alignment vertical="center"/>
    </xf>
    <xf numFmtId="1" fontId="86" fillId="11" borderId="3" xfId="0" applyNumberFormat="1" applyFont="1" applyFill="1" applyBorder="1" applyAlignment="1">
      <alignment horizontal="center" vertical="center"/>
    </xf>
    <xf numFmtId="0" fontId="86" fillId="26" borderId="0" xfId="0" applyFont="1" applyFill="1" applyAlignment="1">
      <alignment horizontal="center" vertical="center"/>
    </xf>
    <xf numFmtId="1" fontId="86" fillId="26" borderId="0" xfId="0" applyNumberFormat="1" applyFont="1" applyFill="1" applyAlignment="1">
      <alignment vertical="center"/>
    </xf>
    <xf numFmtId="1" fontId="86" fillId="26" borderId="0" xfId="0" applyNumberFormat="1" applyFont="1" applyFill="1" applyAlignment="1">
      <alignment horizontal="center" vertical="center"/>
    </xf>
    <xf numFmtId="1" fontId="86" fillId="26" borderId="2" xfId="0" applyNumberFormat="1" applyFont="1" applyFill="1" applyBorder="1" applyAlignment="1">
      <alignment horizontal="center" vertical="center"/>
    </xf>
    <xf numFmtId="1" fontId="105" fillId="0" borderId="14" xfId="1" applyNumberFormat="1" applyFont="1" applyBorder="1" applyAlignment="1">
      <alignment horizontal="center" vertical="center" wrapText="1"/>
    </xf>
    <xf numFmtId="0" fontId="29" fillId="2" borderId="0" xfId="0" applyFont="1" applyFill="1" applyAlignment="1">
      <alignment horizontal="center" vertical="center"/>
    </xf>
    <xf numFmtId="1" fontId="26" fillId="2" borderId="11" xfId="0" applyNumberFormat="1" applyFont="1" applyFill="1" applyBorder="1" applyAlignment="1">
      <alignment horizontal="center" vertical="center"/>
    </xf>
    <xf numFmtId="2" fontId="29" fillId="2" borderId="14" xfId="0" applyNumberFormat="1" applyFont="1" applyFill="1" applyBorder="1" applyAlignment="1">
      <alignment horizontal="center" vertical="center"/>
    </xf>
    <xf numFmtId="1" fontId="54" fillId="0" borderId="11" xfId="1" applyNumberFormat="1" applyFont="1" applyBorder="1" applyAlignment="1">
      <alignment horizontal="center" vertical="center" wrapText="1"/>
    </xf>
    <xf numFmtId="0" fontId="26" fillId="5" borderId="14" xfId="2" applyFont="1" applyFill="1" applyBorder="1" applyAlignment="1">
      <alignment horizontal="center" vertical="center" wrapText="1"/>
    </xf>
    <xf numFmtId="0" fontId="29" fillId="0" borderId="0" xfId="2" applyFont="1" applyAlignment="1">
      <alignment vertical="center"/>
    </xf>
    <xf numFmtId="0" fontId="29" fillId="0" borderId="14" xfId="2" quotePrefix="1" applyFont="1" applyBorder="1" applyAlignment="1">
      <alignment horizontal="center" vertical="center" wrapText="1"/>
    </xf>
    <xf numFmtId="0" fontId="54" fillId="0" borderId="14" xfId="2" quotePrefix="1" applyFont="1" applyBorder="1" applyAlignment="1">
      <alignment horizontal="center" vertical="center" wrapText="1"/>
    </xf>
    <xf numFmtId="1" fontId="58" fillId="12" borderId="14" xfId="2" applyNumberFormat="1" applyFont="1" applyFill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horizontal="center" vertical="center" wrapText="1"/>
    </xf>
    <xf numFmtId="0" fontId="42" fillId="0" borderId="0" xfId="59" applyFont="1"/>
    <xf numFmtId="0" fontId="106" fillId="9" borderId="14" xfId="0" applyFont="1" applyFill="1" applyBorder="1" applyAlignment="1">
      <alignment vertical="center"/>
    </xf>
    <xf numFmtId="0" fontId="107" fillId="0" borderId="14" xfId="0" applyFont="1" applyBorder="1" applyAlignment="1">
      <alignment horizontal="center"/>
    </xf>
    <xf numFmtId="0" fontId="107" fillId="0" borderId="14" xfId="0" quotePrefix="1" applyFont="1" applyBorder="1" applyAlignment="1">
      <alignment horizontal="center"/>
    </xf>
    <xf numFmtId="16" fontId="107" fillId="0" borderId="14" xfId="0" quotePrefix="1" applyNumberFormat="1" applyFont="1" applyBorder="1" applyAlignment="1">
      <alignment horizontal="center"/>
    </xf>
    <xf numFmtId="0" fontId="82" fillId="0" borderId="0" xfId="59" applyFont="1" applyAlignment="1">
      <alignment vertical="center"/>
    </xf>
    <xf numFmtId="0" fontId="82" fillId="5" borderId="60" xfId="59" applyFont="1" applyFill="1" applyBorder="1" applyAlignment="1">
      <alignment horizontal="left" vertical="center"/>
    </xf>
    <xf numFmtId="14" fontId="82" fillId="27" borderId="60" xfId="59" applyNumberFormat="1" applyFont="1" applyFill="1" applyBorder="1" applyAlignment="1">
      <alignment horizontal="center" vertical="center"/>
    </xf>
    <xf numFmtId="0" fontId="82" fillId="0" borderId="6" xfId="59" applyFont="1" applyBorder="1" applyAlignment="1">
      <alignment horizontal="center" vertical="center"/>
    </xf>
    <xf numFmtId="0" fontId="82" fillId="27" borderId="60" xfId="59" applyFont="1" applyFill="1" applyBorder="1" applyAlignment="1">
      <alignment horizontal="center" vertical="center"/>
    </xf>
    <xf numFmtId="0" fontId="82" fillId="0" borderId="0" xfId="59" applyFont="1" applyAlignment="1">
      <alignment horizontal="left" vertical="center"/>
    </xf>
    <xf numFmtId="0" fontId="82" fillId="0" borderId="0" xfId="59" applyFont="1" applyAlignment="1">
      <alignment horizontal="center" vertical="center"/>
    </xf>
    <xf numFmtId="0" fontId="0" fillId="0" borderId="26" xfId="0" applyBorder="1"/>
    <xf numFmtId="0" fontId="42" fillId="0" borderId="24" xfId="59" applyFont="1" applyBorder="1"/>
    <xf numFmtId="0" fontId="43" fillId="5" borderId="60" xfId="59" applyFont="1" applyFill="1" applyBorder="1" applyAlignment="1">
      <alignment horizontal="center" vertical="center"/>
    </xf>
    <xf numFmtId="0" fontId="43" fillId="5" borderId="60" xfId="59" applyFont="1" applyFill="1" applyBorder="1" applyAlignment="1">
      <alignment horizontal="center" vertical="center" wrapText="1"/>
    </xf>
    <xf numFmtId="0" fontId="82" fillId="0" borderId="60" xfId="59" applyFont="1" applyBorder="1" applyAlignment="1">
      <alignment horizontal="center" vertical="center"/>
    </xf>
    <xf numFmtId="0" fontId="82" fillId="0" borderId="60" xfId="59" applyFont="1" applyBorder="1" applyAlignment="1">
      <alignment horizontal="center" vertical="center" wrapText="1"/>
    </xf>
    <xf numFmtId="0" fontId="82" fillId="0" borderId="0" xfId="59" applyFont="1" applyAlignment="1">
      <alignment horizontal="left" vertical="center" wrapText="1"/>
    </xf>
    <xf numFmtId="0" fontId="82" fillId="0" borderId="0" xfId="0" applyFont="1" applyAlignment="1">
      <alignment vertical="center"/>
    </xf>
    <xf numFmtId="0" fontId="82" fillId="0" borderId="0" xfId="59" applyFont="1" applyAlignment="1">
      <alignment horizontal="center" vertical="top"/>
    </xf>
    <xf numFmtId="0" fontId="42" fillId="0" borderId="0" xfId="59" applyFont="1" applyAlignment="1">
      <alignment vertical="center"/>
    </xf>
    <xf numFmtId="0" fontId="26" fillId="0" borderId="14" xfId="0" applyFont="1" applyBorder="1" applyAlignment="1">
      <alignment horizontal="center" vertical="center" wrapText="1"/>
    </xf>
    <xf numFmtId="0" fontId="78" fillId="0" borderId="0" xfId="71" applyAlignment="1">
      <alignment horizontal="left" vertical="top"/>
    </xf>
    <xf numFmtId="0" fontId="112" fillId="0" borderId="0" xfId="71" applyFont="1" applyAlignment="1">
      <alignment horizontal="left" vertical="top"/>
    </xf>
    <xf numFmtId="175" fontId="116" fillId="0" borderId="14" xfId="71" applyNumberFormat="1" applyFont="1" applyBorder="1" applyAlignment="1">
      <alignment horizontal="center" vertical="center" wrapText="1"/>
    </xf>
    <xf numFmtId="176" fontId="116" fillId="0" borderId="14" xfId="71" applyNumberFormat="1" applyFont="1" applyBorder="1" applyAlignment="1">
      <alignment horizontal="center" vertical="center" wrapText="1"/>
    </xf>
    <xf numFmtId="176" fontId="116" fillId="24" borderId="14" xfId="71" applyNumberFormat="1" applyFont="1" applyFill="1" applyBorder="1" applyAlignment="1">
      <alignment horizontal="center" vertical="center" wrapText="1"/>
    </xf>
    <xf numFmtId="0" fontId="78" fillId="3" borderId="0" xfId="71" applyFill="1" applyAlignment="1">
      <alignment horizontal="left" vertical="top"/>
    </xf>
    <xf numFmtId="0" fontId="111" fillId="3" borderId="0" xfId="71" applyFont="1" applyFill="1" applyAlignment="1">
      <alignment vertical="top" wrapText="1"/>
    </xf>
    <xf numFmtId="0" fontId="48" fillId="3" borderId="0" xfId="71" applyFont="1" applyFill="1" applyAlignment="1">
      <alignment vertical="top" wrapText="1"/>
    </xf>
    <xf numFmtId="0" fontId="117" fillId="0" borderId="0" xfId="71" applyFont="1" applyAlignment="1">
      <alignment horizontal="left" vertical="top"/>
    </xf>
    <xf numFmtId="0" fontId="78" fillId="0" borderId="0" xfId="71" applyAlignment="1">
      <alignment vertical="top"/>
    </xf>
    <xf numFmtId="0" fontId="29" fillId="2" borderId="14" xfId="0" applyFont="1" applyFill="1" applyBorder="1" applyAlignment="1">
      <alignment horizontal="center" vertical="center" wrapText="1"/>
    </xf>
    <xf numFmtId="1" fontId="93" fillId="0" borderId="14" xfId="0" applyNumberFormat="1" applyFont="1" applyBorder="1" applyAlignment="1">
      <alignment horizontal="center" vertical="center" wrapText="1"/>
    </xf>
    <xf numFmtId="0" fontId="78" fillId="0" borderId="0" xfId="71" applyAlignment="1">
      <alignment horizontal="center" vertical="top"/>
    </xf>
    <xf numFmtId="1" fontId="32" fillId="2" borderId="11" xfId="0" applyNumberFormat="1" applyFont="1" applyFill="1" applyBorder="1" applyAlignment="1">
      <alignment horizontal="center" vertical="center" wrapText="1"/>
    </xf>
    <xf numFmtId="0" fontId="86" fillId="26" borderId="0" xfId="0" applyFont="1" applyFill="1" applyAlignment="1">
      <alignment horizontal="left" vertical="center"/>
    </xf>
    <xf numFmtId="1" fontId="29" fillId="0" borderId="14" xfId="0" applyNumberFormat="1" applyFont="1" applyBorder="1" applyAlignment="1">
      <alignment horizontal="center" vertical="center" wrapText="1"/>
    </xf>
    <xf numFmtId="165" fontId="29" fillId="0" borderId="14" xfId="0" applyNumberFormat="1" applyFont="1" applyBorder="1" applyAlignment="1">
      <alignment horizontal="center" vertical="center" wrapText="1"/>
    </xf>
    <xf numFmtId="1" fontId="26" fillId="0" borderId="14" xfId="0" applyNumberFormat="1" applyFont="1" applyBorder="1" applyAlignment="1">
      <alignment horizontal="center" vertical="center" wrapText="1"/>
    </xf>
    <xf numFmtId="177" fontId="29" fillId="0" borderId="14" xfId="0" applyNumberFormat="1" applyFont="1" applyBorder="1" applyAlignment="1">
      <alignment horizontal="center" vertical="center" wrapText="1"/>
    </xf>
    <xf numFmtId="0" fontId="26" fillId="0" borderId="14" xfId="0" quotePrefix="1" applyFont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left" vertical="center"/>
    </xf>
    <xf numFmtId="1" fontId="26" fillId="2" borderId="0" xfId="0" applyNumberFormat="1" applyFont="1" applyFill="1" applyAlignment="1">
      <alignment horizontal="center" vertical="center"/>
    </xf>
    <xf numFmtId="0" fontId="56" fillId="2" borderId="0" xfId="0" applyFont="1" applyFill="1" applyAlignment="1">
      <alignment horizontal="left" vertical="center"/>
    </xf>
    <xf numFmtId="0" fontId="83" fillId="2" borderId="0" xfId="0" applyFont="1" applyFill="1" applyAlignment="1">
      <alignment horizontal="left" vertical="center"/>
    </xf>
    <xf numFmtId="0" fontId="56" fillId="2" borderId="0" xfId="0" applyFont="1" applyFill="1" applyAlignment="1">
      <alignment vertical="center" wrapText="1"/>
    </xf>
    <xf numFmtId="0" fontId="55" fillId="2" borderId="0" xfId="0" applyFont="1" applyFill="1" applyAlignment="1">
      <alignment vertical="center" wrapText="1"/>
    </xf>
    <xf numFmtId="0" fontId="55" fillId="0" borderId="11" xfId="0" quotePrefix="1" applyFont="1" applyBorder="1" applyAlignment="1">
      <alignment horizontal="center" vertical="center"/>
    </xf>
    <xf numFmtId="12" fontId="55" fillId="0" borderId="14" xfId="0" quotePrefix="1" applyNumberFormat="1" applyFont="1" applyBorder="1" applyAlignment="1">
      <alignment horizontal="center" vertical="center" wrapText="1"/>
    </xf>
    <xf numFmtId="0" fontId="13" fillId="0" borderId="14" xfId="71" applyFont="1" applyBorder="1" applyAlignment="1">
      <alignment horizontal="left" vertical="center" wrapText="1"/>
    </xf>
    <xf numFmtId="0" fontId="110" fillId="0" borderId="0" xfId="71" applyFont="1" applyAlignment="1">
      <alignment horizontal="left" vertical="center"/>
    </xf>
    <xf numFmtId="0" fontId="110" fillId="0" borderId="14" xfId="71" applyFont="1" applyBorder="1" applyAlignment="1">
      <alignment horizontal="left" vertical="center" wrapText="1"/>
    </xf>
    <xf numFmtId="0" fontId="48" fillId="3" borderId="0" xfId="71" applyFont="1" applyFill="1" applyAlignment="1">
      <alignment vertical="top"/>
    </xf>
    <xf numFmtId="0" fontId="114" fillId="21" borderId="14" xfId="71" applyFont="1" applyFill="1" applyBorder="1" applyAlignment="1">
      <alignment horizontal="left" vertical="center" wrapText="1"/>
    </xf>
    <xf numFmtId="0" fontId="78" fillId="0" borderId="0" xfId="71" applyAlignment="1">
      <alignment horizontal="left" vertical="center"/>
    </xf>
    <xf numFmtId="0" fontId="111" fillId="3" borderId="0" xfId="71" applyFont="1" applyFill="1" applyAlignment="1">
      <alignment horizontal="center" vertical="top" wrapText="1"/>
    </xf>
    <xf numFmtId="0" fontId="114" fillId="21" borderId="14" xfId="71" applyFont="1" applyFill="1" applyBorder="1" applyAlignment="1">
      <alignment horizontal="center" vertical="center" wrapText="1"/>
    </xf>
    <xf numFmtId="0" fontId="114" fillId="22" borderId="14" xfId="71" applyFont="1" applyFill="1" applyBorder="1" applyAlignment="1">
      <alignment horizontal="center" vertical="center" wrapText="1"/>
    </xf>
    <xf numFmtId="0" fontId="114" fillId="23" borderId="14" xfId="71" applyFont="1" applyFill="1" applyBorder="1" applyAlignment="1">
      <alignment horizontal="center" vertical="center" wrapText="1"/>
    </xf>
    <xf numFmtId="0" fontId="82" fillId="27" borderId="60" xfId="59" applyFont="1" applyFill="1" applyBorder="1" applyAlignment="1">
      <alignment horizontal="left" vertical="center"/>
    </xf>
    <xf numFmtId="0" fontId="55" fillId="0" borderId="14" xfId="2" applyFont="1" applyBorder="1" applyAlignment="1">
      <alignment wrapText="1"/>
    </xf>
    <xf numFmtId="0" fontId="29" fillId="0" borderId="11" xfId="2" quotePrefix="1" applyFont="1" applyBorder="1" applyAlignment="1">
      <alignment horizontal="center" vertical="center" wrapText="1"/>
    </xf>
    <xf numFmtId="15" fontId="26" fillId="2" borderId="1" xfId="0" quotePrefix="1" applyNumberFormat="1" applyFont="1" applyFill="1" applyBorder="1" applyAlignment="1">
      <alignment horizontal="left" vertical="center"/>
    </xf>
    <xf numFmtId="0" fontId="32" fillId="26" borderId="0" xfId="0" applyFont="1" applyFill="1" applyAlignment="1">
      <alignment horizontal="center" vertical="center"/>
    </xf>
    <xf numFmtId="1" fontId="26" fillId="0" borderId="14" xfId="1" applyNumberFormat="1" applyFont="1" applyBorder="1" applyAlignment="1">
      <alignment horizontal="center" vertical="center" wrapText="1"/>
    </xf>
    <xf numFmtId="0" fontId="73" fillId="5" borderId="18" xfId="0" applyFont="1" applyFill="1" applyBorder="1" applyAlignment="1">
      <alignment horizontal="center" vertical="center" wrapText="1"/>
    </xf>
    <xf numFmtId="0" fontId="73" fillId="5" borderId="17" xfId="0" applyFont="1" applyFill="1" applyBorder="1" applyAlignment="1">
      <alignment horizontal="center" vertical="center" wrapText="1"/>
    </xf>
    <xf numFmtId="1" fontId="29" fillId="0" borderId="15" xfId="1" applyNumberFormat="1" applyFont="1" applyBorder="1" applyAlignment="1">
      <alignment horizontal="center" vertical="center" wrapText="1"/>
    </xf>
    <xf numFmtId="1" fontId="29" fillId="0" borderId="13" xfId="1" applyNumberFormat="1" applyFont="1" applyBorder="1" applyAlignment="1">
      <alignment horizontal="center" vertical="center" wrapText="1"/>
    </xf>
    <xf numFmtId="0" fontId="29" fillId="2" borderId="47" xfId="0" applyFont="1" applyFill="1" applyBorder="1" applyAlignment="1">
      <alignment horizontal="center" vertical="center" wrapText="1"/>
    </xf>
    <xf numFmtId="0" fontId="29" fillId="2" borderId="29" xfId="0" applyFont="1" applyFill="1" applyBorder="1" applyAlignment="1">
      <alignment horizontal="center" vertical="center" wrapText="1"/>
    </xf>
    <xf numFmtId="0" fontId="29" fillId="2" borderId="30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 wrapText="1"/>
    </xf>
    <xf numFmtId="0" fontId="29" fillId="2" borderId="15" xfId="0" applyFont="1" applyFill="1" applyBorder="1" applyAlignment="1">
      <alignment horizontal="center" vertical="center" wrapText="1"/>
    </xf>
    <xf numFmtId="0" fontId="29" fillId="2" borderId="12" xfId="0" applyFont="1" applyFill="1" applyBorder="1" applyAlignment="1">
      <alignment horizontal="center" vertical="center" wrapText="1"/>
    </xf>
    <xf numFmtId="0" fontId="29" fillId="2" borderId="13" xfId="0" applyFont="1" applyFill="1" applyBorder="1" applyAlignment="1">
      <alignment horizontal="center" vertical="center" wrapText="1"/>
    </xf>
    <xf numFmtId="0" fontId="27" fillId="10" borderId="14" xfId="0" applyFont="1" applyFill="1" applyBorder="1" applyAlignment="1">
      <alignment horizontal="center" vertical="center"/>
    </xf>
    <xf numFmtId="0" fontId="34" fillId="0" borderId="14" xfId="0" applyFont="1" applyBorder="1" applyAlignment="1">
      <alignment horizontal="center" vertical="center"/>
    </xf>
    <xf numFmtId="0" fontId="34" fillId="0" borderId="14" xfId="0" quotePrefix="1" applyFont="1" applyBorder="1" applyAlignment="1">
      <alignment horizontal="center" vertical="center"/>
    </xf>
    <xf numFmtId="16" fontId="34" fillId="0" borderId="14" xfId="0" quotePrefix="1" applyNumberFormat="1" applyFont="1" applyBorder="1" applyAlignment="1">
      <alignment horizontal="center" vertical="center"/>
    </xf>
    <xf numFmtId="0" fontId="29" fillId="2" borderId="53" xfId="0" applyFont="1" applyFill="1" applyBorder="1" applyAlignment="1">
      <alignment horizontal="center" vertical="center" wrapText="1"/>
    </xf>
    <xf numFmtId="0" fontId="29" fillId="2" borderId="54" xfId="0" applyFont="1" applyFill="1" applyBorder="1" applyAlignment="1">
      <alignment horizontal="center" vertical="center" wrapText="1"/>
    </xf>
    <xf numFmtId="0" fontId="29" fillId="2" borderId="61" xfId="0" applyFont="1" applyFill="1" applyBorder="1" applyAlignment="1">
      <alignment horizontal="center" vertical="center" wrapText="1"/>
    </xf>
    <xf numFmtId="0" fontId="29" fillId="2" borderId="62" xfId="0" applyFont="1" applyFill="1" applyBorder="1" applyAlignment="1">
      <alignment horizontal="center" vertical="center" wrapText="1"/>
    </xf>
    <xf numFmtId="1" fontId="58" fillId="20" borderId="16" xfId="0" applyNumberFormat="1" applyFont="1" applyFill="1" applyBorder="1" applyAlignment="1">
      <alignment horizontal="center" vertical="center"/>
    </xf>
    <xf numFmtId="0" fontId="58" fillId="20" borderId="19" xfId="0" applyFont="1" applyFill="1" applyBorder="1" applyAlignment="1">
      <alignment horizontal="center" vertical="center"/>
    </xf>
    <xf numFmtId="0" fontId="58" fillId="20" borderId="17" xfId="0" applyFont="1" applyFill="1" applyBorder="1" applyAlignment="1">
      <alignment horizontal="center" vertical="center"/>
    </xf>
    <xf numFmtId="0" fontId="58" fillId="3" borderId="23" xfId="0" applyFont="1" applyFill="1" applyBorder="1" applyAlignment="1">
      <alignment horizontal="center" vertical="center" wrapText="1"/>
    </xf>
    <xf numFmtId="0" fontId="58" fillId="3" borderId="24" xfId="0" applyFont="1" applyFill="1" applyBorder="1" applyAlignment="1">
      <alignment horizontal="center" vertical="center" wrapText="1"/>
    </xf>
    <xf numFmtId="0" fontId="58" fillId="3" borderId="25" xfId="0" applyFont="1" applyFill="1" applyBorder="1" applyAlignment="1">
      <alignment horizontal="center" vertical="center" wrapText="1"/>
    </xf>
    <xf numFmtId="0" fontId="58" fillId="3" borderId="26" xfId="0" applyFont="1" applyFill="1" applyBorder="1" applyAlignment="1">
      <alignment horizontal="center" vertical="center" wrapText="1"/>
    </xf>
    <xf numFmtId="0" fontId="58" fillId="3" borderId="0" xfId="0" applyFont="1" applyFill="1" applyAlignment="1">
      <alignment horizontal="center" vertical="center" wrapText="1"/>
    </xf>
    <xf numFmtId="0" fontId="58" fillId="3" borderId="27" xfId="0" applyFont="1" applyFill="1" applyBorder="1" applyAlignment="1">
      <alignment horizontal="center" vertical="center" wrapText="1"/>
    </xf>
    <xf numFmtId="0" fontId="58" fillId="3" borderId="31" xfId="0" applyFont="1" applyFill="1" applyBorder="1" applyAlignment="1">
      <alignment horizontal="center" vertical="center" wrapText="1"/>
    </xf>
    <xf numFmtId="0" fontId="58" fillId="3" borderId="28" xfId="0" applyFont="1" applyFill="1" applyBorder="1" applyAlignment="1">
      <alignment horizontal="center" vertical="center" wrapText="1"/>
    </xf>
    <xf numFmtId="0" fontId="58" fillId="3" borderId="32" xfId="0" applyFont="1" applyFill="1" applyBorder="1" applyAlignment="1">
      <alignment horizontal="center" vertical="center" wrapText="1"/>
    </xf>
    <xf numFmtId="0" fontId="55" fillId="2" borderId="1" xfId="0" applyFont="1" applyFill="1" applyBorder="1" applyAlignment="1">
      <alignment horizontal="center" vertical="center"/>
    </xf>
    <xf numFmtId="0" fontId="73" fillId="5" borderId="5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/>
    </xf>
    <xf numFmtId="0" fontId="55" fillId="0" borderId="1" xfId="0" applyFont="1" applyBorder="1" applyAlignment="1">
      <alignment horizontal="left" vertical="center" wrapText="1"/>
    </xf>
    <xf numFmtId="0" fontId="32" fillId="2" borderId="0" xfId="0" applyFont="1" applyFill="1" applyAlignment="1">
      <alignment horizontal="center" vertical="center" wrapText="1"/>
    </xf>
    <xf numFmtId="0" fontId="73" fillId="5" borderId="16" xfId="0" applyFont="1" applyFill="1" applyBorder="1" applyAlignment="1">
      <alignment horizontal="center" vertical="center"/>
    </xf>
    <xf numFmtId="0" fontId="73" fillId="5" borderId="19" xfId="0" applyFont="1" applyFill="1" applyBorder="1" applyAlignment="1">
      <alignment horizontal="center" vertical="center"/>
    </xf>
    <xf numFmtId="0" fontId="73" fillId="5" borderId="17" xfId="0" applyFont="1" applyFill="1" applyBorder="1" applyAlignment="1">
      <alignment horizontal="center" vertical="center"/>
    </xf>
    <xf numFmtId="0" fontId="58" fillId="3" borderId="0" xfId="0" applyFont="1" applyFill="1" applyAlignment="1">
      <alignment horizontal="left" vertical="center" wrapText="1"/>
    </xf>
    <xf numFmtId="0" fontId="58" fillId="3" borderId="27" xfId="0" applyFont="1" applyFill="1" applyBorder="1" applyAlignment="1">
      <alignment horizontal="left" vertical="center" wrapText="1"/>
    </xf>
    <xf numFmtId="0" fontId="58" fillId="20" borderId="16" xfId="0" applyFont="1" applyFill="1" applyBorder="1" applyAlignment="1">
      <alignment horizontal="center" vertical="center"/>
    </xf>
    <xf numFmtId="0" fontId="73" fillId="5" borderId="6" xfId="0" applyFont="1" applyFill="1" applyBorder="1" applyAlignment="1">
      <alignment horizontal="center" vertical="center" wrapText="1"/>
    </xf>
    <xf numFmtId="0" fontId="73" fillId="5" borderId="7" xfId="0" applyFont="1" applyFill="1" applyBorder="1" applyAlignment="1">
      <alignment horizontal="center" vertical="center" wrapText="1"/>
    </xf>
    <xf numFmtId="1" fontId="93" fillId="0" borderId="15" xfId="0" applyNumberFormat="1" applyFont="1" applyBorder="1" applyAlignment="1">
      <alignment horizontal="center" vertical="center" wrapText="1"/>
    </xf>
    <xf numFmtId="1" fontId="93" fillId="0" borderId="12" xfId="0" applyNumberFormat="1" applyFont="1" applyBorder="1" applyAlignment="1">
      <alignment horizontal="center" vertical="center" wrapText="1"/>
    </xf>
    <xf numFmtId="1" fontId="93" fillId="0" borderId="13" xfId="0" applyNumberFormat="1" applyFont="1" applyBorder="1" applyAlignment="1">
      <alignment horizontal="center" vertical="center" wrapText="1"/>
    </xf>
    <xf numFmtId="0" fontId="26" fillId="0" borderId="15" xfId="0" applyFont="1" applyBorder="1" applyAlignment="1">
      <alignment horizontal="center" vertical="center"/>
    </xf>
    <xf numFmtId="0" fontId="26" fillId="0" borderId="12" xfId="0" applyFont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3" borderId="15" xfId="0" applyFont="1" applyFill="1" applyBorder="1" applyAlignment="1">
      <alignment horizontal="center" vertical="center" wrapText="1"/>
    </xf>
    <xf numFmtId="0" fontId="26" fillId="3" borderId="12" xfId="0" applyFont="1" applyFill="1" applyBorder="1" applyAlignment="1">
      <alignment horizontal="center" vertical="center" wrapText="1"/>
    </xf>
    <xf numFmtId="0" fontId="26" fillId="3" borderId="13" xfId="0" applyFont="1" applyFill="1" applyBorder="1" applyAlignment="1">
      <alignment horizontal="center" vertical="center" wrapText="1"/>
    </xf>
    <xf numFmtId="0" fontId="29" fillId="2" borderId="14" xfId="0" applyFont="1" applyFill="1" applyBorder="1" applyAlignment="1">
      <alignment horizontal="center" vertical="center"/>
    </xf>
    <xf numFmtId="0" fontId="55" fillId="0" borderId="15" xfId="0" applyFont="1" applyBorder="1" applyAlignment="1">
      <alignment horizontal="center" vertical="center"/>
    </xf>
    <xf numFmtId="0" fontId="55" fillId="0" borderId="13" xfId="0" applyFont="1" applyBorder="1" applyAlignment="1">
      <alignment horizontal="center" vertical="center"/>
    </xf>
    <xf numFmtId="0" fontId="55" fillId="0" borderId="15" xfId="0" applyFont="1" applyBorder="1" applyAlignment="1">
      <alignment horizontal="center" vertical="center" wrapText="1"/>
    </xf>
    <xf numFmtId="0" fontId="55" fillId="0" borderId="12" xfId="0" applyFont="1" applyBorder="1" applyAlignment="1">
      <alignment horizontal="center" vertical="center" wrapText="1"/>
    </xf>
    <xf numFmtId="0" fontId="55" fillId="0" borderId="13" xfId="0" applyFont="1" applyBorder="1" applyAlignment="1">
      <alignment horizontal="center" vertical="center" wrapText="1"/>
    </xf>
    <xf numFmtId="0" fontId="26" fillId="2" borderId="0" xfId="0" applyFont="1" applyFill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86" fillId="2" borderId="0" xfId="0" applyFont="1" applyFill="1" applyAlignment="1">
      <alignment horizontal="left" vertical="center"/>
    </xf>
    <xf numFmtId="0" fontId="26" fillId="3" borderId="29" xfId="0" applyFont="1" applyFill="1" applyBorder="1" applyAlignment="1">
      <alignment horizontal="center" vertical="center" wrapText="1"/>
    </xf>
    <xf numFmtId="0" fontId="26" fillId="3" borderId="30" xfId="0" applyFont="1" applyFill="1" applyBorder="1" applyAlignment="1">
      <alignment horizontal="center" vertical="center" wrapText="1"/>
    </xf>
    <xf numFmtId="0" fontId="29" fillId="9" borderId="14" xfId="0" applyFont="1" applyFill="1" applyBorder="1" applyAlignment="1">
      <alignment horizontal="center" vertical="center" wrapText="1"/>
    </xf>
    <xf numFmtId="1" fontId="56" fillId="0" borderId="15" xfId="1" applyNumberFormat="1" applyFont="1" applyBorder="1" applyAlignment="1">
      <alignment horizontal="center" vertical="center" wrapText="1"/>
    </xf>
    <xf numFmtId="1" fontId="56" fillId="0" borderId="13" xfId="1" applyNumberFormat="1" applyFont="1" applyBorder="1" applyAlignment="1">
      <alignment horizontal="center" vertical="center" wrapText="1"/>
    </xf>
    <xf numFmtId="0" fontId="56" fillId="2" borderId="15" xfId="0" quotePrefix="1" applyFont="1" applyFill="1" applyBorder="1" applyAlignment="1">
      <alignment horizontal="center" vertical="center" wrapText="1"/>
    </xf>
    <xf numFmtId="0" fontId="56" fillId="2" borderId="12" xfId="0" quotePrefix="1" applyFont="1" applyFill="1" applyBorder="1" applyAlignment="1">
      <alignment horizontal="center" vertical="center" wrapText="1"/>
    </xf>
    <xf numFmtId="0" fontId="56" fillId="2" borderId="13" xfId="0" quotePrefix="1" applyFont="1" applyFill="1" applyBorder="1" applyAlignment="1">
      <alignment horizontal="center" vertical="center" wrapText="1"/>
    </xf>
    <xf numFmtId="0" fontId="56" fillId="2" borderId="15" xfId="0" applyFont="1" applyFill="1" applyBorder="1" applyAlignment="1">
      <alignment horizontal="center" vertical="center" wrapText="1"/>
    </xf>
    <xf numFmtId="0" fontId="56" fillId="2" borderId="13" xfId="0" applyFont="1" applyFill="1" applyBorder="1" applyAlignment="1">
      <alignment horizontal="center" vertical="center" wrapText="1"/>
    </xf>
    <xf numFmtId="0" fontId="55" fillId="3" borderId="15" xfId="0" applyFont="1" applyFill="1" applyBorder="1" applyAlignment="1">
      <alignment horizontal="center" vertical="center" wrapText="1"/>
    </xf>
    <xf numFmtId="0" fontId="55" fillId="3" borderId="12" xfId="0" applyFont="1" applyFill="1" applyBorder="1" applyAlignment="1">
      <alignment horizontal="center" vertical="center" wrapText="1"/>
    </xf>
    <xf numFmtId="0" fontId="55" fillId="3" borderId="13" xfId="0" applyFont="1" applyFill="1" applyBorder="1" applyAlignment="1">
      <alignment horizontal="center" vertical="center" wrapText="1"/>
    </xf>
    <xf numFmtId="0" fontId="56" fillId="9" borderId="14" xfId="0" applyFont="1" applyFill="1" applyBorder="1" applyAlignment="1">
      <alignment horizontal="left" vertical="center" wrapText="1"/>
    </xf>
    <xf numFmtId="0" fontId="55" fillId="3" borderId="29" xfId="0" applyFont="1" applyFill="1" applyBorder="1" applyAlignment="1">
      <alignment horizontal="center" vertical="center" wrapText="1"/>
    </xf>
    <xf numFmtId="0" fontId="55" fillId="3" borderId="30" xfId="0" applyFont="1" applyFill="1" applyBorder="1" applyAlignment="1">
      <alignment horizontal="center" vertical="center" wrapText="1"/>
    </xf>
    <xf numFmtId="1" fontId="56" fillId="2" borderId="14" xfId="0" applyNumberFormat="1" applyFont="1" applyFill="1" applyBorder="1" applyAlignment="1">
      <alignment horizontal="center" vertical="center" wrapText="1"/>
    </xf>
    <xf numFmtId="0" fontId="58" fillId="20" borderId="12" xfId="0" applyFont="1" applyFill="1" applyBorder="1" applyAlignment="1">
      <alignment horizontal="center" vertical="center"/>
    </xf>
    <xf numFmtId="0" fontId="58" fillId="20" borderId="13" xfId="0" applyFont="1" applyFill="1" applyBorder="1" applyAlignment="1">
      <alignment horizontal="center" vertical="center"/>
    </xf>
    <xf numFmtId="0" fontId="56" fillId="2" borderId="47" xfId="0" quotePrefix="1" applyFont="1" applyFill="1" applyBorder="1" applyAlignment="1">
      <alignment horizontal="center" vertical="center" wrapText="1"/>
    </xf>
    <xf numFmtId="0" fontId="56" fillId="2" borderId="29" xfId="0" quotePrefix="1" applyFont="1" applyFill="1" applyBorder="1" applyAlignment="1">
      <alignment horizontal="center" vertical="center" wrapText="1"/>
    </xf>
    <xf numFmtId="0" fontId="56" fillId="2" borderId="30" xfId="0" quotePrefix="1" applyFont="1" applyFill="1" applyBorder="1" applyAlignment="1">
      <alignment horizontal="center" vertical="center" wrapText="1"/>
    </xf>
    <xf numFmtId="0" fontId="56" fillId="2" borderId="63" xfId="0" quotePrefix="1" applyFont="1" applyFill="1" applyBorder="1" applyAlignment="1">
      <alignment horizontal="center" vertical="center" wrapText="1"/>
    </xf>
    <xf numFmtId="0" fontId="56" fillId="2" borderId="0" xfId="0" quotePrefix="1" applyFont="1" applyFill="1" applyAlignment="1">
      <alignment horizontal="center" vertical="center" wrapText="1"/>
    </xf>
    <xf numFmtId="0" fontId="56" fillId="2" borderId="64" xfId="0" quotePrefix="1" applyFont="1" applyFill="1" applyBorder="1" applyAlignment="1">
      <alignment horizontal="center" vertical="center" wrapText="1"/>
    </xf>
    <xf numFmtId="0" fontId="56" fillId="2" borderId="65" xfId="0" quotePrefix="1" applyFont="1" applyFill="1" applyBorder="1" applyAlignment="1">
      <alignment horizontal="center" vertical="center" wrapText="1"/>
    </xf>
    <xf numFmtId="0" fontId="56" fillId="2" borderId="49" xfId="0" quotePrefix="1" applyFont="1" applyFill="1" applyBorder="1" applyAlignment="1">
      <alignment horizontal="center" vertical="center" wrapText="1"/>
    </xf>
    <xf numFmtId="0" fontId="56" fillId="2" borderId="50" xfId="0" quotePrefix="1" applyFont="1" applyFill="1" applyBorder="1" applyAlignment="1">
      <alignment horizontal="center" vertical="center" wrapText="1"/>
    </xf>
    <xf numFmtId="0" fontId="55" fillId="5" borderId="15" xfId="2" applyFont="1" applyFill="1" applyBorder="1" applyAlignment="1">
      <alignment horizontal="center" vertical="center" wrapText="1"/>
    </xf>
    <xf numFmtId="0" fontId="55" fillId="5" borderId="12" xfId="2" applyFont="1" applyFill="1" applyBorder="1" applyAlignment="1">
      <alignment horizontal="center" vertical="center" wrapText="1"/>
    </xf>
    <xf numFmtId="0" fontId="55" fillId="5" borderId="13" xfId="2" applyFont="1" applyFill="1" applyBorder="1" applyAlignment="1">
      <alignment horizontal="center" vertical="center" wrapText="1"/>
    </xf>
    <xf numFmtId="0" fontId="55" fillId="0" borderId="14" xfId="2" applyFont="1" applyBorder="1" applyAlignment="1">
      <alignment horizontal="center" wrapText="1"/>
    </xf>
    <xf numFmtId="1" fontId="55" fillId="5" borderId="14" xfId="2" applyNumberFormat="1" applyFont="1" applyFill="1" applyBorder="1" applyAlignment="1">
      <alignment horizontal="center" vertical="center" wrapText="1"/>
    </xf>
    <xf numFmtId="1" fontId="26" fillId="5" borderId="14" xfId="2" applyNumberFormat="1" applyFont="1" applyFill="1" applyBorder="1" applyAlignment="1">
      <alignment horizontal="center" vertical="center" wrapText="1"/>
    </xf>
    <xf numFmtId="1" fontId="55" fillId="3" borderId="14" xfId="2" applyNumberFormat="1" applyFont="1" applyFill="1" applyBorder="1" applyAlignment="1">
      <alignment horizontal="center" vertical="center" wrapText="1"/>
    </xf>
    <xf numFmtId="0" fontId="78" fillId="0" borderId="0" xfId="71" applyAlignment="1">
      <alignment horizontal="center" vertical="top"/>
    </xf>
    <xf numFmtId="0" fontId="78" fillId="0" borderId="49" xfId="71" applyBorder="1" applyAlignment="1">
      <alignment horizontal="center" vertical="top"/>
    </xf>
    <xf numFmtId="0" fontId="26" fillId="0" borderId="14" xfId="2" applyFont="1" applyBorder="1" applyAlignment="1">
      <alignment horizontal="center"/>
    </xf>
    <xf numFmtId="0" fontId="55" fillId="5" borderId="14" xfId="2" applyFont="1" applyFill="1" applyBorder="1" applyAlignment="1">
      <alignment horizontal="center" vertical="center" wrapText="1"/>
    </xf>
    <xf numFmtId="0" fontId="96" fillId="21" borderId="56" xfId="64" applyFont="1" applyFill="1" applyBorder="1" applyAlignment="1">
      <alignment horizontal="left" vertical="center" wrapText="1"/>
    </xf>
    <xf numFmtId="0" fontId="96" fillId="21" borderId="57" xfId="64" applyFont="1" applyFill="1" applyBorder="1" applyAlignment="1">
      <alignment horizontal="left" vertical="center" wrapText="1"/>
    </xf>
    <xf numFmtId="0" fontId="95" fillId="25" borderId="51" xfId="64" applyFont="1" applyFill="1" applyBorder="1" applyAlignment="1">
      <alignment horizontal="center" vertical="top" wrapText="1"/>
    </xf>
    <xf numFmtId="0" fontId="94" fillId="25" borderId="52" xfId="64" applyFont="1" applyFill="1" applyBorder="1" applyAlignment="1">
      <alignment horizontal="center" vertical="top" wrapText="1"/>
    </xf>
    <xf numFmtId="0" fontId="96" fillId="23" borderId="58" xfId="64" applyFont="1" applyFill="1" applyBorder="1" applyAlignment="1">
      <alignment horizontal="center" vertical="center" wrapText="1"/>
    </xf>
    <xf numFmtId="0" fontId="96" fillId="23" borderId="59" xfId="64" applyFont="1" applyFill="1" applyBorder="1" applyAlignment="1">
      <alignment horizontal="center" vertical="center" wrapText="1"/>
    </xf>
    <xf numFmtId="0" fontId="43" fillId="5" borderId="60" xfId="59" applyFont="1" applyFill="1" applyBorder="1" applyAlignment="1">
      <alignment horizontal="center" vertical="center"/>
    </xf>
    <xf numFmtId="0" fontId="82" fillId="5" borderId="60" xfId="59" applyFont="1" applyFill="1" applyBorder="1" applyAlignment="1">
      <alignment horizontal="left" vertical="center"/>
    </xf>
    <xf numFmtId="0" fontId="82" fillId="0" borderId="6" xfId="59" applyFont="1" applyBorder="1" applyAlignment="1">
      <alignment vertical="center"/>
    </xf>
    <xf numFmtId="0" fontId="82" fillId="0" borderId="6" xfId="59" applyFont="1" applyBorder="1" applyAlignment="1">
      <alignment horizontal="left" vertical="center"/>
    </xf>
    <xf numFmtId="0" fontId="82" fillId="0" borderId="60" xfId="59" applyFont="1" applyBorder="1" applyAlignment="1">
      <alignment horizontal="left" vertical="center" wrapText="1"/>
    </xf>
    <xf numFmtId="0" fontId="82" fillId="0" borderId="0" xfId="59" applyFont="1" applyAlignment="1">
      <alignment horizontal="left" vertical="center" wrapText="1"/>
    </xf>
    <xf numFmtId="0" fontId="82" fillId="0" borderId="60" xfId="59" applyFont="1" applyBorder="1" applyAlignment="1">
      <alignment horizontal="center" vertical="center"/>
    </xf>
    <xf numFmtId="0" fontId="82" fillId="0" borderId="5" xfId="59" applyFont="1" applyBorder="1" applyAlignment="1">
      <alignment vertical="center" wrapText="1"/>
    </xf>
    <xf numFmtId="0" fontId="82" fillId="0" borderId="6" xfId="59" applyFont="1" applyBorder="1" applyAlignment="1">
      <alignment vertical="center" wrapText="1"/>
    </xf>
    <xf numFmtId="0" fontId="82" fillId="0" borderId="7" xfId="59" applyFont="1" applyBorder="1" applyAlignment="1">
      <alignment vertical="center" wrapText="1"/>
    </xf>
    <xf numFmtId="0" fontId="31" fillId="2" borderId="15" xfId="0" applyFont="1" applyFill="1" applyBorder="1" applyAlignment="1">
      <alignment horizontal="center" vertical="center" wrapText="1"/>
    </xf>
    <xf numFmtId="0" fontId="31" fillId="2" borderId="12" xfId="0" applyFont="1" applyFill="1" applyBorder="1" applyAlignment="1">
      <alignment horizontal="center" vertical="center" wrapText="1"/>
    </xf>
    <xf numFmtId="0" fontId="31" fillId="2" borderId="13" xfId="0" applyFont="1" applyFill="1" applyBorder="1" applyAlignment="1">
      <alignment horizontal="center" vertical="center" wrapText="1"/>
    </xf>
    <xf numFmtId="0" fontId="27" fillId="5" borderId="16" xfId="0" applyFont="1" applyFill="1" applyBorder="1" applyAlignment="1">
      <alignment horizontal="center" vertical="center"/>
    </xf>
    <xf numFmtId="0" fontId="27" fillId="5" borderId="19" xfId="0" applyFont="1" applyFill="1" applyBorder="1" applyAlignment="1">
      <alignment horizontal="center" vertical="center"/>
    </xf>
    <xf numFmtId="0" fontId="27" fillId="5" borderId="17" xfId="0" applyFont="1" applyFill="1" applyBorder="1" applyAlignment="1">
      <alignment horizontal="center" vertical="center"/>
    </xf>
    <xf numFmtId="0" fontId="31" fillId="0" borderId="47" xfId="0" applyFont="1" applyBorder="1" applyAlignment="1">
      <alignment horizontal="center" vertical="center" wrapText="1"/>
    </xf>
    <xf numFmtId="0" fontId="31" fillId="0" borderId="29" xfId="0" applyFont="1" applyBorder="1" applyAlignment="1">
      <alignment horizontal="center" vertical="center" wrapText="1"/>
    </xf>
    <xf numFmtId="0" fontId="31" fillId="0" borderId="30" xfId="0" applyFont="1" applyBorder="1" applyAlignment="1">
      <alignment horizontal="center" vertical="center" wrapText="1"/>
    </xf>
    <xf numFmtId="0" fontId="31" fillId="0" borderId="14" xfId="0" applyFont="1" applyBorder="1" applyAlignment="1">
      <alignment horizontal="center" vertical="center" wrapText="1"/>
    </xf>
    <xf numFmtId="0" fontId="31" fillId="0" borderId="15" xfId="0" applyFont="1" applyBorder="1" applyAlignment="1">
      <alignment horizontal="center" vertical="center" wrapText="1"/>
    </xf>
    <xf numFmtId="0" fontId="31" fillId="0" borderId="12" xfId="0" applyFont="1" applyBorder="1" applyAlignment="1">
      <alignment horizontal="center" vertical="center" wrapText="1"/>
    </xf>
    <xf numFmtId="0" fontId="31" fillId="0" borderId="13" xfId="0" applyFont="1" applyBorder="1" applyAlignment="1">
      <alignment horizontal="center" vertical="center" wrapText="1"/>
    </xf>
    <xf numFmtId="0" fontId="59" fillId="2" borderId="0" xfId="0" applyFont="1" applyFill="1" applyAlignment="1">
      <alignment horizontal="left" vertical="center"/>
    </xf>
    <xf numFmtId="0" fontId="32" fillId="2" borderId="0" xfId="0" applyFont="1" applyFill="1" applyAlignment="1">
      <alignment horizontal="left" vertical="center" wrapText="1"/>
    </xf>
    <xf numFmtId="0" fontId="31" fillId="9" borderId="15" xfId="0" applyFont="1" applyFill="1" applyBorder="1" applyAlignment="1">
      <alignment horizontal="center" vertical="center" wrapText="1"/>
    </xf>
    <xf numFmtId="0" fontId="31" fillId="9" borderId="13" xfId="0" applyFont="1" applyFill="1" applyBorder="1" applyAlignment="1">
      <alignment horizontal="center" vertical="center" wrapText="1"/>
    </xf>
    <xf numFmtId="1" fontId="31" fillId="0" borderId="14" xfId="1" applyNumberFormat="1" applyFont="1" applyBorder="1" applyAlignment="1">
      <alignment horizontal="center" vertical="center" wrapText="1"/>
    </xf>
    <xf numFmtId="0" fontId="32" fillId="0" borderId="15" xfId="0" applyFont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13" xfId="0" applyFont="1" applyBorder="1" applyAlignment="1">
      <alignment horizontal="center" vertical="center" wrapText="1"/>
    </xf>
    <xf numFmtId="0" fontId="32" fillId="0" borderId="14" xfId="0" applyFont="1" applyBorder="1" applyAlignment="1">
      <alignment horizontal="center" vertical="center" wrapText="1"/>
    </xf>
    <xf numFmtId="1" fontId="74" fillId="2" borderId="14" xfId="0" applyNumberFormat="1" applyFont="1" applyFill="1" applyBorder="1" applyAlignment="1">
      <alignment horizontal="center" vertical="center" wrapText="1"/>
    </xf>
    <xf numFmtId="1" fontId="31" fillId="0" borderId="15" xfId="1" applyNumberFormat="1" applyFont="1" applyBorder="1" applyAlignment="1">
      <alignment horizontal="center" vertical="center" wrapText="1"/>
    </xf>
    <xf numFmtId="1" fontId="31" fillId="0" borderId="13" xfId="1" applyNumberFormat="1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/>
    </xf>
    <xf numFmtId="0" fontId="28" fillId="0" borderId="14" xfId="0" quotePrefix="1" applyFont="1" applyBorder="1" applyAlignment="1">
      <alignment horizontal="center" vertical="center"/>
    </xf>
    <xf numFmtId="16" fontId="28" fillId="0" borderId="14" xfId="0" quotePrefix="1" applyNumberFormat="1" applyFont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32" fillId="2" borderId="19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27" fillId="5" borderId="9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 wrapText="1"/>
    </xf>
    <xf numFmtId="0" fontId="32" fillId="2" borderId="14" xfId="0" applyFont="1" applyFill="1" applyBorder="1" applyAlignment="1">
      <alignment horizontal="center" vertical="center"/>
    </xf>
    <xf numFmtId="0" fontId="27" fillId="5" borderId="18" xfId="0" applyFont="1" applyFill="1" applyBorder="1" applyAlignment="1">
      <alignment horizontal="center" vertical="center" wrapText="1"/>
    </xf>
    <xf numFmtId="0" fontId="27" fillId="5" borderId="17" xfId="0" applyFont="1" applyFill="1" applyBorder="1" applyAlignment="1">
      <alignment horizontal="center" vertical="center" wrapText="1"/>
    </xf>
    <xf numFmtId="0" fontId="31" fillId="2" borderId="14" xfId="0" applyFont="1" applyFill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center" vertical="center"/>
    </xf>
    <xf numFmtId="0" fontId="27" fillId="5" borderId="5" xfId="0" applyFont="1" applyFill="1" applyBorder="1" applyAlignment="1">
      <alignment horizontal="center" vertical="center"/>
    </xf>
    <xf numFmtId="0" fontId="27" fillId="5" borderId="6" xfId="0" applyFont="1" applyFill="1" applyBorder="1" applyAlignment="1">
      <alignment horizontal="center" vertical="center"/>
    </xf>
    <xf numFmtId="0" fontId="26" fillId="0" borderId="23" xfId="0" applyFont="1" applyBorder="1" applyAlignment="1">
      <alignment horizontal="center" vertical="center" wrapText="1"/>
    </xf>
    <xf numFmtId="0" fontId="26" fillId="0" borderId="24" xfId="0" applyFont="1" applyBorder="1" applyAlignment="1">
      <alignment horizontal="center" vertical="center" wrapText="1"/>
    </xf>
    <xf numFmtId="0" fontId="26" fillId="0" borderId="25" xfId="0" applyFont="1" applyBorder="1" applyAlignment="1">
      <alignment horizontal="center" vertical="center" wrapText="1"/>
    </xf>
    <xf numFmtId="0" fontId="26" fillId="0" borderId="26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  <xf numFmtId="0" fontId="26" fillId="0" borderId="27" xfId="0" applyFont="1" applyBorder="1" applyAlignment="1">
      <alignment horizontal="center" vertical="center" wrapText="1"/>
    </xf>
    <xf numFmtId="0" fontId="26" fillId="0" borderId="31" xfId="0" applyFont="1" applyBorder="1" applyAlignment="1">
      <alignment horizontal="center" vertical="center" wrapText="1"/>
    </xf>
    <xf numFmtId="0" fontId="26" fillId="0" borderId="28" xfId="0" applyFont="1" applyBorder="1" applyAlignment="1">
      <alignment horizontal="center" vertical="center" wrapText="1"/>
    </xf>
    <xf numFmtId="0" fontId="26" fillId="0" borderId="32" xfId="0" applyFont="1" applyBorder="1" applyAlignment="1">
      <alignment horizontal="center" vertical="center" wrapText="1"/>
    </xf>
    <xf numFmtId="0" fontId="32" fillId="2" borderId="1" xfId="0" applyFont="1" applyFill="1" applyBorder="1" applyAlignment="1">
      <alignment horizontal="left" vertical="center" wrapText="1"/>
    </xf>
    <xf numFmtId="1" fontId="32" fillId="2" borderId="14" xfId="0" applyNumberFormat="1" applyFont="1" applyFill="1" applyBorder="1" applyAlignment="1">
      <alignment horizontal="center" vertical="center" wrapText="1"/>
    </xf>
    <xf numFmtId="0" fontId="69" fillId="2" borderId="14" xfId="0" applyFont="1" applyFill="1" applyBorder="1" applyAlignment="1">
      <alignment horizontal="center" vertical="center" wrapText="1"/>
    </xf>
    <xf numFmtId="1" fontId="32" fillId="2" borderId="11" xfId="0" applyNumberFormat="1" applyFont="1" applyFill="1" applyBorder="1" applyAlignment="1">
      <alignment horizontal="center" vertical="center" wrapText="1"/>
    </xf>
    <xf numFmtId="1" fontId="32" fillId="2" borderId="48" xfId="0" applyNumberFormat="1" applyFont="1" applyFill="1" applyBorder="1" applyAlignment="1">
      <alignment horizontal="center" vertical="center" wrapText="1"/>
    </xf>
    <xf numFmtId="1" fontId="32" fillId="2" borderId="10" xfId="0" applyNumberFormat="1" applyFont="1" applyFill="1" applyBorder="1" applyAlignment="1">
      <alignment horizontal="center" vertical="center" wrapText="1"/>
    </xf>
    <xf numFmtId="174" fontId="27" fillId="0" borderId="15" xfId="0" quotePrefix="1" applyNumberFormat="1" applyFont="1" applyBorder="1" applyAlignment="1">
      <alignment horizontal="center" vertical="center" wrapText="1"/>
    </xf>
    <xf numFmtId="174" fontId="27" fillId="0" borderId="13" xfId="0" quotePrefix="1" applyNumberFormat="1" applyFont="1" applyBorder="1" applyAlignment="1">
      <alignment horizontal="center" vertical="center" wrapText="1"/>
    </xf>
    <xf numFmtId="0" fontId="32" fillId="0" borderId="15" xfId="0" quotePrefix="1" applyFont="1" applyBorder="1" applyAlignment="1">
      <alignment horizontal="center" vertical="center" wrapText="1"/>
    </xf>
    <xf numFmtId="0" fontId="32" fillId="0" borderId="12" xfId="0" quotePrefix="1" applyFont="1" applyBorder="1" applyAlignment="1">
      <alignment horizontal="center" vertical="center" wrapText="1"/>
    </xf>
    <xf numFmtId="0" fontId="32" fillId="0" borderId="13" xfId="0" quotePrefix="1" applyFont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 wrapText="1"/>
    </xf>
    <xf numFmtId="0" fontId="32" fillId="3" borderId="14" xfId="0" applyFont="1" applyFill="1" applyBorder="1" applyAlignment="1">
      <alignment horizontal="center" vertical="center"/>
    </xf>
    <xf numFmtId="0" fontId="32" fillId="0" borderId="14" xfId="0" applyFont="1" applyBorder="1" applyAlignment="1">
      <alignment horizontal="center" vertical="center"/>
    </xf>
    <xf numFmtId="1" fontId="32" fillId="2" borderId="15" xfId="0" applyNumberFormat="1" applyFont="1" applyFill="1" applyBorder="1" applyAlignment="1">
      <alignment horizontal="center" vertical="center" wrapText="1"/>
    </xf>
    <xf numFmtId="1" fontId="32" fillId="2" borderId="12" xfId="0" applyNumberFormat="1" applyFont="1" applyFill="1" applyBorder="1" applyAlignment="1">
      <alignment horizontal="center" vertical="center" wrapText="1"/>
    </xf>
    <xf numFmtId="1" fontId="32" fillId="2" borderId="13" xfId="0" applyNumberFormat="1" applyFont="1" applyFill="1" applyBorder="1" applyAlignment="1">
      <alignment horizontal="center" vertical="center" wrapText="1"/>
    </xf>
    <xf numFmtId="1" fontId="74" fillId="0" borderId="11" xfId="0" applyNumberFormat="1" applyFont="1" applyBorder="1" applyAlignment="1">
      <alignment horizontal="center" vertical="center" wrapText="1"/>
    </xf>
    <xf numFmtId="1" fontId="74" fillId="0" borderId="48" xfId="0" applyNumberFormat="1" applyFont="1" applyBorder="1" applyAlignment="1">
      <alignment horizontal="center" vertical="center" wrapText="1"/>
    </xf>
    <xf numFmtId="1" fontId="74" fillId="0" borderId="10" xfId="0" applyNumberFormat="1" applyFont="1" applyBorder="1" applyAlignment="1">
      <alignment horizontal="center" vertical="center" wrapText="1"/>
    </xf>
    <xf numFmtId="0" fontId="32" fillId="3" borderId="15" xfId="0" applyFont="1" applyFill="1" applyBorder="1" applyAlignment="1">
      <alignment horizontal="center" vertical="center" wrapText="1"/>
    </xf>
    <xf numFmtId="0" fontId="32" fillId="3" borderId="13" xfId="0" applyFont="1" applyFill="1" applyBorder="1" applyAlignment="1">
      <alignment horizontal="center" vertical="center" wrapText="1"/>
    </xf>
    <xf numFmtId="0" fontId="71" fillId="14" borderId="14" xfId="0" applyFont="1" applyFill="1" applyBorder="1" applyAlignment="1">
      <alignment horizontal="center" vertical="center"/>
    </xf>
    <xf numFmtId="0" fontId="27" fillId="0" borderId="24" xfId="0" applyFont="1" applyBorder="1" applyAlignment="1">
      <alignment horizontal="left"/>
    </xf>
    <xf numFmtId="0" fontId="27" fillId="0" borderId="33" xfId="0" applyFont="1" applyBorder="1" applyAlignment="1">
      <alignment horizontal="center"/>
    </xf>
    <xf numFmtId="0" fontId="27" fillId="0" borderId="34" xfId="0" applyFont="1" applyBorder="1" applyAlignment="1">
      <alignment horizontal="center"/>
    </xf>
  </cellXfs>
  <cellStyles count="73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Bad 2" xfId="63" xr:uid="{00000000-0005-0000-0000-000008000000}"/>
    <cellStyle name="Column_Title" xfId="11" xr:uid="{00000000-0005-0000-0000-000009000000}"/>
    <cellStyle name="Comma 2" xfId="12" xr:uid="{00000000-0005-0000-0000-00000A000000}"/>
    <cellStyle name="Comma 2 2" xfId="13" xr:uid="{00000000-0005-0000-0000-00000B000000}"/>
    <cellStyle name="Comma 3" xfId="14" xr:uid="{00000000-0005-0000-0000-00000C000000}"/>
    <cellStyle name="Comma 4" xfId="15" xr:uid="{00000000-0005-0000-0000-00000D000000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Fixed" xfId="21" xr:uid="{00000000-0005-0000-0000-000013000000}"/>
    <cellStyle name="Grey" xfId="22" xr:uid="{00000000-0005-0000-0000-000014000000}"/>
    <cellStyle name="Heading 1 2" xfId="23" xr:uid="{00000000-0005-0000-0000-000015000000}"/>
    <cellStyle name="Heading 2 2" xfId="24" xr:uid="{00000000-0005-0000-0000-000016000000}"/>
    <cellStyle name="Input [yellow]" xfId="25" xr:uid="{00000000-0005-0000-0000-000017000000}"/>
    <cellStyle name="Normal" xfId="0" builtinId="0"/>
    <cellStyle name="Normal - Style1" xfId="26" xr:uid="{00000000-0005-0000-0000-000019000000}"/>
    <cellStyle name="Normal 10" xfId="65" xr:uid="{ACC3A282-6C6B-470E-80C5-044D6EB49711}"/>
    <cellStyle name="Normal 11" xfId="71" xr:uid="{4EB23F59-3DE3-4967-88E0-292E78989A9D}"/>
    <cellStyle name="Normal 133" xfId="1" xr:uid="{00000000-0005-0000-0000-00001A000000}"/>
    <cellStyle name="Normal 133 3" xfId="72" xr:uid="{75E85310-E332-49DC-ABDD-C10E3F3B5C17}"/>
    <cellStyle name="Normal 145" xfId="68" xr:uid="{D1727E27-D396-4978-BAF0-251032D58E5D}"/>
    <cellStyle name="Normal 2" xfId="2" xr:uid="{00000000-0005-0000-0000-00001B000000}"/>
    <cellStyle name="Normal 2 2" xfId="27" xr:uid="{00000000-0005-0000-0000-00001C000000}"/>
    <cellStyle name="Normal 2 3" xfId="59" xr:uid="{00000000-0005-0000-0000-00001D000000}"/>
    <cellStyle name="Normal 2 3 2 2" xfId="69" xr:uid="{228566E6-B716-4DA1-86E7-86E247527B97}"/>
    <cellStyle name="Normal 2_112060-QTM" xfId="28" xr:uid="{00000000-0005-0000-0000-00001E000000}"/>
    <cellStyle name="Normal 3" xfId="29" xr:uid="{00000000-0005-0000-0000-00001F000000}"/>
    <cellStyle name="Normal 3 2" xfId="30" xr:uid="{00000000-0005-0000-0000-000020000000}"/>
    <cellStyle name="Normal 3 3" xfId="31" xr:uid="{00000000-0005-0000-0000-000021000000}"/>
    <cellStyle name="Normal 3 5" xfId="66" xr:uid="{642C6F65-0EAE-4611-A5AC-71B8669B5BFD}"/>
    <cellStyle name="Normal 3_111030-111048-111061-QTCN" xfId="32" xr:uid="{00000000-0005-0000-0000-000022000000}"/>
    <cellStyle name="Normal 4" xfId="33" xr:uid="{00000000-0005-0000-0000-000023000000}"/>
    <cellStyle name="Normal 4 2" xfId="34" xr:uid="{00000000-0005-0000-0000-000024000000}"/>
    <cellStyle name="Normal 5" xfId="35" xr:uid="{00000000-0005-0000-0000-000025000000}"/>
    <cellStyle name="Normal 6" xfId="36" xr:uid="{00000000-0005-0000-0000-000026000000}"/>
    <cellStyle name="Normal 7" xfId="60" xr:uid="{00000000-0005-0000-0000-000027000000}"/>
    <cellStyle name="Normal 8" xfId="64" xr:uid="{1AC21914-C5C3-4708-8581-023232DF220C}"/>
    <cellStyle name="Normal 8 2" xfId="62" xr:uid="{00000000-0005-0000-0000-000028000000}"/>
    <cellStyle name="Normal 9" xfId="61" xr:uid="{00000000-0005-0000-0000-000029000000}"/>
    <cellStyle name="Normal 9 2" xfId="67" xr:uid="{04F317EA-8C3B-420B-94D0-5DE105673C0B}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Item" xfId="43" xr:uid="{00000000-0005-0000-0000-000030000000}"/>
    <cellStyle name="Standaard 6" xfId="70" xr:uid="{C17968DA-DF86-4C86-BEBC-7A4FCC649938}"/>
    <cellStyle name="Style 1" xfId="44" xr:uid="{00000000-0005-0000-0000-000031000000}"/>
    <cellStyle name="Times New Roman" xfId="45" xr:uid="{00000000-0005-0000-0000-000032000000}"/>
    <cellStyle name="Total 2" xfId="46" xr:uid="{00000000-0005-0000-0000-000033000000}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styles" Target="styles.xml"/><Relationship Id="rId21" Type="http://schemas.openxmlformats.org/officeDocument/2006/relationships/externalLink" Target="externalLinks/externalLink10.xml"/><Relationship Id="rId34" Type="http://schemas.openxmlformats.org/officeDocument/2006/relationships/externalLink" Target="externalLinks/externalLink23.xml"/><Relationship Id="rId42" Type="http://schemas.microsoft.com/office/2022/10/relationships/richValueRel" Target="richData/richValueRel.xml"/><Relationship Id="rId47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9" Type="http://schemas.openxmlformats.org/officeDocument/2006/relationships/externalLink" Target="externalLinks/externalLink18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externalLink" Target="externalLinks/externalLink26.xml"/><Relationship Id="rId40" Type="http://schemas.openxmlformats.org/officeDocument/2006/relationships/sharedStrings" Target="sharedStrings.xml"/><Relationship Id="rId45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externalLink" Target="externalLinks/externalLink25.xml"/><Relationship Id="rId49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4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externalLink" Target="externalLinks/externalLink24.xml"/><Relationship Id="rId43" Type="http://schemas.microsoft.com/office/2017/06/relationships/rdRichValue" Target="richData/rdrichvalue.xml"/><Relationship Id="rId48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externalLink" Target="externalLinks/externalLink22.xml"/><Relationship Id="rId38" Type="http://schemas.openxmlformats.org/officeDocument/2006/relationships/theme" Target="theme/theme1.xml"/><Relationship Id="rId46" Type="http://schemas.openxmlformats.org/officeDocument/2006/relationships/calcChain" Target="calcChain.xml"/><Relationship Id="rId20" Type="http://schemas.openxmlformats.org/officeDocument/2006/relationships/externalLink" Target="externalLinks/externalLink9.xml"/><Relationship Id="rId41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3" Type="http://schemas.openxmlformats.org/officeDocument/2006/relationships/image" Target="../media/image9.png"/><Relationship Id="rId7" Type="http://schemas.openxmlformats.org/officeDocument/2006/relationships/image" Target="../media/image13.png"/><Relationship Id="rId12" Type="http://schemas.openxmlformats.org/officeDocument/2006/relationships/image" Target="../media/image18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6" Type="http://schemas.openxmlformats.org/officeDocument/2006/relationships/image" Target="../media/image12.jpeg"/><Relationship Id="rId11" Type="http://schemas.openxmlformats.org/officeDocument/2006/relationships/image" Target="../media/image17.png"/><Relationship Id="rId5" Type="http://schemas.openxmlformats.org/officeDocument/2006/relationships/image" Target="../media/image11.png"/><Relationship Id="rId10" Type="http://schemas.openxmlformats.org/officeDocument/2006/relationships/image" Target="../media/image16.png"/><Relationship Id="rId4" Type="http://schemas.openxmlformats.org/officeDocument/2006/relationships/image" Target="../media/image10.png"/><Relationship Id="rId9" Type="http://schemas.openxmlformats.org/officeDocument/2006/relationships/image" Target="../media/image15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24.png"/><Relationship Id="rId4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7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815067</xdr:colOff>
      <xdr:row>126</xdr:row>
      <xdr:rowOff>568778</xdr:rowOff>
    </xdr:from>
    <xdr:to>
      <xdr:col>15</xdr:col>
      <xdr:colOff>1155224</xdr:colOff>
      <xdr:row>133</xdr:row>
      <xdr:rowOff>1309686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C49176-46C9-4835-BC4C-664D22EF2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959817" y="127132216"/>
          <a:ext cx="8103032" cy="6313033"/>
        </a:xfrm>
        <a:prstGeom prst="rect">
          <a:avLst/>
        </a:prstGeom>
      </xdr:spPr>
    </xdr:pic>
    <xdr:clientData/>
  </xdr:twoCellAnchor>
  <xdr:twoCellAnchor editAs="oneCell">
    <xdr:from>
      <xdr:col>12</xdr:col>
      <xdr:colOff>408214</xdr:colOff>
      <xdr:row>4</xdr:row>
      <xdr:rowOff>566964</xdr:rowOff>
    </xdr:from>
    <xdr:to>
      <xdr:col>15</xdr:col>
      <xdr:colOff>2063751</xdr:colOff>
      <xdr:row>8</xdr:row>
      <xdr:rowOff>636133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FD9D4C6-65AD-E03D-F09A-0E675B7F5F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068393" y="2063750"/>
          <a:ext cx="5057321" cy="368526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19</xdr:col>
      <xdr:colOff>336354</xdr:colOff>
      <xdr:row>17</xdr:row>
      <xdr:rowOff>654732</xdr:rowOff>
    </xdr:from>
    <xdr:to>
      <xdr:col>28</xdr:col>
      <xdr:colOff>352970</xdr:colOff>
      <xdr:row>19</xdr:row>
      <xdr:rowOff>1374391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2F599DE-CCBC-4EB5-8A86-4D5B5AD3B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16604" y="34254170"/>
          <a:ext cx="5588741" cy="3743847"/>
        </a:xfrm>
        <a:prstGeom prst="rect">
          <a:avLst/>
        </a:prstGeom>
      </xdr:spPr>
    </xdr:pic>
    <xdr:clientData/>
  </xdr:twoCellAnchor>
  <xdr:twoCellAnchor editAs="oneCell">
    <xdr:from>
      <xdr:col>12</xdr:col>
      <xdr:colOff>504902</xdr:colOff>
      <xdr:row>18</xdr:row>
      <xdr:rowOff>710324</xdr:rowOff>
    </xdr:from>
    <xdr:to>
      <xdr:col>18</xdr:col>
      <xdr:colOff>147828</xdr:colOff>
      <xdr:row>19</xdr:row>
      <xdr:rowOff>2924885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9015DE-128F-428C-BD88-6916CB412D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651277" y="36833887"/>
          <a:ext cx="3357676" cy="3095624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19</xdr:row>
      <xdr:rowOff>0</xdr:rowOff>
    </xdr:from>
    <xdr:ext cx="1379314" cy="2552699"/>
    <xdr:pic>
      <xdr:nvPicPr>
        <xdr:cNvPr id="2" name="Picture 1">
          <a:extLst>
            <a:ext uri="{FF2B5EF4-FFF2-40B4-BE49-F238E27FC236}">
              <a16:creationId xmlns:a16="http://schemas.microsoft.com/office/drawing/2014/main" id="{EAD38F99-2792-4E2B-A244-9CA9CB6E32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193500" y="18716625"/>
          <a:ext cx="1379314" cy="2552699"/>
        </a:xfrm>
        <a:prstGeom prst="rect">
          <a:avLst/>
        </a:prstGeom>
      </xdr:spPr>
    </xdr:pic>
    <xdr:clientData/>
  </xdr:oneCellAnchor>
  <xdr:oneCellAnchor>
    <xdr:from>
      <xdr:col>1</xdr:col>
      <xdr:colOff>5736091</xdr:colOff>
      <xdr:row>25</xdr:row>
      <xdr:rowOff>440039</xdr:rowOff>
    </xdr:from>
    <xdr:ext cx="7598907" cy="4105960"/>
    <xdr:pic>
      <xdr:nvPicPr>
        <xdr:cNvPr id="6" name="Picture 5">
          <a:extLst>
            <a:ext uri="{FF2B5EF4-FFF2-40B4-BE49-F238E27FC236}">
              <a16:creationId xmlns:a16="http://schemas.microsoft.com/office/drawing/2014/main" id="{E4740B2E-4063-4359-B1AE-41ECB017B4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12459378" y="53057503"/>
          <a:ext cx="4105960" cy="7598907"/>
        </a:xfrm>
        <a:prstGeom prst="rect">
          <a:avLst/>
        </a:prstGeom>
      </xdr:spPr>
    </xdr:pic>
    <xdr:clientData/>
  </xdr:oneCellAnchor>
  <xdr:twoCellAnchor>
    <xdr:from>
      <xdr:col>2</xdr:col>
      <xdr:colOff>0</xdr:colOff>
      <xdr:row>39</xdr:row>
      <xdr:rowOff>1319214</xdr:rowOff>
    </xdr:from>
    <xdr:to>
      <xdr:col>2</xdr:col>
      <xdr:colOff>0</xdr:colOff>
      <xdr:row>39</xdr:row>
      <xdr:rowOff>4138613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1194B72-0FDF-404F-91E2-A169B558A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0288250" y="68591114"/>
          <a:ext cx="0" cy="2819399"/>
        </a:xfrm>
        <a:prstGeom prst="rect">
          <a:avLst/>
        </a:prstGeom>
      </xdr:spPr>
    </xdr:pic>
    <xdr:clientData/>
  </xdr:twoCellAnchor>
  <xdr:twoCellAnchor>
    <xdr:from>
      <xdr:col>2</xdr:col>
      <xdr:colOff>566434</xdr:colOff>
      <xdr:row>43</xdr:row>
      <xdr:rowOff>226332</xdr:rowOff>
    </xdr:from>
    <xdr:to>
      <xdr:col>2</xdr:col>
      <xdr:colOff>3870476</xdr:colOff>
      <xdr:row>43</xdr:row>
      <xdr:rowOff>3669139</xdr:rowOff>
    </xdr:to>
    <xdr:pic>
      <xdr:nvPicPr>
        <xdr:cNvPr id="8" name="Picture 7" descr="A small white square object with blue text&#10;&#10;Description automatically generated">
          <a:extLst>
            <a:ext uri="{FF2B5EF4-FFF2-40B4-BE49-F238E27FC236}">
              <a16:creationId xmlns:a16="http://schemas.microsoft.com/office/drawing/2014/main" id="{C3A414A0-B324-462A-85D3-07A22F23B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flipH="1">
          <a:off x="12691910" y="111048951"/>
          <a:ext cx="3304042" cy="3442807"/>
        </a:xfrm>
        <a:prstGeom prst="rect">
          <a:avLst/>
        </a:prstGeom>
      </xdr:spPr>
    </xdr:pic>
    <xdr:clientData/>
  </xdr:twoCellAnchor>
  <xdr:twoCellAnchor>
    <xdr:from>
      <xdr:col>7</xdr:col>
      <xdr:colOff>102066</xdr:colOff>
      <xdr:row>44</xdr:row>
      <xdr:rowOff>782788</xdr:rowOff>
    </xdr:from>
    <xdr:to>
      <xdr:col>15</xdr:col>
      <xdr:colOff>202975</xdr:colOff>
      <xdr:row>45</xdr:row>
      <xdr:rowOff>3124596</xdr:rowOff>
    </xdr:to>
    <xdr:pic>
      <xdr:nvPicPr>
        <xdr:cNvPr id="9" name="Picture 8" descr="A cardboard box with black text&#10;&#10;Description automatically generated">
          <a:extLst>
            <a:ext uri="{FF2B5EF4-FFF2-40B4-BE49-F238E27FC236}">
              <a16:creationId xmlns:a16="http://schemas.microsoft.com/office/drawing/2014/main" id="{E241026C-2F67-4444-80D9-4D3D1C174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7068460" y="119215519"/>
          <a:ext cx="3508621" cy="5053909"/>
        </a:xfrm>
        <a:prstGeom prst="rect">
          <a:avLst/>
        </a:prstGeom>
      </xdr:spPr>
    </xdr:pic>
    <xdr:clientData/>
  </xdr:twoCellAnchor>
  <xdr:twoCellAnchor>
    <xdr:from>
      <xdr:col>2</xdr:col>
      <xdr:colOff>578680</xdr:colOff>
      <xdr:row>35</xdr:row>
      <xdr:rowOff>62744</xdr:rowOff>
    </xdr:from>
    <xdr:to>
      <xdr:col>3</xdr:col>
      <xdr:colOff>876904</xdr:colOff>
      <xdr:row>35</xdr:row>
      <xdr:rowOff>4348993</xdr:rowOff>
    </xdr:to>
    <xdr:pic>
      <xdr:nvPicPr>
        <xdr:cNvPr id="10" name="Picture 9" descr="A small white square object with blue text&#10;&#10;Description automatically generated">
          <a:extLst>
            <a:ext uri="{FF2B5EF4-FFF2-40B4-BE49-F238E27FC236}">
              <a16:creationId xmlns:a16="http://schemas.microsoft.com/office/drawing/2014/main" id="{B35186CB-E8D1-4693-B08B-3AEC6461D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704156" y="82159173"/>
          <a:ext cx="6194653" cy="4286249"/>
        </a:xfrm>
        <a:prstGeom prst="rect">
          <a:avLst/>
        </a:prstGeom>
      </xdr:spPr>
    </xdr:pic>
    <xdr:clientData/>
  </xdr:twoCellAnchor>
  <xdr:twoCellAnchor editAs="oneCell">
    <xdr:from>
      <xdr:col>1</xdr:col>
      <xdr:colOff>6079369</xdr:colOff>
      <xdr:row>45</xdr:row>
      <xdr:rowOff>377220</xdr:rowOff>
    </xdr:from>
    <xdr:to>
      <xdr:col>2</xdr:col>
      <xdr:colOff>6012088</xdr:colOff>
      <xdr:row>45</xdr:row>
      <xdr:rowOff>4040942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677EBD2C-52EC-4F18-886B-B68EA0F47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1056182" y="120749408"/>
          <a:ext cx="6385906" cy="3663722"/>
        </a:xfrm>
        <a:prstGeom prst="rect">
          <a:avLst/>
        </a:prstGeom>
      </xdr:spPr>
    </xdr:pic>
    <xdr:clientData/>
  </xdr:twoCellAnchor>
  <xdr:oneCellAnchor>
    <xdr:from>
      <xdr:col>1</xdr:col>
      <xdr:colOff>6017381</xdr:colOff>
      <xdr:row>41</xdr:row>
      <xdr:rowOff>566964</xdr:rowOff>
    </xdr:from>
    <xdr:ext cx="5987143" cy="3549303"/>
    <xdr:pic>
      <xdr:nvPicPr>
        <xdr:cNvPr id="26" name="Picture 25">
          <a:extLst>
            <a:ext uri="{FF2B5EF4-FFF2-40B4-BE49-F238E27FC236}">
              <a16:creationId xmlns:a16="http://schemas.microsoft.com/office/drawing/2014/main" id="{37D8F9A2-9C2B-4F5F-BFF3-307A131B21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1248571" y="105553631"/>
          <a:ext cx="5987143" cy="3549303"/>
        </a:xfrm>
        <a:prstGeom prst="rect">
          <a:avLst/>
        </a:prstGeom>
      </xdr:spPr>
    </xdr:pic>
    <xdr:clientData/>
  </xdr:oneCellAnchor>
  <xdr:twoCellAnchor editAs="oneCell">
    <xdr:from>
      <xdr:col>1</xdr:col>
      <xdr:colOff>1942796</xdr:colOff>
      <xdr:row>39</xdr:row>
      <xdr:rowOff>272143</xdr:rowOff>
    </xdr:from>
    <xdr:to>
      <xdr:col>2</xdr:col>
      <xdr:colOff>2174436</xdr:colOff>
      <xdr:row>39</xdr:row>
      <xdr:rowOff>4439330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518928D3-792B-49C9-BB48-4D7539DD25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7173986" y="98999524"/>
          <a:ext cx="6983051" cy="4167187"/>
        </a:xfrm>
        <a:prstGeom prst="rect">
          <a:avLst/>
        </a:prstGeom>
      </xdr:spPr>
    </xdr:pic>
    <xdr:clientData/>
  </xdr:twoCellAnchor>
  <xdr:oneCellAnchor>
    <xdr:from>
      <xdr:col>9</xdr:col>
      <xdr:colOff>0</xdr:colOff>
      <xdr:row>21</xdr:row>
      <xdr:rowOff>0</xdr:rowOff>
    </xdr:from>
    <xdr:ext cx="1379314" cy="2552699"/>
    <xdr:pic>
      <xdr:nvPicPr>
        <xdr:cNvPr id="31" name="Picture 30">
          <a:extLst>
            <a:ext uri="{FF2B5EF4-FFF2-40B4-BE49-F238E27FC236}">
              <a16:creationId xmlns:a16="http://schemas.microsoft.com/office/drawing/2014/main" id="{82A18D86-E75E-4465-BF30-995B22AA4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4220714" y="18687143"/>
          <a:ext cx="1379314" cy="2552699"/>
        </a:xfrm>
        <a:prstGeom prst="rect">
          <a:avLst/>
        </a:prstGeom>
      </xdr:spPr>
    </xdr:pic>
    <xdr:clientData/>
  </xdr:oneCellAnchor>
  <xdr:twoCellAnchor editAs="oneCell">
    <xdr:from>
      <xdr:col>17</xdr:col>
      <xdr:colOff>280079</xdr:colOff>
      <xdr:row>21</xdr:row>
      <xdr:rowOff>4960180</xdr:rowOff>
    </xdr:from>
    <xdr:to>
      <xdr:col>30</xdr:col>
      <xdr:colOff>63061</xdr:colOff>
      <xdr:row>23</xdr:row>
      <xdr:rowOff>3763883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66960DE-E9A9-44FA-A551-0BA2F92AA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2665079" y="47179743"/>
          <a:ext cx="7831607" cy="4875891"/>
        </a:xfrm>
        <a:prstGeom prst="rect">
          <a:avLst/>
        </a:prstGeom>
      </xdr:spPr>
    </xdr:pic>
    <xdr:clientData/>
  </xdr:twoCellAnchor>
  <xdr:oneCellAnchor>
    <xdr:from>
      <xdr:col>2</xdr:col>
      <xdr:colOff>3175000</xdr:colOff>
      <xdr:row>39</xdr:row>
      <xdr:rowOff>1234469</xdr:rowOff>
    </xdr:from>
    <xdr:ext cx="6191248" cy="2880276"/>
    <xdr:pic>
      <xdr:nvPicPr>
        <xdr:cNvPr id="43" name="Picture 42">
          <a:extLst>
            <a:ext uri="{FF2B5EF4-FFF2-40B4-BE49-F238E27FC236}">
              <a16:creationId xmlns:a16="http://schemas.microsoft.com/office/drawing/2014/main" id="{CDEC3C10-AF88-49C9-B888-B788D8512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300476" y="99961850"/>
          <a:ext cx="6191248" cy="2880276"/>
        </a:xfrm>
        <a:prstGeom prst="rect">
          <a:avLst/>
        </a:prstGeom>
      </xdr:spPr>
    </xdr:pic>
    <xdr:clientData/>
  </xdr:oneCellAnchor>
  <xdr:oneCellAnchor>
    <xdr:from>
      <xdr:col>2</xdr:col>
      <xdr:colOff>523875</xdr:colOff>
      <xdr:row>37</xdr:row>
      <xdr:rowOff>309562</xdr:rowOff>
    </xdr:from>
    <xdr:ext cx="4214810" cy="4334335"/>
    <xdr:pic>
      <xdr:nvPicPr>
        <xdr:cNvPr id="11" name="Picture 10">
          <a:extLst>
            <a:ext uri="{FF2B5EF4-FFF2-40B4-BE49-F238E27FC236}">
              <a16:creationId xmlns:a16="http://schemas.microsoft.com/office/drawing/2014/main" id="{876C7BE9-A5BD-4223-B3BB-AFD976CBD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1953875" y="91082812"/>
          <a:ext cx="4214810" cy="433433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438150</xdr:colOff>
      <xdr:row>0</xdr:row>
      <xdr:rowOff>200026</xdr:rowOff>
    </xdr:from>
    <xdr:to>
      <xdr:col>11</xdr:col>
      <xdr:colOff>457200</xdr:colOff>
      <xdr:row>3</xdr:row>
      <xdr:rowOff>214905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B96FDD-F5DE-CC57-1A95-0C0E11C82B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58625" y="200026"/>
          <a:ext cx="1104900" cy="8054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95250</xdr:colOff>
      <xdr:row>134</xdr:row>
      <xdr:rowOff>120650</xdr:rowOff>
    </xdr:from>
    <xdr:to>
      <xdr:col>4</xdr:col>
      <xdr:colOff>1270000</xdr:colOff>
      <xdr:row>134</xdr:row>
      <xdr:rowOff>1040636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06875" y="57127775"/>
          <a:ext cx="2746375" cy="919986"/>
        </a:xfrm>
        <a:prstGeom prst="rect">
          <a:avLst/>
        </a:prstGeom>
      </xdr:spPr>
    </xdr:pic>
    <xdr:clientData/>
  </xdr:twoCellAnchor>
  <xdr:twoCellAnchor>
    <xdr:from>
      <xdr:col>19</xdr:col>
      <xdr:colOff>158750</xdr:colOff>
      <xdr:row>8</xdr:row>
      <xdr:rowOff>275167</xdr:rowOff>
    </xdr:from>
    <xdr:to>
      <xdr:col>21</xdr:col>
      <xdr:colOff>146258</xdr:colOff>
      <xdr:row>10</xdr:row>
      <xdr:rowOff>272522</xdr:rowOff>
    </xdr:to>
    <xdr:pic>
      <xdr:nvPicPr>
        <xdr:cNvPr id="5" name="Picture 88" descr="Diagram&#10;&#10;Description automatically generated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042438" y="3823230"/>
          <a:ext cx="1225758" cy="783167"/>
        </a:xfrm>
        <a:prstGeom prst="rect">
          <a:avLst/>
        </a:prstGeom>
      </xdr:spPr>
    </xdr:pic>
    <xdr:clientData/>
  </xdr:twoCellAnchor>
  <xdr:twoCellAnchor>
    <xdr:from>
      <xdr:col>19</xdr:col>
      <xdr:colOff>0</xdr:colOff>
      <xdr:row>4</xdr:row>
      <xdr:rowOff>0</xdr:rowOff>
    </xdr:from>
    <xdr:to>
      <xdr:col>21</xdr:col>
      <xdr:colOff>44904</xdr:colOff>
      <xdr:row>5</xdr:row>
      <xdr:rowOff>300125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883688" y="1643063"/>
          <a:ext cx="1283154" cy="776375"/>
        </a:xfrm>
        <a:prstGeom prst="rect">
          <a:avLst/>
        </a:prstGeom>
      </xdr:spPr>
    </xdr:pic>
    <xdr:clientData/>
  </xdr:twoCellAnchor>
  <xdr:twoCellAnchor>
    <xdr:from>
      <xdr:col>19</xdr:col>
      <xdr:colOff>84667</xdr:colOff>
      <xdr:row>10</xdr:row>
      <xdr:rowOff>642938</xdr:rowOff>
    </xdr:from>
    <xdr:to>
      <xdr:col>21</xdr:col>
      <xdr:colOff>184750</xdr:colOff>
      <xdr:row>12</xdr:row>
      <xdr:rowOff>356879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68355" y="4976813"/>
          <a:ext cx="1338333" cy="833129"/>
        </a:xfrm>
        <a:prstGeom prst="rect">
          <a:avLst/>
        </a:prstGeom>
      </xdr:spPr>
    </xdr:pic>
    <xdr:clientData/>
  </xdr:twoCellAnchor>
  <xdr:twoCellAnchor>
    <xdr:from>
      <xdr:col>19</xdr:col>
      <xdr:colOff>74083</xdr:colOff>
      <xdr:row>6</xdr:row>
      <xdr:rowOff>84667</xdr:rowOff>
    </xdr:from>
    <xdr:to>
      <xdr:col>21</xdr:col>
      <xdr:colOff>161305</xdr:colOff>
      <xdr:row>7</xdr:row>
      <xdr:rowOff>412012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957771" y="2680230"/>
          <a:ext cx="1325472" cy="803595"/>
        </a:xfrm>
        <a:prstGeom prst="rect">
          <a:avLst/>
        </a:prstGeom>
      </xdr:spPr>
    </xdr:pic>
    <xdr:clientData/>
  </xdr:twoCellAnchor>
  <xdr:twoCellAnchor>
    <xdr:from>
      <xdr:col>12</xdr:col>
      <xdr:colOff>261937</xdr:colOff>
      <xdr:row>3</xdr:row>
      <xdr:rowOff>404812</xdr:rowOff>
    </xdr:from>
    <xdr:to>
      <xdr:col>15</xdr:col>
      <xdr:colOff>1083155</xdr:colOff>
      <xdr:row>7</xdr:row>
      <xdr:rowOff>304799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63875" y="1547812"/>
          <a:ext cx="3583468" cy="1828800"/>
        </a:xfrm>
        <a:prstGeom prst="rect">
          <a:avLst/>
        </a:prstGeom>
      </xdr:spPr>
    </xdr:pic>
    <xdr:clientData/>
  </xdr:twoCellAnchor>
  <xdr:twoCellAnchor>
    <xdr:from>
      <xdr:col>10</xdr:col>
      <xdr:colOff>238124</xdr:colOff>
      <xdr:row>127</xdr:row>
      <xdr:rowOff>71437</xdr:rowOff>
    </xdr:from>
    <xdr:to>
      <xdr:col>15</xdr:col>
      <xdr:colOff>1095374</xdr:colOff>
      <xdr:row>131</xdr:row>
      <xdr:rowOff>728662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15937" y="90035062"/>
          <a:ext cx="6143625" cy="3657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0</xdr:row>
      <xdr:rowOff>63500</xdr:rowOff>
    </xdr:from>
    <xdr:to>
      <xdr:col>2</xdr:col>
      <xdr:colOff>228600</xdr:colOff>
      <xdr:row>8</xdr:row>
      <xdr:rowOff>16535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63500"/>
          <a:ext cx="2578100" cy="16294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PRINTING\COSTING%20FOR%20MER\MUNSTER\MUNSTER%20FALL%2010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MAI\BCThue\Nam%202009\Tu%20van%20ke%20toan\Monthly%20report%20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TRIMS%20&amp;%20FABRIC%20LIST\ATREEBUTES\PRODUCTION\AW11\TRIM\Documents%20and%20Settings\ThuTo\Desktop\Unavailable\COST_PRICE_Gamen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ukadmin/Desktop/DANIELLAS%20STUFF/old%20tps/SET%20IN%20SLEEVE%20HOODY%20SIZE%20SPEC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eweracapco.sharepoint.com/Users/myasub/Desktop/Macintosh%20HD/Users/brabra/Dropbox/NEW%20ERA%20DROP%20BOX/HOLIDAY%202013/TECH%20PACKS/NE92038M%20CORE%20POPOVER/NE92038M%20-%20CORE%20OH%20HOOD%20GRADED%20SPEC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Merchandising\CUSTOMERS\2%20-%20NEW%20FOLDER%20SYSTEM\CUSTOMERS\MCQ-%20ALEXANDER%20MC%20QUEEN\7.%20C6\1%20-%20SAMPLING\1.%20STYLE%20FILE\CUTTING%20DOCKET\SMS\ICON%200\1099-CR10_1099-624675-RSJ76%20-%20CROP%20SWEATSHIRT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merchandising\@\Cuc-thu\d\MINHHUNG\Truyentai\Phong-A-TPHCM\LUUTAM\VBAO\BookJHFGJGXBGCCNCVCCVVCVCC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  <sheetName val="4. COMMENT PP MEETING 04"/>
      <sheetName val="ĐÓNG GÓI"/>
    </sheetNames>
    <sheetDataSet>
      <sheetData sheetId="0" refreshError="1"/>
      <sheetData sheetId="1" refreshError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H4">
            <v>0</v>
          </cell>
        </row>
      </sheetData>
      <sheetData sheetId="9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ded Spec"/>
      <sheetName val="Fit Eval"/>
      <sheetName val="NEW Grade rule (M)"/>
      <sheetName val="8 NEW Grade Rule (L)"/>
      <sheetName val="Fold-Pack Summary"/>
      <sheetName val="Revision History"/>
      <sheetName val="Tables"/>
      <sheetName val="Grade Rules"/>
      <sheetName val="Color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>
        <row r="3">
          <cell r="C3" t="str">
            <v>Code</v>
          </cell>
        </row>
      </sheetData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 Spec Sheet-COLORWAYS"/>
      <sheetName val="Graded Spec"/>
      <sheetName val="Fit Eval"/>
      <sheetName val="NEW Grade rule (M)"/>
      <sheetName val="8 NEW Grade Rule (L)"/>
      <sheetName val="9 NEW Grade rule L CENTIMETERS"/>
      <sheetName val="Fold-Pack Summary"/>
      <sheetName val="Revision History"/>
      <sheetName val="Tables"/>
      <sheetName val="Grade Rules"/>
      <sheetName val="Colors"/>
      <sheetName val="Sheet1"/>
      <sheetName val="PRE BULK STRIKE OFF COMMM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>
        <row r="3">
          <cell r="C3" t="str">
            <v>Code</v>
          </cell>
        </row>
      </sheetData>
      <sheetData sheetId="9"/>
      <sheetData sheetId="10"/>
      <sheetData sheetId="11"/>
      <sheetData sheetId="1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. CUTTING"/>
      <sheetName val="2. TRIM"/>
      <sheetName val="1. CUTTING "/>
      <sheetName val="GRADING "/>
      <sheetName val="1099-624675"/>
      <sheetName val="3. ĐỊNH VỊ HÌNH IN.THÊU"/>
      <sheetName val="4. THÔNG SỐ SẢN XUẤT"/>
    </sheetNames>
    <sheetDataSet>
      <sheetData sheetId="0" refreshError="1"/>
      <sheetData sheetId="1" refreshError="1"/>
      <sheetData sheetId="2" refreshError="1">
        <row r="6">
          <cell r="B6" t="str">
            <v xml:space="preserve">JOB NUMBER:  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V156"/>
  <sheetViews>
    <sheetView view="pageBreakPreview" zoomScale="40" zoomScaleNormal="55" zoomScaleSheetLayoutView="40" zoomScalePageLayoutView="40" workbookViewId="0">
      <selection activeCell="J42" sqref="J42"/>
    </sheetView>
  </sheetViews>
  <sheetFormatPr defaultColWidth="9.26953125" defaultRowHeight="14"/>
  <cols>
    <col min="1" max="1" width="8.453125" style="327" customWidth="1"/>
    <col min="2" max="2" width="40.7265625" style="327" customWidth="1"/>
    <col min="3" max="3" width="31" style="327" customWidth="1"/>
    <col min="4" max="4" width="29.1796875" style="327" customWidth="1"/>
    <col min="5" max="5" width="25.54296875" style="327" customWidth="1"/>
    <col min="6" max="6" width="29.7265625" style="327" customWidth="1"/>
    <col min="7" max="7" width="24.81640625" style="328" customWidth="1"/>
    <col min="8" max="8" width="24" style="327" customWidth="1"/>
    <col min="9" max="9" width="22.54296875" style="327" customWidth="1"/>
    <col min="10" max="10" width="27.26953125" style="327" customWidth="1"/>
    <col min="11" max="11" width="21.7265625" style="327" customWidth="1"/>
    <col min="12" max="12" width="18.7265625" style="327" customWidth="1"/>
    <col min="13" max="13" width="19.54296875" style="327" customWidth="1"/>
    <col min="14" max="14" width="13.453125" style="327" customWidth="1"/>
    <col min="15" max="15" width="15.81640625" style="327" customWidth="1"/>
    <col min="16" max="16" width="33.81640625" style="327" customWidth="1"/>
    <col min="17" max="17" width="15" style="327" bestFit="1" customWidth="1"/>
    <col min="18" max="19" width="14.26953125" style="327" bestFit="1" customWidth="1"/>
    <col min="20" max="21" width="11.26953125" style="327" bestFit="1" customWidth="1"/>
    <col min="22" max="22" width="9.26953125" style="327" bestFit="1" customWidth="1"/>
    <col min="23" max="23" width="16.453125" style="327" bestFit="1" customWidth="1"/>
    <col min="24" max="16384" width="9.26953125" style="327"/>
  </cols>
  <sheetData>
    <row r="1" spans="1:16" s="4" customFormat="1" ht="25.9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3" t="s">
        <v>0</v>
      </c>
      <c r="N1" s="443" t="s">
        <v>0</v>
      </c>
      <c r="O1" s="444" t="s">
        <v>1</v>
      </c>
      <c r="P1" s="444"/>
    </row>
    <row r="2" spans="1:16" s="4" customFormat="1" ht="25.9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3" t="s">
        <v>2</v>
      </c>
      <c r="N2" s="443" t="s">
        <v>2</v>
      </c>
      <c r="O2" s="445" t="s">
        <v>3</v>
      </c>
      <c r="P2" s="445"/>
    </row>
    <row r="3" spans="1:16" s="4" customFormat="1" ht="25.9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3" t="s">
        <v>4</v>
      </c>
      <c r="N3" s="443" t="s">
        <v>4</v>
      </c>
      <c r="O3" s="446" t="s">
        <v>5</v>
      </c>
      <c r="P3" s="444"/>
    </row>
    <row r="4" spans="1:16" s="5" customFormat="1" ht="35.5" thickBot="1">
      <c r="B4" s="220" t="s">
        <v>237</v>
      </c>
      <c r="C4" s="227"/>
      <c r="D4" s="227"/>
      <c r="E4" s="227"/>
      <c r="F4" s="227"/>
      <c r="G4" s="7"/>
    </row>
    <row r="5" spans="1:16" s="217" customFormat="1" ht="63.75" customHeight="1">
      <c r="B5" s="228" t="s">
        <v>6</v>
      </c>
      <c r="C5" s="228"/>
      <c r="D5" s="229"/>
      <c r="E5" s="230"/>
      <c r="F5" s="231"/>
      <c r="G5" s="454" t="s">
        <v>388</v>
      </c>
      <c r="H5" s="455"/>
      <c r="I5" s="455"/>
      <c r="J5" s="455"/>
      <c r="K5" s="455"/>
      <c r="L5" s="456"/>
      <c r="N5" s="153"/>
      <c r="O5" s="153"/>
    </row>
    <row r="6" spans="1:16" s="217" customFormat="1" ht="73.5" customHeight="1">
      <c r="B6" s="229" t="s">
        <v>7</v>
      </c>
      <c r="C6" s="229"/>
      <c r="D6" s="232" t="s">
        <v>402</v>
      </c>
      <c r="E6" s="233"/>
      <c r="F6" s="229"/>
      <c r="G6" s="457"/>
      <c r="H6" s="458"/>
      <c r="I6" s="458"/>
      <c r="J6" s="458"/>
      <c r="K6" s="458"/>
      <c r="L6" s="459"/>
      <c r="M6" s="153"/>
      <c r="N6" s="153"/>
      <c r="O6" s="153"/>
      <c r="P6" s="153"/>
    </row>
    <row r="7" spans="1:16" s="217" customFormat="1" ht="73.5" customHeight="1">
      <c r="B7" s="229" t="s">
        <v>8</v>
      </c>
      <c r="C7" s="229"/>
      <c r="D7" s="232" t="s">
        <v>389</v>
      </c>
      <c r="E7" s="234"/>
      <c r="F7" s="229"/>
      <c r="G7" s="457"/>
      <c r="H7" s="458"/>
      <c r="I7" s="458"/>
      <c r="J7" s="458"/>
      <c r="K7" s="458"/>
      <c r="L7" s="459"/>
      <c r="M7" s="153"/>
      <c r="N7"/>
      <c r="O7" s="153"/>
      <c r="P7" s="153"/>
    </row>
    <row r="8" spans="1:16" s="217" customFormat="1" ht="73.5" customHeight="1" thickBot="1">
      <c r="B8" s="229" t="s">
        <v>9</v>
      </c>
      <c r="C8" s="229"/>
      <c r="D8" s="471" t="s">
        <v>390</v>
      </c>
      <c r="E8" s="471"/>
      <c r="F8" s="472"/>
      <c r="G8" s="460"/>
      <c r="H8" s="461"/>
      <c r="I8" s="461"/>
      <c r="J8" s="461"/>
      <c r="K8" s="461"/>
      <c r="L8" s="462"/>
      <c r="M8" s="153"/>
      <c r="N8" s="153"/>
      <c r="O8" s="153"/>
      <c r="P8" s="153"/>
    </row>
    <row r="9" spans="1:16" s="218" customFormat="1" ht="73.5" customHeight="1">
      <c r="B9" s="234" t="s">
        <v>10</v>
      </c>
      <c r="C9" s="234"/>
      <c r="D9" s="229" t="s">
        <v>200</v>
      </c>
      <c r="E9" s="229"/>
      <c r="F9" s="229"/>
      <c r="G9" s="219"/>
      <c r="H9" s="16"/>
      <c r="I9" s="16"/>
      <c r="J9" s="16"/>
      <c r="K9" s="16"/>
      <c r="L9" s="16"/>
      <c r="M9" s="16"/>
      <c r="N9" s="16"/>
      <c r="O9" s="16"/>
      <c r="P9" s="16"/>
    </row>
    <row r="10" spans="1:16" s="14" customFormat="1" ht="73.5" customHeight="1">
      <c r="B10" s="235" t="s">
        <v>11</v>
      </c>
      <c r="C10" s="235"/>
      <c r="D10" s="236" t="s">
        <v>374</v>
      </c>
      <c r="E10" s="236"/>
      <c r="F10" s="236"/>
      <c r="G10" s="243"/>
      <c r="H10" s="236"/>
      <c r="I10" s="237"/>
      <c r="J10" s="237" t="s">
        <v>12</v>
      </c>
      <c r="K10" s="237"/>
      <c r="L10" s="237" t="s">
        <v>444</v>
      </c>
      <c r="M10" s="244"/>
      <c r="N10" s="244"/>
      <c r="O10" s="244"/>
      <c r="P10" s="244"/>
    </row>
    <row r="11" spans="1:16" s="14" customFormat="1" ht="77.25" customHeight="1">
      <c r="B11" s="237" t="s">
        <v>13</v>
      </c>
      <c r="C11" s="237"/>
      <c r="D11" s="429">
        <v>45593</v>
      </c>
      <c r="E11" s="238"/>
      <c r="F11" s="238"/>
      <c r="G11" s="245"/>
      <c r="H11" s="246"/>
      <c r="I11" s="237"/>
      <c r="J11" s="237" t="s">
        <v>14</v>
      </c>
      <c r="K11" s="237"/>
      <c r="L11" s="466" t="s">
        <v>375</v>
      </c>
      <c r="M11" s="466"/>
      <c r="N11" s="466"/>
      <c r="O11" s="466"/>
      <c r="P11" s="466"/>
    </row>
    <row r="12" spans="1:16" s="14" customFormat="1" ht="56.25" customHeight="1">
      <c r="B12" s="237" t="s">
        <v>15</v>
      </c>
      <c r="C12" s="237"/>
      <c r="D12" s="239"/>
      <c r="E12" s="237"/>
      <c r="F12" s="237"/>
      <c r="G12" s="247"/>
      <c r="H12" s="240"/>
      <c r="I12" s="237"/>
      <c r="J12" s="237" t="s">
        <v>16</v>
      </c>
      <c r="K12" s="227"/>
      <c r="L12" s="237" t="s">
        <v>106</v>
      </c>
      <c r="M12" s="237"/>
      <c r="N12" s="240"/>
      <c r="O12" s="240"/>
      <c r="P12" s="248"/>
    </row>
    <row r="13" spans="1:16" s="14" customFormat="1" ht="56.25" customHeight="1">
      <c r="B13" s="463"/>
      <c r="C13" s="463"/>
      <c r="D13" s="463"/>
      <c r="E13" s="463"/>
      <c r="F13" s="463"/>
      <c r="G13" s="247"/>
      <c r="H13" s="240"/>
      <c r="I13" s="237"/>
      <c r="J13" s="237" t="s">
        <v>17</v>
      </c>
      <c r="K13" s="237"/>
      <c r="L13" s="237" t="s">
        <v>18</v>
      </c>
      <c r="M13" s="240"/>
      <c r="N13" s="244"/>
      <c r="O13" s="244"/>
      <c r="P13" s="240"/>
    </row>
    <row r="14" spans="1:16" s="14" customFormat="1" ht="56.25" customHeight="1">
      <c r="B14" s="237" t="s">
        <v>19</v>
      </c>
      <c r="C14" s="237"/>
      <c r="D14" s="237" t="s">
        <v>20</v>
      </c>
      <c r="E14" s="237"/>
      <c r="F14" s="237"/>
      <c r="G14" s="249"/>
      <c r="H14" s="237"/>
      <c r="I14" s="237"/>
      <c r="J14" s="237" t="s">
        <v>21</v>
      </c>
      <c r="K14" s="237"/>
      <c r="L14" s="244" t="s">
        <v>201</v>
      </c>
      <c r="M14" s="244"/>
      <c r="N14" s="244"/>
      <c r="O14" s="244"/>
      <c r="P14" s="244"/>
    </row>
    <row r="15" spans="1:16" s="14" customFormat="1" ht="56.25" customHeight="1">
      <c r="B15" s="234" t="s">
        <v>22</v>
      </c>
      <c r="C15" s="234"/>
      <c r="D15" s="234"/>
      <c r="E15" s="241"/>
      <c r="F15" s="241"/>
      <c r="G15" s="250"/>
      <c r="H15" s="241"/>
      <c r="I15" s="241"/>
      <c r="J15" s="241"/>
      <c r="K15" s="241"/>
      <c r="L15" s="241"/>
      <c r="M15" s="241"/>
      <c r="N15" s="241"/>
      <c r="O15" s="241"/>
      <c r="P15" s="241"/>
    </row>
    <row r="16" spans="1:16" s="32" customFormat="1" ht="18.75" customHeight="1">
      <c r="B16" s="242"/>
      <c r="C16" s="242"/>
      <c r="D16" s="242"/>
      <c r="E16" s="242"/>
      <c r="F16" s="242"/>
      <c r="G16" s="242"/>
      <c r="H16" s="242"/>
      <c r="I16" s="242"/>
      <c r="J16" s="242"/>
      <c r="K16" s="242"/>
      <c r="L16" s="242"/>
      <c r="M16" s="242"/>
      <c r="N16" s="242"/>
      <c r="O16" s="242"/>
      <c r="P16" s="242"/>
    </row>
    <row r="17" spans="1:22" s="292" customFormat="1" ht="51.65" customHeight="1">
      <c r="B17" s="343"/>
      <c r="C17" s="344" t="s">
        <v>23</v>
      </c>
      <c r="D17" s="344" t="s">
        <v>24</v>
      </c>
      <c r="E17" s="345" t="s">
        <v>25</v>
      </c>
      <c r="F17" s="345"/>
      <c r="G17" s="345" t="s">
        <v>445</v>
      </c>
      <c r="H17" s="345" t="s">
        <v>446</v>
      </c>
      <c r="I17" s="345" t="s">
        <v>447</v>
      </c>
      <c r="J17" s="345" t="s">
        <v>448</v>
      </c>
      <c r="K17" s="345" t="s">
        <v>449</v>
      </c>
      <c r="L17" s="345" t="s">
        <v>31</v>
      </c>
      <c r="M17" s="345"/>
      <c r="N17" s="345"/>
      <c r="O17" s="345"/>
      <c r="P17" s="343" t="s">
        <v>32</v>
      </c>
    </row>
    <row r="18" spans="1:22" s="292" customFormat="1" ht="51.75" customHeight="1">
      <c r="B18" s="317" t="s">
        <v>33</v>
      </c>
      <c r="C18" s="342" t="s">
        <v>391</v>
      </c>
      <c r="D18" s="300" t="s">
        <v>308</v>
      </c>
      <c r="E18" s="301"/>
      <c r="F18" s="302"/>
      <c r="G18" s="318">
        <v>19</v>
      </c>
      <c r="H18" s="318">
        <v>39</v>
      </c>
      <c r="I18" s="318">
        <v>78</v>
      </c>
      <c r="J18" s="318">
        <v>55</v>
      </c>
      <c r="K18" s="318">
        <v>27</v>
      </c>
      <c r="L18" s="318">
        <v>6</v>
      </c>
      <c r="M18" s="302"/>
      <c r="N18" s="302"/>
      <c r="O18" s="302"/>
      <c r="P18" s="303">
        <f>SUM(G18:O18)</f>
        <v>224</v>
      </c>
      <c r="Q18" s="304">
        <f>429*5%</f>
        <v>21.450000000000003</v>
      </c>
      <c r="R18" s="304">
        <v>429</v>
      </c>
      <c r="S18" s="304"/>
      <c r="T18" s="304"/>
      <c r="U18" s="304"/>
      <c r="V18" s="304"/>
    </row>
    <row r="19" spans="1:22" s="292" customFormat="1" ht="51.75" customHeight="1">
      <c r="B19" s="317" t="s">
        <v>35</v>
      </c>
      <c r="C19" s="342" t="str">
        <f>C18</f>
        <v>CFT01XXBBW</v>
      </c>
      <c r="D19" s="305" t="str">
        <f>D18</f>
        <v>Black / White</v>
      </c>
      <c r="E19" s="301"/>
      <c r="F19" s="302"/>
      <c r="G19" s="302">
        <f>ROUNDUP(G18*5%,0)</f>
        <v>1</v>
      </c>
      <c r="H19" s="302">
        <f t="shared" ref="H19:L19" si="0">ROUNDUP(H18*5%,0)</f>
        <v>2</v>
      </c>
      <c r="I19" s="302">
        <f t="shared" si="0"/>
        <v>4</v>
      </c>
      <c r="J19" s="302">
        <f t="shared" si="0"/>
        <v>3</v>
      </c>
      <c r="K19" s="302">
        <f t="shared" si="0"/>
        <v>2</v>
      </c>
      <c r="L19" s="302">
        <f t="shared" si="0"/>
        <v>1</v>
      </c>
      <c r="M19" s="302"/>
      <c r="N19" s="302"/>
      <c r="O19" s="302"/>
      <c r="P19" s="303">
        <f>SUM(G19:O19)</f>
        <v>13</v>
      </c>
    </row>
    <row r="20" spans="1:22" s="306" customFormat="1" ht="51.75" customHeight="1">
      <c r="A20" s="316"/>
      <c r="B20" s="402" t="s">
        <v>37</v>
      </c>
      <c r="C20" s="430"/>
      <c r="D20" s="351" t="str">
        <f>D21</f>
        <v>Black / White</v>
      </c>
      <c r="E20" s="351"/>
      <c r="F20" s="352"/>
      <c r="G20" s="352">
        <v>0</v>
      </c>
      <c r="H20" s="352">
        <v>0</v>
      </c>
      <c r="I20" s="352">
        <v>1</v>
      </c>
      <c r="J20" s="352">
        <v>0</v>
      </c>
      <c r="K20" s="352">
        <v>0</v>
      </c>
      <c r="L20" s="352">
        <v>0</v>
      </c>
      <c r="M20" s="353"/>
      <c r="N20" s="353"/>
      <c r="O20" s="353"/>
      <c r="P20" s="353">
        <f>SUM(G20:O20)</f>
        <v>1</v>
      </c>
    </row>
    <row r="21" spans="1:22" s="291" customFormat="1" ht="51.75" customHeight="1">
      <c r="B21" s="346" t="s">
        <v>36</v>
      </c>
      <c r="C21" s="347" t="str">
        <f>C18</f>
        <v>CFT01XXBBW</v>
      </c>
      <c r="D21" s="348" t="str">
        <f>D19</f>
        <v>Black / White</v>
      </c>
      <c r="E21" s="348"/>
      <c r="F21" s="349"/>
      <c r="G21" s="349">
        <f>SUM(G18:G19)</f>
        <v>20</v>
      </c>
      <c r="H21" s="349">
        <f t="shared" ref="H21:L21" si="1">SUM(H18:H19)</f>
        <v>41</v>
      </c>
      <c r="I21" s="349">
        <f t="shared" si="1"/>
        <v>82</v>
      </c>
      <c r="J21" s="349">
        <f t="shared" si="1"/>
        <v>58</v>
      </c>
      <c r="K21" s="349">
        <f t="shared" si="1"/>
        <v>29</v>
      </c>
      <c r="L21" s="349">
        <f t="shared" si="1"/>
        <v>7</v>
      </c>
      <c r="M21" s="349"/>
      <c r="N21" s="349"/>
      <c r="O21" s="349"/>
      <c r="P21" s="349">
        <f>SUM(G21:O21)</f>
        <v>237</v>
      </c>
    </row>
    <row r="22" spans="1:22" s="292" customFormat="1" ht="18" customHeight="1">
      <c r="B22" s="307"/>
      <c r="C22" s="307"/>
      <c r="D22" s="307"/>
      <c r="E22" s="308"/>
      <c r="F22" s="308"/>
      <c r="G22" s="309"/>
      <c r="H22" s="308"/>
      <c r="I22" s="308"/>
      <c r="J22" s="308"/>
      <c r="L22" s="308"/>
      <c r="M22" s="310"/>
      <c r="N22" s="311"/>
      <c r="O22" s="311"/>
      <c r="P22" s="311"/>
    </row>
    <row r="23" spans="1:22" s="292" customFormat="1" ht="55.5" customHeight="1">
      <c r="B23" s="343"/>
      <c r="C23" s="344" t="s">
        <v>23</v>
      </c>
      <c r="D23" s="344" t="s">
        <v>24</v>
      </c>
      <c r="E23" s="345" t="s">
        <v>25</v>
      </c>
      <c r="F23" s="345"/>
      <c r="G23" s="345" t="s">
        <v>445</v>
      </c>
      <c r="H23" s="345" t="s">
        <v>446</v>
      </c>
      <c r="I23" s="345" t="s">
        <v>447</v>
      </c>
      <c r="J23" s="345" t="s">
        <v>448</v>
      </c>
      <c r="K23" s="345" t="s">
        <v>449</v>
      </c>
      <c r="L23" s="345" t="s">
        <v>31</v>
      </c>
      <c r="M23" s="345"/>
      <c r="N23" s="345"/>
      <c r="O23" s="345"/>
      <c r="P23" s="343" t="s">
        <v>32</v>
      </c>
    </row>
    <row r="24" spans="1:22" s="292" customFormat="1" ht="55.5" customHeight="1">
      <c r="B24" s="317" t="s">
        <v>33</v>
      </c>
      <c r="C24" s="342" t="s">
        <v>393</v>
      </c>
      <c r="D24" s="300" t="s">
        <v>372</v>
      </c>
      <c r="E24" s="301"/>
      <c r="F24" s="302"/>
      <c r="G24" s="318">
        <v>19</v>
      </c>
      <c r="H24" s="318">
        <v>38</v>
      </c>
      <c r="I24" s="318">
        <v>74</v>
      </c>
      <c r="J24" s="318">
        <v>53</v>
      </c>
      <c r="K24" s="318">
        <v>25</v>
      </c>
      <c r="L24" s="318">
        <v>5</v>
      </c>
      <c r="M24" s="302"/>
      <c r="N24" s="302"/>
      <c r="O24" s="302"/>
      <c r="P24" s="303">
        <f>SUM(G24:O24)</f>
        <v>214</v>
      </c>
      <c r="Q24" s="304"/>
      <c r="R24" s="304"/>
      <c r="S24" s="304"/>
      <c r="T24" s="304"/>
      <c r="U24" s="304"/>
      <c r="V24" s="304"/>
    </row>
    <row r="25" spans="1:22" s="292" customFormat="1" ht="55.5" customHeight="1">
      <c r="B25" s="317" t="s">
        <v>35</v>
      </c>
      <c r="C25" s="342" t="str">
        <f>C24</f>
        <v>CFT01XXNTW</v>
      </c>
      <c r="D25" s="305" t="str">
        <f>D24</f>
        <v>Dark Navy / White</v>
      </c>
      <c r="E25" s="301"/>
      <c r="F25" s="302"/>
      <c r="G25" s="302">
        <f>ROUNDUP(G24*5%,0)</f>
        <v>1</v>
      </c>
      <c r="H25" s="302">
        <f t="shared" ref="H25:L25" si="2">ROUNDUP(H24*5%,0)</f>
        <v>2</v>
      </c>
      <c r="I25" s="302">
        <f t="shared" si="2"/>
        <v>4</v>
      </c>
      <c r="J25" s="302">
        <f t="shared" si="2"/>
        <v>3</v>
      </c>
      <c r="K25" s="302">
        <f t="shared" si="2"/>
        <v>2</v>
      </c>
      <c r="L25" s="302">
        <f t="shared" si="2"/>
        <v>1</v>
      </c>
      <c r="M25" s="302"/>
      <c r="N25" s="302"/>
      <c r="O25" s="302"/>
      <c r="P25" s="303">
        <f>SUM(G25:O25)</f>
        <v>13</v>
      </c>
    </row>
    <row r="26" spans="1:22" s="306" customFormat="1" ht="55.5" customHeight="1">
      <c r="A26" s="316"/>
      <c r="B26" s="402" t="s">
        <v>37</v>
      </c>
      <c r="C26" s="350"/>
      <c r="D26" s="351" t="str">
        <f>D27</f>
        <v>Dark Navy / White</v>
      </c>
      <c r="E26" s="351"/>
      <c r="F26" s="352"/>
      <c r="G26" s="352">
        <v>0</v>
      </c>
      <c r="H26" s="352">
        <v>0</v>
      </c>
      <c r="I26" s="352">
        <v>1</v>
      </c>
      <c r="J26" s="352">
        <v>0</v>
      </c>
      <c r="K26" s="352">
        <v>0</v>
      </c>
      <c r="L26" s="352">
        <v>0</v>
      </c>
      <c r="M26" s="353"/>
      <c r="N26" s="353"/>
      <c r="O26" s="353"/>
      <c r="P26" s="353">
        <f>SUM(G26:O26)</f>
        <v>1</v>
      </c>
    </row>
    <row r="27" spans="1:22" s="291" customFormat="1" ht="55.5" customHeight="1">
      <c r="B27" s="346" t="s">
        <v>36</v>
      </c>
      <c r="C27" s="347" t="str">
        <f>C24</f>
        <v>CFT01XXNTW</v>
      </c>
      <c r="D27" s="348" t="str">
        <f>D25</f>
        <v>Dark Navy / White</v>
      </c>
      <c r="E27" s="348"/>
      <c r="F27" s="349"/>
      <c r="G27" s="349">
        <f>SUM(G24:G25)</f>
        <v>20</v>
      </c>
      <c r="H27" s="349">
        <f t="shared" ref="H27:L27" si="3">SUM(H24:H25)</f>
        <v>40</v>
      </c>
      <c r="I27" s="349">
        <f t="shared" si="3"/>
        <v>78</v>
      </c>
      <c r="J27" s="349">
        <f t="shared" si="3"/>
        <v>56</v>
      </c>
      <c r="K27" s="349">
        <f t="shared" si="3"/>
        <v>27</v>
      </c>
      <c r="L27" s="349">
        <f t="shared" si="3"/>
        <v>6</v>
      </c>
      <c r="M27" s="349"/>
      <c r="N27" s="349"/>
      <c r="O27" s="349"/>
      <c r="P27" s="349">
        <f>SUM(G27:O27)</f>
        <v>227</v>
      </c>
    </row>
    <row r="28" spans="1:22" s="32" customFormat="1" ht="18.75" customHeight="1">
      <c r="B28" s="242"/>
      <c r="C28" s="242"/>
      <c r="D28" s="242"/>
      <c r="E28" s="242"/>
      <c r="F28" s="242"/>
      <c r="G28" s="242"/>
      <c r="H28" s="242"/>
      <c r="I28" s="242"/>
      <c r="J28" s="242"/>
      <c r="K28" s="242"/>
      <c r="L28" s="242"/>
      <c r="M28" s="242"/>
      <c r="N28" s="242"/>
      <c r="O28" s="242"/>
      <c r="P28" s="242"/>
    </row>
    <row r="29" spans="1:22" s="292" customFormat="1" ht="51.75" customHeight="1">
      <c r="B29" s="343"/>
      <c r="C29" s="344" t="s">
        <v>23</v>
      </c>
      <c r="D29" s="344" t="s">
        <v>24</v>
      </c>
      <c r="E29" s="345" t="s">
        <v>25</v>
      </c>
      <c r="F29" s="345"/>
      <c r="G29" s="345" t="s">
        <v>445</v>
      </c>
      <c r="H29" s="345" t="s">
        <v>446</v>
      </c>
      <c r="I29" s="345" t="s">
        <v>447</v>
      </c>
      <c r="J29" s="345" t="s">
        <v>448</v>
      </c>
      <c r="K29" s="345" t="s">
        <v>449</v>
      </c>
      <c r="L29" s="345" t="s">
        <v>31</v>
      </c>
      <c r="M29" s="345"/>
      <c r="N29" s="345"/>
      <c r="O29" s="345"/>
      <c r="P29" s="343" t="s">
        <v>32</v>
      </c>
    </row>
    <row r="30" spans="1:22" s="292" customFormat="1" ht="51.75" customHeight="1">
      <c r="B30" s="317" t="s">
        <v>33</v>
      </c>
      <c r="C30" s="342" t="s">
        <v>394</v>
      </c>
      <c r="D30" s="300" t="s">
        <v>392</v>
      </c>
      <c r="E30" s="301"/>
      <c r="F30" s="302"/>
      <c r="G30" s="318">
        <v>18</v>
      </c>
      <c r="H30" s="318">
        <v>32</v>
      </c>
      <c r="I30" s="318">
        <v>56</v>
      </c>
      <c r="J30" s="318">
        <v>41</v>
      </c>
      <c r="K30" s="318">
        <v>20</v>
      </c>
      <c r="L30" s="318">
        <v>3</v>
      </c>
      <c r="M30" s="302"/>
      <c r="N30" s="302"/>
      <c r="O30" s="302"/>
      <c r="P30" s="303">
        <f>SUM(G30:O30)</f>
        <v>170</v>
      </c>
      <c r="Q30" s="304"/>
      <c r="R30" s="304"/>
      <c r="S30" s="304"/>
      <c r="T30" s="304"/>
      <c r="U30" s="304"/>
      <c r="V30" s="304"/>
    </row>
    <row r="31" spans="1:22" s="292" customFormat="1" ht="51.75" customHeight="1">
      <c r="B31" s="317" t="s">
        <v>35</v>
      </c>
      <c r="C31" s="342" t="str">
        <f>C30</f>
        <v>CFT01XXGRW</v>
      </c>
      <c r="D31" s="305" t="str">
        <f>D30</f>
        <v>Grey/White</v>
      </c>
      <c r="E31" s="301"/>
      <c r="F31" s="302"/>
      <c r="G31" s="302">
        <f>ROUNDUP(G30*5%,0)</f>
        <v>1</v>
      </c>
      <c r="H31" s="302">
        <f t="shared" ref="H31:L31" si="4">ROUNDUP(H30*5%,0)</f>
        <v>2</v>
      </c>
      <c r="I31" s="302">
        <f t="shared" si="4"/>
        <v>3</v>
      </c>
      <c r="J31" s="302">
        <f t="shared" si="4"/>
        <v>3</v>
      </c>
      <c r="K31" s="302">
        <f t="shared" si="4"/>
        <v>1</v>
      </c>
      <c r="L31" s="302">
        <f t="shared" si="4"/>
        <v>1</v>
      </c>
      <c r="M31" s="302"/>
      <c r="N31" s="302"/>
      <c r="O31" s="302"/>
      <c r="P31" s="303">
        <f>SUM(G31:O31)</f>
        <v>11</v>
      </c>
    </row>
    <row r="32" spans="1:22" s="306" customFormat="1" ht="51.75" customHeight="1">
      <c r="A32" s="316"/>
      <c r="B32" s="402" t="s">
        <v>37</v>
      </c>
      <c r="C32" s="350"/>
      <c r="D32" s="351" t="str">
        <f>D33</f>
        <v>Grey/White</v>
      </c>
      <c r="E32" s="351"/>
      <c r="F32" s="352"/>
      <c r="G32" s="352">
        <v>0</v>
      </c>
      <c r="H32" s="352">
        <v>0</v>
      </c>
      <c r="I32" s="352">
        <v>1</v>
      </c>
      <c r="J32" s="352">
        <v>0</v>
      </c>
      <c r="K32" s="352">
        <v>0</v>
      </c>
      <c r="L32" s="352">
        <v>0</v>
      </c>
      <c r="M32" s="353"/>
      <c r="N32" s="353"/>
      <c r="O32" s="353"/>
      <c r="P32" s="353">
        <f>SUM(G32:O32)</f>
        <v>1</v>
      </c>
    </row>
    <row r="33" spans="1:19" s="291" customFormat="1" ht="51.75" customHeight="1">
      <c r="B33" s="346" t="s">
        <v>36</v>
      </c>
      <c r="C33" s="347" t="str">
        <f>C30</f>
        <v>CFT01XXGRW</v>
      </c>
      <c r="D33" s="348" t="str">
        <f>D31</f>
        <v>Grey/White</v>
      </c>
      <c r="E33" s="348"/>
      <c r="F33" s="349"/>
      <c r="G33" s="349">
        <f>SUM(G30:G31)</f>
        <v>19</v>
      </c>
      <c r="H33" s="349">
        <f t="shared" ref="H33:L33" si="5">SUM(H30:H31)</f>
        <v>34</v>
      </c>
      <c r="I33" s="349">
        <f t="shared" si="5"/>
        <v>59</v>
      </c>
      <c r="J33" s="349">
        <f t="shared" si="5"/>
        <v>44</v>
      </c>
      <c r="K33" s="349">
        <f t="shared" si="5"/>
        <v>21</v>
      </c>
      <c r="L33" s="349">
        <f t="shared" si="5"/>
        <v>4</v>
      </c>
      <c r="M33" s="349"/>
      <c r="N33" s="349"/>
      <c r="O33" s="349"/>
      <c r="P33" s="349">
        <f>SUM(G33:O33)</f>
        <v>181</v>
      </c>
    </row>
    <row r="34" spans="1:19" s="292" customFormat="1" ht="18" customHeight="1">
      <c r="B34" s="307"/>
      <c r="C34" s="307"/>
      <c r="D34" s="307"/>
      <c r="E34" s="308"/>
      <c r="F34" s="308"/>
      <c r="G34" s="309"/>
      <c r="H34" s="308"/>
      <c r="I34" s="308"/>
      <c r="J34" s="308"/>
      <c r="L34" s="308"/>
      <c r="M34" s="310"/>
      <c r="N34" s="311"/>
      <c r="O34" s="311"/>
      <c r="P34" s="311"/>
    </row>
    <row r="35" spans="1:19" s="292" customFormat="1" ht="18" customHeight="1">
      <c r="B35" s="307"/>
      <c r="C35" s="307"/>
      <c r="D35" s="307"/>
      <c r="E35" s="308"/>
      <c r="F35" s="308"/>
      <c r="G35" s="309"/>
      <c r="H35" s="308"/>
      <c r="I35" s="308"/>
      <c r="J35" s="308"/>
      <c r="L35" s="308"/>
      <c r="M35" s="310"/>
      <c r="N35" s="311"/>
      <c r="O35" s="311"/>
      <c r="P35" s="311"/>
    </row>
    <row r="36" spans="1:19" s="291" customFormat="1" ht="51.65" customHeight="1">
      <c r="B36" s="312" t="s">
        <v>38</v>
      </c>
      <c r="C36" s="313"/>
      <c r="D36" s="312"/>
      <c r="E36" s="314"/>
      <c r="F36" s="315"/>
      <c r="G36" s="315">
        <f>SUM(G21,G27,G33)</f>
        <v>59</v>
      </c>
      <c r="H36" s="315">
        <f t="shared" ref="H36:L36" si="6">SUM(H21,H27,H33)</f>
        <v>115</v>
      </c>
      <c r="I36" s="315">
        <f t="shared" si="6"/>
        <v>219</v>
      </c>
      <c r="J36" s="315">
        <f t="shared" si="6"/>
        <v>158</v>
      </c>
      <c r="K36" s="315">
        <f t="shared" si="6"/>
        <v>77</v>
      </c>
      <c r="L36" s="315">
        <f t="shared" si="6"/>
        <v>17</v>
      </c>
      <c r="M36" s="315"/>
      <c r="N36" s="315"/>
      <c r="O36" s="315"/>
      <c r="P36" s="315">
        <f>SUM(P21,P27,P33)</f>
        <v>645</v>
      </c>
    </row>
    <row r="37" spans="1:19" s="47" customFormat="1" ht="53.25" customHeight="1">
      <c r="B37" s="48"/>
      <c r="C37" s="48"/>
      <c r="D37" s="467"/>
      <c r="E37" s="467"/>
      <c r="F37" s="467"/>
      <c r="G37" s="467"/>
      <c r="H37" s="467"/>
      <c r="I37" s="467"/>
      <c r="J37" s="467"/>
      <c r="K37" s="467"/>
      <c r="L37" s="54"/>
      <c r="M37" s="319"/>
      <c r="N37" s="320"/>
      <c r="O37" s="320"/>
      <c r="P37" s="321"/>
    </row>
    <row r="38" spans="1:19" s="4" customFormat="1" ht="30.75" customHeight="1" thickBot="1">
      <c r="B38" s="17" t="s">
        <v>39</v>
      </c>
      <c r="C38" s="322"/>
      <c r="D38" s="322"/>
      <c r="E38" s="322"/>
      <c r="F38" s="57"/>
      <c r="G38" s="58"/>
      <c r="H38" s="57"/>
      <c r="I38" s="57"/>
      <c r="J38" s="57"/>
      <c r="K38" s="57"/>
      <c r="L38" s="57"/>
      <c r="N38" s="59"/>
      <c r="O38" s="59"/>
      <c r="P38" s="323"/>
    </row>
    <row r="39" spans="1:19" s="254" customFormat="1" ht="175.5" thickBot="1">
      <c r="A39" s="464" t="s">
        <v>40</v>
      </c>
      <c r="B39" s="465"/>
      <c r="C39" s="465"/>
      <c r="D39" s="251" t="s">
        <v>41</v>
      </c>
      <c r="E39" s="252" t="s">
        <v>42</v>
      </c>
      <c r="F39" s="251" t="s">
        <v>43</v>
      </c>
      <c r="G39" s="253" t="s">
        <v>44</v>
      </c>
      <c r="H39" s="253" t="s">
        <v>45</v>
      </c>
      <c r="I39" s="253" t="s">
        <v>46</v>
      </c>
      <c r="J39" s="253" t="s">
        <v>450</v>
      </c>
      <c r="K39" s="253" t="s">
        <v>451</v>
      </c>
      <c r="L39" s="253" t="s">
        <v>48</v>
      </c>
      <c r="M39" s="253" t="s">
        <v>49</v>
      </c>
      <c r="N39" s="474" t="s">
        <v>50</v>
      </c>
      <c r="O39" s="474"/>
      <c r="P39" s="475"/>
    </row>
    <row r="40" spans="1:19" s="14" customFormat="1" ht="80.25" customHeight="1">
      <c r="A40" s="473" t="str">
        <f>D18</f>
        <v>Black / White</v>
      </c>
      <c r="B40" s="452"/>
      <c r="C40" s="452"/>
      <c r="D40" s="452"/>
      <c r="E40" s="452"/>
      <c r="F40" s="452"/>
      <c r="G40" s="452"/>
      <c r="H40" s="452"/>
      <c r="I40" s="452"/>
      <c r="J40" s="452"/>
      <c r="K40" s="452"/>
      <c r="L40" s="452"/>
      <c r="M40" s="452"/>
      <c r="N40" s="452"/>
      <c r="O40" s="452"/>
      <c r="P40" s="453"/>
    </row>
    <row r="41" spans="1:19" s="14" customFormat="1" ht="80.25" customHeight="1">
      <c r="A41" s="513" t="s">
        <v>458</v>
      </c>
      <c r="B41" s="513"/>
      <c r="C41" s="513"/>
      <c r="D41" s="513"/>
      <c r="E41" s="513"/>
      <c r="F41" s="513"/>
      <c r="G41" s="513"/>
      <c r="H41" s="513"/>
      <c r="I41" s="513"/>
      <c r="J41" s="513"/>
      <c r="K41" s="513"/>
      <c r="L41" s="513"/>
      <c r="M41" s="513"/>
      <c r="N41" s="513"/>
      <c r="O41" s="513"/>
      <c r="P41" s="514"/>
    </row>
    <row r="42" spans="1:19" s="5" customFormat="1" ht="198" customHeight="1">
      <c r="A42" s="255">
        <v>1</v>
      </c>
      <c r="B42" s="439" t="str">
        <f>L11</f>
        <v>VTK6261-3 FRENCH TERRY 100%ORGANIC COTTON 30'S/2CMOGC+8'S/1CMOGC 440GSM, CW: 165CM</v>
      </c>
      <c r="C42" s="439"/>
      <c r="D42" s="256" t="s">
        <v>396</v>
      </c>
      <c r="E42" s="387" t="s">
        <v>324</v>
      </c>
      <c r="F42" s="257" t="s">
        <v>28</v>
      </c>
      <c r="G42" s="258">
        <v>450</v>
      </c>
      <c r="H42" s="259">
        <v>1.38</v>
      </c>
      <c r="I42" s="260">
        <f>G42*H42</f>
        <v>621</v>
      </c>
      <c r="J42" s="258">
        <f>(I42*7.7%+(I42/30)*0.5)</f>
        <v>58.167000000000002</v>
      </c>
      <c r="K42" s="258">
        <v>0</v>
      </c>
      <c r="L42" s="403">
        <v>2</v>
      </c>
      <c r="M42" s="399">
        <f>ROUNDUP(SUM(I42:L42),0)</f>
        <v>682</v>
      </c>
      <c r="N42" s="476" t="s">
        <v>457</v>
      </c>
      <c r="O42" s="477"/>
      <c r="P42" s="478"/>
    </row>
    <row r="43" spans="1:19" s="5" customFormat="1" ht="222.75" customHeight="1">
      <c r="A43" s="255">
        <v>2</v>
      </c>
      <c r="B43" s="440" t="s">
        <v>376</v>
      </c>
      <c r="C43" s="442"/>
      <c r="D43" s="256" t="s">
        <v>212</v>
      </c>
      <c r="E43" s="256" t="str">
        <f>E42</f>
        <v>Basic Black</v>
      </c>
      <c r="F43" s="257" t="s">
        <v>28</v>
      </c>
      <c r="G43" s="258">
        <f>G42</f>
        <v>450</v>
      </c>
      <c r="H43" s="262">
        <v>0.24</v>
      </c>
      <c r="I43" s="260">
        <f t="shared" ref="I43:I44" si="7">G43*H43</f>
        <v>108</v>
      </c>
      <c r="J43" s="258">
        <f>(I43*2.4%+(I43/30)*0.5)</f>
        <v>4.3920000000000003</v>
      </c>
      <c r="K43" s="258">
        <v>0</v>
      </c>
      <c r="L43" s="403">
        <v>0</v>
      </c>
      <c r="M43" s="399">
        <f t="shared" ref="M43:M44" si="8">ROUNDUP(SUM(I43:L43),0)</f>
        <v>113</v>
      </c>
      <c r="N43" s="476" t="s">
        <v>599</v>
      </c>
      <c r="O43" s="477"/>
      <c r="P43" s="478"/>
      <c r="Q43" s="5">
        <f>60-47</f>
        <v>13</v>
      </c>
      <c r="S43" s="329"/>
    </row>
    <row r="44" spans="1:19" s="5" customFormat="1" ht="198" customHeight="1" thickBot="1">
      <c r="A44" s="255">
        <v>3</v>
      </c>
      <c r="B44" s="447" t="s">
        <v>397</v>
      </c>
      <c r="C44" s="448"/>
      <c r="D44" s="256" t="s">
        <v>116</v>
      </c>
      <c r="E44" s="256" t="str">
        <f>E42</f>
        <v>Basic Black</v>
      </c>
      <c r="F44" s="257" t="s">
        <v>28</v>
      </c>
      <c r="G44" s="258">
        <f>G42</f>
        <v>450</v>
      </c>
      <c r="H44" s="262">
        <v>2.1999999999999999E-2</v>
      </c>
      <c r="I44" s="260">
        <f t="shared" si="7"/>
        <v>9.8999999999999986</v>
      </c>
      <c r="J44" s="258">
        <f t="shared" ref="J44" si="9">(I44*3.9%+(I44/50)*0.5)</f>
        <v>0.48509999999999992</v>
      </c>
      <c r="K44" s="258">
        <v>0</v>
      </c>
      <c r="L44" s="403">
        <v>0</v>
      </c>
      <c r="M44" s="399">
        <f t="shared" si="8"/>
        <v>11</v>
      </c>
      <c r="N44" s="476" t="s">
        <v>599</v>
      </c>
      <c r="O44" s="477"/>
      <c r="P44" s="478"/>
      <c r="S44" s="329"/>
    </row>
    <row r="45" spans="1:19" s="254" customFormat="1" ht="175.5" thickBot="1">
      <c r="A45" s="464" t="s">
        <v>40</v>
      </c>
      <c r="B45" s="465"/>
      <c r="C45" s="465"/>
      <c r="D45" s="251" t="s">
        <v>41</v>
      </c>
      <c r="E45" s="252" t="s">
        <v>42</v>
      </c>
      <c r="F45" s="251" t="s">
        <v>43</v>
      </c>
      <c r="G45" s="253" t="s">
        <v>44</v>
      </c>
      <c r="H45" s="253" t="s">
        <v>45</v>
      </c>
      <c r="I45" s="253" t="s">
        <v>46</v>
      </c>
      <c r="J45" s="253" t="s">
        <v>450</v>
      </c>
      <c r="K45" s="253" t="s">
        <v>451</v>
      </c>
      <c r="L45" s="253" t="s">
        <v>48</v>
      </c>
      <c r="M45" s="253" t="s">
        <v>49</v>
      </c>
      <c r="N45" s="474" t="s">
        <v>50</v>
      </c>
      <c r="O45" s="474"/>
      <c r="P45" s="475"/>
    </row>
    <row r="46" spans="1:19" s="14" customFormat="1" ht="80.25" customHeight="1">
      <c r="A46" s="473" t="str">
        <f>D24</f>
        <v>Dark Navy / White</v>
      </c>
      <c r="B46" s="452"/>
      <c r="C46" s="452"/>
      <c r="D46" s="452"/>
      <c r="E46" s="452"/>
      <c r="F46" s="452"/>
      <c r="G46" s="452"/>
      <c r="H46" s="452"/>
      <c r="I46" s="452"/>
      <c r="J46" s="452"/>
      <c r="K46" s="452"/>
      <c r="L46" s="452"/>
      <c r="M46" s="452"/>
      <c r="N46" s="452"/>
      <c r="O46" s="452"/>
      <c r="P46" s="453"/>
    </row>
    <row r="47" spans="1:19" s="5" customFormat="1" ht="247.5" customHeight="1">
      <c r="A47" s="255">
        <v>1</v>
      </c>
      <c r="B47" s="440" t="str">
        <f>$L$11</f>
        <v>VTK6261-3 FRENCH TERRY 100%ORGANIC COTTON 30'S/2CMOGC+8'S/1CMOGC 440GSM, CW: 165CM</v>
      </c>
      <c r="C47" s="442"/>
      <c r="D47" s="256" t="s">
        <v>396</v>
      </c>
      <c r="E47" s="256" t="s">
        <v>373</v>
      </c>
      <c r="F47" s="257" t="s">
        <v>28</v>
      </c>
      <c r="G47" s="258">
        <f>P27</f>
        <v>227</v>
      </c>
      <c r="H47" s="259">
        <v>1.38</v>
      </c>
      <c r="I47" s="260">
        <f>G47*H47</f>
        <v>313.26</v>
      </c>
      <c r="J47" s="258">
        <f>(I47*9.8%+(I47/30)*0.5)</f>
        <v>35.920479999999998</v>
      </c>
      <c r="K47" s="258">
        <v>0</v>
      </c>
      <c r="L47" s="403">
        <v>2</v>
      </c>
      <c r="M47" s="399">
        <f>ROUNDUP(SUM(I47:L47),0)</f>
        <v>352</v>
      </c>
      <c r="N47" s="476" t="s">
        <v>455</v>
      </c>
      <c r="O47" s="477"/>
      <c r="P47" s="478"/>
    </row>
    <row r="48" spans="1:19" s="5" customFormat="1" ht="247.5" customHeight="1">
      <c r="A48" s="255">
        <v>2</v>
      </c>
      <c r="B48" s="440" t="s">
        <v>376</v>
      </c>
      <c r="C48" s="442"/>
      <c r="D48" s="256" t="s">
        <v>212</v>
      </c>
      <c r="E48" s="256" t="str">
        <f>E47</f>
        <v>Night Sky</v>
      </c>
      <c r="F48" s="257" t="s">
        <v>28</v>
      </c>
      <c r="G48" s="258">
        <f>G47</f>
        <v>227</v>
      </c>
      <c r="H48" s="262">
        <v>0.19</v>
      </c>
      <c r="I48" s="260">
        <f t="shared" ref="I48:I49" si="10">G48*H48</f>
        <v>43.13</v>
      </c>
      <c r="J48" s="258">
        <f>(I48*3.9%+(I48/30)*0.5)</f>
        <v>2.4009033333333334</v>
      </c>
      <c r="K48" s="258">
        <v>0</v>
      </c>
      <c r="L48" s="403">
        <v>0</v>
      </c>
      <c r="M48" s="399">
        <f>ROUNDUP(SUM(I48:L48),0)</f>
        <v>46</v>
      </c>
      <c r="N48" s="476" t="s">
        <v>598</v>
      </c>
      <c r="O48" s="477"/>
      <c r="P48" s="478"/>
      <c r="S48" s="329"/>
    </row>
    <row r="49" spans="1:19" s="5" customFormat="1" ht="247.5" customHeight="1" thickBot="1">
      <c r="A49" s="255">
        <v>3</v>
      </c>
      <c r="B49" s="449" t="s">
        <v>397</v>
      </c>
      <c r="C49" s="450"/>
      <c r="D49" s="256" t="s">
        <v>116</v>
      </c>
      <c r="E49" s="256" t="str">
        <f>E47</f>
        <v>Night Sky</v>
      </c>
      <c r="F49" s="257" t="s">
        <v>28</v>
      </c>
      <c r="G49" s="258">
        <f>P27</f>
        <v>227</v>
      </c>
      <c r="H49" s="262">
        <v>2.1999999999999999E-2</v>
      </c>
      <c r="I49" s="260">
        <f t="shared" si="10"/>
        <v>4.9939999999999998</v>
      </c>
      <c r="J49" s="260">
        <f>(I49*9%+(I49/50)*0.5)</f>
        <v>0.49939999999999996</v>
      </c>
      <c r="K49" s="258">
        <v>0</v>
      </c>
      <c r="L49" s="403">
        <v>0</v>
      </c>
      <c r="M49" s="399">
        <f t="shared" ref="M49" si="11">ROUNDUP(SUM(I49:L49),0)</f>
        <v>6</v>
      </c>
      <c r="N49" s="476" t="s">
        <v>456</v>
      </c>
      <c r="O49" s="477"/>
      <c r="P49" s="478"/>
      <c r="S49" s="329"/>
    </row>
    <row r="50" spans="1:19" s="14" customFormat="1" ht="80.25" customHeight="1">
      <c r="A50" s="451" t="str">
        <f>D30</f>
        <v>Grey/White</v>
      </c>
      <c r="B50" s="452"/>
      <c r="C50" s="452"/>
      <c r="D50" s="452"/>
      <c r="E50" s="452"/>
      <c r="F50" s="452"/>
      <c r="G50" s="452"/>
      <c r="H50" s="452"/>
      <c r="I50" s="452"/>
      <c r="J50" s="452"/>
      <c r="K50" s="452"/>
      <c r="L50" s="452"/>
      <c r="M50" s="452"/>
      <c r="N50" s="452"/>
      <c r="O50" s="452"/>
      <c r="P50" s="453"/>
    </row>
    <row r="51" spans="1:19" s="5" customFormat="1" ht="224.25" customHeight="1">
      <c r="A51" s="255">
        <v>1</v>
      </c>
      <c r="B51" s="439" t="str">
        <f>$L$11</f>
        <v>VTK6261-3 FRENCH TERRY 100%ORGANIC COTTON 30'S/2CMOGC+8'S/1CMOGC 440GSM, CW: 165CM</v>
      </c>
      <c r="C51" s="439"/>
      <c r="D51" s="256" t="s">
        <v>396</v>
      </c>
      <c r="E51" s="256" t="s">
        <v>395</v>
      </c>
      <c r="F51" s="257" t="s">
        <v>28</v>
      </c>
      <c r="G51" s="258">
        <f>P33</f>
        <v>181</v>
      </c>
      <c r="H51" s="259">
        <v>1.38</v>
      </c>
      <c r="I51" s="260">
        <f>G51*H51</f>
        <v>249.77999999999997</v>
      </c>
      <c r="J51" s="258">
        <f>(I51*2%+(I51/30)*0.5)</f>
        <v>9.1585999999999999</v>
      </c>
      <c r="K51" s="258">
        <v>0</v>
      </c>
      <c r="L51" s="403">
        <v>2</v>
      </c>
      <c r="M51" s="399">
        <f>ROUNDUP(SUM(I51:L51),0)</f>
        <v>261</v>
      </c>
      <c r="N51" s="476" t="s">
        <v>452</v>
      </c>
      <c r="O51" s="477"/>
      <c r="P51" s="478"/>
    </row>
    <row r="52" spans="1:19" s="5" customFormat="1" ht="224.25" customHeight="1">
      <c r="A52" s="255">
        <v>2</v>
      </c>
      <c r="B52" s="440" t="s">
        <v>376</v>
      </c>
      <c r="C52" s="442"/>
      <c r="D52" s="256" t="s">
        <v>212</v>
      </c>
      <c r="E52" s="256" t="str">
        <f>E51</f>
        <v>Grey Marl B09B</v>
      </c>
      <c r="F52" s="257" t="s">
        <v>28</v>
      </c>
      <c r="G52" s="258">
        <f>G51</f>
        <v>181</v>
      </c>
      <c r="H52" s="262">
        <v>0.19</v>
      </c>
      <c r="I52" s="260">
        <f t="shared" ref="I52:I53" si="12">G52*H52</f>
        <v>34.39</v>
      </c>
      <c r="J52" s="258">
        <f>(I52*6.5%+(I52/30)*0.5)</f>
        <v>2.8085166666666668</v>
      </c>
      <c r="K52" s="258">
        <v>0</v>
      </c>
      <c r="L52" s="403">
        <v>0</v>
      </c>
      <c r="M52" s="399">
        <f t="shared" ref="M52:M53" si="13">ROUNDUP(SUM(I52:L52),0)</f>
        <v>38</v>
      </c>
      <c r="N52" s="476" t="s">
        <v>453</v>
      </c>
      <c r="O52" s="477"/>
      <c r="P52" s="478"/>
      <c r="S52" s="329"/>
    </row>
    <row r="53" spans="1:19" s="5" customFormat="1" ht="224.25" customHeight="1" thickBot="1">
      <c r="A53" s="255">
        <v>3</v>
      </c>
      <c r="B53" s="449" t="s">
        <v>397</v>
      </c>
      <c r="C53" s="450"/>
      <c r="D53" s="256" t="s">
        <v>116</v>
      </c>
      <c r="E53" s="256" t="str">
        <f>E51</f>
        <v>Grey Marl B09B</v>
      </c>
      <c r="F53" s="257" t="s">
        <v>28</v>
      </c>
      <c r="G53" s="258">
        <f>G52</f>
        <v>181</v>
      </c>
      <c r="H53" s="262">
        <v>2.1999999999999999E-2</v>
      </c>
      <c r="I53" s="260">
        <f t="shared" si="12"/>
        <v>3.9819999999999998</v>
      </c>
      <c r="J53" s="260">
        <f t="shared" ref="J53" si="14">(I53*3.9%+(I53/50)*0.5)</f>
        <v>0.19511799999999999</v>
      </c>
      <c r="K53" s="258">
        <v>0</v>
      </c>
      <c r="L53" s="403">
        <v>0</v>
      </c>
      <c r="M53" s="399">
        <f t="shared" si="13"/>
        <v>5</v>
      </c>
      <c r="N53" s="476" t="s">
        <v>454</v>
      </c>
      <c r="O53" s="477"/>
      <c r="P53" s="478"/>
      <c r="S53" s="329"/>
    </row>
    <row r="54" spans="1:19" s="64" customFormat="1" ht="62.25" customHeight="1" thickBot="1">
      <c r="B54" s="17" t="s">
        <v>52</v>
      </c>
      <c r="G54" s="66"/>
      <c r="P54" s="67"/>
    </row>
    <row r="55" spans="1:19" s="254" customFormat="1" ht="75">
      <c r="A55" s="468" t="s">
        <v>53</v>
      </c>
      <c r="B55" s="469"/>
      <c r="C55" s="469"/>
      <c r="D55" s="469"/>
      <c r="E55" s="470"/>
      <c r="F55" s="263" t="s">
        <v>54</v>
      </c>
      <c r="G55" s="263" t="s">
        <v>55</v>
      </c>
      <c r="H55" s="432" t="s">
        <v>56</v>
      </c>
      <c r="I55" s="433"/>
      <c r="J55" s="265" t="s">
        <v>43</v>
      </c>
      <c r="K55" s="263" t="s">
        <v>57</v>
      </c>
      <c r="L55" s="263" t="s">
        <v>58</v>
      </c>
      <c r="M55" s="264" t="s">
        <v>59</v>
      </c>
      <c r="N55" s="264" t="s">
        <v>60</v>
      </c>
      <c r="O55" s="264" t="s">
        <v>61</v>
      </c>
      <c r="P55" s="264" t="s">
        <v>62</v>
      </c>
    </row>
    <row r="56" spans="1:19" s="7" customFormat="1" ht="100.5" customHeight="1">
      <c r="A56" s="266">
        <v>1</v>
      </c>
      <c r="B56" s="436" t="s">
        <v>442</v>
      </c>
      <c r="C56" s="437"/>
      <c r="D56" s="437"/>
      <c r="E56" s="438"/>
      <c r="F56" s="358" t="s">
        <v>335</v>
      </c>
      <c r="G56" s="324" t="s">
        <v>334</v>
      </c>
      <c r="H56" s="434" t="str">
        <f>$D$18</f>
        <v>Black / White</v>
      </c>
      <c r="I56" s="435"/>
      <c r="J56" s="257" t="s">
        <v>64</v>
      </c>
      <c r="K56" s="257">
        <f>$P$21</f>
        <v>237</v>
      </c>
      <c r="L56" s="268">
        <f>350/4500</f>
        <v>7.7777777777777779E-2</v>
      </c>
      <c r="M56" s="269">
        <f t="shared" ref="M56:M65" si="15">K56*L56</f>
        <v>18.433333333333334</v>
      </c>
      <c r="N56" s="269"/>
      <c r="O56" s="270">
        <f t="shared" ref="O56:O70" si="16">ROUNDUP(SUM(M56:N56),0)</f>
        <v>19</v>
      </c>
      <c r="P56" s="271" t="s">
        <v>331</v>
      </c>
    </row>
    <row r="57" spans="1:19" s="7" customFormat="1" ht="100.5" customHeight="1">
      <c r="A57" s="266">
        <v>2</v>
      </c>
      <c r="B57" s="436" t="s">
        <v>442</v>
      </c>
      <c r="C57" s="437"/>
      <c r="D57" s="437"/>
      <c r="E57" s="438"/>
      <c r="F57" s="358" t="s">
        <v>462</v>
      </c>
      <c r="G57" s="324" t="s">
        <v>460</v>
      </c>
      <c r="H57" s="434" t="str">
        <f>$D$24</f>
        <v>Dark Navy / White</v>
      </c>
      <c r="I57" s="435"/>
      <c r="J57" s="257" t="s">
        <v>64</v>
      </c>
      <c r="K57" s="257">
        <f>$P$27</f>
        <v>227</v>
      </c>
      <c r="L57" s="268">
        <f t="shared" ref="L57:L58" si="17">350/4500</f>
        <v>7.7777777777777779E-2</v>
      </c>
      <c r="M57" s="269">
        <f t="shared" ref="M57:M58" si="18">K57*L57</f>
        <v>17.655555555555555</v>
      </c>
      <c r="N57" s="269"/>
      <c r="O57" s="270">
        <f t="shared" si="16"/>
        <v>18</v>
      </c>
      <c r="P57" s="271" t="s">
        <v>331</v>
      </c>
    </row>
    <row r="58" spans="1:19" s="7" customFormat="1" ht="100.5" customHeight="1">
      <c r="A58" s="266">
        <v>3</v>
      </c>
      <c r="B58" s="436" t="s">
        <v>442</v>
      </c>
      <c r="C58" s="437"/>
      <c r="D58" s="437"/>
      <c r="E58" s="438"/>
      <c r="F58" s="358" t="s">
        <v>463</v>
      </c>
      <c r="G58" s="324" t="s">
        <v>461</v>
      </c>
      <c r="H58" s="434" t="str">
        <f>$D$30</f>
        <v>Grey/White</v>
      </c>
      <c r="I58" s="435"/>
      <c r="J58" s="257" t="s">
        <v>64</v>
      </c>
      <c r="K58" s="257">
        <f>$P$33</f>
        <v>181</v>
      </c>
      <c r="L58" s="268">
        <f t="shared" si="17"/>
        <v>7.7777777777777779E-2</v>
      </c>
      <c r="M58" s="269">
        <f t="shared" si="18"/>
        <v>14.077777777777778</v>
      </c>
      <c r="N58" s="269"/>
      <c r="O58" s="270">
        <f t="shared" si="16"/>
        <v>15</v>
      </c>
      <c r="P58" s="271" t="s">
        <v>331</v>
      </c>
    </row>
    <row r="59" spans="1:19" s="7" customFormat="1" ht="100.5" customHeight="1">
      <c r="A59" s="266">
        <v>5</v>
      </c>
      <c r="B59" s="436" t="s">
        <v>309</v>
      </c>
      <c r="C59" s="437"/>
      <c r="D59" s="437"/>
      <c r="E59" s="438"/>
      <c r="F59" s="267" t="s">
        <v>325</v>
      </c>
      <c r="G59" s="324"/>
      <c r="H59" s="434" t="str">
        <f>$D$18</f>
        <v>Black / White</v>
      </c>
      <c r="I59" s="435"/>
      <c r="J59" s="257" t="s">
        <v>64</v>
      </c>
      <c r="K59" s="403">
        <f>$P$21</f>
        <v>237</v>
      </c>
      <c r="L59" s="406">
        <v>1E-4</v>
      </c>
      <c r="M59" s="404">
        <f t="shared" ref="M59:M61" si="19">K59*L59</f>
        <v>2.3700000000000002E-2</v>
      </c>
      <c r="N59" s="404"/>
      <c r="O59" s="405">
        <f t="shared" ref="O59:O61" si="20">ROUNDUP(SUM(M59:N59),0)</f>
        <v>1</v>
      </c>
      <c r="P59" s="271"/>
    </row>
    <row r="60" spans="1:19" s="7" customFormat="1" ht="100.5" customHeight="1">
      <c r="A60" s="266">
        <v>6</v>
      </c>
      <c r="B60" s="436" t="s">
        <v>309</v>
      </c>
      <c r="C60" s="437"/>
      <c r="D60" s="437"/>
      <c r="E60" s="438"/>
      <c r="F60" s="267" t="s">
        <v>325</v>
      </c>
      <c r="G60" s="324"/>
      <c r="H60" s="434" t="str">
        <f>$D$24</f>
        <v>Dark Navy / White</v>
      </c>
      <c r="I60" s="435"/>
      <c r="J60" s="257" t="s">
        <v>64</v>
      </c>
      <c r="K60" s="403">
        <f>$P$27</f>
        <v>227</v>
      </c>
      <c r="L60" s="406">
        <v>1E-4</v>
      </c>
      <c r="M60" s="404">
        <f t="shared" si="19"/>
        <v>2.2700000000000001E-2</v>
      </c>
      <c r="N60" s="404"/>
      <c r="O60" s="405">
        <v>0</v>
      </c>
      <c r="P60" s="271"/>
    </row>
    <row r="61" spans="1:19" s="7" customFormat="1" ht="100.5" customHeight="1">
      <c r="A61" s="266">
        <v>7</v>
      </c>
      <c r="B61" s="436" t="s">
        <v>309</v>
      </c>
      <c r="C61" s="437"/>
      <c r="D61" s="437"/>
      <c r="E61" s="438"/>
      <c r="F61" s="267" t="s">
        <v>443</v>
      </c>
      <c r="G61" s="324"/>
      <c r="H61" s="434" t="str">
        <f>$D$30</f>
        <v>Grey/White</v>
      </c>
      <c r="I61" s="435"/>
      <c r="J61" s="257" t="s">
        <v>64</v>
      </c>
      <c r="K61" s="403">
        <f>$P$33</f>
        <v>181</v>
      </c>
      <c r="L61" s="406">
        <v>1E-4</v>
      </c>
      <c r="M61" s="404">
        <f t="shared" si="19"/>
        <v>1.8100000000000002E-2</v>
      </c>
      <c r="N61" s="404"/>
      <c r="O61" s="405">
        <f t="shared" si="20"/>
        <v>1</v>
      </c>
      <c r="P61" s="271" t="s">
        <v>459</v>
      </c>
    </row>
    <row r="62" spans="1:19" s="7" customFormat="1" ht="100.5" customHeight="1">
      <c r="A62" s="266">
        <v>5</v>
      </c>
      <c r="B62" s="436" t="s">
        <v>345</v>
      </c>
      <c r="C62" s="437"/>
      <c r="D62" s="437"/>
      <c r="E62" s="438"/>
      <c r="F62" s="267" t="s">
        <v>381</v>
      </c>
      <c r="G62" s="324" t="s">
        <v>465</v>
      </c>
      <c r="H62" s="434" t="str">
        <f>$D$18</f>
        <v>Black / White</v>
      </c>
      <c r="I62" s="435"/>
      <c r="J62" s="257" t="s">
        <v>64</v>
      </c>
      <c r="K62" s="403">
        <f>$P$21</f>
        <v>237</v>
      </c>
      <c r="L62" s="406">
        <v>1E-4</v>
      </c>
      <c r="M62" s="404">
        <f t="shared" ref="M62:M64" si="21">K62*L62</f>
        <v>2.3700000000000002E-2</v>
      </c>
      <c r="N62" s="404"/>
      <c r="O62" s="405">
        <f t="shared" ref="O62" si="22">ROUNDUP(SUM(M62:N62),0)</f>
        <v>1</v>
      </c>
      <c r="P62" s="271" t="s">
        <v>464</v>
      </c>
    </row>
    <row r="63" spans="1:19" s="7" customFormat="1" ht="100.5" customHeight="1">
      <c r="A63" s="266">
        <v>6</v>
      </c>
      <c r="B63" s="436" t="s">
        <v>345</v>
      </c>
      <c r="C63" s="437"/>
      <c r="D63" s="437"/>
      <c r="E63" s="438"/>
      <c r="F63" s="267" t="s">
        <v>381</v>
      </c>
      <c r="G63" s="324" t="s">
        <v>465</v>
      </c>
      <c r="H63" s="434" t="str">
        <f>$D$24</f>
        <v>Dark Navy / White</v>
      </c>
      <c r="I63" s="435"/>
      <c r="J63" s="257" t="s">
        <v>64</v>
      </c>
      <c r="K63" s="403">
        <f>$P$27</f>
        <v>227</v>
      </c>
      <c r="L63" s="406">
        <v>1E-4</v>
      </c>
      <c r="M63" s="404">
        <f t="shared" si="21"/>
        <v>2.2700000000000001E-2</v>
      </c>
      <c r="N63" s="404"/>
      <c r="O63" s="405">
        <v>0</v>
      </c>
      <c r="P63" s="271" t="s">
        <v>464</v>
      </c>
    </row>
    <row r="64" spans="1:19" s="7" customFormat="1" ht="100.5" customHeight="1">
      <c r="A64" s="266">
        <v>7</v>
      </c>
      <c r="B64" s="436" t="s">
        <v>345</v>
      </c>
      <c r="C64" s="437"/>
      <c r="D64" s="437"/>
      <c r="E64" s="438"/>
      <c r="F64" s="267" t="s">
        <v>381</v>
      </c>
      <c r="G64" s="324" t="s">
        <v>465</v>
      </c>
      <c r="H64" s="434" t="str">
        <f>$D$30</f>
        <v>Grey/White</v>
      </c>
      <c r="I64" s="435"/>
      <c r="J64" s="257" t="s">
        <v>64</v>
      </c>
      <c r="K64" s="403">
        <f>$P$33</f>
        <v>181</v>
      </c>
      <c r="L64" s="406">
        <v>1E-4</v>
      </c>
      <c r="M64" s="404">
        <f t="shared" si="21"/>
        <v>1.8100000000000002E-2</v>
      </c>
      <c r="N64" s="404"/>
      <c r="O64" s="405">
        <v>0</v>
      </c>
      <c r="P64" s="271" t="s">
        <v>464</v>
      </c>
    </row>
    <row r="65" spans="1:16" s="7" customFormat="1" ht="115.5" customHeight="1">
      <c r="A65" s="266">
        <v>9</v>
      </c>
      <c r="B65" s="436" t="s">
        <v>223</v>
      </c>
      <c r="C65" s="437"/>
      <c r="D65" s="437"/>
      <c r="E65" s="438"/>
      <c r="F65" s="358" t="s">
        <v>383</v>
      </c>
      <c r="G65" s="401" t="s">
        <v>466</v>
      </c>
      <c r="H65" s="434" t="str">
        <f>$D$18</f>
        <v>Black / White</v>
      </c>
      <c r="I65" s="435"/>
      <c r="J65" s="257" t="s">
        <v>65</v>
      </c>
      <c r="K65" s="257">
        <f>$P$21</f>
        <v>237</v>
      </c>
      <c r="L65" s="268">
        <v>1</v>
      </c>
      <c r="M65" s="269">
        <f t="shared" si="15"/>
        <v>237</v>
      </c>
      <c r="N65" s="269"/>
      <c r="O65" s="270">
        <f t="shared" si="16"/>
        <v>237</v>
      </c>
      <c r="P65" s="271" t="s">
        <v>332</v>
      </c>
    </row>
    <row r="66" spans="1:16" s="7" customFormat="1" ht="115.5" customHeight="1">
      <c r="A66" s="266">
        <v>10</v>
      </c>
      <c r="B66" s="436" t="s">
        <v>223</v>
      </c>
      <c r="C66" s="437"/>
      <c r="D66" s="437"/>
      <c r="E66" s="438"/>
      <c r="F66" s="358" t="s">
        <v>383</v>
      </c>
      <c r="G66" s="401" t="s">
        <v>466</v>
      </c>
      <c r="H66" s="434" t="str">
        <f>$D$24</f>
        <v>Dark Navy / White</v>
      </c>
      <c r="I66" s="435"/>
      <c r="J66" s="257" t="s">
        <v>65</v>
      </c>
      <c r="K66" s="257">
        <f>$P$27</f>
        <v>227</v>
      </c>
      <c r="L66" s="268">
        <v>1</v>
      </c>
      <c r="M66" s="269">
        <f t="shared" ref="M66:M67" si="23">K66*L66</f>
        <v>227</v>
      </c>
      <c r="N66" s="269"/>
      <c r="O66" s="270">
        <f t="shared" si="16"/>
        <v>227</v>
      </c>
      <c r="P66" s="271" t="s">
        <v>332</v>
      </c>
    </row>
    <row r="67" spans="1:16" s="7" customFormat="1" ht="115.5" customHeight="1">
      <c r="A67" s="266">
        <v>11</v>
      </c>
      <c r="B67" s="436" t="s">
        <v>223</v>
      </c>
      <c r="C67" s="437"/>
      <c r="D67" s="437"/>
      <c r="E67" s="438"/>
      <c r="F67" s="358" t="s">
        <v>382</v>
      </c>
      <c r="G67" s="401" t="s">
        <v>467</v>
      </c>
      <c r="H67" s="434" t="str">
        <f>$D$30</f>
        <v>Grey/White</v>
      </c>
      <c r="I67" s="435"/>
      <c r="J67" s="257" t="s">
        <v>65</v>
      </c>
      <c r="K67" s="257">
        <f>$P$33</f>
        <v>181</v>
      </c>
      <c r="L67" s="268">
        <v>1</v>
      </c>
      <c r="M67" s="269">
        <f t="shared" si="23"/>
        <v>181</v>
      </c>
      <c r="N67" s="269"/>
      <c r="O67" s="270">
        <f t="shared" si="16"/>
        <v>181</v>
      </c>
      <c r="P67" s="271" t="s">
        <v>332</v>
      </c>
    </row>
    <row r="68" spans="1:16" s="7" customFormat="1" ht="117.75" customHeight="1">
      <c r="A68" s="266">
        <v>13</v>
      </c>
      <c r="B68" s="440" t="s">
        <v>333</v>
      </c>
      <c r="C68" s="441"/>
      <c r="D68" s="441"/>
      <c r="E68" s="442"/>
      <c r="F68" s="358" t="s">
        <v>380</v>
      </c>
      <c r="G68" s="401" t="s">
        <v>468</v>
      </c>
      <c r="H68" s="434" t="str">
        <f>$D$18</f>
        <v>Black / White</v>
      </c>
      <c r="I68" s="435"/>
      <c r="J68" s="257" t="s">
        <v>65</v>
      </c>
      <c r="K68" s="257">
        <f>$P$21</f>
        <v>237</v>
      </c>
      <c r="L68" s="268">
        <v>1</v>
      </c>
      <c r="M68" s="269">
        <f t="shared" ref="M68:M70" si="24">K68*L68</f>
        <v>237</v>
      </c>
      <c r="N68" s="269"/>
      <c r="O68" s="270">
        <f t="shared" si="16"/>
        <v>237</v>
      </c>
      <c r="P68" s="271" t="s">
        <v>469</v>
      </c>
    </row>
    <row r="69" spans="1:16" s="7" customFormat="1" ht="117.75" customHeight="1">
      <c r="A69" s="266">
        <v>14</v>
      </c>
      <c r="B69" s="440" t="s">
        <v>333</v>
      </c>
      <c r="C69" s="441"/>
      <c r="D69" s="441"/>
      <c r="E69" s="442"/>
      <c r="F69" s="358" t="s">
        <v>380</v>
      </c>
      <c r="G69" s="401" t="s">
        <v>468</v>
      </c>
      <c r="H69" s="434" t="str">
        <f>$D$24</f>
        <v>Dark Navy / White</v>
      </c>
      <c r="I69" s="435"/>
      <c r="J69" s="257" t="s">
        <v>65</v>
      </c>
      <c r="K69" s="257">
        <f>$P$27</f>
        <v>227</v>
      </c>
      <c r="L69" s="268">
        <v>1</v>
      </c>
      <c r="M69" s="269">
        <f t="shared" si="24"/>
        <v>227</v>
      </c>
      <c r="N69" s="269"/>
      <c r="O69" s="270">
        <f t="shared" si="16"/>
        <v>227</v>
      </c>
      <c r="P69" s="271" t="s">
        <v>469</v>
      </c>
    </row>
    <row r="70" spans="1:16" s="7" customFormat="1" ht="117.75" customHeight="1">
      <c r="A70" s="266">
        <v>15</v>
      </c>
      <c r="B70" s="440" t="s">
        <v>333</v>
      </c>
      <c r="C70" s="441"/>
      <c r="D70" s="441"/>
      <c r="E70" s="442"/>
      <c r="F70" s="358" t="s">
        <v>380</v>
      </c>
      <c r="G70" s="401" t="s">
        <v>468</v>
      </c>
      <c r="H70" s="434" t="str">
        <f>$D$30</f>
        <v>Grey/White</v>
      </c>
      <c r="I70" s="435"/>
      <c r="J70" s="257" t="s">
        <v>65</v>
      </c>
      <c r="K70" s="257">
        <f>$P$33</f>
        <v>181</v>
      </c>
      <c r="L70" s="268">
        <v>1</v>
      </c>
      <c r="M70" s="269">
        <f t="shared" si="24"/>
        <v>181</v>
      </c>
      <c r="N70" s="269"/>
      <c r="O70" s="270">
        <f t="shared" si="16"/>
        <v>181</v>
      </c>
      <c r="P70" s="271" t="s">
        <v>469</v>
      </c>
    </row>
    <row r="71" spans="1:16" s="7" customFormat="1" ht="100.5" customHeight="1">
      <c r="A71" s="266">
        <v>17</v>
      </c>
      <c r="B71" s="436" t="s">
        <v>327</v>
      </c>
      <c r="C71" s="437"/>
      <c r="D71" s="437"/>
      <c r="E71" s="438"/>
      <c r="F71" s="267" t="s">
        <v>325</v>
      </c>
      <c r="G71" s="324"/>
      <c r="H71" s="434" t="str">
        <f>$D$18</f>
        <v>Black / White</v>
      </c>
      <c r="I71" s="435"/>
      <c r="J71" s="257" t="s">
        <v>28</v>
      </c>
      <c r="K71" s="257">
        <f>$P$21</f>
        <v>237</v>
      </c>
      <c r="L71" s="268">
        <v>0.04</v>
      </c>
      <c r="M71" s="269">
        <f t="shared" ref="M71" si="25">K71*L71</f>
        <v>9.48</v>
      </c>
      <c r="N71" s="269"/>
      <c r="O71" s="270">
        <f t="shared" ref="O71" si="26">SUM(M71:N71)</f>
        <v>9.48</v>
      </c>
      <c r="P71" s="271" t="s">
        <v>330</v>
      </c>
    </row>
    <row r="72" spans="1:16" s="7" customFormat="1" ht="100.5" customHeight="1">
      <c r="A72" s="266">
        <v>18</v>
      </c>
      <c r="B72" s="436" t="s">
        <v>327</v>
      </c>
      <c r="C72" s="437"/>
      <c r="D72" s="437"/>
      <c r="E72" s="438"/>
      <c r="F72" s="267" t="s">
        <v>325</v>
      </c>
      <c r="G72" s="324"/>
      <c r="H72" s="434" t="str">
        <f>$D$24</f>
        <v>Dark Navy / White</v>
      </c>
      <c r="I72" s="435"/>
      <c r="J72" s="257" t="s">
        <v>28</v>
      </c>
      <c r="K72" s="257">
        <f>$P$27</f>
        <v>227</v>
      </c>
      <c r="L72" s="268">
        <v>0.04</v>
      </c>
      <c r="M72" s="269">
        <f t="shared" ref="M72:M73" si="27">K72*L72</f>
        <v>9.08</v>
      </c>
      <c r="N72" s="269"/>
      <c r="O72" s="270">
        <f t="shared" ref="O72:O73" si="28">SUM(M72:N72)</f>
        <v>9.08</v>
      </c>
      <c r="P72" s="271" t="s">
        <v>330</v>
      </c>
    </row>
    <row r="73" spans="1:16" s="7" customFormat="1" ht="100.5" customHeight="1" thickBot="1">
      <c r="A73" s="266">
        <v>19</v>
      </c>
      <c r="B73" s="436" t="s">
        <v>327</v>
      </c>
      <c r="C73" s="437"/>
      <c r="D73" s="437"/>
      <c r="E73" s="438"/>
      <c r="F73" s="267" t="s">
        <v>470</v>
      </c>
      <c r="G73" s="324"/>
      <c r="H73" s="434" t="str">
        <f>$D$30</f>
        <v>Grey/White</v>
      </c>
      <c r="I73" s="435"/>
      <c r="J73" s="257" t="s">
        <v>28</v>
      </c>
      <c r="K73" s="257">
        <f>$P$33</f>
        <v>181</v>
      </c>
      <c r="L73" s="268">
        <v>0.04</v>
      </c>
      <c r="M73" s="269">
        <f t="shared" si="27"/>
        <v>7.24</v>
      </c>
      <c r="N73" s="269"/>
      <c r="O73" s="270">
        <f t="shared" si="28"/>
        <v>7.24</v>
      </c>
      <c r="P73" s="271" t="s">
        <v>330</v>
      </c>
    </row>
    <row r="74" spans="1:16" s="254" customFormat="1" ht="75">
      <c r="A74" s="468" t="s">
        <v>53</v>
      </c>
      <c r="B74" s="469"/>
      <c r="C74" s="469"/>
      <c r="D74" s="469"/>
      <c r="E74" s="470"/>
      <c r="F74" s="263" t="s">
        <v>54</v>
      </c>
      <c r="G74" s="263" t="s">
        <v>55</v>
      </c>
      <c r="H74" s="432" t="s">
        <v>56</v>
      </c>
      <c r="I74" s="433"/>
      <c r="J74" s="265" t="s">
        <v>43</v>
      </c>
      <c r="K74" s="263" t="s">
        <v>57</v>
      </c>
      <c r="L74" s="263" t="s">
        <v>58</v>
      </c>
      <c r="M74" s="264" t="s">
        <v>59</v>
      </c>
      <c r="N74" s="264" t="s">
        <v>60</v>
      </c>
      <c r="O74" s="264" t="s">
        <v>61</v>
      </c>
      <c r="P74" s="264" t="s">
        <v>62</v>
      </c>
    </row>
    <row r="75" spans="1:16" s="7" customFormat="1" ht="100.5" customHeight="1">
      <c r="A75" s="266">
        <v>21</v>
      </c>
      <c r="B75" s="439" t="s">
        <v>328</v>
      </c>
      <c r="C75" s="439"/>
      <c r="D75" s="439"/>
      <c r="E75" s="439"/>
      <c r="F75" s="170" t="s">
        <v>126</v>
      </c>
      <c r="G75" s="158" t="s">
        <v>471</v>
      </c>
      <c r="H75" s="434" t="str">
        <f>$D$18</f>
        <v>Black / White</v>
      </c>
      <c r="I75" s="435"/>
      <c r="J75" s="257" t="s">
        <v>65</v>
      </c>
      <c r="K75" s="257">
        <f>$P$21</f>
        <v>237</v>
      </c>
      <c r="L75" s="268">
        <v>1</v>
      </c>
      <c r="M75" s="269">
        <f t="shared" ref="M75:M76" si="29">K75*L75</f>
        <v>237</v>
      </c>
      <c r="N75" s="269"/>
      <c r="O75" s="270">
        <f t="shared" ref="O75:O76" si="30">SUM(M75:N75)</f>
        <v>237</v>
      </c>
      <c r="P75" s="271" t="s">
        <v>329</v>
      </c>
    </row>
    <row r="76" spans="1:16" s="7" customFormat="1" ht="100.5" customHeight="1">
      <c r="A76" s="266">
        <v>22</v>
      </c>
      <c r="B76" s="439" t="s">
        <v>328</v>
      </c>
      <c r="C76" s="439"/>
      <c r="D76" s="439"/>
      <c r="E76" s="439"/>
      <c r="F76" s="170" t="s">
        <v>126</v>
      </c>
      <c r="G76" s="158" t="s">
        <v>471</v>
      </c>
      <c r="H76" s="434" t="str">
        <f>$D$24</f>
        <v>Dark Navy / White</v>
      </c>
      <c r="I76" s="435"/>
      <c r="J76" s="257" t="s">
        <v>65</v>
      </c>
      <c r="K76" s="257">
        <f>$P$27</f>
        <v>227</v>
      </c>
      <c r="L76" s="268">
        <v>1</v>
      </c>
      <c r="M76" s="269">
        <f t="shared" si="29"/>
        <v>227</v>
      </c>
      <c r="N76" s="269"/>
      <c r="O76" s="270">
        <f t="shared" si="30"/>
        <v>227</v>
      </c>
      <c r="P76" s="271" t="s">
        <v>329</v>
      </c>
    </row>
    <row r="77" spans="1:16" s="7" customFormat="1" ht="100.5" customHeight="1">
      <c r="A77" s="266">
        <v>23</v>
      </c>
      <c r="B77" s="439" t="s">
        <v>328</v>
      </c>
      <c r="C77" s="439"/>
      <c r="D77" s="439"/>
      <c r="E77" s="439"/>
      <c r="F77" s="170" t="s">
        <v>126</v>
      </c>
      <c r="G77" s="158" t="s">
        <v>471</v>
      </c>
      <c r="H77" s="434" t="str">
        <f>$D$30</f>
        <v>Grey/White</v>
      </c>
      <c r="I77" s="435"/>
      <c r="J77" s="257" t="s">
        <v>65</v>
      </c>
      <c r="K77" s="257">
        <f>$P$33</f>
        <v>181</v>
      </c>
      <c r="L77" s="268">
        <v>1</v>
      </c>
      <c r="M77" s="269">
        <f t="shared" ref="M77" si="31">K77*L77</f>
        <v>181</v>
      </c>
      <c r="N77" s="269"/>
      <c r="O77" s="270">
        <f t="shared" ref="O77" si="32">SUM(M77:N77)</f>
        <v>181</v>
      </c>
      <c r="P77" s="271" t="s">
        <v>329</v>
      </c>
    </row>
    <row r="78" spans="1:16" s="7" customFormat="1" ht="100.5" customHeight="1">
      <c r="A78" s="266">
        <v>21</v>
      </c>
      <c r="B78" s="439" t="s">
        <v>472</v>
      </c>
      <c r="C78" s="439"/>
      <c r="D78" s="439"/>
      <c r="E78" s="439"/>
      <c r="F78" s="170" t="s">
        <v>335</v>
      </c>
      <c r="G78" s="270" t="s">
        <v>387</v>
      </c>
      <c r="H78" s="434" t="str">
        <f>$D$18</f>
        <v>Black / White</v>
      </c>
      <c r="I78" s="435"/>
      <c r="J78" s="257" t="s">
        <v>65</v>
      </c>
      <c r="K78" s="257">
        <f>$P$21</f>
        <v>237</v>
      </c>
      <c r="L78" s="268">
        <v>1</v>
      </c>
      <c r="M78" s="269">
        <f t="shared" ref="M78:M80" si="33">K78*L78</f>
        <v>237</v>
      </c>
      <c r="N78" s="269"/>
      <c r="O78" s="270">
        <f t="shared" ref="O78:O80" si="34">SUM(M78:N78)</f>
        <v>237</v>
      </c>
      <c r="P78" s="271" t="s">
        <v>377</v>
      </c>
    </row>
    <row r="79" spans="1:16" s="7" customFormat="1" ht="100.5" customHeight="1">
      <c r="A79" s="266">
        <v>22</v>
      </c>
      <c r="B79" s="439" t="s">
        <v>472</v>
      </c>
      <c r="C79" s="439"/>
      <c r="D79" s="439"/>
      <c r="E79" s="439"/>
      <c r="F79" s="170" t="s">
        <v>462</v>
      </c>
      <c r="G79" s="270" t="s">
        <v>378</v>
      </c>
      <c r="H79" s="434" t="str">
        <f>$D$24</f>
        <v>Dark Navy / White</v>
      </c>
      <c r="I79" s="435"/>
      <c r="J79" s="257" t="s">
        <v>65</v>
      </c>
      <c r="K79" s="257">
        <f>$P$27</f>
        <v>227</v>
      </c>
      <c r="L79" s="268">
        <v>1</v>
      </c>
      <c r="M79" s="269">
        <f t="shared" si="33"/>
        <v>227</v>
      </c>
      <c r="N79" s="269"/>
      <c r="O79" s="270">
        <f t="shared" si="34"/>
        <v>227</v>
      </c>
      <c r="P79" s="271" t="s">
        <v>377</v>
      </c>
    </row>
    <row r="80" spans="1:16" s="7" customFormat="1" ht="100.5" customHeight="1">
      <c r="A80" s="266">
        <v>23</v>
      </c>
      <c r="B80" s="439" t="s">
        <v>472</v>
      </c>
      <c r="C80" s="439"/>
      <c r="D80" s="439"/>
      <c r="E80" s="439"/>
      <c r="F80" s="170" t="s">
        <v>403</v>
      </c>
      <c r="G80" s="270" t="s">
        <v>404</v>
      </c>
      <c r="H80" s="434" t="str">
        <f>$D$30</f>
        <v>Grey/White</v>
      </c>
      <c r="I80" s="435"/>
      <c r="J80" s="257" t="s">
        <v>65</v>
      </c>
      <c r="K80" s="257">
        <f>$P$33</f>
        <v>181</v>
      </c>
      <c r="L80" s="268">
        <v>1</v>
      </c>
      <c r="M80" s="269">
        <f t="shared" si="33"/>
        <v>181</v>
      </c>
      <c r="N80" s="269"/>
      <c r="O80" s="270">
        <f t="shared" si="34"/>
        <v>181</v>
      </c>
      <c r="P80" s="271" t="s">
        <v>377</v>
      </c>
    </row>
    <row r="81" spans="1:16" s="7" customFormat="1" ht="150.75" customHeight="1">
      <c r="A81" s="266">
        <v>21</v>
      </c>
      <c r="B81" s="439" t="s">
        <v>473</v>
      </c>
      <c r="C81" s="439"/>
      <c r="D81" s="439"/>
      <c r="E81" s="439"/>
      <c r="F81" s="170" t="s">
        <v>335</v>
      </c>
      <c r="G81" s="270" t="s">
        <v>398</v>
      </c>
      <c r="H81" s="434" t="str">
        <f>$D$18</f>
        <v>Black / White</v>
      </c>
      <c r="I81" s="435"/>
      <c r="J81" s="257" t="s">
        <v>65</v>
      </c>
      <c r="K81" s="257">
        <f>$P$21</f>
        <v>237</v>
      </c>
      <c r="L81" s="268">
        <v>1</v>
      </c>
      <c r="M81" s="269">
        <f t="shared" ref="M81:M83" si="35">K81*L81</f>
        <v>237</v>
      </c>
      <c r="N81" s="269"/>
      <c r="O81" s="270">
        <f t="shared" ref="O81:O83" si="36">SUM(M81:N81)</f>
        <v>237</v>
      </c>
      <c r="P81" s="271" t="s">
        <v>401</v>
      </c>
    </row>
    <row r="82" spans="1:16" s="7" customFormat="1" ht="150.75" customHeight="1">
      <c r="A82" s="266">
        <v>22</v>
      </c>
      <c r="B82" s="439" t="s">
        <v>473</v>
      </c>
      <c r="C82" s="439"/>
      <c r="D82" s="439"/>
      <c r="E82" s="439"/>
      <c r="F82" s="170" t="s">
        <v>462</v>
      </c>
      <c r="G82" s="270" t="s">
        <v>399</v>
      </c>
      <c r="H82" s="434" t="str">
        <f>$D$24</f>
        <v>Dark Navy / White</v>
      </c>
      <c r="I82" s="435"/>
      <c r="J82" s="257" t="s">
        <v>65</v>
      </c>
      <c r="K82" s="257">
        <f>$P$27</f>
        <v>227</v>
      </c>
      <c r="L82" s="268">
        <v>1</v>
      </c>
      <c r="M82" s="269">
        <f t="shared" si="35"/>
        <v>227</v>
      </c>
      <c r="N82" s="269"/>
      <c r="O82" s="270">
        <f t="shared" si="36"/>
        <v>227</v>
      </c>
      <c r="P82" s="271" t="s">
        <v>401</v>
      </c>
    </row>
    <row r="83" spans="1:16" s="7" customFormat="1" ht="150.75" customHeight="1">
      <c r="A83" s="266">
        <v>23</v>
      </c>
      <c r="B83" s="439" t="s">
        <v>473</v>
      </c>
      <c r="C83" s="439"/>
      <c r="D83" s="439"/>
      <c r="E83" s="439"/>
      <c r="F83" s="170" t="s">
        <v>400</v>
      </c>
      <c r="G83" s="270">
        <v>316</v>
      </c>
      <c r="H83" s="434" t="str">
        <f>$D$30</f>
        <v>Grey/White</v>
      </c>
      <c r="I83" s="435"/>
      <c r="J83" s="257" t="s">
        <v>65</v>
      </c>
      <c r="K83" s="257">
        <f>$P$33</f>
        <v>181</v>
      </c>
      <c r="L83" s="268">
        <v>1</v>
      </c>
      <c r="M83" s="269">
        <f t="shared" si="35"/>
        <v>181</v>
      </c>
      <c r="N83" s="269"/>
      <c r="O83" s="270">
        <f t="shared" si="36"/>
        <v>181</v>
      </c>
      <c r="P83" s="271" t="s">
        <v>401</v>
      </c>
    </row>
    <row r="84" spans="1:16" s="7" customFormat="1" ht="124.5" customHeight="1">
      <c r="A84" s="266">
        <v>21</v>
      </c>
      <c r="B84" s="439" t="s">
        <v>478</v>
      </c>
      <c r="C84" s="439"/>
      <c r="D84" s="439"/>
      <c r="E84" s="439"/>
      <c r="F84" s="170" t="s">
        <v>481</v>
      </c>
      <c r="G84" s="158" t="s">
        <v>485</v>
      </c>
      <c r="H84" s="434" t="str">
        <f>$D$18</f>
        <v>Black / White</v>
      </c>
      <c r="I84" s="435"/>
      <c r="J84" s="257" t="s">
        <v>65</v>
      </c>
      <c r="K84" s="257">
        <f>$P$21</f>
        <v>237</v>
      </c>
      <c r="L84" s="268">
        <v>1</v>
      </c>
      <c r="M84" s="269">
        <f t="shared" ref="M84:M86" si="37">K84*L84</f>
        <v>237</v>
      </c>
      <c r="N84" s="269"/>
      <c r="O84" s="270">
        <f t="shared" ref="O84:O86" si="38">SUM(M84:N84)</f>
        <v>237</v>
      </c>
      <c r="P84" s="271" t="s">
        <v>484</v>
      </c>
    </row>
    <row r="85" spans="1:16" s="7" customFormat="1" ht="124.5" customHeight="1">
      <c r="A85" s="266">
        <v>22</v>
      </c>
      <c r="B85" s="439" t="s">
        <v>478</v>
      </c>
      <c r="C85" s="439"/>
      <c r="D85" s="439"/>
      <c r="E85" s="439"/>
      <c r="F85" s="170" t="s">
        <v>483</v>
      </c>
      <c r="G85" s="158" t="s">
        <v>485</v>
      </c>
      <c r="H85" s="434" t="str">
        <f>$D$24</f>
        <v>Dark Navy / White</v>
      </c>
      <c r="I85" s="435"/>
      <c r="J85" s="257" t="s">
        <v>65</v>
      </c>
      <c r="K85" s="257">
        <f>$P$27</f>
        <v>227</v>
      </c>
      <c r="L85" s="268">
        <v>1</v>
      </c>
      <c r="M85" s="269">
        <f t="shared" si="37"/>
        <v>227</v>
      </c>
      <c r="N85" s="269"/>
      <c r="O85" s="270">
        <f t="shared" si="38"/>
        <v>227</v>
      </c>
      <c r="P85" s="271" t="s">
        <v>484</v>
      </c>
    </row>
    <row r="86" spans="1:16" s="7" customFormat="1" ht="124.5" customHeight="1">
      <c r="A86" s="398">
        <v>23</v>
      </c>
      <c r="B86" s="439" t="s">
        <v>478</v>
      </c>
      <c r="C86" s="439"/>
      <c r="D86" s="439"/>
      <c r="E86" s="439"/>
      <c r="F86" s="170" t="s">
        <v>482</v>
      </c>
      <c r="G86" s="158" t="s">
        <v>485</v>
      </c>
      <c r="H86" s="434" t="str">
        <f>$D$30</f>
        <v>Grey/White</v>
      </c>
      <c r="I86" s="435"/>
      <c r="J86" s="257" t="s">
        <v>65</v>
      </c>
      <c r="K86" s="257">
        <f>$P$33</f>
        <v>181</v>
      </c>
      <c r="L86" s="268">
        <v>1</v>
      </c>
      <c r="M86" s="269">
        <f t="shared" si="37"/>
        <v>181</v>
      </c>
      <c r="N86" s="269"/>
      <c r="O86" s="270">
        <f t="shared" si="38"/>
        <v>181</v>
      </c>
      <c r="P86" s="431" t="s">
        <v>484</v>
      </c>
    </row>
    <row r="87" spans="1:16" s="64" customFormat="1" ht="67.5" customHeight="1" thickBot="1">
      <c r="B87" s="17" t="s">
        <v>66</v>
      </c>
      <c r="G87" s="66"/>
      <c r="P87" s="67"/>
    </row>
    <row r="88" spans="1:16" s="254" customFormat="1" ht="75">
      <c r="A88" s="468" t="s">
        <v>53</v>
      </c>
      <c r="B88" s="469"/>
      <c r="C88" s="469"/>
      <c r="D88" s="469"/>
      <c r="E88" s="470"/>
      <c r="F88" s="263" t="s">
        <v>54</v>
      </c>
      <c r="G88" s="263" t="s">
        <v>55</v>
      </c>
      <c r="H88" s="432" t="s">
        <v>56</v>
      </c>
      <c r="I88" s="433"/>
      <c r="J88" s="265" t="s">
        <v>43</v>
      </c>
      <c r="K88" s="263" t="s">
        <v>57</v>
      </c>
      <c r="L88" s="263" t="s">
        <v>58</v>
      </c>
      <c r="M88" s="264" t="s">
        <v>59</v>
      </c>
      <c r="N88" s="264" t="s">
        <v>60</v>
      </c>
      <c r="O88" s="264" t="s">
        <v>61</v>
      </c>
      <c r="P88" s="264" t="s">
        <v>62</v>
      </c>
    </row>
    <row r="89" spans="1:16" s="355" customFormat="1" ht="103.5" customHeight="1">
      <c r="A89" s="255">
        <v>1</v>
      </c>
      <c r="B89" s="440" t="s">
        <v>310</v>
      </c>
      <c r="C89" s="441"/>
      <c r="D89" s="441"/>
      <c r="E89" s="442"/>
      <c r="F89" s="354" t="s">
        <v>34</v>
      </c>
      <c r="G89" s="354"/>
      <c r="H89" s="434" t="str">
        <f t="shared" ref="H89" si="39">$D$18</f>
        <v>Black / White</v>
      </c>
      <c r="I89" s="435"/>
      <c r="J89" s="258" t="s">
        <v>65</v>
      </c>
      <c r="K89" s="257">
        <f>$P$21</f>
        <v>237</v>
      </c>
      <c r="L89" s="258">
        <v>1</v>
      </c>
      <c r="M89" s="258">
        <f t="shared" ref="M89:M90" si="40">L89*K89</f>
        <v>237</v>
      </c>
      <c r="N89" s="260"/>
      <c r="O89" s="280">
        <f t="shared" ref="O89:O90" si="41">M89</f>
        <v>237</v>
      </c>
      <c r="P89" s="280" t="s">
        <v>311</v>
      </c>
    </row>
    <row r="90" spans="1:16" s="355" customFormat="1" ht="103.5" customHeight="1">
      <c r="A90" s="255">
        <v>2</v>
      </c>
      <c r="B90" s="440" t="s">
        <v>310</v>
      </c>
      <c r="C90" s="441"/>
      <c r="D90" s="441"/>
      <c r="E90" s="442"/>
      <c r="F90" s="354" t="s">
        <v>34</v>
      </c>
      <c r="G90" s="354"/>
      <c r="H90" s="434" t="str">
        <f t="shared" ref="H90" si="42">$D$24</f>
        <v>Dark Navy / White</v>
      </c>
      <c r="I90" s="435"/>
      <c r="J90" s="258" t="s">
        <v>65</v>
      </c>
      <c r="K90" s="257">
        <f>$P$27</f>
        <v>227</v>
      </c>
      <c r="L90" s="258">
        <v>1</v>
      </c>
      <c r="M90" s="258">
        <f t="shared" si="40"/>
        <v>227</v>
      </c>
      <c r="N90" s="260"/>
      <c r="O90" s="280">
        <f t="shared" si="41"/>
        <v>227</v>
      </c>
      <c r="P90" s="280" t="s">
        <v>311</v>
      </c>
    </row>
    <row r="91" spans="1:16" s="355" customFormat="1" ht="103.5" customHeight="1" thickBot="1">
      <c r="A91" s="255">
        <v>3</v>
      </c>
      <c r="B91" s="440" t="s">
        <v>310</v>
      </c>
      <c r="C91" s="441"/>
      <c r="D91" s="441"/>
      <c r="E91" s="442"/>
      <c r="F91" s="354" t="s">
        <v>34</v>
      </c>
      <c r="G91" s="354"/>
      <c r="H91" s="434" t="str">
        <f t="shared" ref="H91" si="43">$D$30</f>
        <v>Grey/White</v>
      </c>
      <c r="I91" s="435"/>
      <c r="J91" s="258" t="s">
        <v>65</v>
      </c>
      <c r="K91" s="257">
        <f>$P$33</f>
        <v>181</v>
      </c>
      <c r="L91" s="258">
        <v>1</v>
      </c>
      <c r="M91" s="258">
        <f t="shared" ref="M91" si="44">L91*K91</f>
        <v>181</v>
      </c>
      <c r="N91" s="260"/>
      <c r="O91" s="280">
        <f t="shared" ref="O91" si="45">M91</f>
        <v>181</v>
      </c>
      <c r="P91" s="280" t="s">
        <v>311</v>
      </c>
    </row>
    <row r="92" spans="1:16" s="254" customFormat="1" ht="137.25" customHeight="1">
      <c r="A92" s="468" t="s">
        <v>53</v>
      </c>
      <c r="B92" s="469"/>
      <c r="C92" s="469"/>
      <c r="D92" s="469"/>
      <c r="E92" s="470"/>
      <c r="F92" s="263" t="s">
        <v>54</v>
      </c>
      <c r="G92" s="263" t="s">
        <v>55</v>
      </c>
      <c r="H92" s="432" t="s">
        <v>56</v>
      </c>
      <c r="I92" s="433"/>
      <c r="J92" s="265" t="s">
        <v>43</v>
      </c>
      <c r="K92" s="263" t="s">
        <v>57</v>
      </c>
      <c r="L92" s="263" t="s">
        <v>58</v>
      </c>
      <c r="M92" s="264" t="s">
        <v>59</v>
      </c>
      <c r="N92" s="264" t="s">
        <v>60</v>
      </c>
      <c r="O92" s="264" t="s">
        <v>61</v>
      </c>
      <c r="P92" s="264" t="s">
        <v>62</v>
      </c>
    </row>
    <row r="93" spans="1:16" s="355" customFormat="1" ht="103.5" customHeight="1">
      <c r="A93" s="255">
        <v>5</v>
      </c>
      <c r="B93" s="440" t="s">
        <v>312</v>
      </c>
      <c r="C93" s="441"/>
      <c r="D93" s="441"/>
      <c r="E93" s="442"/>
      <c r="F93" s="354" t="s">
        <v>67</v>
      </c>
      <c r="G93" s="354"/>
      <c r="H93" s="434" t="str">
        <f t="shared" ref="H93" si="46">$D$18</f>
        <v>Black / White</v>
      </c>
      <c r="I93" s="435"/>
      <c r="J93" s="258" t="s">
        <v>65</v>
      </c>
      <c r="K93" s="257">
        <f>$P$21</f>
        <v>237</v>
      </c>
      <c r="L93" s="258">
        <v>1</v>
      </c>
      <c r="M93" s="258">
        <f t="shared" ref="M93" si="47">L93*K93</f>
        <v>237</v>
      </c>
      <c r="N93" s="260"/>
      <c r="O93" s="280">
        <f t="shared" ref="O93" si="48">M93</f>
        <v>237</v>
      </c>
      <c r="P93" s="280" t="s">
        <v>311</v>
      </c>
    </row>
    <row r="94" spans="1:16" s="355" customFormat="1" ht="103.5" customHeight="1">
      <c r="A94" s="255">
        <v>6</v>
      </c>
      <c r="B94" s="440" t="s">
        <v>312</v>
      </c>
      <c r="C94" s="441"/>
      <c r="D94" s="441"/>
      <c r="E94" s="442"/>
      <c r="F94" s="354" t="s">
        <v>67</v>
      </c>
      <c r="G94" s="354"/>
      <c r="H94" s="434" t="str">
        <f t="shared" ref="H94" si="49">$D$24</f>
        <v>Dark Navy / White</v>
      </c>
      <c r="I94" s="435"/>
      <c r="J94" s="258" t="s">
        <v>65</v>
      </c>
      <c r="K94" s="257">
        <f>$P$27</f>
        <v>227</v>
      </c>
      <c r="L94" s="258">
        <v>1</v>
      </c>
      <c r="M94" s="258">
        <f t="shared" ref="M94" si="50">L94*K94</f>
        <v>227</v>
      </c>
      <c r="N94" s="260"/>
      <c r="O94" s="280">
        <f t="shared" ref="O94" si="51">M94</f>
        <v>227</v>
      </c>
      <c r="P94" s="280" t="s">
        <v>311</v>
      </c>
    </row>
    <row r="95" spans="1:16" s="355" customFormat="1" ht="103.5" customHeight="1">
      <c r="A95" s="255">
        <v>7</v>
      </c>
      <c r="B95" s="440" t="s">
        <v>312</v>
      </c>
      <c r="C95" s="441"/>
      <c r="D95" s="441"/>
      <c r="E95" s="442"/>
      <c r="F95" s="354" t="s">
        <v>67</v>
      </c>
      <c r="G95" s="354"/>
      <c r="H95" s="434" t="str">
        <f t="shared" ref="H95" si="52">$D$30</f>
        <v>Grey/White</v>
      </c>
      <c r="I95" s="435"/>
      <c r="J95" s="258" t="s">
        <v>65</v>
      </c>
      <c r="K95" s="257">
        <f>$P$33</f>
        <v>181</v>
      </c>
      <c r="L95" s="258">
        <v>1</v>
      </c>
      <c r="M95" s="258">
        <f t="shared" ref="M95" si="53">L95*K95</f>
        <v>181</v>
      </c>
      <c r="N95" s="260"/>
      <c r="O95" s="280">
        <f t="shared" ref="O95" si="54">M95</f>
        <v>181</v>
      </c>
      <c r="P95" s="280" t="s">
        <v>311</v>
      </c>
    </row>
    <row r="96" spans="1:16" s="355" customFormat="1" ht="105.75" customHeight="1">
      <c r="A96" s="255">
        <v>9</v>
      </c>
      <c r="B96" s="440" t="s">
        <v>474</v>
      </c>
      <c r="C96" s="441"/>
      <c r="D96" s="441"/>
      <c r="E96" s="442"/>
      <c r="F96" s="354" t="s">
        <v>313</v>
      </c>
      <c r="G96" s="354"/>
      <c r="H96" s="434" t="str">
        <f t="shared" ref="H96" si="55">$D$18</f>
        <v>Black / White</v>
      </c>
      <c r="I96" s="435"/>
      <c r="J96" s="258" t="s">
        <v>65</v>
      </c>
      <c r="K96" s="257">
        <f>$P$21</f>
        <v>237</v>
      </c>
      <c r="L96" s="258">
        <v>3</v>
      </c>
      <c r="M96" s="258">
        <f t="shared" ref="M96:M112" si="56">L96*K96</f>
        <v>711</v>
      </c>
      <c r="N96" s="260"/>
      <c r="O96" s="280">
        <f t="shared" ref="O96:O112" si="57">M96</f>
        <v>711</v>
      </c>
      <c r="P96" s="280" t="s">
        <v>314</v>
      </c>
    </row>
    <row r="97" spans="1:16" s="355" customFormat="1" ht="105.75" customHeight="1">
      <c r="A97" s="255">
        <v>10</v>
      </c>
      <c r="B97" s="440" t="s">
        <v>474</v>
      </c>
      <c r="C97" s="441"/>
      <c r="D97" s="441"/>
      <c r="E97" s="442"/>
      <c r="F97" s="354" t="s">
        <v>313</v>
      </c>
      <c r="G97" s="354"/>
      <c r="H97" s="434" t="str">
        <f t="shared" ref="H97" si="58">$D$24</f>
        <v>Dark Navy / White</v>
      </c>
      <c r="I97" s="435"/>
      <c r="J97" s="258" t="s">
        <v>65</v>
      </c>
      <c r="K97" s="257">
        <f>$P$27</f>
        <v>227</v>
      </c>
      <c r="L97" s="258">
        <v>3</v>
      </c>
      <c r="M97" s="258">
        <f t="shared" ref="M97" si="59">L97*K97</f>
        <v>681</v>
      </c>
      <c r="N97" s="260"/>
      <c r="O97" s="280">
        <f t="shared" ref="O97" si="60">M97</f>
        <v>681</v>
      </c>
      <c r="P97" s="280" t="s">
        <v>314</v>
      </c>
    </row>
    <row r="98" spans="1:16" s="355" customFormat="1" ht="105.75" customHeight="1">
      <c r="A98" s="255">
        <v>11</v>
      </c>
      <c r="B98" s="440" t="s">
        <v>474</v>
      </c>
      <c r="C98" s="441"/>
      <c r="D98" s="441"/>
      <c r="E98" s="442"/>
      <c r="F98" s="354" t="s">
        <v>313</v>
      </c>
      <c r="G98" s="354"/>
      <c r="H98" s="434" t="str">
        <f t="shared" ref="H98" si="61">$D$30</f>
        <v>Grey/White</v>
      </c>
      <c r="I98" s="435"/>
      <c r="J98" s="258" t="s">
        <v>65</v>
      </c>
      <c r="K98" s="257">
        <f>$P$33</f>
        <v>181</v>
      </c>
      <c r="L98" s="258">
        <v>3</v>
      </c>
      <c r="M98" s="258">
        <f t="shared" ref="M98" si="62">L98*K98</f>
        <v>543</v>
      </c>
      <c r="N98" s="260"/>
      <c r="O98" s="280">
        <f t="shared" ref="O98" si="63">M98</f>
        <v>543</v>
      </c>
      <c r="P98" s="280" t="s">
        <v>314</v>
      </c>
    </row>
    <row r="99" spans="1:16" s="355" customFormat="1" ht="139.5" customHeight="1">
      <c r="A99" s="255">
        <v>13</v>
      </c>
      <c r="B99" s="440" t="s">
        <v>315</v>
      </c>
      <c r="C99" s="441"/>
      <c r="D99" s="441"/>
      <c r="E99" s="442"/>
      <c r="F99" s="354" t="s">
        <v>313</v>
      </c>
      <c r="G99" s="354"/>
      <c r="H99" s="434" t="str">
        <f t="shared" ref="H99" si="64">$D$18</f>
        <v>Black / White</v>
      </c>
      <c r="I99" s="435"/>
      <c r="J99" s="258" t="s">
        <v>316</v>
      </c>
      <c r="K99" s="257">
        <f>$P$21</f>
        <v>237</v>
      </c>
      <c r="L99" s="258">
        <v>1</v>
      </c>
      <c r="M99" s="258">
        <f t="shared" si="56"/>
        <v>237</v>
      </c>
      <c r="N99" s="260"/>
      <c r="O99" s="280">
        <f t="shared" si="57"/>
        <v>237</v>
      </c>
      <c r="P99" s="356" t="s">
        <v>317</v>
      </c>
    </row>
    <row r="100" spans="1:16" s="355" customFormat="1" ht="139.5" customHeight="1">
      <c r="A100" s="255">
        <v>14</v>
      </c>
      <c r="B100" s="440" t="s">
        <v>315</v>
      </c>
      <c r="C100" s="441"/>
      <c r="D100" s="441"/>
      <c r="E100" s="442"/>
      <c r="F100" s="354" t="s">
        <v>313</v>
      </c>
      <c r="G100" s="354"/>
      <c r="H100" s="434" t="str">
        <f t="shared" ref="H100" si="65">$D$24</f>
        <v>Dark Navy / White</v>
      </c>
      <c r="I100" s="435"/>
      <c r="J100" s="258" t="s">
        <v>316</v>
      </c>
      <c r="K100" s="257">
        <f>$P$27</f>
        <v>227</v>
      </c>
      <c r="L100" s="258">
        <v>1</v>
      </c>
      <c r="M100" s="258">
        <f t="shared" ref="M100" si="66">L100*K100</f>
        <v>227</v>
      </c>
      <c r="N100" s="260"/>
      <c r="O100" s="280">
        <f t="shared" ref="O100" si="67">M100</f>
        <v>227</v>
      </c>
      <c r="P100" s="356" t="s">
        <v>317</v>
      </c>
    </row>
    <row r="101" spans="1:16" s="355" customFormat="1" ht="139.5" customHeight="1">
      <c r="A101" s="255">
        <v>15</v>
      </c>
      <c r="B101" s="440" t="s">
        <v>315</v>
      </c>
      <c r="C101" s="441"/>
      <c r="D101" s="441"/>
      <c r="E101" s="442"/>
      <c r="F101" s="354" t="s">
        <v>313</v>
      </c>
      <c r="G101" s="354"/>
      <c r="H101" s="434" t="str">
        <f t="shared" ref="H101" si="68">$D$30</f>
        <v>Grey/White</v>
      </c>
      <c r="I101" s="435"/>
      <c r="J101" s="258" t="s">
        <v>316</v>
      </c>
      <c r="K101" s="257">
        <f>$P$33</f>
        <v>181</v>
      </c>
      <c r="L101" s="258">
        <v>1</v>
      </c>
      <c r="M101" s="258">
        <f t="shared" ref="M101" si="69">L101*K101</f>
        <v>181</v>
      </c>
      <c r="N101" s="260"/>
      <c r="O101" s="280">
        <f t="shared" ref="O101" si="70">M101</f>
        <v>181</v>
      </c>
      <c r="P101" s="356" t="s">
        <v>317</v>
      </c>
    </row>
    <row r="102" spans="1:16" s="355" customFormat="1" ht="111" customHeight="1">
      <c r="A102" s="255">
        <v>17</v>
      </c>
      <c r="B102" s="439" t="s">
        <v>318</v>
      </c>
      <c r="C102" s="485"/>
      <c r="D102" s="485"/>
      <c r="E102" s="485"/>
      <c r="F102" s="354" t="s">
        <v>470</v>
      </c>
      <c r="G102" s="354" t="s">
        <v>320</v>
      </c>
      <c r="H102" s="434" t="str">
        <f t="shared" ref="H102" si="71">$D$18</f>
        <v>Black / White</v>
      </c>
      <c r="I102" s="435"/>
      <c r="J102" s="258" t="s">
        <v>65</v>
      </c>
      <c r="K102" s="257">
        <f>$P$21</f>
        <v>237</v>
      </c>
      <c r="L102" s="258">
        <v>1</v>
      </c>
      <c r="M102" s="258">
        <f t="shared" si="56"/>
        <v>237</v>
      </c>
      <c r="N102" s="260"/>
      <c r="O102" s="280">
        <f t="shared" si="57"/>
        <v>237</v>
      </c>
      <c r="P102" s="280" t="s">
        <v>321</v>
      </c>
    </row>
    <row r="103" spans="1:16" s="355" customFormat="1" ht="111" customHeight="1">
      <c r="A103" s="255">
        <v>18</v>
      </c>
      <c r="B103" s="439" t="s">
        <v>318</v>
      </c>
      <c r="C103" s="485"/>
      <c r="D103" s="485"/>
      <c r="E103" s="485"/>
      <c r="F103" s="354" t="s">
        <v>470</v>
      </c>
      <c r="G103" s="354" t="s">
        <v>320</v>
      </c>
      <c r="H103" s="434" t="str">
        <f t="shared" ref="H103" si="72">$D$24</f>
        <v>Dark Navy / White</v>
      </c>
      <c r="I103" s="435"/>
      <c r="J103" s="258" t="s">
        <v>65</v>
      </c>
      <c r="K103" s="257">
        <f>$P$27</f>
        <v>227</v>
      </c>
      <c r="L103" s="258">
        <v>1</v>
      </c>
      <c r="M103" s="258">
        <f t="shared" ref="M103" si="73">L103*K103</f>
        <v>227</v>
      </c>
      <c r="N103" s="260"/>
      <c r="O103" s="280">
        <f t="shared" ref="O103" si="74">M103</f>
        <v>227</v>
      </c>
      <c r="P103" s="280" t="s">
        <v>321</v>
      </c>
    </row>
    <row r="104" spans="1:16" s="355" customFormat="1" ht="111" customHeight="1">
      <c r="A104" s="255">
        <v>19</v>
      </c>
      <c r="B104" s="439" t="s">
        <v>318</v>
      </c>
      <c r="C104" s="485"/>
      <c r="D104" s="485"/>
      <c r="E104" s="485"/>
      <c r="F104" s="354" t="s">
        <v>470</v>
      </c>
      <c r="G104" s="354" t="s">
        <v>320</v>
      </c>
      <c r="H104" s="434" t="str">
        <f t="shared" ref="H104" si="75">$D$30</f>
        <v>Grey/White</v>
      </c>
      <c r="I104" s="435"/>
      <c r="J104" s="258" t="s">
        <v>65</v>
      </c>
      <c r="K104" s="257">
        <f>$P$33</f>
        <v>181</v>
      </c>
      <c r="L104" s="258">
        <v>1</v>
      </c>
      <c r="M104" s="258">
        <f t="shared" ref="M104" si="76">L104*K104</f>
        <v>181</v>
      </c>
      <c r="N104" s="260"/>
      <c r="O104" s="280">
        <f t="shared" ref="O104" si="77">M104</f>
        <v>181</v>
      </c>
      <c r="P104" s="280" t="s">
        <v>321</v>
      </c>
    </row>
    <row r="105" spans="1:16" s="355" customFormat="1" ht="111" customHeight="1">
      <c r="A105" s="255">
        <v>21</v>
      </c>
      <c r="B105" s="440" t="s">
        <v>322</v>
      </c>
      <c r="C105" s="441"/>
      <c r="D105" s="441"/>
      <c r="E105" s="442"/>
      <c r="F105" s="354" t="s">
        <v>67</v>
      </c>
      <c r="G105" s="354"/>
      <c r="H105" s="434" t="str">
        <f t="shared" ref="H105" si="78">$D$18</f>
        <v>Black / White</v>
      </c>
      <c r="I105" s="435"/>
      <c r="J105" s="258" t="s">
        <v>65</v>
      </c>
      <c r="K105" s="257">
        <f>$P$21</f>
        <v>237</v>
      </c>
      <c r="L105" s="357">
        <f t="shared" ref="L105:L107" si="79">1/50*2</f>
        <v>0.04</v>
      </c>
      <c r="M105" s="258">
        <f t="shared" si="56"/>
        <v>9.48</v>
      </c>
      <c r="N105" s="260"/>
      <c r="O105" s="280">
        <f t="shared" si="57"/>
        <v>9.48</v>
      </c>
      <c r="P105" s="280" t="s">
        <v>311</v>
      </c>
    </row>
    <row r="106" spans="1:16" s="355" customFormat="1" ht="111" customHeight="1">
      <c r="A106" s="255">
        <v>22</v>
      </c>
      <c r="B106" s="440" t="s">
        <v>322</v>
      </c>
      <c r="C106" s="441"/>
      <c r="D106" s="441"/>
      <c r="E106" s="442"/>
      <c r="F106" s="354" t="s">
        <v>67</v>
      </c>
      <c r="G106" s="354"/>
      <c r="H106" s="434" t="str">
        <f t="shared" ref="H106" si="80">$D$24</f>
        <v>Dark Navy / White</v>
      </c>
      <c r="I106" s="435"/>
      <c r="J106" s="258" t="s">
        <v>65</v>
      </c>
      <c r="K106" s="257">
        <f>$P$27</f>
        <v>227</v>
      </c>
      <c r="L106" s="357">
        <f t="shared" si="79"/>
        <v>0.04</v>
      </c>
      <c r="M106" s="258">
        <f t="shared" ref="M106" si="81">L106*K106</f>
        <v>9.08</v>
      </c>
      <c r="N106" s="260"/>
      <c r="O106" s="280">
        <f t="shared" ref="O106" si="82">M106</f>
        <v>9.08</v>
      </c>
      <c r="P106" s="280" t="s">
        <v>311</v>
      </c>
    </row>
    <row r="107" spans="1:16" s="355" customFormat="1" ht="111" customHeight="1">
      <c r="A107" s="255">
        <v>23</v>
      </c>
      <c r="B107" s="440" t="s">
        <v>322</v>
      </c>
      <c r="C107" s="441"/>
      <c r="D107" s="441"/>
      <c r="E107" s="442"/>
      <c r="F107" s="354" t="s">
        <v>67</v>
      </c>
      <c r="G107" s="354"/>
      <c r="H107" s="434" t="str">
        <f t="shared" ref="H107" si="83">$D$30</f>
        <v>Grey/White</v>
      </c>
      <c r="I107" s="435"/>
      <c r="J107" s="258" t="s">
        <v>65</v>
      </c>
      <c r="K107" s="257">
        <f>$P$33</f>
        <v>181</v>
      </c>
      <c r="L107" s="357">
        <f t="shared" si="79"/>
        <v>0.04</v>
      </c>
      <c r="M107" s="258">
        <f t="shared" ref="M107" si="84">L107*K107</f>
        <v>7.24</v>
      </c>
      <c r="N107" s="260"/>
      <c r="O107" s="280">
        <f t="shared" ref="O107" si="85">M107</f>
        <v>7.24</v>
      </c>
      <c r="P107" s="280" t="s">
        <v>311</v>
      </c>
    </row>
    <row r="108" spans="1:16" s="355" customFormat="1" ht="111" customHeight="1">
      <c r="A108" s="255">
        <v>29</v>
      </c>
      <c r="B108" s="440" t="s">
        <v>323</v>
      </c>
      <c r="C108" s="441"/>
      <c r="D108" s="441"/>
      <c r="E108" s="442"/>
      <c r="F108" s="354" t="s">
        <v>68</v>
      </c>
      <c r="G108" s="354"/>
      <c r="H108" s="434" t="str">
        <f t="shared" ref="H108" si="86">$D$18</f>
        <v>Black / White</v>
      </c>
      <c r="I108" s="435"/>
      <c r="J108" s="258" t="s">
        <v>65</v>
      </c>
      <c r="K108" s="257">
        <f>$P$21</f>
        <v>237</v>
      </c>
      <c r="L108" s="357">
        <f t="shared" ref="L108:L110" si="87">1/50</f>
        <v>0.02</v>
      </c>
      <c r="M108" s="258">
        <f t="shared" si="56"/>
        <v>4.74</v>
      </c>
      <c r="N108" s="260"/>
      <c r="O108" s="280">
        <f t="shared" si="57"/>
        <v>4.74</v>
      </c>
      <c r="P108" s="280" t="s">
        <v>475</v>
      </c>
    </row>
    <row r="109" spans="1:16" s="355" customFormat="1" ht="111" customHeight="1">
      <c r="A109" s="255">
        <v>30</v>
      </c>
      <c r="B109" s="440" t="s">
        <v>323</v>
      </c>
      <c r="C109" s="441"/>
      <c r="D109" s="441"/>
      <c r="E109" s="442"/>
      <c r="F109" s="354" t="s">
        <v>68</v>
      </c>
      <c r="G109" s="354"/>
      <c r="H109" s="434" t="str">
        <f t="shared" ref="H109" si="88">$D$24</f>
        <v>Dark Navy / White</v>
      </c>
      <c r="I109" s="435"/>
      <c r="J109" s="258" t="s">
        <v>65</v>
      </c>
      <c r="K109" s="257">
        <f>$P$27</f>
        <v>227</v>
      </c>
      <c r="L109" s="357">
        <f t="shared" si="87"/>
        <v>0.02</v>
      </c>
      <c r="M109" s="258">
        <f t="shared" ref="M109" si="89">L109*K109</f>
        <v>4.54</v>
      </c>
      <c r="N109" s="260"/>
      <c r="O109" s="280">
        <f t="shared" ref="O109" si="90">M109</f>
        <v>4.54</v>
      </c>
      <c r="P109" s="280" t="s">
        <v>475</v>
      </c>
    </row>
    <row r="110" spans="1:16" s="355" customFormat="1" ht="111" customHeight="1" thickBot="1">
      <c r="A110" s="255">
        <v>31</v>
      </c>
      <c r="B110" s="440" t="s">
        <v>323</v>
      </c>
      <c r="C110" s="441"/>
      <c r="D110" s="441"/>
      <c r="E110" s="442"/>
      <c r="F110" s="354" t="s">
        <v>68</v>
      </c>
      <c r="G110" s="354"/>
      <c r="H110" s="434" t="str">
        <f t="shared" ref="H110" si="91">$D$30</f>
        <v>Grey/White</v>
      </c>
      <c r="I110" s="435"/>
      <c r="J110" s="258" t="s">
        <v>65</v>
      </c>
      <c r="K110" s="257">
        <f>$P$33</f>
        <v>181</v>
      </c>
      <c r="L110" s="357">
        <f t="shared" si="87"/>
        <v>0.02</v>
      </c>
      <c r="M110" s="258">
        <f t="shared" ref="M110" si="92">L110*K110</f>
        <v>3.62</v>
      </c>
      <c r="N110" s="260"/>
      <c r="O110" s="280">
        <f t="shared" ref="O110" si="93">M110</f>
        <v>3.62</v>
      </c>
      <c r="P110" s="280" t="s">
        <v>475</v>
      </c>
    </row>
    <row r="111" spans="1:16" s="254" customFormat="1" ht="137.25" customHeight="1">
      <c r="A111" s="468" t="s">
        <v>53</v>
      </c>
      <c r="B111" s="469"/>
      <c r="C111" s="469"/>
      <c r="D111" s="469"/>
      <c r="E111" s="470"/>
      <c r="F111" s="263" t="s">
        <v>54</v>
      </c>
      <c r="G111" s="263" t="s">
        <v>55</v>
      </c>
      <c r="H111" s="432" t="s">
        <v>56</v>
      </c>
      <c r="I111" s="433"/>
      <c r="J111" s="265" t="s">
        <v>43</v>
      </c>
      <c r="K111" s="263" t="s">
        <v>57</v>
      </c>
      <c r="L111" s="263" t="s">
        <v>58</v>
      </c>
      <c r="M111" s="264" t="s">
        <v>59</v>
      </c>
      <c r="N111" s="264" t="s">
        <v>60</v>
      </c>
      <c r="O111" s="264" t="s">
        <v>61</v>
      </c>
      <c r="P111" s="264" t="s">
        <v>62</v>
      </c>
    </row>
    <row r="112" spans="1:16" s="355" customFormat="1" ht="111" customHeight="1">
      <c r="A112" s="255">
        <v>33</v>
      </c>
      <c r="B112" s="440" t="s">
        <v>141</v>
      </c>
      <c r="C112" s="441"/>
      <c r="D112" s="441"/>
      <c r="E112" s="442"/>
      <c r="F112" s="354" t="s">
        <v>68</v>
      </c>
      <c r="G112" s="354"/>
      <c r="H112" s="434" t="str">
        <f t="shared" ref="H112" si="94">$D$18</f>
        <v>Black / White</v>
      </c>
      <c r="I112" s="435"/>
      <c r="J112" s="258" t="s">
        <v>65</v>
      </c>
      <c r="K112" s="257">
        <f>$P$21</f>
        <v>237</v>
      </c>
      <c r="L112" s="357">
        <f t="shared" ref="L112:L114" si="95">1/50*2</f>
        <v>0.04</v>
      </c>
      <c r="M112" s="258">
        <f t="shared" si="56"/>
        <v>9.48</v>
      </c>
      <c r="N112" s="260"/>
      <c r="O112" s="280">
        <f t="shared" si="57"/>
        <v>9.48</v>
      </c>
      <c r="P112" s="280" t="s">
        <v>475</v>
      </c>
    </row>
    <row r="113" spans="1:17" s="355" customFormat="1" ht="111" customHeight="1">
      <c r="A113" s="255">
        <v>34</v>
      </c>
      <c r="B113" s="440" t="s">
        <v>141</v>
      </c>
      <c r="C113" s="441"/>
      <c r="D113" s="441"/>
      <c r="E113" s="442"/>
      <c r="F113" s="354" t="s">
        <v>68</v>
      </c>
      <c r="G113" s="354"/>
      <c r="H113" s="434" t="str">
        <f t="shared" ref="H113" si="96">$D$24</f>
        <v>Dark Navy / White</v>
      </c>
      <c r="I113" s="435"/>
      <c r="J113" s="258" t="s">
        <v>65</v>
      </c>
      <c r="K113" s="257">
        <f>$P$27</f>
        <v>227</v>
      </c>
      <c r="L113" s="357">
        <f t="shared" si="95"/>
        <v>0.04</v>
      </c>
      <c r="M113" s="258">
        <f t="shared" ref="M113" si="97">L113*K113</f>
        <v>9.08</v>
      </c>
      <c r="N113" s="260"/>
      <c r="O113" s="280">
        <f t="shared" ref="O113" si="98">M113</f>
        <v>9.08</v>
      </c>
      <c r="P113" s="280" t="s">
        <v>475</v>
      </c>
    </row>
    <row r="114" spans="1:17" s="355" customFormat="1" ht="111" customHeight="1">
      <c r="A114" s="255">
        <v>35</v>
      </c>
      <c r="B114" s="440" t="s">
        <v>141</v>
      </c>
      <c r="C114" s="441"/>
      <c r="D114" s="441"/>
      <c r="E114" s="442"/>
      <c r="F114" s="354" t="s">
        <v>68</v>
      </c>
      <c r="G114" s="354"/>
      <c r="H114" s="434" t="str">
        <f t="shared" ref="H114" si="99">$D$30</f>
        <v>Grey/White</v>
      </c>
      <c r="I114" s="435"/>
      <c r="J114" s="258" t="s">
        <v>65</v>
      </c>
      <c r="K114" s="257">
        <f>$P$33</f>
        <v>181</v>
      </c>
      <c r="L114" s="357">
        <f t="shared" si="95"/>
        <v>0.04</v>
      </c>
      <c r="M114" s="258">
        <f t="shared" ref="M114" si="100">L114*K114</f>
        <v>7.24</v>
      </c>
      <c r="N114" s="260"/>
      <c r="O114" s="280">
        <f t="shared" ref="O114" si="101">M114</f>
        <v>7.24</v>
      </c>
      <c r="P114" s="280" t="s">
        <v>475</v>
      </c>
    </row>
    <row r="115" spans="1:17" s="174" customFormat="1" ht="24" customHeight="1">
      <c r="A115" s="159"/>
      <c r="B115" s="159"/>
      <c r="C115" s="159"/>
      <c r="D115" s="159"/>
      <c r="E115" s="159"/>
      <c r="F115" s="185"/>
      <c r="G115" s="187"/>
      <c r="H115" s="185"/>
      <c r="I115" s="185"/>
      <c r="J115" s="221"/>
      <c r="K115" s="182"/>
      <c r="L115" s="222"/>
      <c r="M115" s="223"/>
      <c r="N115" s="223"/>
      <c r="O115" s="224"/>
      <c r="P115" s="225"/>
    </row>
    <row r="116" spans="1:17" s="288" customFormat="1" ht="49.5" customHeight="1">
      <c r="A116" s="281"/>
      <c r="B116" s="291" t="s">
        <v>69</v>
      </c>
      <c r="C116" s="281"/>
      <c r="D116" s="281"/>
      <c r="E116" s="281"/>
      <c r="F116" s="282"/>
      <c r="G116" s="325"/>
      <c r="H116" s="282"/>
      <c r="I116" s="282"/>
      <c r="J116" s="283"/>
      <c r="K116" s="291" t="s">
        <v>70</v>
      </c>
      <c r="L116" s="284"/>
      <c r="M116" s="285"/>
      <c r="N116" s="285"/>
      <c r="O116" s="286"/>
      <c r="P116" s="287"/>
    </row>
    <row r="117" spans="1:17" s="410" customFormat="1" ht="49.5" customHeight="1">
      <c r="A117" s="410">
        <v>1</v>
      </c>
      <c r="B117" s="411" t="s">
        <v>71</v>
      </c>
      <c r="C117" s="220" t="s">
        <v>235</v>
      </c>
      <c r="D117" s="227"/>
      <c r="E117" s="227"/>
      <c r="F117" s="227"/>
      <c r="G117" s="412"/>
      <c r="H117" s="412"/>
      <c r="I117" s="412"/>
      <c r="J117" s="412"/>
      <c r="K117" s="413"/>
      <c r="L117" s="412"/>
      <c r="M117" s="412"/>
      <c r="N117" s="412"/>
      <c r="O117" s="412"/>
      <c r="P117" s="412"/>
    </row>
    <row r="118" spans="1:17" s="410" customFormat="1" ht="35" hidden="1">
      <c r="A118" s="241"/>
      <c r="B118" s="241"/>
      <c r="C118" s="331"/>
      <c r="D118" s="331"/>
      <c r="E118" s="331"/>
      <c r="F118" s="331"/>
      <c r="G118" s="412"/>
      <c r="H118" s="412"/>
      <c r="I118" s="412"/>
      <c r="J118" s="412"/>
      <c r="K118" s="413"/>
      <c r="L118" s="412"/>
      <c r="M118" s="412"/>
      <c r="N118" s="412"/>
      <c r="O118" s="412"/>
      <c r="P118" s="412"/>
    </row>
    <row r="119" spans="1:17" s="227" customFormat="1" ht="34.5" hidden="1" customHeight="1">
      <c r="A119" s="410"/>
      <c r="B119" s="506" t="s">
        <v>72</v>
      </c>
      <c r="C119" s="507"/>
      <c r="D119" s="507"/>
      <c r="E119" s="507"/>
      <c r="F119" s="507"/>
      <c r="G119" s="507"/>
      <c r="H119" s="507"/>
      <c r="I119" s="508"/>
      <c r="J119" s="412"/>
      <c r="K119" s="413"/>
      <c r="L119" s="413"/>
      <c r="M119" s="412"/>
      <c r="N119" s="412"/>
      <c r="O119" s="412"/>
      <c r="P119" s="412"/>
      <c r="Q119" s="412"/>
    </row>
    <row r="120" spans="1:17" s="227" customFormat="1" ht="59.25" hidden="1" customHeight="1">
      <c r="A120" s="410"/>
      <c r="B120" s="486" t="s">
        <v>56</v>
      </c>
      <c r="C120" s="487"/>
      <c r="D120" s="488" t="s">
        <v>75</v>
      </c>
      <c r="E120" s="489"/>
      <c r="F120" s="489"/>
      <c r="G120" s="489"/>
      <c r="H120" s="489"/>
      <c r="I120" s="490"/>
      <c r="J120" s="412"/>
      <c r="K120" s="412"/>
      <c r="L120" s="412"/>
      <c r="M120" s="412"/>
      <c r="N120" s="412"/>
      <c r="O120" s="412"/>
      <c r="P120" s="412"/>
      <c r="Q120" s="412"/>
    </row>
    <row r="121" spans="1:17" s="227" customFormat="1" ht="78.650000000000006" hidden="1" customHeight="1">
      <c r="A121" s="410"/>
      <c r="B121" s="512" t="str">
        <f>$D$21</f>
        <v>Black / White</v>
      </c>
      <c r="C121" s="512">
        <f t="shared" ref="C121" si="102">$E$88</f>
        <v>0</v>
      </c>
      <c r="D121" s="501" t="s">
        <v>224</v>
      </c>
      <c r="E121" s="502"/>
      <c r="F121" s="502"/>
      <c r="G121" s="502"/>
      <c r="H121" s="502"/>
      <c r="I121" s="503"/>
      <c r="J121" s="412"/>
      <c r="K121" s="412"/>
      <c r="L121" s="412"/>
      <c r="M121" s="412"/>
      <c r="N121" s="412"/>
      <c r="O121" s="412"/>
    </row>
    <row r="122" spans="1:17" s="227" customFormat="1" ht="35" hidden="1"/>
    <row r="123" spans="1:17" s="227" customFormat="1" ht="35" hidden="1">
      <c r="A123" s="410"/>
      <c r="B123" s="506"/>
      <c r="C123" s="507"/>
      <c r="D123" s="510"/>
      <c r="E123" s="510"/>
      <c r="F123" s="510"/>
      <c r="G123" s="510"/>
      <c r="H123" s="510"/>
      <c r="I123" s="511"/>
      <c r="J123" s="412"/>
      <c r="K123" s="412"/>
      <c r="L123" s="412"/>
    </row>
    <row r="124" spans="1:17" s="227" customFormat="1" ht="40.5" hidden="1" customHeight="1">
      <c r="A124" s="410"/>
      <c r="B124" s="504"/>
      <c r="C124" s="505"/>
      <c r="D124" s="414" t="s">
        <v>26</v>
      </c>
      <c r="E124" s="414" t="s">
        <v>27</v>
      </c>
      <c r="F124" s="414" t="s">
        <v>28</v>
      </c>
      <c r="G124" s="414" t="s">
        <v>29</v>
      </c>
      <c r="H124" s="414" t="s">
        <v>30</v>
      </c>
      <c r="I124" s="414" t="s">
        <v>31</v>
      </c>
      <c r="J124" s="412"/>
    </row>
    <row r="125" spans="1:17" s="227" customFormat="1" ht="35" hidden="1">
      <c r="A125" s="410"/>
      <c r="B125" s="509" t="s">
        <v>225</v>
      </c>
      <c r="C125" s="509"/>
      <c r="D125" s="415"/>
      <c r="E125" s="415"/>
      <c r="F125" s="415" t="s">
        <v>226</v>
      </c>
      <c r="G125" s="415"/>
      <c r="H125" s="415"/>
      <c r="I125" s="415"/>
      <c r="J125" s="412"/>
    </row>
    <row r="126" spans="1:17" s="410" customFormat="1" ht="55.5" customHeight="1">
      <c r="A126" s="410">
        <v>1</v>
      </c>
      <c r="B126" s="411" t="s">
        <v>236</v>
      </c>
      <c r="C126" s="220" t="s">
        <v>234</v>
      </c>
      <c r="D126" s="227"/>
      <c r="E126" s="331"/>
      <c r="F126" s="331"/>
      <c r="G126" s="412"/>
      <c r="H126" s="412"/>
      <c r="I126" s="412"/>
      <c r="J126" s="412"/>
      <c r="K126" s="413"/>
      <c r="L126" s="412"/>
      <c r="M126" s="412"/>
      <c r="N126" s="412"/>
      <c r="O126" s="412"/>
      <c r="P126" s="412"/>
    </row>
    <row r="127" spans="1:17" s="5" customFormat="1" ht="57.75" customHeight="1">
      <c r="A127" s="272"/>
      <c r="B127" s="482" t="s">
        <v>72</v>
      </c>
      <c r="C127" s="483"/>
      <c r="D127" s="483"/>
      <c r="E127" s="483"/>
      <c r="F127" s="483"/>
      <c r="G127" s="483"/>
      <c r="H127" s="483"/>
      <c r="I127" s="484"/>
      <c r="J127" s="7"/>
      <c r="K127" s="9"/>
      <c r="L127" s="7"/>
      <c r="M127" s="7"/>
      <c r="N127" s="7"/>
      <c r="O127" s="7"/>
      <c r="P127" s="7"/>
      <c r="Q127" s="7"/>
    </row>
    <row r="128" spans="1:17" s="5" customFormat="1" ht="57.75" customHeight="1">
      <c r="A128" s="272"/>
      <c r="B128" s="479" t="s">
        <v>56</v>
      </c>
      <c r="C128" s="480"/>
      <c r="D128" s="479" t="s">
        <v>75</v>
      </c>
      <c r="E128" s="480"/>
      <c r="F128" s="480"/>
      <c r="G128" s="480"/>
      <c r="H128" s="480"/>
      <c r="I128" s="481"/>
      <c r="J128" s="7"/>
      <c r="K128" s="7"/>
      <c r="L128" s="7"/>
      <c r="M128" s="7"/>
      <c r="N128" s="7"/>
      <c r="O128" s="7"/>
      <c r="P128" s="7"/>
      <c r="Q128" s="7"/>
    </row>
    <row r="129" spans="1:17" s="5" customFormat="1" ht="64.5" customHeight="1">
      <c r="A129" s="272"/>
      <c r="B129" s="499" t="str">
        <f>$D$18</f>
        <v>Black / White</v>
      </c>
      <c r="C129" s="500"/>
      <c r="D129" s="515" t="s">
        <v>476</v>
      </c>
      <c r="E129" s="516"/>
      <c r="F129" s="516"/>
      <c r="G129" s="516"/>
      <c r="H129" s="516"/>
      <c r="I129" s="517"/>
      <c r="J129" s="7"/>
      <c r="K129" s="7"/>
      <c r="L129" s="7"/>
      <c r="M129" s="7"/>
      <c r="N129" s="7"/>
    </row>
    <row r="130" spans="1:17" s="5" customFormat="1" ht="64.5" customHeight="1">
      <c r="A130" s="272"/>
      <c r="B130" s="499" t="str">
        <f>$D$25</f>
        <v>Dark Navy / White</v>
      </c>
      <c r="C130" s="500"/>
      <c r="D130" s="518"/>
      <c r="E130" s="519"/>
      <c r="F130" s="519"/>
      <c r="G130" s="519"/>
      <c r="H130" s="519"/>
      <c r="I130" s="520"/>
      <c r="J130" s="7"/>
      <c r="K130" s="7"/>
      <c r="L130" s="7"/>
      <c r="M130" s="7"/>
      <c r="N130" s="7"/>
    </row>
    <row r="131" spans="1:17" s="5" customFormat="1" ht="64.5" customHeight="1">
      <c r="A131" s="272"/>
      <c r="B131" s="499" t="str">
        <f>$D$33</f>
        <v>Grey/White</v>
      </c>
      <c r="C131" s="500"/>
      <c r="D131" s="521"/>
      <c r="E131" s="522"/>
      <c r="F131" s="522"/>
      <c r="G131" s="522"/>
      <c r="H131" s="522"/>
      <c r="I131" s="523"/>
      <c r="J131" s="7"/>
      <c r="K131" s="7"/>
      <c r="L131" s="7"/>
      <c r="M131" s="7"/>
      <c r="N131" s="7"/>
    </row>
    <row r="132" spans="1:17" s="5" customFormat="1" ht="65.25" customHeight="1">
      <c r="A132" s="272"/>
      <c r="B132" s="482" t="s">
        <v>477</v>
      </c>
      <c r="C132" s="483"/>
      <c r="D132" s="496"/>
      <c r="E132" s="496"/>
      <c r="F132" s="496"/>
      <c r="G132" s="496"/>
      <c r="H132" s="496"/>
      <c r="I132" s="497"/>
      <c r="J132" s="7"/>
      <c r="K132" s="7"/>
    </row>
    <row r="133" spans="1:17" s="5" customFormat="1" ht="65.25" customHeight="1">
      <c r="A133" s="272"/>
      <c r="B133" s="440"/>
      <c r="C133" s="442"/>
      <c r="D133" s="276" t="s">
        <v>26</v>
      </c>
      <c r="E133" s="276" t="s">
        <v>27</v>
      </c>
      <c r="F133" s="276" t="s">
        <v>28</v>
      </c>
      <c r="G133" s="276" t="s">
        <v>29</v>
      </c>
      <c r="H133" s="276" t="s">
        <v>30</v>
      </c>
      <c r="I133" s="276" t="s">
        <v>31</v>
      </c>
    </row>
    <row r="134" spans="1:17" s="5" customFormat="1" ht="168" customHeight="1">
      <c r="A134" s="272"/>
      <c r="B134" s="498" t="s">
        <v>406</v>
      </c>
      <c r="C134" s="498"/>
      <c r="D134" s="407">
        <v>19</v>
      </c>
      <c r="E134" s="407">
        <v>19.5</v>
      </c>
      <c r="F134" s="407">
        <v>20</v>
      </c>
      <c r="G134" s="407">
        <v>20.5</v>
      </c>
      <c r="H134" s="407">
        <v>21</v>
      </c>
      <c r="I134" s="407">
        <v>21.5</v>
      </c>
    </row>
    <row r="135" spans="1:17" s="5" customFormat="1" ht="168" customHeight="1">
      <c r="A135" s="272"/>
      <c r="B135" s="498" t="s">
        <v>498</v>
      </c>
      <c r="C135" s="498"/>
      <c r="D135" s="407">
        <v>6.5</v>
      </c>
      <c r="E135" s="407">
        <v>7</v>
      </c>
      <c r="F135" s="407">
        <v>7.5</v>
      </c>
      <c r="G135" s="407">
        <v>8</v>
      </c>
      <c r="H135" s="407">
        <v>8.5</v>
      </c>
      <c r="I135" s="407">
        <v>9</v>
      </c>
    </row>
    <row r="136" spans="1:17" s="289" customFormat="1" ht="68.25" customHeight="1">
      <c r="A136" s="295">
        <v>3</v>
      </c>
      <c r="B136" s="290" t="s">
        <v>76</v>
      </c>
      <c r="C136" s="296" t="s">
        <v>77</v>
      </c>
      <c r="D136" s="296"/>
      <c r="E136" s="296"/>
      <c r="F136" s="296"/>
      <c r="G136" s="293"/>
      <c r="H136" s="293"/>
      <c r="I136" s="293"/>
      <c r="J136" s="293"/>
      <c r="K136" s="294"/>
      <c r="L136" s="293"/>
      <c r="M136" s="293"/>
      <c r="N136" s="293"/>
      <c r="O136" s="293"/>
      <c r="P136" s="293"/>
    </row>
    <row r="137" spans="1:17" s="5" customFormat="1" ht="64.5" hidden="1" customHeight="1">
      <c r="A137" s="272"/>
      <c r="B137" s="274" t="s">
        <v>56</v>
      </c>
      <c r="C137" s="479" t="s">
        <v>78</v>
      </c>
      <c r="D137" s="480"/>
      <c r="E137" s="480"/>
      <c r="F137" s="480"/>
      <c r="G137" s="480"/>
      <c r="H137" s="480"/>
      <c r="I137" s="481"/>
      <c r="J137" s="7"/>
      <c r="K137" s="7"/>
      <c r="L137" s="7"/>
      <c r="M137" s="7"/>
      <c r="N137" s="7"/>
      <c r="O137" s="7"/>
      <c r="P137" s="7"/>
      <c r="Q137" s="7"/>
    </row>
    <row r="138" spans="1:17" s="5" customFormat="1" ht="153.75" hidden="1" customHeight="1">
      <c r="A138" s="272"/>
      <c r="B138" s="275" t="str">
        <f>D21</f>
        <v>Black / White</v>
      </c>
      <c r="C138" s="492" t="s">
        <v>79</v>
      </c>
      <c r="D138" s="493"/>
      <c r="E138" s="493"/>
      <c r="F138" s="493"/>
      <c r="G138" s="493"/>
      <c r="H138" s="493"/>
      <c r="I138" s="494"/>
      <c r="J138" s="7"/>
      <c r="K138" s="7"/>
      <c r="L138" s="7"/>
      <c r="M138" s="7"/>
      <c r="N138" s="7"/>
    </row>
    <row r="139" spans="1:17" s="292" customFormat="1" ht="49.5" customHeight="1">
      <c r="B139" s="495" t="s">
        <v>80</v>
      </c>
      <c r="C139" s="495"/>
      <c r="D139" s="495"/>
      <c r="E139" s="495"/>
      <c r="G139" s="293"/>
      <c r="M139" s="297"/>
      <c r="N139" s="298"/>
      <c r="O139" s="298"/>
      <c r="P139" s="297"/>
    </row>
    <row r="140" spans="1:17" s="292" customFormat="1" ht="55.5" customHeight="1">
      <c r="A140" s="289">
        <v>1</v>
      </c>
      <c r="B140" s="299" t="s">
        <v>81</v>
      </c>
      <c r="C140" s="289"/>
      <c r="D140" s="289"/>
      <c r="G140" s="293"/>
      <c r="L140" s="491"/>
      <c r="M140" s="491"/>
      <c r="N140" s="491"/>
      <c r="O140" s="491"/>
      <c r="P140" s="491"/>
    </row>
    <row r="141" spans="1:17" s="292" customFormat="1" ht="55.5" customHeight="1">
      <c r="A141" s="289">
        <v>2</v>
      </c>
      <c r="B141" s="299" t="s">
        <v>82</v>
      </c>
      <c r="C141" s="289"/>
      <c r="D141" s="289"/>
      <c r="G141" s="293"/>
      <c r="L141" s="491"/>
      <c r="M141" s="491"/>
      <c r="N141" s="491"/>
      <c r="O141" s="491"/>
      <c r="P141" s="491"/>
    </row>
    <row r="142" spans="1:17" s="292" customFormat="1" ht="55.5" customHeight="1">
      <c r="A142" s="289">
        <v>3</v>
      </c>
      <c r="B142" s="299" t="s">
        <v>83</v>
      </c>
      <c r="C142" s="289"/>
      <c r="D142" s="289"/>
      <c r="G142" s="293"/>
      <c r="L142" s="491"/>
      <c r="M142" s="491"/>
      <c r="N142" s="491"/>
      <c r="O142" s="491"/>
      <c r="P142" s="491"/>
    </row>
    <row r="143" spans="1:17" s="6" customFormat="1" ht="51" customHeight="1">
      <c r="A143" s="273"/>
      <c r="B143" s="277" t="s">
        <v>84</v>
      </c>
      <c r="C143" s="261" t="s">
        <v>26</v>
      </c>
      <c r="D143" s="261" t="s">
        <v>27</v>
      </c>
      <c r="E143" s="261" t="s">
        <v>28</v>
      </c>
      <c r="F143" s="261" t="s">
        <v>29</v>
      </c>
      <c r="G143" s="261" t="s">
        <v>30</v>
      </c>
      <c r="H143" s="261" t="s">
        <v>31</v>
      </c>
      <c r="I143" s="261" t="s">
        <v>32</v>
      </c>
      <c r="J143" s="278"/>
      <c r="K143" s="279"/>
      <c r="L143" s="279"/>
      <c r="M143" s="278"/>
    </row>
    <row r="144" spans="1:17" s="6" customFormat="1" ht="51" customHeight="1">
      <c r="A144" s="273"/>
      <c r="B144" s="277" t="s">
        <v>85</v>
      </c>
      <c r="C144" s="280">
        <f t="shared" ref="C144:H144" si="103">G36</f>
        <v>59</v>
      </c>
      <c r="D144" s="280">
        <f t="shared" si="103"/>
        <v>115</v>
      </c>
      <c r="E144" s="280">
        <f t="shared" si="103"/>
        <v>219</v>
      </c>
      <c r="F144" s="280">
        <f t="shared" si="103"/>
        <v>158</v>
      </c>
      <c r="G144" s="280">
        <f t="shared" si="103"/>
        <v>77</v>
      </c>
      <c r="H144" s="280">
        <f t="shared" si="103"/>
        <v>17</v>
      </c>
      <c r="I144" s="280">
        <f>SUM(C144:H144)</f>
        <v>645</v>
      </c>
      <c r="J144" s="278"/>
      <c r="K144" s="279"/>
      <c r="L144" s="279"/>
      <c r="M144" s="278"/>
    </row>
    <row r="145" spans="1:16" s="6" customFormat="1" ht="33.75" customHeight="1">
      <c r="A145" s="273"/>
      <c r="B145" s="408"/>
      <c r="C145" s="409"/>
      <c r="D145" s="409"/>
      <c r="E145" s="409"/>
      <c r="F145" s="409"/>
      <c r="G145" s="409"/>
      <c r="H145" s="409"/>
      <c r="I145" s="409"/>
      <c r="J145" s="278"/>
      <c r="K145" s="279"/>
      <c r="L145" s="279"/>
      <c r="M145" s="278"/>
    </row>
    <row r="146" spans="1:16" s="292" customFormat="1" ht="53.25" customHeight="1">
      <c r="A146" s="289">
        <v>4</v>
      </c>
      <c r="B146" s="299" t="s">
        <v>479</v>
      </c>
      <c r="C146" s="289"/>
      <c r="D146" s="289"/>
      <c r="G146" s="293"/>
      <c r="L146" s="330"/>
      <c r="M146" s="330"/>
      <c r="N146" s="330"/>
      <c r="O146" s="330"/>
      <c r="P146" s="330"/>
    </row>
    <row r="147" spans="1:16" s="6" customFormat="1" ht="52.5" customHeight="1">
      <c r="A147" s="273"/>
      <c r="B147" s="277" t="s">
        <v>84</v>
      </c>
      <c r="C147" s="261" t="s">
        <v>26</v>
      </c>
      <c r="D147" s="261" t="s">
        <v>27</v>
      </c>
      <c r="E147" s="261" t="s">
        <v>28</v>
      </c>
      <c r="F147" s="261" t="s">
        <v>29</v>
      </c>
      <c r="G147" s="261" t="s">
        <v>30</v>
      </c>
      <c r="H147" s="261" t="s">
        <v>31</v>
      </c>
      <c r="I147" s="278"/>
      <c r="J147" s="279"/>
      <c r="K147" s="279"/>
      <c r="L147" s="278"/>
    </row>
    <row r="148" spans="1:16" s="6" customFormat="1" ht="52.5" customHeight="1">
      <c r="A148" s="273"/>
      <c r="B148" s="277" t="s">
        <v>85</v>
      </c>
      <c r="C148" s="280" t="s">
        <v>486</v>
      </c>
      <c r="D148" s="280" t="s">
        <v>487</v>
      </c>
      <c r="E148" s="280" t="s">
        <v>488</v>
      </c>
      <c r="F148" s="280" t="s">
        <v>489</v>
      </c>
      <c r="G148" s="280" t="s">
        <v>490</v>
      </c>
      <c r="H148" s="280" t="s">
        <v>491</v>
      </c>
      <c r="I148" s="278"/>
      <c r="J148" s="279"/>
      <c r="K148" s="279"/>
      <c r="L148" s="278"/>
    </row>
    <row r="149" spans="1:16" s="326" customFormat="1" ht="25.5" customHeight="1">
      <c r="G149" s="174"/>
    </row>
    <row r="150" spans="1:16" s="292" customFormat="1" ht="49.5" customHeight="1">
      <c r="A150" s="289">
        <v>5</v>
      </c>
      <c r="B150" s="299" t="s">
        <v>480</v>
      </c>
      <c r="C150" s="289"/>
      <c r="D150" s="289"/>
      <c r="G150" s="293"/>
      <c r="L150" s="330"/>
      <c r="M150" s="330"/>
      <c r="N150" s="330"/>
      <c r="O150" s="330"/>
      <c r="P150" s="330"/>
    </row>
    <row r="151" spans="1:16" s="6" customFormat="1" ht="52.5" customHeight="1">
      <c r="A151" s="273"/>
      <c r="B151" s="277" t="s">
        <v>84</v>
      </c>
      <c r="C151" s="261" t="s">
        <v>26</v>
      </c>
      <c r="D151" s="261" t="s">
        <v>27</v>
      </c>
      <c r="E151" s="261" t="s">
        <v>28</v>
      </c>
      <c r="F151" s="261" t="s">
        <v>29</v>
      </c>
      <c r="G151" s="261" t="s">
        <v>30</v>
      </c>
      <c r="H151" s="261" t="s">
        <v>31</v>
      </c>
      <c r="I151" s="278"/>
      <c r="J151" s="279"/>
      <c r="K151" s="279"/>
      <c r="L151" s="278"/>
    </row>
    <row r="152" spans="1:16" s="6" customFormat="1" ht="52.5" customHeight="1">
      <c r="A152" s="273"/>
      <c r="B152" s="277" t="s">
        <v>85</v>
      </c>
      <c r="C152" s="280" t="s">
        <v>492</v>
      </c>
      <c r="D152" s="280" t="s">
        <v>493</v>
      </c>
      <c r="E152" s="280" t="s">
        <v>494</v>
      </c>
      <c r="F152" s="280" t="s">
        <v>495</v>
      </c>
      <c r="G152" s="280" t="s">
        <v>496</v>
      </c>
      <c r="H152" s="280" t="s">
        <v>497</v>
      </c>
      <c r="I152" s="278"/>
      <c r="J152" s="279"/>
      <c r="K152" s="279"/>
      <c r="L152" s="278"/>
    </row>
    <row r="153" spans="1:16" s="326" customFormat="1" ht="27.5">
      <c r="G153" s="174"/>
    </row>
    <row r="154" spans="1:16" s="326" customFormat="1" ht="27.5">
      <c r="G154" s="174"/>
    </row>
    <row r="155" spans="1:16" s="326" customFormat="1" ht="27.5">
      <c r="G155" s="174"/>
    </row>
    <row r="156" spans="1:16" s="326" customFormat="1" ht="27.5">
      <c r="G156" s="174"/>
    </row>
  </sheetData>
  <mergeCells count="178">
    <mergeCell ref="N53:P53"/>
    <mergeCell ref="A41:P41"/>
    <mergeCell ref="D129:I131"/>
    <mergeCell ref="B84:E84"/>
    <mergeCell ref="H84:I84"/>
    <mergeCell ref="B85:E85"/>
    <mergeCell ref="H85:I85"/>
    <mergeCell ref="B86:E86"/>
    <mergeCell ref="H86:I86"/>
    <mergeCell ref="A45:C45"/>
    <mergeCell ref="N45:P45"/>
    <mergeCell ref="A74:E74"/>
    <mergeCell ref="H74:I74"/>
    <mergeCell ref="A92:E92"/>
    <mergeCell ref="H92:I92"/>
    <mergeCell ref="A111:E111"/>
    <mergeCell ref="H111:I111"/>
    <mergeCell ref="H83:I83"/>
    <mergeCell ref="B62:E62"/>
    <mergeCell ref="H62:I62"/>
    <mergeCell ref="B63:E63"/>
    <mergeCell ref="H63:I63"/>
    <mergeCell ref="B64:E64"/>
    <mergeCell ref="H64:I64"/>
    <mergeCell ref="B124:C124"/>
    <mergeCell ref="B119:I119"/>
    <mergeCell ref="B125:C125"/>
    <mergeCell ref="B78:E78"/>
    <mergeCell ref="H78:I78"/>
    <mergeCell ref="B93:E93"/>
    <mergeCell ref="H93:I93"/>
    <mergeCell ref="B95:E95"/>
    <mergeCell ref="H95:I95"/>
    <mergeCell ref="H91:I91"/>
    <mergeCell ref="B89:E89"/>
    <mergeCell ref="H89:I89"/>
    <mergeCell ref="B90:E90"/>
    <mergeCell ref="H90:I90"/>
    <mergeCell ref="B79:E79"/>
    <mergeCell ref="H79:I79"/>
    <mergeCell ref="B80:E80"/>
    <mergeCell ref="B83:E83"/>
    <mergeCell ref="H97:I97"/>
    <mergeCell ref="H99:I99"/>
    <mergeCell ref="H101:I101"/>
    <mergeCell ref="B100:E100"/>
    <mergeCell ref="B123:I123"/>
    <mergeCell ref="B121:C121"/>
    <mergeCell ref="D121:I121"/>
    <mergeCell ref="B70:E70"/>
    <mergeCell ref="H70:I70"/>
    <mergeCell ref="B77:E77"/>
    <mergeCell ref="H77:I77"/>
    <mergeCell ref="B75:E75"/>
    <mergeCell ref="H75:I75"/>
    <mergeCell ref="B76:E76"/>
    <mergeCell ref="H76:I76"/>
    <mergeCell ref="B72:E72"/>
    <mergeCell ref="H72:I72"/>
    <mergeCell ref="B73:E73"/>
    <mergeCell ref="H73:I73"/>
    <mergeCell ref="H94:I94"/>
    <mergeCell ref="H98:I98"/>
    <mergeCell ref="B96:E96"/>
    <mergeCell ref="H96:I96"/>
    <mergeCell ref="H114:I114"/>
    <mergeCell ref="B112:E112"/>
    <mergeCell ref="H112:I112"/>
    <mergeCell ref="B113:E113"/>
    <mergeCell ref="H113:I113"/>
    <mergeCell ref="B94:E94"/>
    <mergeCell ref="B91:E91"/>
    <mergeCell ref="L140:P142"/>
    <mergeCell ref="C137:I137"/>
    <mergeCell ref="C138:I138"/>
    <mergeCell ref="B139:E139"/>
    <mergeCell ref="B132:I132"/>
    <mergeCell ref="B133:C133"/>
    <mergeCell ref="B134:C134"/>
    <mergeCell ref="B131:C131"/>
    <mergeCell ref="B129:C129"/>
    <mergeCell ref="B130:C130"/>
    <mergeCell ref="B135:C135"/>
    <mergeCell ref="D128:I128"/>
    <mergeCell ref="B128:C128"/>
    <mergeCell ref="B127:I127"/>
    <mergeCell ref="H100:I100"/>
    <mergeCell ref="B101:E101"/>
    <mergeCell ref="B104:E104"/>
    <mergeCell ref="H104:I104"/>
    <mergeCell ref="B102:E102"/>
    <mergeCell ref="H102:I102"/>
    <mergeCell ref="B103:E103"/>
    <mergeCell ref="H103:I103"/>
    <mergeCell ref="H110:I110"/>
    <mergeCell ref="B108:E108"/>
    <mergeCell ref="H108:I108"/>
    <mergeCell ref="B109:E109"/>
    <mergeCell ref="H109:I109"/>
    <mergeCell ref="B107:E107"/>
    <mergeCell ref="H107:I107"/>
    <mergeCell ref="B105:E105"/>
    <mergeCell ref="H105:I105"/>
    <mergeCell ref="B106:E106"/>
    <mergeCell ref="H106:I106"/>
    <mergeCell ref="B120:C120"/>
    <mergeCell ref="D120:I120"/>
    <mergeCell ref="D8:F8"/>
    <mergeCell ref="B66:E66"/>
    <mergeCell ref="H66:I66"/>
    <mergeCell ref="A40:P40"/>
    <mergeCell ref="B43:C43"/>
    <mergeCell ref="A55:E55"/>
    <mergeCell ref="H55:I55"/>
    <mergeCell ref="B42:C42"/>
    <mergeCell ref="A46:P46"/>
    <mergeCell ref="B47:C47"/>
    <mergeCell ref="B59:E59"/>
    <mergeCell ref="B57:E57"/>
    <mergeCell ref="H57:I57"/>
    <mergeCell ref="B58:E58"/>
    <mergeCell ref="H58:I58"/>
    <mergeCell ref="N39:P39"/>
    <mergeCell ref="N42:P42"/>
    <mergeCell ref="N43:P43"/>
    <mergeCell ref="N44:P44"/>
    <mergeCell ref="N47:P47"/>
    <mergeCell ref="N48:P48"/>
    <mergeCell ref="N49:P49"/>
    <mergeCell ref="N51:P51"/>
    <mergeCell ref="N52:P52"/>
    <mergeCell ref="B110:E110"/>
    <mergeCell ref="B98:E98"/>
    <mergeCell ref="B114:E114"/>
    <mergeCell ref="M1:N1"/>
    <mergeCell ref="O1:P1"/>
    <mergeCell ref="M2:N2"/>
    <mergeCell ref="O2:P2"/>
    <mergeCell ref="M3:N3"/>
    <mergeCell ref="O3:P3"/>
    <mergeCell ref="B48:C48"/>
    <mergeCell ref="B44:C44"/>
    <mergeCell ref="B53:C53"/>
    <mergeCell ref="A50:P50"/>
    <mergeCell ref="B51:C51"/>
    <mergeCell ref="G5:L8"/>
    <mergeCell ref="B13:F13"/>
    <mergeCell ref="A39:C39"/>
    <mergeCell ref="L11:P11"/>
    <mergeCell ref="D37:K37"/>
    <mergeCell ref="B52:C52"/>
    <mergeCell ref="B99:E99"/>
    <mergeCell ref="B97:E97"/>
    <mergeCell ref="B49:C49"/>
    <mergeCell ref="A88:E88"/>
    <mergeCell ref="H88:I88"/>
    <mergeCell ref="H56:I56"/>
    <mergeCell ref="B56:E56"/>
    <mergeCell ref="H80:I80"/>
    <mergeCell ref="B81:E81"/>
    <mergeCell ref="H81:I81"/>
    <mergeCell ref="B82:E82"/>
    <mergeCell ref="H82:I82"/>
    <mergeCell ref="B67:E67"/>
    <mergeCell ref="H67:I67"/>
    <mergeCell ref="B71:E71"/>
    <mergeCell ref="H71:I71"/>
    <mergeCell ref="B68:E68"/>
    <mergeCell ref="H68:I68"/>
    <mergeCell ref="B69:E69"/>
    <mergeCell ref="H69:I69"/>
    <mergeCell ref="H65:I65"/>
    <mergeCell ref="B65:E65"/>
    <mergeCell ref="H59:I59"/>
    <mergeCell ref="B60:E60"/>
    <mergeCell ref="H60:I60"/>
    <mergeCell ref="B61:E61"/>
    <mergeCell ref="H61:I61"/>
  </mergeCells>
  <printOptions horizontalCentered="1"/>
  <pageMargins left="0" right="0" top="0.61388888888888904" bottom="0.75" header="0" footer="0"/>
  <pageSetup paperSize="9" scale="25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4" manualBreakCount="4">
    <brk id="44" max="15" man="1"/>
    <brk id="53" max="15" man="1"/>
    <brk id="73" max="15" man="1"/>
    <brk id="91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"/>
  <sheetViews>
    <sheetView view="pageLayout" zoomScale="25" zoomScaleNormal="100" zoomScalePageLayoutView="25" workbookViewId="0">
      <selection activeCell="B25" sqref="B25"/>
    </sheetView>
  </sheetViews>
  <sheetFormatPr defaultColWidth="9.26953125" defaultRowHeight="14"/>
  <cols>
    <col min="1" max="17" width="9.26953125" style="79"/>
    <col min="18" max="18" width="80.26953125" style="79" customWidth="1"/>
    <col min="19" max="16384" width="9.26953125" style="79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Y949"/>
  <sheetViews>
    <sheetView view="pageLayout" zoomScale="70" zoomScaleNormal="85" zoomScaleSheetLayoutView="85" zoomScalePageLayoutView="70" workbookViewId="0">
      <selection activeCell="C7" sqref="C7"/>
    </sheetView>
  </sheetViews>
  <sheetFormatPr defaultColWidth="14.453125" defaultRowHeight="21"/>
  <cols>
    <col min="1" max="1" width="4.26953125" style="2" customWidth="1"/>
    <col min="2" max="2" width="39.54296875" style="2" bestFit="1" customWidth="1"/>
    <col min="3" max="3" width="53.453125" style="2" bestFit="1" customWidth="1"/>
    <col min="4" max="8" width="16.54296875" style="2" customWidth="1"/>
    <col min="9" max="9" width="16.453125" style="2" customWidth="1"/>
    <col min="10" max="10" width="21" style="2" bestFit="1" customWidth="1"/>
    <col min="11" max="11" width="9.26953125" style="2" customWidth="1"/>
    <col min="12" max="25" width="8" style="2" customWidth="1"/>
    <col min="26" max="16384" width="14.453125" style="2"/>
  </cols>
  <sheetData>
    <row r="1" spans="1:25" s="85" customFormat="1" ht="30.75" customHeight="1">
      <c r="A1" s="81"/>
      <c r="B1" s="82" t="s">
        <v>89</v>
      </c>
      <c r="C1" s="82" t="s">
        <v>167</v>
      </c>
      <c r="D1" s="625" t="s">
        <v>168</v>
      </c>
      <c r="E1" s="625"/>
      <c r="F1" s="625"/>
      <c r="G1" s="82"/>
      <c r="H1" s="82"/>
      <c r="I1" s="83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</row>
    <row r="2" spans="1:25" s="85" customFormat="1" ht="30.75" customHeight="1" thickBot="1">
      <c r="A2" s="86"/>
      <c r="B2" s="87" t="s">
        <v>169</v>
      </c>
      <c r="C2" s="87" t="s">
        <v>170</v>
      </c>
      <c r="D2" s="626" t="s">
        <v>171</v>
      </c>
      <c r="E2" s="626"/>
      <c r="F2" s="626"/>
      <c r="G2" s="626"/>
      <c r="H2" s="626"/>
      <c r="I2" s="627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</row>
    <row r="3" spans="1:25" s="93" customFormat="1" ht="20.25" customHeight="1">
      <c r="A3" s="88" t="s">
        <v>90</v>
      </c>
      <c r="B3" s="89" t="s">
        <v>172</v>
      </c>
      <c r="C3" s="89" t="s">
        <v>173</v>
      </c>
      <c r="D3" s="90" t="s">
        <v>27</v>
      </c>
      <c r="E3" s="90" t="s">
        <v>28</v>
      </c>
      <c r="F3" s="90" t="s">
        <v>29</v>
      </c>
      <c r="G3" s="90" t="s">
        <v>30</v>
      </c>
      <c r="H3" s="90" t="s">
        <v>31</v>
      </c>
      <c r="I3" s="91" t="s">
        <v>174</v>
      </c>
      <c r="J3" s="92"/>
      <c r="K3" s="92"/>
    </row>
    <row r="4" spans="1:25" s="99" customFormat="1" ht="27" customHeight="1">
      <c r="A4" s="94">
        <v>1</v>
      </c>
      <c r="B4" s="95" t="s">
        <v>175</v>
      </c>
      <c r="C4" s="95" t="s">
        <v>176</v>
      </c>
      <c r="D4" s="96">
        <v>68.5</v>
      </c>
      <c r="E4" s="96">
        <v>72.5</v>
      </c>
      <c r="F4" s="96">
        <v>74.5</v>
      </c>
      <c r="G4" s="96">
        <v>76.5</v>
      </c>
      <c r="H4" s="96">
        <v>78.5</v>
      </c>
      <c r="I4" s="97" t="s">
        <v>177</v>
      </c>
      <c r="J4" s="98"/>
      <c r="K4" s="98"/>
    </row>
    <row r="5" spans="1:25" s="99" customFormat="1" ht="27" customHeight="1">
      <c r="A5" s="94">
        <v>2</v>
      </c>
      <c r="B5" s="95" t="s">
        <v>178</v>
      </c>
      <c r="C5" s="95" t="s">
        <v>179</v>
      </c>
      <c r="D5" s="96">
        <v>66.5</v>
      </c>
      <c r="E5" s="96">
        <v>70.5</v>
      </c>
      <c r="F5" s="96">
        <v>72.5</v>
      </c>
      <c r="G5" s="96">
        <v>74.5</v>
      </c>
      <c r="H5" s="96">
        <v>76.5</v>
      </c>
      <c r="I5" s="97" t="s">
        <v>177</v>
      </c>
      <c r="J5" s="98"/>
      <c r="K5" s="98"/>
    </row>
    <row r="6" spans="1:25" s="99" customFormat="1" ht="27" customHeight="1">
      <c r="A6" s="94">
        <v>3</v>
      </c>
      <c r="B6" s="80" t="s">
        <v>180</v>
      </c>
      <c r="C6" s="80" t="s">
        <v>181</v>
      </c>
      <c r="D6" s="100">
        <v>51</v>
      </c>
      <c r="E6" s="100">
        <v>55</v>
      </c>
      <c r="F6" s="100">
        <v>57</v>
      </c>
      <c r="G6" s="100">
        <v>59</v>
      </c>
      <c r="H6" s="100">
        <v>61</v>
      </c>
      <c r="I6" s="101" t="s">
        <v>177</v>
      </c>
      <c r="J6" s="98"/>
      <c r="K6" s="98"/>
    </row>
    <row r="7" spans="1:25" s="99" customFormat="1" ht="27" customHeight="1">
      <c r="A7" s="94">
        <v>4</v>
      </c>
      <c r="B7" s="80" t="s">
        <v>182</v>
      </c>
      <c r="C7" s="80" t="s">
        <v>183</v>
      </c>
      <c r="D7" s="100">
        <v>51</v>
      </c>
      <c r="E7" s="100">
        <v>55</v>
      </c>
      <c r="F7" s="100">
        <v>57</v>
      </c>
      <c r="G7" s="100">
        <v>59</v>
      </c>
      <c r="H7" s="100">
        <v>61</v>
      </c>
      <c r="I7" s="102" t="s">
        <v>177</v>
      </c>
      <c r="J7" s="98"/>
      <c r="K7" s="98"/>
    </row>
    <row r="8" spans="1:25" s="99" customFormat="1" ht="27" customHeight="1">
      <c r="A8" s="94">
        <v>5</v>
      </c>
      <c r="B8" s="80" t="s">
        <v>94</v>
      </c>
      <c r="C8" s="80" t="s">
        <v>95</v>
      </c>
      <c r="D8" s="100">
        <v>22</v>
      </c>
      <c r="E8" s="100">
        <v>23</v>
      </c>
      <c r="F8" s="100">
        <v>23.5</v>
      </c>
      <c r="G8" s="100">
        <v>24</v>
      </c>
      <c r="H8" s="100">
        <v>24.5</v>
      </c>
      <c r="I8" s="102" t="s">
        <v>184</v>
      </c>
      <c r="J8" s="98"/>
      <c r="K8" s="98"/>
    </row>
    <row r="9" spans="1:25" s="99" customFormat="1" ht="27" customHeight="1">
      <c r="A9" s="94">
        <v>6</v>
      </c>
      <c r="B9" s="80" t="s">
        <v>93</v>
      </c>
      <c r="C9" s="80" t="s">
        <v>185</v>
      </c>
      <c r="D9" s="100">
        <v>18.5</v>
      </c>
      <c r="E9" s="100">
        <v>19.5</v>
      </c>
      <c r="F9" s="100">
        <v>20.5</v>
      </c>
      <c r="G9" s="100">
        <v>20.5</v>
      </c>
      <c r="H9" s="100">
        <v>21.5</v>
      </c>
      <c r="I9" s="103" t="s">
        <v>177</v>
      </c>
      <c r="J9" s="98"/>
      <c r="K9" s="98"/>
    </row>
    <row r="10" spans="1:25" s="99" customFormat="1" ht="27" customHeight="1">
      <c r="A10" s="94">
        <v>7</v>
      </c>
      <c r="B10" s="80" t="s">
        <v>186</v>
      </c>
      <c r="C10" s="80" t="s">
        <v>187</v>
      </c>
      <c r="D10" s="100">
        <v>8.5</v>
      </c>
      <c r="E10" s="100">
        <v>9</v>
      </c>
      <c r="F10" s="100">
        <v>9.5</v>
      </c>
      <c r="G10" s="100">
        <v>9.5</v>
      </c>
      <c r="H10" s="100">
        <v>10</v>
      </c>
      <c r="I10" s="102" t="s">
        <v>177</v>
      </c>
      <c r="J10" s="98"/>
      <c r="K10" s="98"/>
    </row>
    <row r="11" spans="1:25" s="99" customFormat="1" ht="27" customHeight="1">
      <c r="A11" s="94">
        <v>8</v>
      </c>
      <c r="B11" s="80" t="s">
        <v>188</v>
      </c>
      <c r="C11" s="80" t="s">
        <v>189</v>
      </c>
      <c r="D11" s="100">
        <v>2</v>
      </c>
      <c r="E11" s="100">
        <v>2</v>
      </c>
      <c r="F11" s="100">
        <v>2</v>
      </c>
      <c r="G11" s="100">
        <v>2</v>
      </c>
      <c r="H11" s="100">
        <v>2</v>
      </c>
      <c r="I11" s="102">
        <v>0</v>
      </c>
      <c r="J11" s="98"/>
      <c r="K11" s="98"/>
    </row>
    <row r="12" spans="1:25" s="99" customFormat="1" ht="27" customHeight="1">
      <c r="A12" s="94">
        <v>9</v>
      </c>
      <c r="B12" s="80" t="s">
        <v>190</v>
      </c>
      <c r="C12" s="80" t="s">
        <v>191</v>
      </c>
      <c r="D12" s="100">
        <v>46</v>
      </c>
      <c r="E12" s="100">
        <v>50</v>
      </c>
      <c r="F12" s="100">
        <v>52</v>
      </c>
      <c r="G12" s="100">
        <v>54</v>
      </c>
      <c r="H12" s="100">
        <v>56</v>
      </c>
      <c r="I12" s="102" t="s">
        <v>184</v>
      </c>
      <c r="J12" s="98"/>
      <c r="K12" s="98"/>
    </row>
    <row r="13" spans="1:25" s="99" customFormat="1" ht="27" customHeight="1">
      <c r="A13" s="94">
        <v>10</v>
      </c>
      <c r="B13" s="80" t="s">
        <v>192</v>
      </c>
      <c r="C13" s="80" t="s">
        <v>96</v>
      </c>
      <c r="D13" s="100">
        <v>22</v>
      </c>
      <c r="E13" s="100">
        <v>23</v>
      </c>
      <c r="F13" s="100">
        <v>24</v>
      </c>
      <c r="G13" s="100">
        <v>25</v>
      </c>
      <c r="H13" s="100">
        <v>26</v>
      </c>
      <c r="I13" s="102" t="s">
        <v>184</v>
      </c>
      <c r="J13" s="98"/>
      <c r="K13" s="98"/>
    </row>
    <row r="14" spans="1:25" s="99" customFormat="1" ht="27" customHeight="1">
      <c r="A14" s="94">
        <v>11</v>
      </c>
      <c r="B14" s="80" t="s">
        <v>193</v>
      </c>
      <c r="C14" s="80" t="s">
        <v>194</v>
      </c>
      <c r="D14" s="100">
        <v>19.5</v>
      </c>
      <c r="E14" s="100">
        <v>20</v>
      </c>
      <c r="F14" s="100">
        <v>20.5</v>
      </c>
      <c r="G14" s="100">
        <v>21</v>
      </c>
      <c r="H14" s="100">
        <v>21.5</v>
      </c>
      <c r="I14" s="103">
        <v>0</v>
      </c>
      <c r="J14" s="98"/>
      <c r="K14" s="98"/>
    </row>
    <row r="15" spans="1:25" s="99" customFormat="1" ht="27" customHeight="1">
      <c r="A15" s="94">
        <v>12</v>
      </c>
      <c r="B15" s="80" t="s">
        <v>195</v>
      </c>
      <c r="C15" s="80" t="s">
        <v>196</v>
      </c>
      <c r="D15" s="100">
        <v>2.5</v>
      </c>
      <c r="E15" s="100">
        <v>2.5</v>
      </c>
      <c r="F15" s="100">
        <v>2.5</v>
      </c>
      <c r="G15" s="100">
        <v>2.5</v>
      </c>
      <c r="H15" s="100">
        <v>2.5</v>
      </c>
      <c r="I15" s="103">
        <v>0</v>
      </c>
      <c r="J15" s="98"/>
      <c r="K15" s="98"/>
    </row>
    <row r="16" spans="1:25" s="99" customFormat="1" ht="27" customHeight="1">
      <c r="A16" s="94">
        <v>13</v>
      </c>
      <c r="B16" s="80" t="s">
        <v>197</v>
      </c>
      <c r="C16" s="80" t="s">
        <v>198</v>
      </c>
      <c r="D16" s="100">
        <v>2.5</v>
      </c>
      <c r="E16" s="100">
        <v>2.5</v>
      </c>
      <c r="F16" s="100">
        <v>2.5</v>
      </c>
      <c r="G16" s="100">
        <v>2.5</v>
      </c>
      <c r="H16" s="100">
        <v>2.5</v>
      </c>
      <c r="I16" s="103">
        <v>0</v>
      </c>
      <c r="J16" s="98"/>
      <c r="K16" s="98"/>
    </row>
    <row r="17" spans="1:11" s="99" customFormat="1" ht="27" customHeight="1" thickBot="1">
      <c r="A17" s="94">
        <v>14</v>
      </c>
      <c r="B17" s="104" t="s">
        <v>199</v>
      </c>
      <c r="C17" s="104" t="s">
        <v>92</v>
      </c>
      <c r="D17" s="105">
        <v>2.5</v>
      </c>
      <c r="E17" s="105">
        <v>2.5</v>
      </c>
      <c r="F17" s="105">
        <v>2.5</v>
      </c>
      <c r="G17" s="105">
        <v>2.5</v>
      </c>
      <c r="H17" s="105">
        <v>2.5</v>
      </c>
      <c r="I17" s="106">
        <v>0</v>
      </c>
      <c r="J17" s="98"/>
      <c r="K17" s="98"/>
    </row>
    <row r="18" spans="1:11" ht="12.75" customHeight="1">
      <c r="B18" s="1"/>
      <c r="C18" s="1"/>
      <c r="D18" s="3"/>
      <c r="E18" s="3"/>
      <c r="F18" s="3"/>
      <c r="G18" s="3"/>
      <c r="H18" s="3"/>
      <c r="I18" s="3"/>
      <c r="J18" s="1"/>
      <c r="K18" s="1"/>
    </row>
    <row r="19" spans="1:11" ht="12.75" customHeight="1">
      <c r="B19" s="1"/>
      <c r="C19" s="1"/>
      <c r="D19" s="3"/>
      <c r="E19" s="3"/>
      <c r="F19" s="3"/>
      <c r="G19" s="3"/>
      <c r="H19" s="3"/>
      <c r="I19" s="3"/>
      <c r="J19" s="1"/>
      <c r="K19" s="1"/>
    </row>
    <row r="20" spans="1:11" ht="12.75" customHeight="1">
      <c r="B20" s="1"/>
      <c r="C20" s="1"/>
      <c r="D20" s="3"/>
      <c r="E20" s="3"/>
      <c r="F20" s="3"/>
      <c r="G20" s="3"/>
      <c r="H20" s="3"/>
      <c r="I20" s="3"/>
      <c r="J20" s="1"/>
      <c r="K20" s="1"/>
    </row>
    <row r="21" spans="1:11" ht="12.75" customHeight="1">
      <c r="B21" s="1"/>
      <c r="C21" s="1"/>
      <c r="D21" s="3"/>
      <c r="E21" s="3"/>
      <c r="F21" s="3"/>
      <c r="G21" s="3"/>
      <c r="H21" s="3"/>
      <c r="I21" s="3"/>
      <c r="J21" s="1"/>
      <c r="K21" s="1"/>
    </row>
    <row r="22" spans="1:11" ht="12.75" customHeight="1">
      <c r="B22" s="1"/>
      <c r="C22" s="1"/>
      <c r="D22" s="3"/>
      <c r="E22" s="3"/>
      <c r="F22" s="3"/>
      <c r="G22" s="3"/>
      <c r="H22" s="3"/>
      <c r="I22" s="3"/>
      <c r="J22" s="1"/>
      <c r="K22" s="1"/>
    </row>
    <row r="23" spans="1:11" ht="12.75" customHeight="1">
      <c r="B23" s="1"/>
      <c r="C23" s="1"/>
      <c r="D23" s="3"/>
      <c r="E23" s="3"/>
      <c r="F23" s="3"/>
      <c r="G23" s="3"/>
      <c r="H23" s="3"/>
      <c r="I23" s="3"/>
      <c r="J23" s="1"/>
      <c r="K23" s="1"/>
    </row>
    <row r="24" spans="1:11" ht="12.75" customHeight="1">
      <c r="B24" s="1"/>
      <c r="C24" s="1"/>
      <c r="D24" s="3"/>
      <c r="E24" s="3"/>
      <c r="F24" s="3"/>
      <c r="G24" s="3"/>
      <c r="H24" s="3"/>
      <c r="I24" s="3"/>
      <c r="J24" s="1"/>
      <c r="K24" s="1"/>
    </row>
    <row r="25" spans="1:11" ht="12.75" customHeight="1">
      <c r="B25" s="1"/>
      <c r="C25" s="1"/>
      <c r="D25" s="3"/>
      <c r="E25" s="3"/>
      <c r="F25" s="3"/>
      <c r="G25" s="3"/>
      <c r="H25" s="3"/>
      <c r="I25" s="3"/>
      <c r="J25" s="1"/>
      <c r="K25" s="1"/>
    </row>
    <row r="26" spans="1:11" ht="12.75" customHeight="1">
      <c r="B26" s="1"/>
      <c r="C26" s="1"/>
      <c r="D26" s="3"/>
      <c r="E26" s="3"/>
      <c r="F26" s="3"/>
      <c r="G26" s="3"/>
      <c r="H26" s="3"/>
      <c r="I26" s="3"/>
      <c r="J26" s="1"/>
      <c r="K26" s="1"/>
    </row>
    <row r="27" spans="1:11" ht="12.75" customHeight="1">
      <c r="B27" s="1"/>
      <c r="C27" s="1"/>
      <c r="D27" s="3"/>
      <c r="E27" s="3"/>
      <c r="F27" s="3"/>
      <c r="G27" s="3"/>
      <c r="H27" s="3"/>
      <c r="I27" s="3"/>
      <c r="J27" s="1"/>
      <c r="K27" s="1"/>
    </row>
    <row r="28" spans="1:11" ht="12.75" customHeight="1">
      <c r="B28" s="1"/>
      <c r="C28" s="1"/>
      <c r="D28" s="3"/>
      <c r="E28" s="3"/>
      <c r="F28" s="3"/>
      <c r="G28" s="3"/>
      <c r="H28" s="3"/>
      <c r="I28" s="3"/>
      <c r="J28" s="1"/>
      <c r="K28" s="1"/>
    </row>
    <row r="29" spans="1:11" ht="12.75" customHeight="1">
      <c r="B29" s="1"/>
      <c r="C29" s="1"/>
      <c r="D29" s="3"/>
      <c r="E29" s="3"/>
      <c r="F29" s="3"/>
      <c r="G29" s="3"/>
      <c r="H29" s="3"/>
      <c r="I29" s="3"/>
      <c r="J29" s="1"/>
      <c r="K29" s="1"/>
    </row>
    <row r="30" spans="1:11" ht="12.75" customHeight="1">
      <c r="B30" s="1"/>
      <c r="C30" s="1"/>
      <c r="D30" s="3"/>
      <c r="E30" s="3"/>
      <c r="F30" s="3"/>
      <c r="G30" s="3"/>
      <c r="H30" s="3"/>
      <c r="I30" s="3"/>
      <c r="J30" s="1"/>
      <c r="K30" s="1"/>
    </row>
    <row r="31" spans="1:11" ht="12.75" customHeight="1">
      <c r="B31" s="1"/>
      <c r="C31" s="1"/>
      <c r="D31" s="3"/>
      <c r="E31" s="3"/>
      <c r="F31" s="3"/>
      <c r="G31" s="3"/>
      <c r="H31" s="3"/>
      <c r="I31" s="3"/>
      <c r="J31" s="1"/>
      <c r="K31" s="1"/>
    </row>
    <row r="32" spans="1:11" ht="12.75" customHeight="1">
      <c r="B32" s="1"/>
      <c r="C32" s="1"/>
      <c r="D32" s="3"/>
      <c r="E32" s="3"/>
      <c r="F32" s="3"/>
      <c r="G32" s="3"/>
      <c r="H32" s="3"/>
      <c r="I32" s="3"/>
      <c r="J32" s="1"/>
      <c r="K32" s="1"/>
    </row>
    <row r="33" spans="2:11" ht="12.75" customHeight="1">
      <c r="B33" s="1"/>
      <c r="C33" s="1"/>
      <c r="D33" s="3"/>
      <c r="E33" s="3"/>
      <c r="F33" s="3"/>
      <c r="G33" s="3"/>
      <c r="H33" s="3"/>
      <c r="I33" s="3"/>
      <c r="J33" s="1"/>
      <c r="K33" s="1"/>
    </row>
    <row r="34" spans="2:11" ht="12.75" customHeight="1">
      <c r="B34" s="1"/>
      <c r="C34" s="1"/>
      <c r="D34" s="3"/>
      <c r="E34" s="3"/>
      <c r="F34" s="3"/>
      <c r="G34" s="3"/>
      <c r="H34" s="3"/>
      <c r="I34" s="3"/>
      <c r="J34" s="1"/>
      <c r="K34" s="1"/>
    </row>
    <row r="35" spans="2:11" ht="12.75" customHeight="1">
      <c r="B35" s="1"/>
      <c r="C35" s="1"/>
      <c r="D35" s="3"/>
      <c r="E35" s="3"/>
      <c r="F35" s="3"/>
      <c r="G35" s="3"/>
      <c r="H35" s="3"/>
      <c r="I35" s="3"/>
      <c r="J35" s="1"/>
      <c r="K35" s="1"/>
    </row>
    <row r="36" spans="2:11" ht="12.75" customHeight="1">
      <c r="B36" s="1"/>
      <c r="C36" s="1"/>
      <c r="D36" s="3"/>
      <c r="E36" s="3"/>
      <c r="F36" s="3"/>
      <c r="G36" s="3"/>
      <c r="H36" s="3"/>
      <c r="I36" s="3"/>
      <c r="J36" s="1"/>
      <c r="K36" s="1"/>
    </row>
    <row r="37" spans="2:11" ht="12.75" customHeight="1">
      <c r="B37" s="1"/>
      <c r="C37" s="1"/>
      <c r="D37" s="3"/>
      <c r="E37" s="3"/>
      <c r="F37" s="3"/>
      <c r="G37" s="3"/>
      <c r="H37" s="3"/>
      <c r="I37" s="3"/>
      <c r="J37" s="1"/>
      <c r="K37" s="1"/>
    </row>
    <row r="38" spans="2:11" ht="12.75" customHeight="1">
      <c r="B38" s="1"/>
      <c r="C38" s="1"/>
      <c r="D38" s="3"/>
      <c r="E38" s="3"/>
      <c r="F38" s="3"/>
      <c r="G38" s="3"/>
      <c r="H38" s="3"/>
      <c r="I38" s="3"/>
      <c r="J38" s="1"/>
      <c r="K38" s="1"/>
    </row>
    <row r="39" spans="2:11" ht="12.75" customHeight="1">
      <c r="B39" s="1"/>
      <c r="C39" s="1"/>
      <c r="D39" s="3"/>
      <c r="E39" s="3"/>
      <c r="F39" s="3"/>
      <c r="G39" s="3"/>
      <c r="H39" s="3"/>
      <c r="I39" s="3"/>
      <c r="J39" s="1"/>
      <c r="K39" s="1"/>
    </row>
    <row r="40" spans="2:11" ht="12.75" customHeight="1">
      <c r="B40" s="1"/>
      <c r="C40" s="1"/>
      <c r="D40" s="3"/>
      <c r="E40" s="3"/>
      <c r="F40" s="3"/>
      <c r="G40" s="3"/>
      <c r="H40" s="3"/>
      <c r="I40" s="3"/>
      <c r="J40" s="1"/>
      <c r="K40" s="1"/>
    </row>
    <row r="41" spans="2:11" ht="12.75" customHeight="1">
      <c r="B41" s="1"/>
      <c r="C41" s="1"/>
      <c r="D41" s="3"/>
      <c r="E41" s="3"/>
      <c r="F41" s="3"/>
      <c r="G41" s="3"/>
      <c r="H41" s="3"/>
      <c r="I41" s="3"/>
      <c r="J41" s="1"/>
      <c r="K41" s="1"/>
    </row>
    <row r="42" spans="2:11" ht="12.75" customHeight="1">
      <c r="B42" s="1"/>
      <c r="C42" s="1"/>
      <c r="D42" s="3"/>
      <c r="E42" s="3"/>
      <c r="F42" s="3"/>
      <c r="G42" s="3"/>
      <c r="H42" s="3"/>
      <c r="I42" s="3"/>
      <c r="J42" s="1"/>
      <c r="K42" s="1"/>
    </row>
    <row r="43" spans="2:11" ht="12.75" customHeight="1">
      <c r="B43" s="1"/>
      <c r="C43" s="1"/>
      <c r="D43" s="3"/>
      <c r="E43" s="3"/>
      <c r="F43" s="3"/>
      <c r="G43" s="3"/>
      <c r="H43" s="3"/>
      <c r="I43" s="3"/>
      <c r="J43" s="1"/>
      <c r="K43" s="1"/>
    </row>
    <row r="44" spans="2:11" ht="12.75" customHeight="1">
      <c r="B44" s="1"/>
      <c r="C44" s="1"/>
      <c r="D44" s="3"/>
      <c r="E44" s="3"/>
      <c r="F44" s="3"/>
      <c r="G44" s="3"/>
      <c r="H44" s="3"/>
      <c r="I44" s="3"/>
      <c r="J44" s="1"/>
      <c r="K44" s="1"/>
    </row>
    <row r="45" spans="2:11" ht="12.75" customHeight="1">
      <c r="B45" s="1"/>
      <c r="C45" s="1"/>
      <c r="D45" s="3"/>
      <c r="E45" s="3"/>
      <c r="F45" s="3"/>
      <c r="G45" s="3"/>
      <c r="H45" s="3"/>
      <c r="I45" s="3"/>
      <c r="J45" s="1"/>
      <c r="K45" s="1"/>
    </row>
    <row r="46" spans="2:11" ht="12.75" customHeight="1">
      <c r="B46" s="1"/>
      <c r="C46" s="1"/>
      <c r="D46" s="3"/>
      <c r="E46" s="3"/>
      <c r="F46" s="3"/>
      <c r="G46" s="3"/>
      <c r="H46" s="3"/>
      <c r="I46" s="3"/>
      <c r="J46" s="1"/>
      <c r="K46" s="1"/>
    </row>
    <row r="47" spans="2:11" ht="12.75" customHeight="1">
      <c r="B47" s="1"/>
      <c r="C47" s="1"/>
      <c r="D47" s="3"/>
      <c r="E47" s="3"/>
      <c r="F47" s="3"/>
      <c r="G47" s="3"/>
      <c r="H47" s="3"/>
      <c r="I47" s="3"/>
      <c r="J47" s="1"/>
      <c r="K47" s="1"/>
    </row>
    <row r="48" spans="2:11" ht="12.75" customHeight="1">
      <c r="B48" s="1"/>
      <c r="C48" s="1"/>
      <c r="D48" s="3"/>
      <c r="E48" s="3"/>
      <c r="F48" s="3"/>
      <c r="G48" s="3"/>
      <c r="H48" s="3"/>
      <c r="I48" s="3"/>
      <c r="J48" s="1"/>
      <c r="K48" s="1"/>
    </row>
    <row r="49" spans="2:11" ht="12.75" customHeight="1">
      <c r="B49" s="1"/>
      <c r="C49" s="1"/>
      <c r="D49" s="3"/>
      <c r="E49" s="3"/>
      <c r="F49" s="3"/>
      <c r="G49" s="3"/>
      <c r="H49" s="3"/>
      <c r="I49" s="3"/>
      <c r="J49" s="1"/>
      <c r="K49" s="1"/>
    </row>
    <row r="50" spans="2:11" ht="12.75" customHeight="1">
      <c r="B50" s="1"/>
      <c r="C50" s="1"/>
      <c r="D50" s="3"/>
      <c r="E50" s="3"/>
      <c r="F50" s="3"/>
      <c r="G50" s="3"/>
      <c r="H50" s="3"/>
      <c r="I50" s="3"/>
      <c r="J50" s="1"/>
      <c r="K50" s="1"/>
    </row>
    <row r="51" spans="2:11" ht="12.75" customHeight="1">
      <c r="B51" s="1"/>
      <c r="C51" s="1"/>
      <c r="D51" s="3"/>
      <c r="E51" s="3"/>
      <c r="F51" s="3"/>
      <c r="G51" s="3"/>
      <c r="H51" s="3"/>
      <c r="I51" s="3"/>
      <c r="J51" s="1"/>
      <c r="K51" s="1"/>
    </row>
    <row r="52" spans="2:11" ht="12.75" customHeight="1">
      <c r="B52" s="1"/>
      <c r="C52" s="1"/>
      <c r="D52" s="3"/>
      <c r="E52" s="3"/>
      <c r="F52" s="3"/>
      <c r="G52" s="3"/>
      <c r="H52" s="3"/>
      <c r="I52" s="3"/>
      <c r="J52" s="1"/>
      <c r="K52" s="1"/>
    </row>
    <row r="53" spans="2:11" ht="12.75" customHeight="1">
      <c r="B53" s="1"/>
      <c r="C53" s="1"/>
      <c r="D53" s="3"/>
      <c r="E53" s="3"/>
      <c r="F53" s="3"/>
      <c r="G53" s="3"/>
      <c r="H53" s="3"/>
      <c r="I53" s="3"/>
      <c r="J53" s="1"/>
      <c r="K53" s="1"/>
    </row>
    <row r="54" spans="2:11" ht="12.75" customHeight="1">
      <c r="B54" s="1"/>
      <c r="C54" s="1"/>
      <c r="D54" s="3"/>
      <c r="E54" s="3"/>
      <c r="F54" s="3"/>
      <c r="G54" s="3"/>
      <c r="H54" s="3"/>
      <c r="I54" s="3"/>
      <c r="J54" s="1"/>
      <c r="K54" s="1"/>
    </row>
    <row r="55" spans="2:11" ht="12.75" customHeight="1">
      <c r="B55" s="1"/>
      <c r="C55" s="1"/>
      <c r="D55" s="3"/>
      <c r="E55" s="3"/>
      <c r="F55" s="3"/>
      <c r="G55" s="3"/>
      <c r="H55" s="3"/>
      <c r="I55" s="3"/>
      <c r="J55" s="1"/>
      <c r="K55" s="1"/>
    </row>
    <row r="56" spans="2:11" ht="12.75" customHeight="1">
      <c r="B56" s="1"/>
      <c r="C56" s="1"/>
      <c r="D56" s="3"/>
      <c r="E56" s="3"/>
      <c r="F56" s="3"/>
      <c r="G56" s="3"/>
      <c r="H56" s="3"/>
      <c r="I56" s="3"/>
      <c r="J56" s="1"/>
      <c r="K56" s="1"/>
    </row>
    <row r="57" spans="2:11" ht="12.75" customHeight="1">
      <c r="B57" s="1"/>
      <c r="C57" s="1"/>
      <c r="D57" s="3"/>
      <c r="E57" s="3"/>
      <c r="F57" s="3"/>
      <c r="G57" s="3"/>
      <c r="H57" s="3"/>
      <c r="I57" s="3"/>
      <c r="J57" s="1"/>
      <c r="K57" s="1"/>
    </row>
    <row r="58" spans="2:11" ht="12.75" customHeight="1">
      <c r="B58" s="1"/>
      <c r="C58" s="1"/>
      <c r="D58" s="3"/>
      <c r="E58" s="3"/>
      <c r="F58" s="3"/>
      <c r="G58" s="3"/>
      <c r="H58" s="3"/>
      <c r="I58" s="3"/>
      <c r="J58" s="1"/>
      <c r="K58" s="1"/>
    </row>
    <row r="59" spans="2:11" ht="12.75" customHeight="1">
      <c r="B59" s="1"/>
      <c r="C59" s="1"/>
      <c r="D59" s="3"/>
      <c r="E59" s="3"/>
      <c r="F59" s="3"/>
      <c r="G59" s="3"/>
      <c r="H59" s="3"/>
      <c r="I59" s="3"/>
      <c r="J59" s="1"/>
      <c r="K59" s="1"/>
    </row>
    <row r="60" spans="2:11" ht="12.75" customHeight="1">
      <c r="B60" s="1"/>
      <c r="C60" s="1"/>
      <c r="D60" s="3"/>
      <c r="E60" s="3"/>
      <c r="F60" s="3"/>
      <c r="G60" s="3"/>
      <c r="H60" s="3"/>
      <c r="I60" s="3"/>
      <c r="J60" s="1"/>
      <c r="K60" s="1"/>
    </row>
    <row r="61" spans="2:11" ht="12.75" customHeight="1">
      <c r="B61" s="1"/>
      <c r="C61" s="1"/>
      <c r="D61" s="3"/>
      <c r="E61" s="3"/>
      <c r="F61" s="3"/>
      <c r="G61" s="3"/>
      <c r="H61" s="3"/>
      <c r="I61" s="3"/>
      <c r="J61" s="1"/>
      <c r="K61" s="1"/>
    </row>
    <row r="62" spans="2:11" ht="12.75" customHeight="1">
      <c r="B62" s="1"/>
      <c r="C62" s="1"/>
      <c r="D62" s="3"/>
      <c r="E62" s="3"/>
      <c r="F62" s="3"/>
      <c r="G62" s="3"/>
      <c r="H62" s="3"/>
      <c r="I62" s="3"/>
      <c r="J62" s="1"/>
      <c r="K62" s="1"/>
    </row>
    <row r="63" spans="2:11" ht="12.75" customHeight="1">
      <c r="B63" s="1"/>
      <c r="C63" s="1"/>
      <c r="D63" s="3"/>
      <c r="E63" s="3"/>
      <c r="F63" s="3"/>
      <c r="G63" s="3"/>
      <c r="H63" s="3"/>
      <c r="I63" s="3"/>
      <c r="J63" s="1"/>
      <c r="K63" s="1"/>
    </row>
    <row r="64" spans="2:11" ht="12.75" customHeight="1">
      <c r="B64" s="1"/>
      <c r="C64" s="1"/>
      <c r="D64" s="3"/>
      <c r="E64" s="3"/>
      <c r="F64" s="3"/>
      <c r="G64" s="3"/>
      <c r="H64" s="3"/>
      <c r="I64" s="3"/>
      <c r="J64" s="1"/>
      <c r="K64" s="1"/>
    </row>
    <row r="65" spans="2:11" ht="12.75" customHeight="1">
      <c r="B65" s="1"/>
      <c r="C65" s="1"/>
      <c r="D65" s="3"/>
      <c r="E65" s="3"/>
      <c r="F65" s="3"/>
      <c r="G65" s="3"/>
      <c r="H65" s="3"/>
      <c r="I65" s="3"/>
      <c r="J65" s="1"/>
      <c r="K65" s="1"/>
    </row>
    <row r="66" spans="2:11" ht="12.75" customHeight="1">
      <c r="B66" s="1"/>
      <c r="C66" s="1"/>
      <c r="D66" s="3"/>
      <c r="E66" s="3"/>
      <c r="F66" s="3"/>
      <c r="G66" s="3"/>
      <c r="H66" s="3"/>
      <c r="I66" s="3"/>
      <c r="J66" s="1"/>
      <c r="K66" s="1"/>
    </row>
    <row r="67" spans="2:11" ht="12.75" customHeight="1">
      <c r="B67" s="1"/>
      <c r="C67" s="1"/>
      <c r="D67" s="3"/>
      <c r="E67" s="3"/>
      <c r="F67" s="3"/>
      <c r="G67" s="3"/>
      <c r="H67" s="3"/>
      <c r="I67" s="3"/>
      <c r="J67" s="1"/>
      <c r="K67" s="1"/>
    </row>
    <row r="68" spans="2:11" ht="12.75" customHeight="1">
      <c r="B68" s="1"/>
      <c r="C68" s="1"/>
      <c r="D68" s="3"/>
      <c r="E68" s="3"/>
      <c r="F68" s="3"/>
      <c r="G68" s="3"/>
      <c r="H68" s="3"/>
      <c r="I68" s="3"/>
      <c r="J68" s="1"/>
      <c r="K68" s="1"/>
    </row>
    <row r="69" spans="2:11" ht="12.75" customHeight="1">
      <c r="B69" s="1"/>
      <c r="C69" s="1"/>
      <c r="D69" s="3"/>
      <c r="E69" s="3"/>
      <c r="F69" s="3"/>
      <c r="G69" s="3"/>
      <c r="H69" s="3"/>
      <c r="I69" s="3"/>
      <c r="J69" s="1"/>
      <c r="K69" s="1"/>
    </row>
    <row r="70" spans="2:11" ht="12.75" customHeight="1">
      <c r="B70" s="1"/>
      <c r="C70" s="1"/>
      <c r="D70" s="3"/>
      <c r="E70" s="3"/>
      <c r="F70" s="3"/>
      <c r="G70" s="3"/>
      <c r="H70" s="3"/>
      <c r="I70" s="3"/>
      <c r="J70" s="1"/>
      <c r="K70" s="1"/>
    </row>
    <row r="71" spans="2:11" ht="12.75" customHeight="1">
      <c r="B71" s="1"/>
      <c r="C71" s="1"/>
      <c r="D71" s="3"/>
      <c r="E71" s="3"/>
      <c r="F71" s="3"/>
      <c r="G71" s="3"/>
      <c r="H71" s="3"/>
      <c r="I71" s="3"/>
      <c r="J71" s="1"/>
      <c r="K71" s="1"/>
    </row>
    <row r="72" spans="2:11" ht="12.75" customHeight="1">
      <c r="B72" s="1"/>
      <c r="C72" s="1"/>
      <c r="D72" s="3"/>
      <c r="E72" s="3"/>
      <c r="F72" s="3"/>
      <c r="G72" s="3"/>
      <c r="H72" s="3"/>
      <c r="I72" s="3"/>
      <c r="J72" s="1"/>
      <c r="K72" s="1"/>
    </row>
    <row r="73" spans="2:11" ht="12.75" customHeight="1">
      <c r="B73" s="1"/>
      <c r="C73" s="1"/>
      <c r="D73" s="3"/>
      <c r="E73" s="3"/>
      <c r="F73" s="3"/>
      <c r="G73" s="3"/>
      <c r="H73" s="3"/>
      <c r="I73" s="3"/>
      <c r="J73" s="1"/>
      <c r="K73" s="1"/>
    </row>
    <row r="74" spans="2:11" ht="12.75" customHeight="1">
      <c r="B74" s="1"/>
      <c r="C74" s="1"/>
      <c r="D74" s="3"/>
      <c r="E74" s="3"/>
      <c r="F74" s="3"/>
      <c r="G74" s="3"/>
      <c r="H74" s="3"/>
      <c r="I74" s="3"/>
      <c r="J74" s="1"/>
      <c r="K74" s="1"/>
    </row>
    <row r="75" spans="2:11" ht="12.75" customHeight="1">
      <c r="B75" s="1"/>
      <c r="C75" s="1"/>
      <c r="D75" s="3"/>
      <c r="E75" s="3"/>
      <c r="F75" s="3"/>
      <c r="G75" s="3"/>
      <c r="H75" s="3"/>
      <c r="I75" s="3"/>
      <c r="J75" s="1"/>
      <c r="K75" s="1"/>
    </row>
    <row r="76" spans="2:11" ht="12.75" customHeight="1">
      <c r="B76" s="1"/>
      <c r="C76" s="1"/>
      <c r="D76" s="3"/>
      <c r="E76" s="3"/>
      <c r="F76" s="3"/>
      <c r="G76" s="3"/>
      <c r="H76" s="3"/>
      <c r="I76" s="3"/>
      <c r="J76" s="1"/>
      <c r="K76" s="1"/>
    </row>
    <row r="77" spans="2:11" ht="12.75" customHeight="1">
      <c r="B77" s="1"/>
      <c r="C77" s="1"/>
      <c r="D77" s="3"/>
      <c r="E77" s="3"/>
      <c r="F77" s="3"/>
      <c r="G77" s="3"/>
      <c r="H77" s="3"/>
      <c r="I77" s="3"/>
      <c r="J77" s="1"/>
      <c r="K77" s="1"/>
    </row>
    <row r="78" spans="2:11" ht="12.75" customHeight="1">
      <c r="B78" s="1"/>
      <c r="C78" s="1"/>
      <c r="D78" s="3"/>
      <c r="E78" s="3"/>
      <c r="F78" s="3"/>
      <c r="G78" s="3"/>
      <c r="H78" s="3"/>
      <c r="I78" s="3"/>
      <c r="J78" s="1"/>
      <c r="K78" s="1"/>
    </row>
    <row r="79" spans="2:11" ht="12.75" customHeight="1">
      <c r="B79" s="1"/>
      <c r="C79" s="1"/>
      <c r="D79" s="3"/>
      <c r="E79" s="3"/>
      <c r="F79" s="3"/>
      <c r="G79" s="3"/>
      <c r="H79" s="3"/>
      <c r="I79" s="3"/>
      <c r="J79" s="1"/>
      <c r="K79" s="1"/>
    </row>
    <row r="80" spans="2:11" ht="12.75" customHeight="1">
      <c r="B80" s="1"/>
      <c r="C80" s="1"/>
      <c r="D80" s="3"/>
      <c r="E80" s="3"/>
      <c r="F80" s="3"/>
      <c r="G80" s="3"/>
      <c r="H80" s="3"/>
      <c r="I80" s="3"/>
      <c r="J80" s="1"/>
      <c r="K80" s="1"/>
    </row>
    <row r="81" spans="2:11" ht="12.75" customHeight="1">
      <c r="B81" s="1"/>
      <c r="C81" s="1"/>
      <c r="D81" s="3"/>
      <c r="E81" s="3"/>
      <c r="F81" s="3"/>
      <c r="G81" s="3"/>
      <c r="H81" s="3"/>
      <c r="I81" s="3"/>
      <c r="J81" s="1"/>
      <c r="K81" s="1"/>
    </row>
    <row r="82" spans="2:11" ht="12.75" customHeight="1">
      <c r="B82" s="1"/>
      <c r="C82" s="1"/>
      <c r="D82" s="3"/>
      <c r="E82" s="3"/>
      <c r="F82" s="3"/>
      <c r="G82" s="3"/>
      <c r="H82" s="3"/>
      <c r="I82" s="3"/>
      <c r="J82" s="1"/>
      <c r="K82" s="1"/>
    </row>
    <row r="83" spans="2:11" ht="12.75" customHeight="1">
      <c r="B83" s="1"/>
      <c r="C83" s="1"/>
      <c r="D83" s="3"/>
      <c r="E83" s="3"/>
      <c r="F83" s="3"/>
      <c r="G83" s="3"/>
      <c r="H83" s="3"/>
      <c r="I83" s="3"/>
      <c r="J83" s="1"/>
      <c r="K83" s="1"/>
    </row>
    <row r="84" spans="2:11" ht="12.75" customHeight="1">
      <c r="B84" s="1"/>
      <c r="C84" s="1"/>
      <c r="D84" s="3"/>
      <c r="E84" s="3"/>
      <c r="F84" s="3"/>
      <c r="G84" s="3"/>
      <c r="H84" s="3"/>
      <c r="I84" s="3"/>
      <c r="J84" s="1"/>
      <c r="K84" s="1"/>
    </row>
    <row r="85" spans="2:11" ht="12.75" customHeight="1">
      <c r="B85" s="1"/>
      <c r="C85" s="1"/>
      <c r="D85" s="3"/>
      <c r="E85" s="3"/>
      <c r="F85" s="3"/>
      <c r="G85" s="3"/>
      <c r="H85" s="3"/>
      <c r="I85" s="3"/>
      <c r="J85" s="1"/>
      <c r="K85" s="1"/>
    </row>
    <row r="86" spans="2:11" ht="12.75" customHeight="1">
      <c r="B86" s="1"/>
      <c r="C86" s="1"/>
      <c r="D86" s="3"/>
      <c r="E86" s="3"/>
      <c r="F86" s="3"/>
      <c r="G86" s="3"/>
      <c r="H86" s="3"/>
      <c r="I86" s="3"/>
      <c r="J86" s="1"/>
      <c r="K86" s="1"/>
    </row>
    <row r="87" spans="2:11" ht="12.75" customHeight="1">
      <c r="B87" s="1"/>
      <c r="C87" s="1"/>
      <c r="D87" s="3"/>
      <c r="E87" s="3"/>
      <c r="F87" s="3"/>
      <c r="G87" s="3"/>
      <c r="H87" s="3"/>
      <c r="I87" s="3"/>
      <c r="J87" s="1"/>
      <c r="K87" s="1"/>
    </row>
    <row r="88" spans="2:11" ht="12.75" customHeight="1">
      <c r="B88" s="1"/>
      <c r="C88" s="1"/>
      <c r="D88" s="3"/>
      <c r="E88" s="3"/>
      <c r="F88" s="3"/>
      <c r="G88" s="3"/>
      <c r="H88" s="3"/>
      <c r="I88" s="3"/>
      <c r="J88" s="1"/>
      <c r="K88" s="1"/>
    </row>
    <row r="89" spans="2:11" ht="12.75" customHeight="1">
      <c r="B89" s="1"/>
      <c r="C89" s="1"/>
      <c r="D89" s="3"/>
      <c r="E89" s="3"/>
      <c r="F89" s="3"/>
      <c r="G89" s="3"/>
      <c r="H89" s="3"/>
      <c r="I89" s="3"/>
      <c r="J89" s="1"/>
      <c r="K89" s="1"/>
    </row>
    <row r="90" spans="2:11" ht="12.75" customHeight="1">
      <c r="B90" s="1"/>
      <c r="C90" s="1"/>
      <c r="D90" s="3"/>
      <c r="E90" s="3"/>
      <c r="F90" s="3"/>
      <c r="G90" s="3"/>
      <c r="H90" s="3"/>
      <c r="I90" s="3"/>
      <c r="J90" s="1"/>
      <c r="K90" s="1"/>
    </row>
    <row r="91" spans="2:11" ht="12.75" customHeight="1">
      <c r="B91" s="1"/>
      <c r="C91" s="1"/>
      <c r="D91" s="3"/>
      <c r="E91" s="3"/>
      <c r="F91" s="3"/>
      <c r="G91" s="3"/>
      <c r="H91" s="3"/>
      <c r="I91" s="3"/>
      <c r="J91" s="1"/>
      <c r="K91" s="1"/>
    </row>
    <row r="92" spans="2:11" ht="12.75" customHeight="1">
      <c r="B92" s="1"/>
      <c r="C92" s="1"/>
      <c r="D92" s="3"/>
      <c r="E92" s="3"/>
      <c r="F92" s="3"/>
      <c r="G92" s="3"/>
      <c r="H92" s="3"/>
      <c r="I92" s="3"/>
      <c r="J92" s="1"/>
      <c r="K92" s="1"/>
    </row>
    <row r="93" spans="2:11" ht="12.75" customHeight="1">
      <c r="B93" s="1"/>
      <c r="C93" s="1"/>
      <c r="D93" s="3"/>
      <c r="E93" s="3"/>
      <c r="F93" s="3"/>
      <c r="G93" s="3"/>
      <c r="H93" s="3"/>
      <c r="I93" s="3"/>
      <c r="J93" s="1"/>
      <c r="K93" s="1"/>
    </row>
    <row r="94" spans="2:11" ht="12.75" customHeight="1">
      <c r="B94" s="1"/>
      <c r="C94" s="1"/>
      <c r="D94" s="3"/>
      <c r="E94" s="3"/>
      <c r="F94" s="3"/>
      <c r="G94" s="3"/>
      <c r="H94" s="3"/>
      <c r="I94" s="3"/>
      <c r="J94" s="1"/>
      <c r="K94" s="1"/>
    </row>
    <row r="95" spans="2:11" ht="12.75" customHeight="1">
      <c r="B95" s="1"/>
      <c r="C95" s="1"/>
      <c r="D95" s="3"/>
      <c r="E95" s="3"/>
      <c r="F95" s="3"/>
      <c r="G95" s="3"/>
      <c r="H95" s="3"/>
      <c r="I95" s="3"/>
      <c r="J95" s="1"/>
      <c r="K95" s="1"/>
    </row>
    <row r="96" spans="2:11" ht="12.75" customHeight="1">
      <c r="B96" s="1"/>
      <c r="C96" s="1"/>
      <c r="D96" s="3"/>
      <c r="E96" s="3"/>
      <c r="F96" s="3"/>
      <c r="G96" s="3"/>
      <c r="H96" s="3"/>
      <c r="I96" s="3"/>
      <c r="J96" s="1"/>
      <c r="K96" s="1"/>
    </row>
    <row r="97" spans="2:11" ht="12.75" customHeight="1">
      <c r="B97" s="1"/>
      <c r="C97" s="1"/>
      <c r="D97" s="3"/>
      <c r="E97" s="3"/>
      <c r="F97" s="3"/>
      <c r="G97" s="3"/>
      <c r="H97" s="3"/>
      <c r="I97" s="3"/>
      <c r="J97" s="1"/>
      <c r="K97" s="1"/>
    </row>
    <row r="98" spans="2:11" ht="12.75" customHeight="1">
      <c r="B98" s="1"/>
      <c r="C98" s="1"/>
      <c r="D98" s="3"/>
      <c r="E98" s="3"/>
      <c r="F98" s="3"/>
      <c r="G98" s="3"/>
      <c r="H98" s="3"/>
      <c r="I98" s="3"/>
      <c r="J98" s="1"/>
      <c r="K98" s="1"/>
    </row>
    <row r="99" spans="2:11" ht="12.75" customHeight="1">
      <c r="B99" s="1"/>
      <c r="C99" s="1"/>
      <c r="D99" s="3"/>
      <c r="E99" s="3"/>
      <c r="F99" s="3"/>
      <c r="G99" s="3"/>
      <c r="H99" s="3"/>
      <c r="I99" s="3"/>
      <c r="J99" s="1"/>
      <c r="K99" s="1"/>
    </row>
    <row r="100" spans="2:11" ht="12.75" customHeight="1">
      <c r="B100" s="1"/>
      <c r="C100" s="1"/>
      <c r="D100" s="3"/>
      <c r="E100" s="3"/>
      <c r="F100" s="3"/>
      <c r="G100" s="3"/>
      <c r="H100" s="3"/>
      <c r="I100" s="3"/>
      <c r="J100" s="1"/>
      <c r="K100" s="1"/>
    </row>
    <row r="101" spans="2:11" ht="12.75" customHeight="1">
      <c r="B101" s="1"/>
      <c r="C101" s="1"/>
      <c r="D101" s="3"/>
      <c r="E101" s="3"/>
      <c r="F101" s="3"/>
      <c r="G101" s="3"/>
      <c r="H101" s="3"/>
      <c r="I101" s="3"/>
      <c r="J101" s="1"/>
      <c r="K101" s="1"/>
    </row>
    <row r="102" spans="2:11" ht="12.75" customHeight="1">
      <c r="B102" s="1"/>
      <c r="C102" s="1"/>
      <c r="D102" s="3"/>
      <c r="E102" s="3"/>
      <c r="F102" s="3"/>
      <c r="G102" s="3"/>
      <c r="H102" s="3"/>
      <c r="I102" s="3"/>
      <c r="J102" s="1"/>
      <c r="K102" s="1"/>
    </row>
    <row r="103" spans="2:11" ht="12.75" customHeight="1">
      <c r="B103" s="1"/>
      <c r="C103" s="1"/>
      <c r="D103" s="3"/>
      <c r="E103" s="3"/>
      <c r="F103" s="3"/>
      <c r="G103" s="3"/>
      <c r="H103" s="3"/>
      <c r="I103" s="3"/>
      <c r="J103" s="1"/>
      <c r="K103" s="1"/>
    </row>
    <row r="104" spans="2:11" ht="12.75" customHeight="1">
      <c r="B104" s="1"/>
      <c r="C104" s="1"/>
      <c r="D104" s="3"/>
      <c r="E104" s="3"/>
      <c r="F104" s="3"/>
      <c r="G104" s="3"/>
      <c r="H104" s="3"/>
      <c r="I104" s="3"/>
      <c r="J104" s="1"/>
      <c r="K104" s="1"/>
    </row>
    <row r="105" spans="2:11" ht="12.75" customHeight="1">
      <c r="B105" s="1"/>
      <c r="C105" s="1"/>
      <c r="D105" s="3"/>
      <c r="E105" s="3"/>
      <c r="F105" s="3"/>
      <c r="G105" s="3"/>
      <c r="H105" s="3"/>
      <c r="I105" s="3"/>
      <c r="J105" s="1"/>
      <c r="K105" s="1"/>
    </row>
    <row r="106" spans="2:11" ht="12.75" customHeight="1">
      <c r="B106" s="1"/>
      <c r="C106" s="1"/>
      <c r="D106" s="3"/>
      <c r="E106" s="3"/>
      <c r="F106" s="3"/>
      <c r="G106" s="3"/>
      <c r="H106" s="3"/>
      <c r="I106" s="3"/>
      <c r="J106" s="1"/>
      <c r="K106" s="1"/>
    </row>
    <row r="107" spans="2:11" ht="12.75" customHeight="1">
      <c r="B107" s="1"/>
      <c r="C107" s="1"/>
      <c r="D107" s="3"/>
      <c r="E107" s="3"/>
      <c r="F107" s="3"/>
      <c r="G107" s="3"/>
      <c r="H107" s="3"/>
      <c r="I107" s="3"/>
      <c r="J107" s="1"/>
      <c r="K107" s="1"/>
    </row>
    <row r="108" spans="2:11" ht="12.75" customHeight="1">
      <c r="B108" s="1"/>
      <c r="C108" s="1"/>
      <c r="D108" s="3"/>
      <c r="E108" s="3"/>
      <c r="F108" s="3"/>
      <c r="G108" s="3"/>
      <c r="H108" s="3"/>
      <c r="I108" s="3"/>
      <c r="J108" s="1"/>
      <c r="K108" s="1"/>
    </row>
    <row r="109" spans="2:11" ht="12.75" customHeight="1">
      <c r="B109" s="1"/>
      <c r="C109" s="1"/>
      <c r="D109" s="3"/>
      <c r="E109" s="3"/>
      <c r="F109" s="3"/>
      <c r="G109" s="3"/>
      <c r="H109" s="3"/>
      <c r="I109" s="3"/>
      <c r="J109" s="1"/>
      <c r="K109" s="1"/>
    </row>
    <row r="110" spans="2:11" ht="12.75" customHeight="1">
      <c r="B110" s="1"/>
      <c r="C110" s="1"/>
      <c r="D110" s="3"/>
      <c r="E110" s="3"/>
      <c r="F110" s="3"/>
      <c r="G110" s="3"/>
      <c r="H110" s="3"/>
      <c r="I110" s="3"/>
      <c r="J110" s="1"/>
      <c r="K110" s="1"/>
    </row>
    <row r="111" spans="2:11" ht="12.75" customHeight="1">
      <c r="B111" s="1"/>
      <c r="C111" s="1"/>
      <c r="D111" s="3"/>
      <c r="E111" s="3"/>
      <c r="F111" s="3"/>
      <c r="G111" s="3"/>
      <c r="H111" s="3"/>
      <c r="I111" s="3"/>
      <c r="J111" s="1"/>
      <c r="K111" s="1"/>
    </row>
    <row r="112" spans="2:11" ht="12.75" customHeight="1">
      <c r="B112" s="1"/>
      <c r="C112" s="1"/>
      <c r="D112" s="3"/>
      <c r="E112" s="3"/>
      <c r="F112" s="3"/>
      <c r="G112" s="3"/>
      <c r="H112" s="3"/>
      <c r="I112" s="3"/>
      <c r="J112" s="1"/>
      <c r="K112" s="1"/>
    </row>
    <row r="113" spans="2:11" ht="12.75" customHeight="1">
      <c r="B113" s="1"/>
      <c r="C113" s="1"/>
      <c r="D113" s="3"/>
      <c r="E113" s="3"/>
      <c r="F113" s="3"/>
      <c r="G113" s="3"/>
      <c r="H113" s="3"/>
      <c r="I113" s="3"/>
      <c r="J113" s="1"/>
      <c r="K113" s="1"/>
    </row>
    <row r="114" spans="2:11" ht="12.75" customHeight="1">
      <c r="B114" s="1"/>
      <c r="C114" s="1"/>
      <c r="D114" s="3"/>
      <c r="E114" s="3"/>
      <c r="F114" s="3"/>
      <c r="G114" s="3"/>
      <c r="H114" s="3"/>
      <c r="I114" s="3"/>
      <c r="J114" s="1"/>
      <c r="K114" s="1"/>
    </row>
    <row r="115" spans="2:11" ht="12.75" customHeight="1">
      <c r="B115" s="1"/>
      <c r="C115" s="1"/>
      <c r="J115" s="1"/>
      <c r="K115" s="1"/>
    </row>
    <row r="116" spans="2:11" ht="12.75" customHeight="1">
      <c r="B116" s="1"/>
      <c r="C116" s="1"/>
      <c r="J116" s="1"/>
      <c r="K116" s="1"/>
    </row>
    <row r="117" spans="2:11" ht="12.75" customHeight="1">
      <c r="B117" s="1"/>
      <c r="C117" s="1"/>
      <c r="J117" s="1"/>
      <c r="K117" s="1"/>
    </row>
    <row r="118" spans="2:11" ht="12.75" customHeight="1">
      <c r="B118" s="1"/>
      <c r="C118" s="1"/>
      <c r="J118" s="1"/>
      <c r="K118" s="1"/>
    </row>
    <row r="119" spans="2:11" ht="12.75" customHeight="1">
      <c r="B119" s="1"/>
      <c r="C119" s="1"/>
      <c r="J119" s="1"/>
      <c r="K119" s="1"/>
    </row>
    <row r="120" spans="2:11" ht="12.75" customHeight="1">
      <c r="B120" s="1"/>
      <c r="C120" s="1"/>
      <c r="J120" s="1"/>
      <c r="K120" s="1"/>
    </row>
    <row r="121" spans="2:11" ht="12.75" customHeight="1">
      <c r="B121" s="1"/>
      <c r="C121" s="1"/>
      <c r="J121" s="1"/>
      <c r="K121" s="1"/>
    </row>
    <row r="122" spans="2:11" ht="12.75" customHeight="1">
      <c r="B122" s="1"/>
      <c r="C122" s="1"/>
      <c r="J122" s="1"/>
      <c r="K122" s="1"/>
    </row>
    <row r="123" spans="2:11" ht="12.75" customHeight="1">
      <c r="B123" s="1"/>
      <c r="C123" s="1"/>
      <c r="J123" s="1"/>
      <c r="K123" s="1"/>
    </row>
    <row r="124" spans="2:11" ht="12.75" customHeight="1">
      <c r="B124" s="1"/>
      <c r="C124" s="1"/>
      <c r="J124" s="1"/>
      <c r="K124" s="1"/>
    </row>
    <row r="125" spans="2:11" ht="12.75" customHeight="1">
      <c r="B125" s="1"/>
      <c r="C125" s="1"/>
      <c r="J125" s="1"/>
      <c r="K125" s="1"/>
    </row>
    <row r="126" spans="2:11" ht="12.75" customHeight="1">
      <c r="B126" s="1"/>
      <c r="C126" s="1"/>
      <c r="J126" s="1"/>
      <c r="K126" s="1"/>
    </row>
    <row r="127" spans="2:11" ht="12.75" customHeight="1">
      <c r="B127" s="1"/>
      <c r="C127" s="1"/>
      <c r="J127" s="1"/>
      <c r="K127" s="1"/>
    </row>
    <row r="128" spans="2:11" ht="12.75" customHeight="1">
      <c r="B128" s="1"/>
      <c r="C128" s="1"/>
      <c r="J128" s="1"/>
      <c r="K128" s="1"/>
    </row>
    <row r="129" spans="2:11" ht="12.75" customHeight="1">
      <c r="B129" s="1"/>
      <c r="C129" s="1"/>
      <c r="J129" s="1"/>
      <c r="K129" s="1"/>
    </row>
    <row r="130" spans="2:11" ht="12.75" customHeight="1">
      <c r="B130" s="1"/>
      <c r="C130" s="1"/>
      <c r="J130" s="1"/>
      <c r="K130" s="1"/>
    </row>
    <row r="131" spans="2:11" ht="12.75" customHeight="1">
      <c r="B131" s="1"/>
      <c r="C131" s="1"/>
      <c r="J131" s="1"/>
      <c r="K131" s="1"/>
    </row>
    <row r="132" spans="2:11" ht="12.75" customHeight="1">
      <c r="B132" s="1"/>
      <c r="C132" s="1"/>
      <c r="J132" s="1"/>
      <c r="K132" s="1"/>
    </row>
    <row r="133" spans="2:11" ht="12.75" customHeight="1">
      <c r="B133" s="1"/>
      <c r="C133" s="1"/>
      <c r="J133" s="1"/>
      <c r="K133" s="1"/>
    </row>
    <row r="134" spans="2:11" ht="12.75" customHeight="1">
      <c r="B134" s="1"/>
      <c r="C134" s="1"/>
      <c r="J134" s="1"/>
      <c r="K134" s="1"/>
    </row>
    <row r="135" spans="2:11" ht="12.75" customHeight="1">
      <c r="B135" s="1"/>
      <c r="C135" s="1"/>
      <c r="J135" s="1"/>
      <c r="K135" s="1"/>
    </row>
    <row r="136" spans="2:11" ht="12.75" customHeight="1">
      <c r="B136" s="1"/>
      <c r="C136" s="1"/>
      <c r="J136" s="1"/>
      <c r="K136" s="1"/>
    </row>
    <row r="137" spans="2:11" ht="12.75" customHeight="1">
      <c r="B137" s="1"/>
      <c r="C137" s="1"/>
      <c r="J137" s="1"/>
      <c r="K137" s="1"/>
    </row>
    <row r="138" spans="2:11" ht="12.75" customHeight="1">
      <c r="B138" s="1"/>
      <c r="C138" s="1"/>
      <c r="J138" s="1"/>
      <c r="K138" s="1"/>
    </row>
    <row r="139" spans="2:11" ht="12.75" customHeight="1">
      <c r="B139" s="1"/>
      <c r="C139" s="1"/>
      <c r="J139" s="1"/>
      <c r="K139" s="1"/>
    </row>
    <row r="140" spans="2:11" ht="12.75" customHeight="1">
      <c r="B140" s="1"/>
      <c r="C140" s="1"/>
      <c r="J140" s="1"/>
      <c r="K140" s="1"/>
    </row>
    <row r="141" spans="2:11" ht="12.75" customHeight="1">
      <c r="B141" s="1"/>
      <c r="C141" s="1"/>
      <c r="J141" s="1"/>
      <c r="K141" s="1"/>
    </row>
    <row r="142" spans="2:11" ht="12.75" customHeight="1">
      <c r="B142" s="1"/>
      <c r="C142" s="1"/>
      <c r="J142" s="1"/>
      <c r="K142" s="1"/>
    </row>
    <row r="143" spans="2:11" ht="12.75" customHeight="1">
      <c r="B143" s="1"/>
      <c r="C143" s="1"/>
      <c r="J143" s="1"/>
      <c r="K143" s="1"/>
    </row>
    <row r="144" spans="2:11" ht="12.75" customHeight="1">
      <c r="B144" s="1"/>
      <c r="C144" s="1"/>
      <c r="J144" s="1"/>
      <c r="K144" s="1"/>
    </row>
    <row r="145" spans="2:11" ht="12.75" customHeight="1">
      <c r="B145" s="1"/>
      <c r="C145" s="1"/>
      <c r="J145" s="1"/>
      <c r="K145" s="1"/>
    </row>
    <row r="146" spans="2:11" ht="12.75" customHeight="1">
      <c r="B146" s="1"/>
      <c r="C146" s="1"/>
      <c r="J146" s="1"/>
      <c r="K146" s="1"/>
    </row>
    <row r="147" spans="2:11" ht="12.75" customHeight="1">
      <c r="B147" s="1"/>
      <c r="C147" s="1"/>
      <c r="J147" s="1"/>
      <c r="K147" s="1"/>
    </row>
    <row r="148" spans="2:11" ht="12.75" customHeight="1">
      <c r="B148" s="1"/>
      <c r="C148" s="1"/>
      <c r="J148" s="1"/>
      <c r="K148" s="1"/>
    </row>
    <row r="149" spans="2:11" ht="12.75" customHeight="1">
      <c r="B149" s="1"/>
      <c r="C149" s="1"/>
      <c r="J149" s="1"/>
      <c r="K149" s="1"/>
    </row>
    <row r="150" spans="2:11" ht="12.75" customHeight="1">
      <c r="B150" s="1"/>
      <c r="C150" s="1"/>
      <c r="J150" s="1"/>
      <c r="K150" s="1"/>
    </row>
    <row r="151" spans="2:11" ht="12.75" customHeight="1">
      <c r="B151" s="1"/>
      <c r="C151" s="1"/>
      <c r="J151" s="1"/>
      <c r="K151" s="1"/>
    </row>
    <row r="152" spans="2:11" ht="12.75" customHeight="1">
      <c r="B152" s="1"/>
      <c r="C152" s="1"/>
      <c r="J152" s="1"/>
      <c r="K152" s="1"/>
    </row>
    <row r="153" spans="2:11" ht="12.75" customHeight="1">
      <c r="B153" s="1"/>
      <c r="C153" s="1"/>
      <c r="J153" s="1"/>
      <c r="K153" s="1"/>
    </row>
    <row r="154" spans="2:11" ht="12.75" customHeight="1">
      <c r="B154" s="1"/>
      <c r="C154" s="1"/>
      <c r="J154" s="1"/>
      <c r="K154" s="1"/>
    </row>
    <row r="155" spans="2:11" ht="12.75" customHeight="1">
      <c r="B155" s="1"/>
      <c r="C155" s="1"/>
      <c r="J155" s="1"/>
      <c r="K155" s="1"/>
    </row>
    <row r="156" spans="2:11" ht="12.75" customHeight="1">
      <c r="B156" s="1"/>
      <c r="C156" s="1"/>
      <c r="J156" s="1"/>
      <c r="K156" s="1"/>
    </row>
    <row r="157" spans="2:11" ht="12.75" customHeight="1">
      <c r="B157" s="1"/>
      <c r="C157" s="1"/>
      <c r="J157" s="1"/>
      <c r="K157" s="1"/>
    </row>
    <row r="158" spans="2:11" ht="12.75" customHeight="1">
      <c r="B158" s="1"/>
      <c r="C158" s="1"/>
      <c r="J158" s="1"/>
      <c r="K158" s="1"/>
    </row>
    <row r="159" spans="2:11" ht="12.75" customHeight="1">
      <c r="B159" s="1"/>
      <c r="C159" s="1"/>
      <c r="J159" s="1"/>
      <c r="K159" s="1"/>
    </row>
    <row r="160" spans="2:11" ht="12.75" customHeight="1">
      <c r="B160" s="1"/>
      <c r="C160" s="1"/>
      <c r="J160" s="1"/>
      <c r="K160" s="1"/>
    </row>
    <row r="161" spans="2:11" ht="12.75" customHeight="1">
      <c r="B161" s="1"/>
      <c r="C161" s="1"/>
      <c r="J161" s="1"/>
      <c r="K161" s="1"/>
    </row>
    <row r="162" spans="2:11" ht="12.75" customHeight="1">
      <c r="B162" s="1"/>
      <c r="C162" s="1"/>
      <c r="J162" s="1"/>
      <c r="K162" s="1"/>
    </row>
    <row r="163" spans="2:11" ht="12.75" customHeight="1">
      <c r="B163" s="1"/>
      <c r="C163" s="1"/>
      <c r="J163" s="1"/>
      <c r="K163" s="1"/>
    </row>
    <row r="164" spans="2:11" ht="12.75" customHeight="1">
      <c r="B164" s="1"/>
      <c r="C164" s="1"/>
      <c r="J164" s="1"/>
      <c r="K164" s="1"/>
    </row>
    <row r="165" spans="2:11" ht="12.75" customHeight="1">
      <c r="B165" s="1"/>
      <c r="C165" s="1"/>
      <c r="J165" s="1"/>
      <c r="K165" s="1"/>
    </row>
    <row r="166" spans="2:11" ht="12.75" customHeight="1">
      <c r="B166" s="1"/>
      <c r="C166" s="1"/>
      <c r="J166" s="1"/>
      <c r="K166" s="1"/>
    </row>
    <row r="167" spans="2:11" ht="12.75" customHeight="1">
      <c r="B167" s="1"/>
      <c r="C167" s="1"/>
      <c r="J167" s="1"/>
      <c r="K167" s="1"/>
    </row>
    <row r="168" spans="2:11" ht="12.75" customHeight="1">
      <c r="B168" s="1"/>
      <c r="C168" s="1"/>
      <c r="J168" s="1"/>
      <c r="K168" s="1"/>
    </row>
    <row r="169" spans="2:11" ht="12.75" customHeight="1">
      <c r="B169" s="1"/>
      <c r="C169" s="1"/>
      <c r="J169" s="1"/>
      <c r="K169" s="1"/>
    </row>
    <row r="170" spans="2:11" ht="12.75" customHeight="1">
      <c r="B170" s="1"/>
      <c r="C170" s="1"/>
      <c r="J170" s="1"/>
      <c r="K170" s="1"/>
    </row>
    <row r="171" spans="2:11" ht="12.75" customHeight="1">
      <c r="B171" s="1"/>
      <c r="C171" s="1"/>
      <c r="J171" s="1"/>
      <c r="K171" s="1"/>
    </row>
    <row r="172" spans="2:11" ht="12.75" customHeight="1">
      <c r="B172" s="1"/>
      <c r="C172" s="1"/>
      <c r="J172" s="1"/>
      <c r="K172" s="1"/>
    </row>
    <row r="173" spans="2:11" ht="12.75" customHeight="1">
      <c r="B173" s="1"/>
      <c r="C173" s="1"/>
      <c r="J173" s="1"/>
      <c r="K173" s="1"/>
    </row>
    <row r="174" spans="2:11" ht="12.75" customHeight="1">
      <c r="B174" s="1"/>
      <c r="C174" s="1"/>
      <c r="J174" s="1"/>
      <c r="K174" s="1"/>
    </row>
    <row r="175" spans="2:11" ht="12.75" customHeight="1">
      <c r="B175" s="1"/>
      <c r="C175" s="1"/>
      <c r="J175" s="1"/>
      <c r="K175" s="1"/>
    </row>
    <row r="176" spans="2:11" ht="12.75" customHeight="1">
      <c r="B176" s="1"/>
      <c r="C176" s="1"/>
      <c r="J176" s="1"/>
      <c r="K176" s="1"/>
    </row>
    <row r="177" spans="2:11" ht="12.75" customHeight="1">
      <c r="B177" s="1"/>
      <c r="C177" s="1"/>
      <c r="J177" s="1"/>
      <c r="K177" s="1"/>
    </row>
    <row r="178" spans="2:11" ht="12.75" customHeight="1">
      <c r="B178" s="1"/>
      <c r="C178" s="1"/>
      <c r="J178" s="1"/>
      <c r="K178" s="1"/>
    </row>
    <row r="179" spans="2:11" ht="12.75" customHeight="1">
      <c r="B179" s="1"/>
      <c r="C179" s="1"/>
      <c r="J179" s="1"/>
      <c r="K179" s="1"/>
    </row>
    <row r="180" spans="2:11" ht="12.75" customHeight="1">
      <c r="B180" s="1"/>
      <c r="C180" s="1"/>
      <c r="J180" s="1"/>
      <c r="K180" s="1"/>
    </row>
    <row r="181" spans="2:11" ht="12.75" customHeight="1">
      <c r="B181" s="1"/>
      <c r="C181" s="1"/>
      <c r="J181" s="1"/>
      <c r="K181" s="1"/>
    </row>
    <row r="182" spans="2:11" ht="12.75" customHeight="1">
      <c r="B182" s="1"/>
      <c r="C182" s="1"/>
      <c r="J182" s="1"/>
      <c r="K182" s="1"/>
    </row>
    <row r="183" spans="2:11" ht="12.75" customHeight="1">
      <c r="B183" s="1"/>
      <c r="C183" s="1"/>
      <c r="J183" s="1"/>
      <c r="K183" s="1"/>
    </row>
    <row r="184" spans="2:11" ht="12.75" customHeight="1">
      <c r="B184" s="1"/>
      <c r="C184" s="1"/>
      <c r="J184" s="1"/>
      <c r="K184" s="1"/>
    </row>
    <row r="185" spans="2:11" ht="12.75" customHeight="1">
      <c r="B185" s="1"/>
      <c r="C185" s="1"/>
      <c r="J185" s="1"/>
      <c r="K185" s="1"/>
    </row>
    <row r="186" spans="2:11" ht="12.75" customHeight="1">
      <c r="B186" s="1"/>
      <c r="C186" s="1"/>
      <c r="J186" s="1"/>
      <c r="K186" s="1"/>
    </row>
    <row r="187" spans="2:11" ht="12.75" customHeight="1">
      <c r="B187" s="1"/>
      <c r="C187" s="1"/>
      <c r="J187" s="1"/>
      <c r="K187" s="1"/>
    </row>
    <row r="188" spans="2:11" ht="12.75" customHeight="1">
      <c r="B188" s="1"/>
      <c r="C188" s="1"/>
      <c r="J188" s="1"/>
      <c r="K188" s="1"/>
    </row>
    <row r="189" spans="2:11" ht="12.75" customHeight="1">
      <c r="B189" s="1"/>
      <c r="C189" s="1"/>
      <c r="J189" s="1"/>
      <c r="K189" s="1"/>
    </row>
    <row r="190" spans="2:11" ht="12.75" customHeight="1">
      <c r="B190" s="1"/>
      <c r="C190" s="1"/>
      <c r="J190" s="1"/>
      <c r="K190" s="1"/>
    </row>
    <row r="191" spans="2:11" ht="12.75" customHeight="1">
      <c r="B191" s="1"/>
      <c r="C191" s="1"/>
      <c r="J191" s="1"/>
      <c r="K191" s="1"/>
    </row>
    <row r="192" spans="2:11" ht="12.75" customHeight="1">
      <c r="B192" s="1"/>
      <c r="C192" s="1"/>
      <c r="J192" s="1"/>
      <c r="K192" s="1"/>
    </row>
    <row r="193" spans="2:11" ht="12.75" customHeight="1">
      <c r="B193" s="1"/>
      <c r="C193" s="1"/>
      <c r="J193" s="1"/>
      <c r="K193" s="1"/>
    </row>
    <row r="194" spans="2:11" ht="12.75" customHeight="1">
      <c r="B194" s="1"/>
      <c r="C194" s="1"/>
      <c r="J194" s="1"/>
      <c r="K194" s="1"/>
    </row>
    <row r="195" spans="2:11" ht="12.75" customHeight="1">
      <c r="B195" s="1"/>
      <c r="C195" s="1"/>
      <c r="J195" s="1"/>
      <c r="K195" s="1"/>
    </row>
    <row r="196" spans="2:11" ht="12.75" customHeight="1">
      <c r="B196" s="1"/>
      <c r="C196" s="1"/>
      <c r="J196" s="1"/>
      <c r="K196" s="1"/>
    </row>
    <row r="197" spans="2:11" ht="12.75" customHeight="1">
      <c r="B197" s="1"/>
      <c r="C197" s="1"/>
      <c r="J197" s="1"/>
      <c r="K197" s="1"/>
    </row>
    <row r="198" spans="2:11" ht="12.75" customHeight="1">
      <c r="B198" s="1"/>
      <c r="C198" s="1"/>
      <c r="J198" s="1"/>
      <c r="K198" s="1"/>
    </row>
    <row r="199" spans="2:11" ht="12.75" customHeight="1">
      <c r="B199" s="1"/>
      <c r="C199" s="1"/>
      <c r="J199" s="1"/>
      <c r="K199" s="1"/>
    </row>
    <row r="200" spans="2:11" ht="12.75" customHeight="1">
      <c r="B200" s="1"/>
      <c r="C200" s="1"/>
      <c r="J200" s="1"/>
      <c r="K200" s="1"/>
    </row>
    <row r="201" spans="2:11" ht="12.75" customHeight="1">
      <c r="B201" s="1"/>
      <c r="C201" s="1"/>
      <c r="J201" s="1"/>
      <c r="K201" s="1"/>
    </row>
    <row r="202" spans="2:11" ht="12.75" customHeight="1">
      <c r="B202" s="1"/>
      <c r="C202" s="1"/>
      <c r="J202" s="1"/>
      <c r="K202" s="1"/>
    </row>
    <row r="203" spans="2:11" ht="12.75" customHeight="1">
      <c r="B203" s="1"/>
      <c r="C203" s="1"/>
      <c r="J203" s="1"/>
      <c r="K203" s="1"/>
    </row>
    <row r="204" spans="2:11" ht="12.75" customHeight="1">
      <c r="B204" s="1"/>
      <c r="C204" s="1"/>
      <c r="J204" s="1"/>
      <c r="K204" s="1"/>
    </row>
    <row r="205" spans="2:11" ht="12.75" customHeight="1">
      <c r="B205" s="1"/>
      <c r="C205" s="1"/>
      <c r="J205" s="1"/>
      <c r="K205" s="1"/>
    </row>
    <row r="206" spans="2:11" ht="12.75" customHeight="1">
      <c r="B206" s="1"/>
      <c r="C206" s="1"/>
      <c r="J206" s="1"/>
      <c r="K206" s="1"/>
    </row>
    <row r="207" spans="2:11" ht="12.75" customHeight="1">
      <c r="B207" s="1"/>
      <c r="C207" s="1"/>
      <c r="J207" s="1"/>
      <c r="K207" s="1"/>
    </row>
    <row r="208" spans="2:11" ht="12.75" customHeight="1">
      <c r="B208" s="1"/>
      <c r="C208" s="1"/>
      <c r="J208" s="1"/>
      <c r="K208" s="1"/>
    </row>
    <row r="209" spans="2:11" ht="12.75" customHeight="1">
      <c r="B209" s="1"/>
      <c r="C209" s="1"/>
      <c r="J209" s="1"/>
      <c r="K209" s="1"/>
    </row>
    <row r="210" spans="2:11" ht="12.75" customHeight="1">
      <c r="B210" s="1"/>
      <c r="C210" s="1"/>
      <c r="J210" s="1"/>
      <c r="K210" s="1"/>
    </row>
    <row r="211" spans="2:11" ht="12.75" customHeight="1">
      <c r="B211" s="1"/>
      <c r="C211" s="1"/>
      <c r="J211" s="1"/>
      <c r="K211" s="1"/>
    </row>
    <row r="212" spans="2:11" ht="12.75" customHeight="1">
      <c r="B212" s="1"/>
      <c r="C212" s="1"/>
      <c r="J212" s="1"/>
      <c r="K212" s="1"/>
    </row>
    <row r="213" spans="2:11" ht="12.75" customHeight="1">
      <c r="B213" s="1"/>
      <c r="C213" s="1"/>
      <c r="J213" s="1"/>
      <c r="K213" s="1"/>
    </row>
    <row r="214" spans="2:11" ht="12.75" customHeight="1">
      <c r="B214" s="1"/>
      <c r="C214" s="1"/>
      <c r="J214" s="1"/>
      <c r="K214" s="1"/>
    </row>
    <row r="215" spans="2:11" ht="12.75" customHeight="1">
      <c r="B215" s="1"/>
      <c r="C215" s="1"/>
      <c r="J215" s="1"/>
      <c r="K215" s="1"/>
    </row>
    <row r="216" spans="2:11" ht="12.75" customHeight="1">
      <c r="B216" s="1"/>
      <c r="C216" s="1"/>
      <c r="J216" s="1"/>
      <c r="K216" s="1"/>
    </row>
    <row r="217" spans="2:11" ht="12.75" customHeight="1">
      <c r="B217" s="1"/>
      <c r="C217" s="1"/>
      <c r="J217" s="1"/>
      <c r="K217" s="1"/>
    </row>
    <row r="218" spans="2:11" ht="12.75" customHeight="1">
      <c r="B218" s="1"/>
      <c r="C218" s="1"/>
      <c r="J218" s="1"/>
      <c r="K218" s="1"/>
    </row>
    <row r="219" spans="2:11" ht="12.75" customHeight="1">
      <c r="B219" s="1"/>
      <c r="C219" s="1"/>
      <c r="J219" s="1"/>
      <c r="K219" s="1"/>
    </row>
    <row r="220" spans="2:11" ht="12.75" customHeight="1">
      <c r="B220" s="1"/>
      <c r="C220" s="1"/>
      <c r="J220" s="1"/>
      <c r="K220" s="1"/>
    </row>
    <row r="221" spans="2:11" ht="12.75" customHeight="1">
      <c r="B221" s="1"/>
      <c r="C221" s="1"/>
      <c r="J221" s="1"/>
      <c r="K221" s="1"/>
    </row>
    <row r="222" spans="2:11" ht="12.75" customHeight="1">
      <c r="B222" s="1"/>
      <c r="C222" s="1"/>
      <c r="J222" s="1"/>
      <c r="K222" s="1"/>
    </row>
    <row r="223" spans="2:11" ht="12.75" customHeight="1">
      <c r="B223" s="1"/>
      <c r="C223" s="1"/>
      <c r="J223" s="1"/>
      <c r="K223" s="1"/>
    </row>
    <row r="224" spans="2:11" ht="12.75" customHeight="1">
      <c r="B224" s="1"/>
      <c r="C224" s="1"/>
      <c r="J224" s="1"/>
      <c r="K224" s="1"/>
    </row>
    <row r="225" spans="2:11" ht="12.75" customHeight="1">
      <c r="B225" s="1"/>
      <c r="C225" s="1"/>
      <c r="J225" s="1"/>
      <c r="K225" s="1"/>
    </row>
    <row r="226" spans="2:11" ht="12.75" customHeight="1">
      <c r="B226" s="1"/>
      <c r="C226" s="1"/>
      <c r="J226" s="1"/>
      <c r="K226" s="1"/>
    </row>
    <row r="227" spans="2:11" ht="12.75" customHeight="1">
      <c r="B227" s="1"/>
      <c r="C227" s="1"/>
      <c r="J227" s="1"/>
      <c r="K227" s="1"/>
    </row>
    <row r="228" spans="2:11" ht="12.75" customHeight="1">
      <c r="B228" s="1"/>
      <c r="C228" s="1"/>
      <c r="J228" s="1"/>
      <c r="K228" s="1"/>
    </row>
    <row r="229" spans="2:11" ht="12.75" customHeight="1">
      <c r="B229" s="1"/>
      <c r="C229" s="1"/>
      <c r="J229" s="1"/>
      <c r="K229" s="1"/>
    </row>
    <row r="230" spans="2:11" ht="12.75" customHeight="1">
      <c r="B230" s="1"/>
      <c r="C230" s="1"/>
      <c r="J230" s="1"/>
      <c r="K230" s="1"/>
    </row>
    <row r="231" spans="2:11" ht="12.75" customHeight="1">
      <c r="B231" s="1"/>
      <c r="C231" s="1"/>
      <c r="J231" s="1"/>
      <c r="K231" s="1"/>
    </row>
    <row r="232" spans="2:11" ht="12.75" customHeight="1">
      <c r="B232" s="1"/>
      <c r="C232" s="1"/>
      <c r="J232" s="1"/>
      <c r="K232" s="1"/>
    </row>
    <row r="233" spans="2:11" ht="12.75" customHeight="1">
      <c r="B233" s="1"/>
      <c r="C233" s="1"/>
      <c r="J233" s="1"/>
      <c r="K233" s="1"/>
    </row>
    <row r="234" spans="2:11" ht="12.75" customHeight="1">
      <c r="B234" s="1"/>
      <c r="C234" s="1"/>
      <c r="J234" s="1"/>
      <c r="K234" s="1"/>
    </row>
    <row r="235" spans="2:11" ht="12.75" customHeight="1">
      <c r="B235" s="1"/>
      <c r="C235" s="1"/>
      <c r="J235" s="1"/>
      <c r="K235" s="1"/>
    </row>
    <row r="236" spans="2:11" ht="12.75" customHeight="1">
      <c r="B236" s="1"/>
      <c r="C236" s="1"/>
      <c r="J236" s="1"/>
      <c r="K236" s="1"/>
    </row>
    <row r="237" spans="2:11" ht="12.75" customHeight="1">
      <c r="B237" s="1"/>
      <c r="C237" s="1"/>
      <c r="J237" s="1"/>
      <c r="K237" s="1"/>
    </row>
    <row r="238" spans="2:11" ht="12.75" customHeight="1">
      <c r="B238" s="1"/>
      <c r="C238" s="1"/>
      <c r="J238" s="1"/>
      <c r="K238" s="1"/>
    </row>
    <row r="239" spans="2:11" ht="12.75" customHeight="1">
      <c r="B239" s="1"/>
      <c r="C239" s="1"/>
      <c r="J239" s="1"/>
      <c r="K239" s="1"/>
    </row>
    <row r="240" spans="2:11" ht="12.75" customHeight="1">
      <c r="B240" s="1"/>
      <c r="C240" s="1"/>
      <c r="J240" s="1"/>
      <c r="K240" s="1"/>
    </row>
    <row r="241" spans="2:11" ht="12.75" customHeight="1">
      <c r="B241" s="1"/>
      <c r="C241" s="1"/>
      <c r="J241" s="1"/>
      <c r="K241" s="1"/>
    </row>
    <row r="242" spans="2:11" ht="12.75" customHeight="1">
      <c r="B242" s="1"/>
      <c r="C242" s="1"/>
      <c r="J242" s="1"/>
      <c r="K242" s="1"/>
    </row>
    <row r="243" spans="2:11" ht="12.75" customHeight="1">
      <c r="B243" s="1"/>
      <c r="C243" s="1"/>
      <c r="J243" s="1"/>
      <c r="K243" s="1"/>
    </row>
    <row r="244" spans="2:11" ht="12.75" customHeight="1">
      <c r="B244" s="1"/>
      <c r="C244" s="1"/>
      <c r="J244" s="1"/>
      <c r="K244" s="1"/>
    </row>
    <row r="245" spans="2:11" ht="12.75" customHeight="1">
      <c r="B245" s="1"/>
      <c r="C245" s="1"/>
      <c r="J245" s="1"/>
      <c r="K245" s="1"/>
    </row>
    <row r="246" spans="2:11" ht="12.75" customHeight="1">
      <c r="B246" s="1"/>
      <c r="C246" s="1"/>
      <c r="J246" s="1"/>
      <c r="K246" s="1"/>
    </row>
    <row r="247" spans="2:11" ht="12.75" customHeight="1">
      <c r="B247" s="1"/>
      <c r="C247" s="1"/>
      <c r="J247" s="1"/>
      <c r="K247" s="1"/>
    </row>
    <row r="248" spans="2:11" ht="12.75" customHeight="1">
      <c r="B248" s="1"/>
      <c r="C248" s="1"/>
      <c r="J248" s="1"/>
      <c r="K248" s="1"/>
    </row>
    <row r="249" spans="2:11" ht="12.75" customHeight="1">
      <c r="B249" s="1"/>
      <c r="C249" s="1"/>
      <c r="J249" s="1"/>
      <c r="K249" s="1"/>
    </row>
    <row r="250" spans="2:11" ht="12.75" customHeight="1">
      <c r="B250" s="1"/>
      <c r="C250" s="1"/>
      <c r="J250" s="1"/>
      <c r="K250" s="1"/>
    </row>
    <row r="251" spans="2:11" ht="12.75" customHeight="1">
      <c r="B251" s="1"/>
      <c r="C251" s="1"/>
      <c r="J251" s="1"/>
      <c r="K251" s="1"/>
    </row>
    <row r="252" spans="2:11" ht="12.75" customHeight="1">
      <c r="B252" s="1"/>
      <c r="C252" s="1"/>
      <c r="J252" s="1"/>
      <c r="K252" s="1"/>
    </row>
    <row r="253" spans="2:11" ht="12.75" customHeight="1">
      <c r="B253" s="1"/>
      <c r="C253" s="1"/>
      <c r="J253" s="1"/>
      <c r="K253" s="1"/>
    </row>
    <row r="254" spans="2:11" ht="12.75" customHeight="1">
      <c r="B254" s="1"/>
      <c r="C254" s="1"/>
      <c r="J254" s="1"/>
      <c r="K254" s="1"/>
    </row>
    <row r="255" spans="2:11" ht="12.75" customHeight="1">
      <c r="B255" s="1"/>
      <c r="C255" s="1"/>
      <c r="J255" s="1"/>
      <c r="K255" s="1"/>
    </row>
    <row r="256" spans="2:11" ht="12.75" customHeight="1">
      <c r="B256" s="1"/>
      <c r="C256" s="1"/>
      <c r="J256" s="1"/>
      <c r="K256" s="1"/>
    </row>
    <row r="257" spans="2:11" ht="12.75" customHeight="1">
      <c r="B257" s="1"/>
      <c r="C257" s="1"/>
      <c r="J257" s="1"/>
      <c r="K257" s="1"/>
    </row>
    <row r="258" spans="2:11" ht="12.75" customHeight="1">
      <c r="B258" s="1"/>
      <c r="C258" s="1"/>
      <c r="J258" s="1"/>
      <c r="K258" s="1"/>
    </row>
    <row r="259" spans="2:11" ht="12.75" customHeight="1">
      <c r="B259" s="1"/>
      <c r="C259" s="1"/>
      <c r="J259" s="1"/>
      <c r="K259" s="1"/>
    </row>
    <row r="260" spans="2:11" ht="12.75" customHeight="1">
      <c r="B260" s="1"/>
      <c r="C260" s="1"/>
      <c r="J260" s="1"/>
      <c r="K260" s="1"/>
    </row>
    <row r="261" spans="2:11" ht="12.75" customHeight="1">
      <c r="B261" s="1"/>
      <c r="C261" s="1"/>
      <c r="J261" s="1"/>
      <c r="K261" s="1"/>
    </row>
    <row r="262" spans="2:11" ht="12.75" customHeight="1">
      <c r="B262" s="1"/>
      <c r="C262" s="1"/>
      <c r="J262" s="1"/>
      <c r="K262" s="1"/>
    </row>
    <row r="263" spans="2:11" ht="12.75" customHeight="1">
      <c r="B263" s="1"/>
      <c r="C263" s="1"/>
      <c r="J263" s="1"/>
      <c r="K263" s="1"/>
    </row>
    <row r="264" spans="2:11" ht="12.75" customHeight="1">
      <c r="B264" s="1"/>
      <c r="C264" s="1"/>
      <c r="J264" s="1"/>
      <c r="K264" s="1"/>
    </row>
    <row r="265" spans="2:11" ht="12.75" customHeight="1">
      <c r="B265" s="1"/>
      <c r="C265" s="1"/>
      <c r="J265" s="1"/>
      <c r="K265" s="1"/>
    </row>
    <row r="266" spans="2:11" ht="12.75" customHeight="1">
      <c r="B266" s="1"/>
      <c r="C266" s="1"/>
      <c r="J266" s="1"/>
      <c r="K266" s="1"/>
    </row>
    <row r="267" spans="2:11" ht="12.75" customHeight="1">
      <c r="B267" s="1"/>
      <c r="C267" s="1"/>
      <c r="J267" s="1"/>
      <c r="K267" s="1"/>
    </row>
    <row r="268" spans="2:11" ht="12.75" customHeight="1">
      <c r="B268" s="1"/>
      <c r="C268" s="1"/>
      <c r="J268" s="1"/>
      <c r="K268" s="1"/>
    </row>
    <row r="269" spans="2:11" ht="12.75" customHeight="1">
      <c r="B269" s="1"/>
      <c r="C269" s="1"/>
      <c r="J269" s="1"/>
      <c r="K269" s="1"/>
    </row>
    <row r="270" spans="2:11" ht="12.75" customHeight="1">
      <c r="B270" s="1"/>
      <c r="C270" s="1"/>
      <c r="J270" s="1"/>
      <c r="K270" s="1"/>
    </row>
    <row r="271" spans="2:11" ht="12.75" customHeight="1">
      <c r="B271" s="1"/>
      <c r="C271" s="1"/>
      <c r="J271" s="1"/>
      <c r="K271" s="1"/>
    </row>
    <row r="272" spans="2:11" ht="12.75" customHeight="1">
      <c r="B272" s="1"/>
      <c r="C272" s="1"/>
      <c r="J272" s="1"/>
      <c r="K272" s="1"/>
    </row>
    <row r="273" spans="2:11" ht="12.75" customHeight="1">
      <c r="B273" s="1"/>
      <c r="C273" s="1"/>
      <c r="J273" s="1"/>
      <c r="K273" s="1"/>
    </row>
    <row r="274" spans="2:11" ht="12.75" customHeight="1">
      <c r="B274" s="1"/>
      <c r="C274" s="1"/>
      <c r="J274" s="1"/>
      <c r="K274" s="1"/>
    </row>
    <row r="275" spans="2:11" ht="12.75" customHeight="1">
      <c r="B275" s="1"/>
      <c r="C275" s="1"/>
      <c r="J275" s="1"/>
      <c r="K275" s="1"/>
    </row>
    <row r="276" spans="2:11" ht="12.75" customHeight="1">
      <c r="B276" s="1"/>
      <c r="C276" s="1"/>
      <c r="J276" s="1"/>
      <c r="K276" s="1"/>
    </row>
    <row r="277" spans="2:11" ht="12.75" customHeight="1">
      <c r="B277" s="1"/>
      <c r="C277" s="1"/>
      <c r="J277" s="1"/>
      <c r="K277" s="1"/>
    </row>
    <row r="278" spans="2:11" ht="12.75" customHeight="1">
      <c r="B278" s="1"/>
      <c r="C278" s="1"/>
      <c r="J278" s="1"/>
      <c r="K278" s="1"/>
    </row>
    <row r="279" spans="2:11" ht="12.75" customHeight="1">
      <c r="B279" s="1"/>
      <c r="C279" s="1"/>
      <c r="J279" s="1"/>
      <c r="K279" s="1"/>
    </row>
    <row r="280" spans="2:11" ht="12.75" customHeight="1">
      <c r="B280" s="1"/>
      <c r="C280" s="1"/>
      <c r="J280" s="1"/>
      <c r="K280" s="1"/>
    </row>
    <row r="281" spans="2:11" ht="12.75" customHeight="1">
      <c r="B281" s="1"/>
      <c r="C281" s="1"/>
      <c r="J281" s="1"/>
      <c r="K281" s="1"/>
    </row>
    <row r="282" spans="2:11" ht="12.75" customHeight="1">
      <c r="B282" s="1"/>
      <c r="C282" s="1"/>
      <c r="J282" s="1"/>
      <c r="K282" s="1"/>
    </row>
    <row r="283" spans="2:11" ht="12.75" customHeight="1">
      <c r="B283" s="1"/>
      <c r="C283" s="1"/>
      <c r="J283" s="1"/>
      <c r="K283" s="1"/>
    </row>
    <row r="284" spans="2:11" ht="12.75" customHeight="1">
      <c r="B284" s="1"/>
      <c r="C284" s="1"/>
      <c r="J284" s="1"/>
      <c r="K284" s="1"/>
    </row>
    <row r="285" spans="2:11" ht="12.75" customHeight="1">
      <c r="B285" s="1"/>
      <c r="C285" s="1"/>
      <c r="J285" s="1"/>
      <c r="K285" s="1"/>
    </row>
    <row r="286" spans="2:11" ht="12.75" customHeight="1">
      <c r="B286" s="1"/>
      <c r="C286" s="1"/>
      <c r="J286" s="1"/>
      <c r="K286" s="1"/>
    </row>
    <row r="287" spans="2:11" ht="12.75" customHeight="1">
      <c r="B287" s="1"/>
      <c r="C287" s="1"/>
      <c r="J287" s="1"/>
      <c r="K287" s="1"/>
    </row>
    <row r="288" spans="2:11" ht="12.75" customHeight="1">
      <c r="B288" s="1"/>
      <c r="C288" s="1"/>
      <c r="J288" s="1"/>
      <c r="K288" s="1"/>
    </row>
    <row r="289" spans="2:11" ht="12.75" customHeight="1">
      <c r="B289" s="1"/>
      <c r="C289" s="1"/>
      <c r="J289" s="1"/>
      <c r="K289" s="1"/>
    </row>
    <row r="290" spans="2:11" ht="12.75" customHeight="1">
      <c r="B290" s="1"/>
      <c r="C290" s="1"/>
      <c r="J290" s="1"/>
      <c r="K290" s="1"/>
    </row>
    <row r="291" spans="2:11" ht="12.75" customHeight="1">
      <c r="B291" s="1"/>
      <c r="C291" s="1"/>
      <c r="J291" s="1"/>
      <c r="K291" s="1"/>
    </row>
    <row r="292" spans="2:11" ht="12.75" customHeight="1">
      <c r="B292" s="1"/>
      <c r="C292" s="1"/>
      <c r="J292" s="1"/>
      <c r="K292" s="1"/>
    </row>
    <row r="293" spans="2:11" ht="12.75" customHeight="1">
      <c r="B293" s="1"/>
      <c r="C293" s="1"/>
      <c r="J293" s="1"/>
      <c r="K293" s="1"/>
    </row>
    <row r="294" spans="2:11" ht="12.75" customHeight="1">
      <c r="B294" s="1"/>
      <c r="C294" s="1"/>
      <c r="J294" s="1"/>
      <c r="K294" s="1"/>
    </row>
    <row r="295" spans="2:11" ht="12.75" customHeight="1">
      <c r="B295" s="1"/>
      <c r="C295" s="1"/>
      <c r="J295" s="1"/>
      <c r="K295" s="1"/>
    </row>
    <row r="296" spans="2:11" ht="12.75" customHeight="1">
      <c r="B296" s="1"/>
      <c r="C296" s="1"/>
      <c r="J296" s="1"/>
      <c r="K296" s="1"/>
    </row>
    <row r="297" spans="2:11" ht="12.75" customHeight="1">
      <c r="B297" s="1"/>
      <c r="C297" s="1"/>
      <c r="J297" s="1"/>
      <c r="K297" s="1"/>
    </row>
    <row r="298" spans="2:11" ht="12.75" customHeight="1">
      <c r="B298" s="1"/>
      <c r="C298" s="1"/>
      <c r="J298" s="1"/>
      <c r="K298" s="1"/>
    </row>
    <row r="299" spans="2:11" ht="12.75" customHeight="1">
      <c r="B299" s="1"/>
      <c r="C299" s="1"/>
      <c r="J299" s="1"/>
      <c r="K299" s="1"/>
    </row>
    <row r="300" spans="2:11" ht="12.75" customHeight="1">
      <c r="B300" s="1"/>
      <c r="C300" s="1"/>
      <c r="J300" s="1"/>
      <c r="K300" s="1"/>
    </row>
    <row r="301" spans="2:11" ht="12.75" customHeight="1">
      <c r="B301" s="1"/>
      <c r="C301" s="1"/>
      <c r="J301" s="1"/>
      <c r="K301" s="1"/>
    </row>
    <row r="302" spans="2:11" ht="12.75" customHeight="1">
      <c r="B302" s="1"/>
      <c r="C302" s="1"/>
      <c r="J302" s="1"/>
      <c r="K302" s="1"/>
    </row>
    <row r="303" spans="2:11" ht="12.75" customHeight="1">
      <c r="B303" s="1"/>
      <c r="C303" s="1"/>
      <c r="J303" s="1"/>
      <c r="K303" s="1"/>
    </row>
    <row r="304" spans="2:11" ht="12.75" customHeight="1">
      <c r="B304" s="1"/>
      <c r="C304" s="1"/>
      <c r="J304" s="1"/>
      <c r="K304" s="1"/>
    </row>
    <row r="305" spans="2:11" ht="12.75" customHeight="1">
      <c r="B305" s="1"/>
      <c r="C305" s="1"/>
      <c r="J305" s="1"/>
      <c r="K305" s="1"/>
    </row>
    <row r="306" spans="2:11" ht="12.75" customHeight="1">
      <c r="B306" s="1"/>
      <c r="C306" s="1"/>
      <c r="J306" s="1"/>
      <c r="K306" s="1"/>
    </row>
    <row r="307" spans="2:11" ht="12.75" customHeight="1">
      <c r="B307" s="1"/>
      <c r="C307" s="1"/>
      <c r="J307" s="1"/>
      <c r="K307" s="1"/>
    </row>
    <row r="308" spans="2:11" ht="12.75" customHeight="1">
      <c r="B308" s="1"/>
      <c r="C308" s="1"/>
      <c r="J308" s="1"/>
      <c r="K308" s="1"/>
    </row>
    <row r="309" spans="2:11" ht="12.75" customHeight="1">
      <c r="B309" s="1"/>
      <c r="C309" s="1"/>
      <c r="J309" s="1"/>
      <c r="K309" s="1"/>
    </row>
    <row r="310" spans="2:11" ht="12.75" customHeight="1">
      <c r="B310" s="1"/>
      <c r="C310" s="1"/>
      <c r="J310" s="1"/>
      <c r="K310" s="1"/>
    </row>
    <row r="311" spans="2:11" ht="12.75" customHeight="1">
      <c r="B311" s="1"/>
      <c r="C311" s="1"/>
      <c r="J311" s="1"/>
      <c r="K311" s="1"/>
    </row>
    <row r="312" spans="2:11" ht="12.75" customHeight="1">
      <c r="B312" s="1"/>
      <c r="C312" s="1"/>
      <c r="J312" s="1"/>
      <c r="K312" s="1"/>
    </row>
    <row r="313" spans="2:11" ht="12.75" customHeight="1">
      <c r="B313" s="1"/>
      <c r="C313" s="1"/>
      <c r="J313" s="1"/>
      <c r="K313" s="1"/>
    </row>
    <row r="314" spans="2:11" ht="12.75" customHeight="1">
      <c r="B314" s="1"/>
      <c r="C314" s="1"/>
      <c r="J314" s="1"/>
      <c r="K314" s="1"/>
    </row>
    <row r="315" spans="2:11" ht="12.75" customHeight="1">
      <c r="B315" s="1"/>
      <c r="C315" s="1"/>
      <c r="J315" s="1"/>
      <c r="K315" s="1"/>
    </row>
    <row r="316" spans="2:11" ht="12.75" customHeight="1">
      <c r="B316" s="1"/>
      <c r="C316" s="1"/>
      <c r="J316" s="1"/>
      <c r="K316" s="1"/>
    </row>
    <row r="317" spans="2:11" ht="12.75" customHeight="1">
      <c r="B317" s="1"/>
      <c r="C317" s="1"/>
      <c r="J317" s="1"/>
      <c r="K317" s="1"/>
    </row>
    <row r="318" spans="2:11" ht="12.75" customHeight="1">
      <c r="B318" s="1"/>
      <c r="C318" s="1"/>
      <c r="J318" s="1"/>
      <c r="K318" s="1"/>
    </row>
    <row r="319" spans="2:11" ht="12.75" customHeight="1">
      <c r="B319" s="1"/>
      <c r="C319" s="1"/>
      <c r="J319" s="1"/>
      <c r="K319" s="1"/>
    </row>
    <row r="320" spans="2:11" ht="12.75" customHeight="1">
      <c r="B320" s="1"/>
      <c r="C320" s="1"/>
      <c r="J320" s="1"/>
      <c r="K320" s="1"/>
    </row>
    <row r="321" spans="2:11" ht="12.75" customHeight="1">
      <c r="B321" s="1"/>
      <c r="C321" s="1"/>
      <c r="J321" s="1"/>
      <c r="K321" s="1"/>
    </row>
    <row r="322" spans="2:11" ht="12.75" customHeight="1">
      <c r="B322" s="1"/>
      <c r="C322" s="1"/>
      <c r="J322" s="1"/>
      <c r="K322" s="1"/>
    </row>
    <row r="323" spans="2:11" ht="12.75" customHeight="1">
      <c r="B323" s="1"/>
      <c r="C323" s="1"/>
      <c r="J323" s="1"/>
      <c r="K323" s="1"/>
    </row>
    <row r="324" spans="2:11" ht="12.75" customHeight="1">
      <c r="B324" s="1"/>
      <c r="C324" s="1"/>
      <c r="J324" s="1"/>
      <c r="K324" s="1"/>
    </row>
    <row r="325" spans="2:11" ht="12.75" customHeight="1">
      <c r="B325" s="1"/>
      <c r="C325" s="1"/>
      <c r="J325" s="1"/>
      <c r="K325" s="1"/>
    </row>
    <row r="326" spans="2:11" ht="12.75" customHeight="1">
      <c r="B326" s="1"/>
      <c r="C326" s="1"/>
      <c r="J326" s="1"/>
      <c r="K326" s="1"/>
    </row>
    <row r="327" spans="2:11" ht="12.75" customHeight="1">
      <c r="B327" s="1"/>
      <c r="C327" s="1"/>
      <c r="J327" s="1"/>
      <c r="K327" s="1"/>
    </row>
    <row r="328" spans="2:11" ht="12.75" customHeight="1">
      <c r="B328" s="1"/>
      <c r="C328" s="1"/>
      <c r="J328" s="1"/>
      <c r="K328" s="1"/>
    </row>
    <row r="329" spans="2:11" ht="12.75" customHeight="1">
      <c r="B329" s="1"/>
      <c r="C329" s="1"/>
      <c r="J329" s="1"/>
      <c r="K329" s="1"/>
    </row>
    <row r="330" spans="2:11" ht="12.75" customHeight="1">
      <c r="B330" s="1"/>
      <c r="C330" s="1"/>
      <c r="J330" s="1"/>
      <c r="K330" s="1"/>
    </row>
    <row r="331" spans="2:11" ht="12.75" customHeight="1">
      <c r="B331" s="1"/>
      <c r="C331" s="1"/>
      <c r="J331" s="1"/>
      <c r="K331" s="1"/>
    </row>
    <row r="332" spans="2:11" ht="12.75" customHeight="1">
      <c r="B332" s="1"/>
      <c r="C332" s="1"/>
      <c r="J332" s="1"/>
      <c r="K332" s="1"/>
    </row>
    <row r="333" spans="2:11" ht="12.75" customHeight="1">
      <c r="B333" s="1"/>
      <c r="C333" s="1"/>
      <c r="J333" s="1"/>
      <c r="K333" s="1"/>
    </row>
    <row r="334" spans="2:11" ht="12.75" customHeight="1">
      <c r="B334" s="1"/>
      <c r="C334" s="1"/>
      <c r="J334" s="1"/>
      <c r="K334" s="1"/>
    </row>
    <row r="335" spans="2:11" ht="12.75" customHeight="1">
      <c r="B335" s="1"/>
      <c r="C335" s="1"/>
      <c r="J335" s="1"/>
      <c r="K335" s="1"/>
    </row>
    <row r="336" spans="2:11" ht="12.75" customHeight="1">
      <c r="B336" s="1"/>
      <c r="C336" s="1"/>
      <c r="J336" s="1"/>
      <c r="K336" s="1"/>
    </row>
    <row r="337" spans="2:11" ht="12.75" customHeight="1">
      <c r="B337" s="1"/>
      <c r="C337" s="1"/>
      <c r="J337" s="1"/>
      <c r="K337" s="1"/>
    </row>
    <row r="338" spans="2:11" ht="12.75" customHeight="1">
      <c r="B338" s="1"/>
      <c r="C338" s="1"/>
      <c r="J338" s="1"/>
      <c r="K338" s="1"/>
    </row>
    <row r="339" spans="2:11" ht="12.75" customHeight="1">
      <c r="B339" s="1"/>
      <c r="C339" s="1"/>
      <c r="J339" s="1"/>
      <c r="K339" s="1"/>
    </row>
    <row r="340" spans="2:11" ht="12.75" customHeight="1">
      <c r="B340" s="1"/>
      <c r="C340" s="1"/>
      <c r="J340" s="1"/>
      <c r="K340" s="1"/>
    </row>
    <row r="341" spans="2:11" ht="12.75" customHeight="1">
      <c r="B341" s="1"/>
      <c r="C341" s="1"/>
      <c r="J341" s="1"/>
      <c r="K341" s="1"/>
    </row>
    <row r="342" spans="2:11" ht="12.75" customHeight="1">
      <c r="B342" s="1"/>
      <c r="C342" s="1"/>
      <c r="J342" s="1"/>
      <c r="K342" s="1"/>
    </row>
    <row r="343" spans="2:11" ht="12.75" customHeight="1">
      <c r="B343" s="1"/>
      <c r="C343" s="1"/>
      <c r="J343" s="1"/>
      <c r="K343" s="1"/>
    </row>
    <row r="344" spans="2:11" ht="12.75" customHeight="1">
      <c r="B344" s="1"/>
      <c r="C344" s="1"/>
      <c r="J344" s="1"/>
      <c r="K344" s="1"/>
    </row>
    <row r="345" spans="2:11" ht="12.75" customHeight="1">
      <c r="B345" s="1"/>
      <c r="C345" s="1"/>
      <c r="J345" s="1"/>
      <c r="K345" s="1"/>
    </row>
    <row r="346" spans="2:11" ht="12.75" customHeight="1">
      <c r="B346" s="1"/>
      <c r="C346" s="1"/>
      <c r="J346" s="1"/>
      <c r="K346" s="1"/>
    </row>
    <row r="347" spans="2:11" ht="12.75" customHeight="1">
      <c r="B347" s="1"/>
      <c r="C347" s="1"/>
      <c r="J347" s="1"/>
      <c r="K347" s="1"/>
    </row>
    <row r="348" spans="2:11" ht="12.75" customHeight="1">
      <c r="B348" s="1"/>
      <c r="C348" s="1"/>
      <c r="J348" s="1"/>
      <c r="K348" s="1"/>
    </row>
    <row r="349" spans="2:11" ht="12.75" customHeight="1">
      <c r="B349" s="1"/>
      <c r="C349" s="1"/>
      <c r="J349" s="1"/>
      <c r="K349" s="1"/>
    </row>
    <row r="350" spans="2:11" ht="12.75" customHeight="1">
      <c r="B350" s="1"/>
      <c r="C350" s="1"/>
      <c r="J350" s="1"/>
      <c r="K350" s="1"/>
    </row>
    <row r="351" spans="2:11" ht="12.75" customHeight="1">
      <c r="B351" s="1"/>
      <c r="C351" s="1"/>
      <c r="J351" s="1"/>
      <c r="K351" s="1"/>
    </row>
    <row r="352" spans="2:11" ht="12.75" customHeight="1">
      <c r="B352" s="1"/>
      <c r="C352" s="1"/>
      <c r="J352" s="1"/>
      <c r="K352" s="1"/>
    </row>
    <row r="353" spans="2:11" ht="12.75" customHeight="1">
      <c r="B353" s="1"/>
      <c r="C353" s="1"/>
      <c r="J353" s="1"/>
      <c r="K353" s="1"/>
    </row>
    <row r="354" spans="2:11" ht="12.75" customHeight="1">
      <c r="B354" s="1"/>
      <c r="C354" s="1"/>
      <c r="J354" s="1"/>
      <c r="K354" s="1"/>
    </row>
    <row r="355" spans="2:11" ht="12.75" customHeight="1">
      <c r="B355" s="1"/>
      <c r="C355" s="1"/>
      <c r="J355" s="1"/>
      <c r="K355" s="1"/>
    </row>
    <row r="356" spans="2:11" ht="12.75" customHeight="1">
      <c r="B356" s="1"/>
      <c r="C356" s="1"/>
      <c r="J356" s="1"/>
      <c r="K356" s="1"/>
    </row>
    <row r="357" spans="2:11" ht="12.75" customHeight="1">
      <c r="B357" s="1"/>
      <c r="C357" s="1"/>
      <c r="J357" s="1"/>
      <c r="K357" s="1"/>
    </row>
    <row r="358" spans="2:11" ht="12.75" customHeight="1">
      <c r="B358" s="1"/>
      <c r="C358" s="1"/>
      <c r="J358" s="1"/>
      <c r="K358" s="1"/>
    </row>
    <row r="359" spans="2:11" ht="12.75" customHeight="1">
      <c r="B359" s="1"/>
      <c r="C359" s="1"/>
      <c r="J359" s="1"/>
      <c r="K359" s="1"/>
    </row>
    <row r="360" spans="2:11" ht="12.75" customHeight="1">
      <c r="B360" s="1"/>
      <c r="C360" s="1"/>
      <c r="J360" s="1"/>
      <c r="K360" s="1"/>
    </row>
    <row r="361" spans="2:11" ht="12.75" customHeight="1">
      <c r="B361" s="1"/>
      <c r="C361" s="1"/>
      <c r="J361" s="1"/>
      <c r="K361" s="1"/>
    </row>
    <row r="362" spans="2:11" ht="12.75" customHeight="1">
      <c r="B362" s="1"/>
      <c r="C362" s="1"/>
      <c r="J362" s="1"/>
      <c r="K362" s="1"/>
    </row>
    <row r="363" spans="2:11" ht="12.75" customHeight="1">
      <c r="B363" s="1"/>
      <c r="C363" s="1"/>
      <c r="J363" s="1"/>
      <c r="K363" s="1"/>
    </row>
    <row r="364" spans="2:11" ht="12.75" customHeight="1">
      <c r="B364" s="1"/>
      <c r="C364" s="1"/>
      <c r="J364" s="1"/>
      <c r="K364" s="1"/>
    </row>
    <row r="365" spans="2:11" ht="12.75" customHeight="1">
      <c r="B365" s="1"/>
      <c r="C365" s="1"/>
      <c r="J365" s="1"/>
      <c r="K365" s="1"/>
    </row>
    <row r="366" spans="2:11" ht="12.75" customHeight="1">
      <c r="B366" s="1"/>
      <c r="C366" s="1"/>
      <c r="J366" s="1"/>
      <c r="K366" s="1"/>
    </row>
    <row r="367" spans="2:11" ht="12.75" customHeight="1">
      <c r="B367" s="1"/>
      <c r="C367" s="1"/>
      <c r="J367" s="1"/>
      <c r="K367" s="1"/>
    </row>
    <row r="368" spans="2:11" ht="12.75" customHeight="1">
      <c r="B368" s="1"/>
      <c r="C368" s="1"/>
      <c r="J368" s="1"/>
      <c r="K368" s="1"/>
    </row>
    <row r="369" spans="2:11" ht="12.75" customHeight="1">
      <c r="B369" s="1"/>
      <c r="C369" s="1"/>
      <c r="J369" s="1"/>
      <c r="K369" s="1"/>
    </row>
    <row r="370" spans="2:11" ht="12.75" customHeight="1">
      <c r="B370" s="1"/>
      <c r="C370" s="1"/>
      <c r="J370" s="1"/>
      <c r="K370" s="1"/>
    </row>
    <row r="371" spans="2:11" ht="12.75" customHeight="1">
      <c r="B371" s="1"/>
      <c r="C371" s="1"/>
      <c r="J371" s="1"/>
      <c r="K371" s="1"/>
    </row>
    <row r="372" spans="2:11" ht="12.75" customHeight="1">
      <c r="B372" s="1"/>
      <c r="C372" s="1"/>
      <c r="J372" s="1"/>
      <c r="K372" s="1"/>
    </row>
    <row r="373" spans="2:11" ht="12.75" customHeight="1">
      <c r="B373" s="1"/>
      <c r="C373" s="1"/>
      <c r="J373" s="1"/>
      <c r="K373" s="1"/>
    </row>
    <row r="374" spans="2:11" ht="12.75" customHeight="1">
      <c r="B374" s="1"/>
      <c r="C374" s="1"/>
      <c r="J374" s="1"/>
      <c r="K374" s="1"/>
    </row>
    <row r="375" spans="2:11" ht="12.75" customHeight="1">
      <c r="B375" s="1"/>
      <c r="C375" s="1"/>
      <c r="J375" s="1"/>
      <c r="K375" s="1"/>
    </row>
    <row r="376" spans="2:11" ht="12.75" customHeight="1">
      <c r="B376" s="1"/>
      <c r="C376" s="1"/>
      <c r="J376" s="1"/>
      <c r="K376" s="1"/>
    </row>
    <row r="377" spans="2:11" ht="12.75" customHeight="1">
      <c r="B377" s="1"/>
      <c r="C377" s="1"/>
      <c r="J377" s="1"/>
      <c r="K377" s="1"/>
    </row>
    <row r="378" spans="2:11" ht="12.75" customHeight="1">
      <c r="B378" s="1"/>
      <c r="C378" s="1"/>
      <c r="J378" s="1"/>
      <c r="K378" s="1"/>
    </row>
    <row r="379" spans="2:11" ht="12.75" customHeight="1">
      <c r="B379" s="1"/>
      <c r="C379" s="1"/>
      <c r="J379" s="1"/>
      <c r="K379" s="1"/>
    </row>
    <row r="380" spans="2:11" ht="12.75" customHeight="1">
      <c r="B380" s="1"/>
      <c r="C380" s="1"/>
      <c r="J380" s="1"/>
      <c r="K380" s="1"/>
    </row>
    <row r="381" spans="2:11" ht="12.75" customHeight="1">
      <c r="B381" s="1"/>
      <c r="C381" s="1"/>
      <c r="J381" s="1"/>
      <c r="K381" s="1"/>
    </row>
    <row r="382" spans="2:11" ht="12.75" customHeight="1">
      <c r="B382" s="1"/>
      <c r="C382" s="1"/>
      <c r="J382" s="1"/>
      <c r="K382" s="1"/>
    </row>
    <row r="383" spans="2:11" ht="12.75" customHeight="1">
      <c r="B383" s="1"/>
      <c r="C383" s="1"/>
      <c r="J383" s="1"/>
      <c r="K383" s="1"/>
    </row>
    <row r="384" spans="2:11" ht="12.75" customHeight="1">
      <c r="B384" s="1"/>
      <c r="C384" s="1"/>
      <c r="J384" s="1"/>
      <c r="K384" s="1"/>
    </row>
    <row r="385" spans="2:11" ht="12.75" customHeight="1">
      <c r="B385" s="1"/>
      <c r="C385" s="1"/>
      <c r="J385" s="1"/>
      <c r="K385" s="1"/>
    </row>
    <row r="386" spans="2:11" ht="12.75" customHeight="1">
      <c r="B386" s="1"/>
      <c r="C386" s="1"/>
      <c r="J386" s="1"/>
      <c r="K386" s="1"/>
    </row>
    <row r="387" spans="2:11" ht="12.75" customHeight="1">
      <c r="B387" s="1"/>
      <c r="C387" s="1"/>
      <c r="J387" s="1"/>
      <c r="K387" s="1"/>
    </row>
    <row r="388" spans="2:11" ht="12.75" customHeight="1">
      <c r="B388" s="1"/>
      <c r="C388" s="1"/>
      <c r="J388" s="1"/>
      <c r="K388" s="1"/>
    </row>
    <row r="389" spans="2:11" ht="12.75" customHeight="1">
      <c r="B389" s="1"/>
      <c r="C389" s="1"/>
      <c r="J389" s="1"/>
      <c r="K389" s="1"/>
    </row>
    <row r="390" spans="2:11" ht="12.75" customHeight="1">
      <c r="B390" s="1"/>
      <c r="C390" s="1"/>
      <c r="J390" s="1"/>
      <c r="K390" s="1"/>
    </row>
    <row r="391" spans="2:11" ht="12.75" customHeight="1">
      <c r="B391" s="1"/>
      <c r="C391" s="1"/>
      <c r="J391" s="1"/>
      <c r="K391" s="1"/>
    </row>
    <row r="392" spans="2:11" ht="12.75" customHeight="1">
      <c r="B392" s="1"/>
      <c r="C392" s="1"/>
      <c r="J392" s="1"/>
      <c r="K392" s="1"/>
    </row>
    <row r="393" spans="2:11" ht="12.75" customHeight="1">
      <c r="B393" s="1"/>
      <c r="C393" s="1"/>
      <c r="J393" s="1"/>
      <c r="K393" s="1"/>
    </row>
    <row r="394" spans="2:11" ht="12.75" customHeight="1">
      <c r="B394" s="1"/>
      <c r="C394" s="1"/>
      <c r="J394" s="1"/>
      <c r="K394" s="1"/>
    </row>
    <row r="395" spans="2:11" ht="12.75" customHeight="1">
      <c r="B395" s="1"/>
      <c r="C395" s="1"/>
      <c r="J395" s="1"/>
      <c r="K395" s="1"/>
    </row>
    <row r="396" spans="2:11" ht="12.75" customHeight="1">
      <c r="B396" s="1"/>
      <c r="C396" s="1"/>
      <c r="J396" s="1"/>
      <c r="K396" s="1"/>
    </row>
    <row r="397" spans="2:11" ht="12.75" customHeight="1">
      <c r="B397" s="1"/>
      <c r="C397" s="1"/>
      <c r="J397" s="1"/>
      <c r="K397" s="1"/>
    </row>
    <row r="398" spans="2:11" ht="12.75" customHeight="1">
      <c r="B398" s="1"/>
      <c r="C398" s="1"/>
      <c r="J398" s="1"/>
      <c r="K398" s="1"/>
    </row>
    <row r="399" spans="2:11" ht="12.75" customHeight="1">
      <c r="B399" s="1"/>
      <c r="C399" s="1"/>
      <c r="J399" s="1"/>
      <c r="K399" s="1"/>
    </row>
    <row r="400" spans="2:11" ht="12.75" customHeight="1">
      <c r="B400" s="1"/>
      <c r="C400" s="1"/>
      <c r="J400" s="1"/>
      <c r="K400" s="1"/>
    </row>
    <row r="401" spans="2:11" ht="12.75" customHeight="1">
      <c r="B401" s="1"/>
      <c r="C401" s="1"/>
      <c r="J401" s="1"/>
      <c r="K401" s="1"/>
    </row>
    <row r="402" spans="2:11" ht="12.75" customHeight="1">
      <c r="B402" s="1"/>
      <c r="C402" s="1"/>
      <c r="J402" s="1"/>
      <c r="K402" s="1"/>
    </row>
    <row r="403" spans="2:11" ht="12.75" customHeight="1">
      <c r="B403" s="1"/>
      <c r="C403" s="1"/>
      <c r="J403" s="1"/>
      <c r="K403" s="1"/>
    </row>
    <row r="404" spans="2:11" ht="12.75" customHeight="1">
      <c r="B404" s="1"/>
      <c r="C404" s="1"/>
      <c r="J404" s="1"/>
      <c r="K404" s="1"/>
    </row>
    <row r="405" spans="2:11" ht="12.75" customHeight="1">
      <c r="B405" s="1"/>
      <c r="C405" s="1"/>
      <c r="J405" s="1"/>
      <c r="K405" s="1"/>
    </row>
    <row r="406" spans="2:11" ht="12.75" customHeight="1">
      <c r="B406" s="1"/>
      <c r="C406" s="1"/>
      <c r="J406" s="1"/>
      <c r="K406" s="1"/>
    </row>
    <row r="407" spans="2:11" ht="12.75" customHeight="1">
      <c r="B407" s="1"/>
      <c r="C407" s="1"/>
      <c r="J407" s="1"/>
      <c r="K407" s="1"/>
    </row>
    <row r="408" spans="2:11" ht="12.75" customHeight="1">
      <c r="B408" s="1"/>
      <c r="C408" s="1"/>
      <c r="J408" s="1"/>
      <c r="K408" s="1"/>
    </row>
    <row r="409" spans="2:11" ht="12.75" customHeight="1">
      <c r="B409" s="1"/>
      <c r="C409" s="1"/>
      <c r="J409" s="1"/>
      <c r="K409" s="1"/>
    </row>
    <row r="410" spans="2:11" ht="12.75" customHeight="1">
      <c r="B410" s="1"/>
      <c r="C410" s="1"/>
      <c r="J410" s="1"/>
      <c r="K410" s="1"/>
    </row>
    <row r="411" spans="2:11" ht="12.75" customHeight="1">
      <c r="B411" s="1"/>
      <c r="C411" s="1"/>
      <c r="J411" s="1"/>
      <c r="K411" s="1"/>
    </row>
    <row r="412" spans="2:11" ht="12.75" customHeight="1">
      <c r="B412" s="1"/>
      <c r="C412" s="1"/>
      <c r="J412" s="1"/>
      <c r="K412" s="1"/>
    </row>
    <row r="413" spans="2:11" ht="12.75" customHeight="1">
      <c r="B413" s="1"/>
      <c r="C413" s="1"/>
      <c r="J413" s="1"/>
      <c r="K413" s="1"/>
    </row>
    <row r="414" spans="2:11" ht="12.75" customHeight="1">
      <c r="B414" s="1"/>
      <c r="C414" s="1"/>
      <c r="J414" s="1"/>
      <c r="K414" s="1"/>
    </row>
    <row r="415" spans="2:11" ht="12.75" customHeight="1">
      <c r="B415" s="1"/>
      <c r="C415" s="1"/>
      <c r="J415" s="1"/>
      <c r="K415" s="1"/>
    </row>
    <row r="416" spans="2:11" ht="12.75" customHeight="1">
      <c r="B416" s="1"/>
      <c r="C416" s="1"/>
      <c r="J416" s="1"/>
      <c r="K416" s="1"/>
    </row>
    <row r="417" spans="2:11" ht="12.75" customHeight="1">
      <c r="B417" s="1"/>
      <c r="C417" s="1"/>
      <c r="J417" s="1"/>
      <c r="K417" s="1"/>
    </row>
    <row r="418" spans="2:11" ht="12.75" customHeight="1">
      <c r="B418" s="1"/>
      <c r="C418" s="1"/>
      <c r="J418" s="1"/>
      <c r="K418" s="1"/>
    </row>
    <row r="419" spans="2:11" ht="12.75" customHeight="1">
      <c r="B419" s="1"/>
      <c r="C419" s="1"/>
      <c r="J419" s="1"/>
      <c r="K419" s="1"/>
    </row>
    <row r="420" spans="2:11" ht="12.75" customHeight="1">
      <c r="B420" s="1"/>
      <c r="C420" s="1"/>
      <c r="J420" s="1"/>
      <c r="K420" s="1"/>
    </row>
    <row r="421" spans="2:11" ht="12.75" customHeight="1">
      <c r="B421" s="1"/>
      <c r="C421" s="1"/>
      <c r="J421" s="1"/>
      <c r="K421" s="1"/>
    </row>
    <row r="422" spans="2:11" ht="12.75" customHeight="1">
      <c r="B422" s="1"/>
      <c r="C422" s="1"/>
      <c r="J422" s="1"/>
      <c r="K422" s="1"/>
    </row>
    <row r="423" spans="2:11" ht="12.75" customHeight="1">
      <c r="B423" s="1"/>
      <c r="C423" s="1"/>
      <c r="J423" s="1"/>
      <c r="K423" s="1"/>
    </row>
    <row r="424" spans="2:11" ht="12.75" customHeight="1">
      <c r="B424" s="1"/>
      <c r="C424" s="1"/>
      <c r="J424" s="1"/>
      <c r="K424" s="1"/>
    </row>
    <row r="425" spans="2:11" ht="12.75" customHeight="1">
      <c r="B425" s="1"/>
      <c r="C425" s="1"/>
      <c r="J425" s="1"/>
      <c r="K425" s="1"/>
    </row>
    <row r="426" spans="2:11" ht="12.75" customHeight="1">
      <c r="B426" s="1"/>
      <c r="C426" s="1"/>
      <c r="J426" s="1"/>
      <c r="K426" s="1"/>
    </row>
    <row r="427" spans="2:11" ht="12.75" customHeight="1">
      <c r="B427" s="1"/>
      <c r="C427" s="1"/>
      <c r="J427" s="1"/>
      <c r="K427" s="1"/>
    </row>
    <row r="428" spans="2:11" ht="12.75" customHeight="1">
      <c r="B428" s="1"/>
      <c r="C428" s="1"/>
      <c r="J428" s="1"/>
      <c r="K428" s="1"/>
    </row>
    <row r="429" spans="2:11" ht="12.75" customHeight="1">
      <c r="B429" s="1"/>
      <c r="C429" s="1"/>
      <c r="J429" s="1"/>
      <c r="K429" s="1"/>
    </row>
    <row r="430" spans="2:11" ht="12.75" customHeight="1">
      <c r="B430" s="1"/>
      <c r="C430" s="1"/>
      <c r="J430" s="1"/>
      <c r="K430" s="1"/>
    </row>
    <row r="431" spans="2:11" ht="12.75" customHeight="1">
      <c r="B431" s="1"/>
      <c r="C431" s="1"/>
      <c r="J431" s="1"/>
      <c r="K431" s="1"/>
    </row>
    <row r="432" spans="2:11" ht="12.75" customHeight="1">
      <c r="B432" s="1"/>
      <c r="C432" s="1"/>
      <c r="J432" s="1"/>
      <c r="K432" s="1"/>
    </row>
    <row r="433" spans="2:11" ht="12.75" customHeight="1">
      <c r="B433" s="1"/>
      <c r="C433" s="1"/>
      <c r="J433" s="1"/>
      <c r="K433" s="1"/>
    </row>
    <row r="434" spans="2:11" ht="12.75" customHeight="1">
      <c r="B434" s="1"/>
      <c r="C434" s="1"/>
      <c r="J434" s="1"/>
      <c r="K434" s="1"/>
    </row>
    <row r="435" spans="2:11" ht="12.75" customHeight="1">
      <c r="B435" s="1"/>
      <c r="C435" s="1"/>
      <c r="J435" s="1"/>
      <c r="K435" s="1"/>
    </row>
    <row r="436" spans="2:11" ht="12.75" customHeight="1">
      <c r="B436" s="1"/>
      <c r="C436" s="1"/>
      <c r="J436" s="1"/>
      <c r="K436" s="1"/>
    </row>
    <row r="437" spans="2:11" ht="12.75" customHeight="1">
      <c r="B437" s="1"/>
      <c r="C437" s="1"/>
      <c r="J437" s="1"/>
      <c r="K437" s="1"/>
    </row>
    <row r="438" spans="2:11" ht="12.75" customHeight="1">
      <c r="B438" s="1"/>
      <c r="C438" s="1"/>
      <c r="J438" s="1"/>
      <c r="K438" s="1"/>
    </row>
    <row r="439" spans="2:11" ht="12.75" customHeight="1">
      <c r="B439" s="1"/>
      <c r="C439" s="1"/>
      <c r="J439" s="1"/>
      <c r="K439" s="1"/>
    </row>
    <row r="440" spans="2:11" ht="12.75" customHeight="1">
      <c r="B440" s="1"/>
      <c r="C440" s="1"/>
      <c r="J440" s="1"/>
      <c r="K440" s="1"/>
    </row>
    <row r="441" spans="2:11" ht="12.75" customHeight="1">
      <c r="B441" s="1"/>
      <c r="C441" s="1"/>
      <c r="J441" s="1"/>
      <c r="K441" s="1"/>
    </row>
    <row r="442" spans="2:11" ht="12.75" customHeight="1">
      <c r="B442" s="1"/>
      <c r="C442" s="1"/>
      <c r="J442" s="1"/>
      <c r="K442" s="1"/>
    </row>
    <row r="443" spans="2:11" ht="12.75" customHeight="1">
      <c r="B443" s="1"/>
      <c r="C443" s="1"/>
      <c r="J443" s="1"/>
      <c r="K443" s="1"/>
    </row>
    <row r="444" spans="2:11" ht="12.75" customHeight="1">
      <c r="B444" s="1"/>
      <c r="C444" s="1"/>
      <c r="J444" s="1"/>
      <c r="K444" s="1"/>
    </row>
    <row r="445" spans="2:11" ht="12.75" customHeight="1">
      <c r="B445" s="1"/>
      <c r="C445" s="1"/>
      <c r="J445" s="1"/>
      <c r="K445" s="1"/>
    </row>
    <row r="446" spans="2:11" ht="12.75" customHeight="1">
      <c r="B446" s="1"/>
      <c r="C446" s="1"/>
      <c r="J446" s="1"/>
      <c r="K446" s="1"/>
    </row>
    <row r="447" spans="2:11" ht="12.75" customHeight="1">
      <c r="B447" s="1"/>
      <c r="C447" s="1"/>
      <c r="J447" s="1"/>
      <c r="K447" s="1"/>
    </row>
    <row r="448" spans="2:11" ht="12.75" customHeight="1">
      <c r="B448" s="1"/>
      <c r="C448" s="1"/>
      <c r="J448" s="1"/>
      <c r="K448" s="1"/>
    </row>
    <row r="449" spans="2:11" ht="12.75" customHeight="1">
      <c r="B449" s="1"/>
      <c r="C449" s="1"/>
      <c r="J449" s="1"/>
      <c r="K449" s="1"/>
    </row>
    <row r="450" spans="2:11" ht="12.75" customHeight="1">
      <c r="B450" s="1"/>
      <c r="C450" s="1"/>
      <c r="J450" s="1"/>
      <c r="K450" s="1"/>
    </row>
    <row r="451" spans="2:11" ht="12.75" customHeight="1">
      <c r="B451" s="1"/>
      <c r="C451" s="1"/>
      <c r="J451" s="1"/>
      <c r="K451" s="1"/>
    </row>
    <row r="452" spans="2:11" ht="12.75" customHeight="1">
      <c r="B452" s="1"/>
      <c r="C452" s="1"/>
      <c r="J452" s="1"/>
      <c r="K452" s="1"/>
    </row>
    <row r="453" spans="2:11" ht="12.75" customHeight="1">
      <c r="B453" s="1"/>
      <c r="C453" s="1"/>
      <c r="J453" s="1"/>
      <c r="K453" s="1"/>
    </row>
    <row r="454" spans="2:11" ht="12.75" customHeight="1">
      <c r="B454" s="1"/>
      <c r="C454" s="1"/>
      <c r="J454" s="1"/>
      <c r="K454" s="1"/>
    </row>
    <row r="455" spans="2:11" ht="12.75" customHeight="1">
      <c r="B455" s="1"/>
      <c r="C455" s="1"/>
      <c r="J455" s="1"/>
      <c r="K455" s="1"/>
    </row>
    <row r="456" spans="2:11" ht="12.75" customHeight="1">
      <c r="B456" s="1"/>
      <c r="C456" s="1"/>
      <c r="J456" s="1"/>
      <c r="K456" s="1"/>
    </row>
    <row r="457" spans="2:11" ht="12.75" customHeight="1">
      <c r="B457" s="1"/>
      <c r="C457" s="1"/>
      <c r="J457" s="1"/>
      <c r="K457" s="1"/>
    </row>
    <row r="458" spans="2:11" ht="12.75" customHeight="1">
      <c r="B458" s="1"/>
      <c r="C458" s="1"/>
      <c r="J458" s="1"/>
      <c r="K458" s="1"/>
    </row>
    <row r="459" spans="2:11" ht="12.75" customHeight="1">
      <c r="B459" s="1"/>
      <c r="C459" s="1"/>
      <c r="J459" s="1"/>
      <c r="K459" s="1"/>
    </row>
    <row r="460" spans="2:11" ht="12.75" customHeight="1">
      <c r="B460" s="1"/>
      <c r="C460" s="1"/>
      <c r="J460" s="1"/>
      <c r="K460" s="1"/>
    </row>
    <row r="461" spans="2:11" ht="12.75" customHeight="1">
      <c r="B461" s="1"/>
      <c r="C461" s="1"/>
      <c r="J461" s="1"/>
      <c r="K461" s="1"/>
    </row>
    <row r="462" spans="2:11" ht="12.75" customHeight="1">
      <c r="B462" s="1"/>
      <c r="C462" s="1"/>
      <c r="J462" s="1"/>
      <c r="K462" s="1"/>
    </row>
    <row r="463" spans="2:11" ht="12.75" customHeight="1">
      <c r="B463" s="1"/>
      <c r="C463" s="1"/>
      <c r="J463" s="1"/>
      <c r="K463" s="1"/>
    </row>
    <row r="464" spans="2:11" ht="12.75" customHeight="1">
      <c r="B464" s="1"/>
      <c r="C464" s="1"/>
      <c r="J464" s="1"/>
      <c r="K464" s="1"/>
    </row>
    <row r="465" spans="2:11" ht="12.75" customHeight="1">
      <c r="B465" s="1"/>
      <c r="C465" s="1"/>
      <c r="J465" s="1"/>
      <c r="K465" s="1"/>
    </row>
    <row r="466" spans="2:11" ht="12.75" customHeight="1">
      <c r="B466" s="1"/>
      <c r="C466" s="1"/>
      <c r="J466" s="1"/>
      <c r="K466" s="1"/>
    </row>
    <row r="467" spans="2:11" ht="12.75" customHeight="1">
      <c r="B467" s="1"/>
      <c r="C467" s="1"/>
      <c r="J467" s="1"/>
      <c r="K467" s="1"/>
    </row>
    <row r="468" spans="2:11" ht="12.75" customHeight="1">
      <c r="B468" s="1"/>
      <c r="C468" s="1"/>
      <c r="J468" s="1"/>
      <c r="K468" s="1"/>
    </row>
    <row r="469" spans="2:11" ht="12.75" customHeight="1">
      <c r="B469" s="1"/>
      <c r="C469" s="1"/>
      <c r="J469" s="1"/>
      <c r="K469" s="1"/>
    </row>
    <row r="470" spans="2:11" ht="12.75" customHeight="1">
      <c r="B470" s="1"/>
      <c r="C470" s="1"/>
      <c r="J470" s="1"/>
      <c r="K470" s="1"/>
    </row>
    <row r="471" spans="2:11" ht="12.75" customHeight="1">
      <c r="B471" s="1"/>
      <c r="C471" s="1"/>
      <c r="J471" s="1"/>
      <c r="K471" s="1"/>
    </row>
    <row r="472" spans="2:11" ht="12.75" customHeight="1">
      <c r="B472" s="1"/>
      <c r="C472" s="1"/>
      <c r="J472" s="1"/>
      <c r="K472" s="1"/>
    </row>
    <row r="473" spans="2:11" ht="12.75" customHeight="1">
      <c r="B473" s="1"/>
      <c r="C473" s="1"/>
      <c r="J473" s="1"/>
      <c r="K473" s="1"/>
    </row>
    <row r="474" spans="2:11" ht="12.75" customHeight="1">
      <c r="B474" s="1"/>
      <c r="C474" s="1"/>
      <c r="J474" s="1"/>
      <c r="K474" s="1"/>
    </row>
    <row r="475" spans="2:11" ht="12.75" customHeight="1">
      <c r="B475" s="1"/>
      <c r="C475" s="1"/>
      <c r="J475" s="1"/>
      <c r="K475" s="1"/>
    </row>
    <row r="476" spans="2:11" ht="12.75" customHeight="1">
      <c r="B476" s="1"/>
      <c r="C476" s="1"/>
      <c r="J476" s="1"/>
      <c r="K476" s="1"/>
    </row>
    <row r="477" spans="2:11" ht="12.75" customHeight="1">
      <c r="B477" s="1"/>
      <c r="C477" s="1"/>
      <c r="J477" s="1"/>
      <c r="K477" s="1"/>
    </row>
    <row r="478" spans="2:11" ht="12.75" customHeight="1">
      <c r="B478" s="1"/>
      <c r="C478" s="1"/>
      <c r="J478" s="1"/>
      <c r="K478" s="1"/>
    </row>
    <row r="479" spans="2:11" ht="12.75" customHeight="1">
      <c r="B479" s="1"/>
      <c r="C479" s="1"/>
      <c r="J479" s="1"/>
      <c r="K479" s="1"/>
    </row>
    <row r="480" spans="2:11" ht="12.75" customHeight="1">
      <c r="B480" s="1"/>
      <c r="C480" s="1"/>
      <c r="J480" s="1"/>
      <c r="K480" s="1"/>
    </row>
    <row r="481" spans="2:11" ht="12.75" customHeight="1">
      <c r="B481" s="1"/>
      <c r="C481" s="1"/>
      <c r="J481" s="1"/>
      <c r="K481" s="1"/>
    </row>
    <row r="482" spans="2:11" ht="12.75" customHeight="1">
      <c r="B482" s="1"/>
      <c r="C482" s="1"/>
      <c r="J482" s="1"/>
      <c r="K482" s="1"/>
    </row>
    <row r="483" spans="2:11" ht="12.75" customHeight="1">
      <c r="B483" s="1"/>
      <c r="C483" s="1"/>
      <c r="J483" s="1"/>
      <c r="K483" s="1"/>
    </row>
    <row r="484" spans="2:11" ht="12.75" customHeight="1">
      <c r="B484" s="1"/>
      <c r="C484" s="1"/>
      <c r="J484" s="1"/>
      <c r="K484" s="1"/>
    </row>
    <row r="485" spans="2:11" ht="12.75" customHeight="1">
      <c r="B485" s="1"/>
      <c r="C485" s="1"/>
      <c r="J485" s="1"/>
      <c r="K485" s="1"/>
    </row>
    <row r="486" spans="2:11" ht="12.75" customHeight="1">
      <c r="B486" s="1"/>
      <c r="C486" s="1"/>
      <c r="J486" s="1"/>
      <c r="K486" s="1"/>
    </row>
    <row r="487" spans="2:11" ht="12.75" customHeight="1">
      <c r="B487" s="1"/>
      <c r="C487" s="1"/>
      <c r="J487" s="1"/>
      <c r="K487" s="1"/>
    </row>
    <row r="488" spans="2:11" ht="12.75" customHeight="1">
      <c r="B488" s="1"/>
      <c r="C488" s="1"/>
      <c r="J488" s="1"/>
      <c r="K488" s="1"/>
    </row>
    <row r="489" spans="2:11" ht="12.75" customHeight="1">
      <c r="B489" s="1"/>
      <c r="C489" s="1"/>
      <c r="J489" s="1"/>
      <c r="K489" s="1"/>
    </row>
    <row r="490" spans="2:11" ht="12.75" customHeight="1">
      <c r="B490" s="1"/>
      <c r="C490" s="1"/>
      <c r="J490" s="1"/>
      <c r="K490" s="1"/>
    </row>
    <row r="491" spans="2:11" ht="12.75" customHeight="1">
      <c r="B491" s="1"/>
      <c r="C491" s="1"/>
      <c r="J491" s="1"/>
      <c r="K491" s="1"/>
    </row>
    <row r="492" spans="2:11" ht="12.75" customHeight="1">
      <c r="B492" s="1"/>
      <c r="C492" s="1"/>
      <c r="J492" s="1"/>
      <c r="K492" s="1"/>
    </row>
    <row r="493" spans="2:11" ht="12.75" customHeight="1">
      <c r="B493" s="1"/>
      <c r="C493" s="1"/>
      <c r="J493" s="1"/>
      <c r="K493" s="1"/>
    </row>
    <row r="494" spans="2:11" ht="12.75" customHeight="1">
      <c r="B494" s="1"/>
      <c r="C494" s="1"/>
      <c r="J494" s="1"/>
      <c r="K494" s="1"/>
    </row>
    <row r="495" spans="2:11" ht="12.75" customHeight="1">
      <c r="B495" s="1"/>
      <c r="C495" s="1"/>
      <c r="J495" s="1"/>
      <c r="K495" s="1"/>
    </row>
    <row r="496" spans="2:11" ht="12.75" customHeight="1">
      <c r="B496" s="1"/>
      <c r="C496" s="1"/>
      <c r="J496" s="1"/>
      <c r="K496" s="1"/>
    </row>
    <row r="497" spans="2:11" ht="12.75" customHeight="1">
      <c r="B497" s="1"/>
      <c r="C497" s="1"/>
      <c r="J497" s="1"/>
      <c r="K497" s="1"/>
    </row>
    <row r="498" spans="2:11" ht="12.75" customHeight="1">
      <c r="B498" s="1"/>
      <c r="C498" s="1"/>
      <c r="J498" s="1"/>
      <c r="K498" s="1"/>
    </row>
    <row r="499" spans="2:11" ht="12.75" customHeight="1">
      <c r="B499" s="1"/>
      <c r="C499" s="1"/>
      <c r="J499" s="1"/>
      <c r="K499" s="1"/>
    </row>
    <row r="500" spans="2:11" ht="12.75" customHeight="1">
      <c r="B500" s="1"/>
      <c r="C500" s="1"/>
      <c r="J500" s="1"/>
      <c r="K500" s="1"/>
    </row>
    <row r="501" spans="2:11" ht="12.75" customHeight="1">
      <c r="B501" s="1"/>
      <c r="C501" s="1"/>
      <c r="J501" s="1"/>
      <c r="K501" s="1"/>
    </row>
    <row r="502" spans="2:11" ht="12.75" customHeight="1">
      <c r="B502" s="1"/>
      <c r="C502" s="1"/>
      <c r="J502" s="1"/>
      <c r="K502" s="1"/>
    </row>
    <row r="503" spans="2:11" ht="12.75" customHeight="1">
      <c r="B503" s="1"/>
      <c r="C503" s="1"/>
      <c r="J503" s="1"/>
      <c r="K503" s="1"/>
    </row>
    <row r="504" spans="2:11" ht="12.75" customHeight="1">
      <c r="B504" s="1"/>
      <c r="C504" s="1"/>
      <c r="J504" s="1"/>
      <c r="K504" s="1"/>
    </row>
    <row r="505" spans="2:11" ht="12.75" customHeight="1">
      <c r="B505" s="1"/>
      <c r="C505" s="1"/>
      <c r="J505" s="1"/>
      <c r="K505" s="1"/>
    </row>
    <row r="506" spans="2:11" ht="12.75" customHeight="1">
      <c r="B506" s="1"/>
      <c r="C506" s="1"/>
      <c r="J506" s="1"/>
      <c r="K506" s="1"/>
    </row>
    <row r="507" spans="2:11" ht="12.75" customHeight="1">
      <c r="B507" s="1"/>
      <c r="C507" s="1"/>
      <c r="J507" s="1"/>
      <c r="K507" s="1"/>
    </row>
    <row r="508" spans="2:11" ht="12.75" customHeight="1">
      <c r="B508" s="1"/>
      <c r="C508" s="1"/>
      <c r="J508" s="1"/>
      <c r="K508" s="1"/>
    </row>
    <row r="509" spans="2:11" ht="12.75" customHeight="1">
      <c r="B509" s="1"/>
      <c r="C509" s="1"/>
      <c r="J509" s="1"/>
      <c r="K509" s="1"/>
    </row>
    <row r="510" spans="2:11" ht="12.75" customHeight="1">
      <c r="B510" s="1"/>
      <c r="C510" s="1"/>
      <c r="J510" s="1"/>
      <c r="K510" s="1"/>
    </row>
    <row r="511" spans="2:11" ht="12.75" customHeight="1">
      <c r="B511" s="1"/>
      <c r="C511" s="1"/>
      <c r="J511" s="1"/>
      <c r="K511" s="1"/>
    </row>
    <row r="512" spans="2:11" ht="12.75" customHeight="1">
      <c r="B512" s="1"/>
      <c r="C512" s="1"/>
      <c r="J512" s="1"/>
      <c r="K512" s="1"/>
    </row>
    <row r="513" spans="2:11" ht="12.75" customHeight="1">
      <c r="B513" s="1"/>
      <c r="C513" s="1"/>
      <c r="J513" s="1"/>
      <c r="K513" s="1"/>
    </row>
    <row r="514" spans="2:11" ht="12.75" customHeight="1">
      <c r="B514" s="1"/>
      <c r="C514" s="1"/>
      <c r="J514" s="1"/>
      <c r="K514" s="1"/>
    </row>
    <row r="515" spans="2:11" ht="12.75" customHeight="1">
      <c r="B515" s="1"/>
      <c r="C515" s="1"/>
      <c r="J515" s="1"/>
      <c r="K515" s="1"/>
    </row>
    <row r="516" spans="2:11" ht="12.75" customHeight="1">
      <c r="B516" s="1"/>
      <c r="C516" s="1"/>
      <c r="J516" s="1"/>
      <c r="K516" s="1"/>
    </row>
    <row r="517" spans="2:11" ht="12.75" customHeight="1">
      <c r="B517" s="1"/>
      <c r="C517" s="1"/>
      <c r="J517" s="1"/>
      <c r="K517" s="1"/>
    </row>
    <row r="518" spans="2:11" ht="12.75" customHeight="1">
      <c r="B518" s="1"/>
      <c r="C518" s="1"/>
      <c r="J518" s="1"/>
      <c r="K518" s="1"/>
    </row>
    <row r="519" spans="2:11" ht="12.75" customHeight="1">
      <c r="B519" s="1"/>
      <c r="C519" s="1"/>
      <c r="J519" s="1"/>
      <c r="K519" s="1"/>
    </row>
    <row r="520" spans="2:11" ht="12.75" customHeight="1">
      <c r="B520" s="1"/>
      <c r="C520" s="1"/>
      <c r="J520" s="1"/>
      <c r="K520" s="1"/>
    </row>
    <row r="521" spans="2:11" ht="12.75" customHeight="1">
      <c r="B521" s="1"/>
      <c r="C521" s="1"/>
      <c r="J521" s="1"/>
      <c r="K521" s="1"/>
    </row>
    <row r="522" spans="2:11" ht="12.75" customHeight="1">
      <c r="B522" s="1"/>
      <c r="C522" s="1"/>
      <c r="J522" s="1"/>
      <c r="K522" s="1"/>
    </row>
    <row r="523" spans="2:11" ht="12.75" customHeight="1">
      <c r="B523" s="1"/>
      <c r="C523" s="1"/>
      <c r="J523" s="1"/>
      <c r="K523" s="1"/>
    </row>
    <row r="524" spans="2:11" ht="12.75" customHeight="1">
      <c r="B524" s="1"/>
      <c r="C524" s="1"/>
      <c r="J524" s="1"/>
      <c r="K524" s="1"/>
    </row>
    <row r="525" spans="2:11" ht="12.75" customHeight="1">
      <c r="B525" s="1"/>
      <c r="C525" s="1"/>
      <c r="J525" s="1"/>
      <c r="K525" s="1"/>
    </row>
    <row r="526" spans="2:11" ht="12.75" customHeight="1">
      <c r="B526" s="1"/>
      <c r="C526" s="1"/>
      <c r="J526" s="1"/>
      <c r="K526" s="1"/>
    </row>
    <row r="527" spans="2:11" ht="12.75" customHeight="1">
      <c r="B527" s="1"/>
      <c r="C527" s="1"/>
      <c r="J527" s="1"/>
      <c r="K527" s="1"/>
    </row>
    <row r="528" spans="2:11" ht="12.75" customHeight="1">
      <c r="B528" s="1"/>
      <c r="C528" s="1"/>
      <c r="J528" s="1"/>
      <c r="K528" s="1"/>
    </row>
    <row r="529" spans="2:11" ht="12.75" customHeight="1">
      <c r="B529" s="1"/>
      <c r="C529" s="1"/>
      <c r="J529" s="1"/>
      <c r="K529" s="1"/>
    </row>
    <row r="530" spans="2:11" ht="12.75" customHeight="1">
      <c r="B530" s="1"/>
      <c r="C530" s="1"/>
      <c r="J530" s="1"/>
      <c r="K530" s="1"/>
    </row>
    <row r="531" spans="2:11" ht="12.75" customHeight="1">
      <c r="B531" s="1"/>
      <c r="C531" s="1"/>
      <c r="J531" s="1"/>
      <c r="K531" s="1"/>
    </row>
    <row r="532" spans="2:11" ht="12.75" customHeight="1">
      <c r="B532" s="1"/>
      <c r="C532" s="1"/>
      <c r="J532" s="1"/>
      <c r="K532" s="1"/>
    </row>
    <row r="533" spans="2:11" ht="12.75" customHeight="1">
      <c r="B533" s="1"/>
      <c r="C533" s="1"/>
      <c r="J533" s="1"/>
      <c r="K533" s="1"/>
    </row>
    <row r="534" spans="2:11" ht="12.75" customHeight="1">
      <c r="B534" s="1"/>
      <c r="C534" s="1"/>
      <c r="J534" s="1"/>
      <c r="K534" s="1"/>
    </row>
    <row r="535" spans="2:11" ht="12.75" customHeight="1">
      <c r="B535" s="1"/>
      <c r="C535" s="1"/>
      <c r="J535" s="1"/>
      <c r="K535" s="1"/>
    </row>
    <row r="536" spans="2:11" ht="12.75" customHeight="1">
      <c r="B536" s="1"/>
      <c r="C536" s="1"/>
      <c r="J536" s="1"/>
      <c r="K536" s="1"/>
    </row>
    <row r="537" spans="2:11" ht="12.75" customHeight="1">
      <c r="B537" s="1"/>
      <c r="C537" s="1"/>
      <c r="J537" s="1"/>
      <c r="K537" s="1"/>
    </row>
    <row r="538" spans="2:11" ht="12.75" customHeight="1">
      <c r="B538" s="1"/>
      <c r="C538" s="1"/>
      <c r="J538" s="1"/>
      <c r="K538" s="1"/>
    </row>
    <row r="539" spans="2:11" ht="12.75" customHeight="1">
      <c r="B539" s="1"/>
      <c r="C539" s="1"/>
      <c r="J539" s="1"/>
      <c r="K539" s="1"/>
    </row>
    <row r="540" spans="2:11" ht="12.75" customHeight="1">
      <c r="B540" s="1"/>
      <c r="C540" s="1"/>
      <c r="J540" s="1"/>
      <c r="K540" s="1"/>
    </row>
    <row r="541" spans="2:11" ht="12.75" customHeight="1">
      <c r="B541" s="1"/>
      <c r="C541" s="1"/>
      <c r="J541" s="1"/>
      <c r="K541" s="1"/>
    </row>
    <row r="542" spans="2:11" ht="12.75" customHeight="1">
      <c r="B542" s="1"/>
      <c r="C542" s="1"/>
      <c r="J542" s="1"/>
      <c r="K542" s="1"/>
    </row>
    <row r="543" spans="2:11" ht="12.75" customHeight="1">
      <c r="B543" s="1"/>
      <c r="C543" s="1"/>
      <c r="J543" s="1"/>
      <c r="K543" s="1"/>
    </row>
    <row r="544" spans="2:11" ht="12.75" customHeight="1">
      <c r="B544" s="1"/>
      <c r="C544" s="1"/>
      <c r="J544" s="1"/>
      <c r="K544" s="1"/>
    </row>
    <row r="545" spans="2:11" ht="12.75" customHeight="1">
      <c r="B545" s="1"/>
      <c r="C545" s="1"/>
      <c r="J545" s="1"/>
      <c r="K545" s="1"/>
    </row>
    <row r="546" spans="2:11" ht="12.75" customHeight="1">
      <c r="B546" s="1"/>
      <c r="C546" s="1"/>
      <c r="J546" s="1"/>
      <c r="K546" s="1"/>
    </row>
    <row r="547" spans="2:11" ht="12.75" customHeight="1">
      <c r="B547" s="1"/>
      <c r="C547" s="1"/>
      <c r="J547" s="1"/>
      <c r="K547" s="1"/>
    </row>
    <row r="548" spans="2:11" ht="12.75" customHeight="1">
      <c r="B548" s="1"/>
      <c r="C548" s="1"/>
      <c r="J548" s="1"/>
      <c r="K548" s="1"/>
    </row>
    <row r="549" spans="2:11" ht="12.75" customHeight="1">
      <c r="B549" s="1"/>
      <c r="C549" s="1"/>
      <c r="J549" s="1"/>
      <c r="K549" s="1"/>
    </row>
    <row r="550" spans="2:11" ht="12.75" customHeight="1">
      <c r="B550" s="1"/>
      <c r="C550" s="1"/>
      <c r="J550" s="1"/>
      <c r="K550" s="1"/>
    </row>
    <row r="551" spans="2:11" ht="12.75" customHeight="1">
      <c r="B551" s="1"/>
      <c r="C551" s="1"/>
      <c r="J551" s="1"/>
      <c r="K551" s="1"/>
    </row>
    <row r="552" spans="2:11" ht="12.75" customHeight="1">
      <c r="B552" s="1"/>
      <c r="C552" s="1"/>
      <c r="J552" s="1"/>
      <c r="K552" s="1"/>
    </row>
    <row r="553" spans="2:11" ht="12.75" customHeight="1">
      <c r="B553" s="1"/>
      <c r="C553" s="1"/>
      <c r="J553" s="1"/>
      <c r="K553" s="1"/>
    </row>
    <row r="554" spans="2:11" ht="12.75" customHeight="1">
      <c r="B554" s="1"/>
      <c r="C554" s="1"/>
      <c r="J554" s="1"/>
      <c r="K554" s="1"/>
    </row>
    <row r="555" spans="2:11" ht="12.75" customHeight="1">
      <c r="B555" s="1"/>
      <c r="C555" s="1"/>
      <c r="J555" s="1"/>
      <c r="K555" s="1"/>
    </row>
    <row r="556" spans="2:11" ht="12.75" customHeight="1">
      <c r="B556" s="1"/>
      <c r="C556" s="1"/>
      <c r="J556" s="1"/>
      <c r="K556" s="1"/>
    </row>
    <row r="557" spans="2:11" ht="12.75" customHeight="1">
      <c r="B557" s="1"/>
      <c r="C557" s="1"/>
      <c r="J557" s="1"/>
      <c r="K557" s="1"/>
    </row>
    <row r="558" spans="2:11" ht="12.75" customHeight="1">
      <c r="B558" s="1"/>
      <c r="C558" s="1"/>
      <c r="J558" s="1"/>
      <c r="K558" s="1"/>
    </row>
    <row r="559" spans="2:11" ht="12.75" customHeight="1">
      <c r="B559" s="1"/>
      <c r="C559" s="1"/>
      <c r="J559" s="1"/>
      <c r="K559" s="1"/>
    </row>
    <row r="560" spans="2:11" ht="12.75" customHeight="1">
      <c r="B560" s="1"/>
      <c r="C560" s="1"/>
      <c r="J560" s="1"/>
      <c r="K560" s="1"/>
    </row>
    <row r="561" spans="2:11" ht="12.75" customHeight="1">
      <c r="B561" s="1"/>
      <c r="C561" s="1"/>
      <c r="J561" s="1"/>
      <c r="K561" s="1"/>
    </row>
    <row r="562" spans="2:11" ht="12.75" customHeight="1">
      <c r="B562" s="1"/>
      <c r="C562" s="1"/>
      <c r="J562" s="1"/>
      <c r="K562" s="1"/>
    </row>
    <row r="563" spans="2:11" ht="12.75" customHeight="1">
      <c r="B563" s="1"/>
      <c r="C563" s="1"/>
      <c r="J563" s="1"/>
      <c r="K563" s="1"/>
    </row>
    <row r="564" spans="2:11" ht="12.75" customHeight="1">
      <c r="B564" s="1"/>
      <c r="C564" s="1"/>
      <c r="J564" s="1"/>
      <c r="K564" s="1"/>
    </row>
    <row r="565" spans="2:11" ht="12.75" customHeight="1">
      <c r="B565" s="1"/>
      <c r="C565" s="1"/>
      <c r="J565" s="1"/>
      <c r="K565" s="1"/>
    </row>
    <row r="566" spans="2:11" ht="12.75" customHeight="1">
      <c r="B566" s="1"/>
      <c r="C566" s="1"/>
      <c r="J566" s="1"/>
      <c r="K566" s="1"/>
    </row>
    <row r="567" spans="2:11" ht="12.75" customHeight="1">
      <c r="B567" s="1"/>
      <c r="C567" s="1"/>
      <c r="J567" s="1"/>
      <c r="K567" s="1"/>
    </row>
    <row r="568" spans="2:11" ht="12.75" customHeight="1">
      <c r="B568" s="1"/>
      <c r="C568" s="1"/>
      <c r="J568" s="1"/>
      <c r="K568" s="1"/>
    </row>
    <row r="569" spans="2:11" ht="12.75" customHeight="1">
      <c r="B569" s="1"/>
      <c r="C569" s="1"/>
      <c r="J569" s="1"/>
      <c r="K569" s="1"/>
    </row>
    <row r="570" spans="2:11" ht="12.75" customHeight="1">
      <c r="B570" s="1"/>
      <c r="C570" s="1"/>
      <c r="J570" s="1"/>
      <c r="K570" s="1"/>
    </row>
    <row r="571" spans="2:11" ht="12.75" customHeight="1">
      <c r="B571" s="1"/>
      <c r="C571" s="1"/>
      <c r="J571" s="1"/>
      <c r="K571" s="1"/>
    </row>
    <row r="572" spans="2:11" ht="12.75" customHeight="1">
      <c r="B572" s="1"/>
      <c r="C572" s="1"/>
      <c r="J572" s="1"/>
      <c r="K572" s="1"/>
    </row>
    <row r="573" spans="2:11" ht="12.75" customHeight="1">
      <c r="B573" s="1"/>
      <c r="C573" s="1"/>
      <c r="J573" s="1"/>
      <c r="K573" s="1"/>
    </row>
    <row r="574" spans="2:11" ht="12.75" customHeight="1">
      <c r="B574" s="1"/>
      <c r="C574" s="1"/>
      <c r="J574" s="1"/>
      <c r="K574" s="1"/>
    </row>
    <row r="575" spans="2:11" ht="12.75" customHeight="1">
      <c r="B575" s="1"/>
      <c r="C575" s="1"/>
      <c r="J575" s="1"/>
      <c r="K575" s="1"/>
    </row>
    <row r="576" spans="2:11" ht="12.75" customHeight="1">
      <c r="B576" s="1"/>
      <c r="C576" s="1"/>
      <c r="J576" s="1"/>
      <c r="K576" s="1"/>
    </row>
    <row r="577" spans="2:11" ht="12.75" customHeight="1">
      <c r="B577" s="1"/>
      <c r="C577" s="1"/>
      <c r="J577" s="1"/>
      <c r="K577" s="1"/>
    </row>
    <row r="578" spans="2:11" ht="12.75" customHeight="1">
      <c r="B578" s="1"/>
      <c r="C578" s="1"/>
      <c r="J578" s="1"/>
      <c r="K578" s="1"/>
    </row>
    <row r="579" spans="2:11" ht="12.75" customHeight="1">
      <c r="B579" s="1"/>
      <c r="C579" s="1"/>
      <c r="J579" s="1"/>
      <c r="K579" s="1"/>
    </row>
    <row r="580" spans="2:11" ht="12.75" customHeight="1">
      <c r="B580" s="1"/>
      <c r="C580" s="1"/>
      <c r="J580" s="1"/>
      <c r="K580" s="1"/>
    </row>
    <row r="581" spans="2:11" ht="12.75" customHeight="1">
      <c r="B581" s="1"/>
      <c r="C581" s="1"/>
      <c r="J581" s="1"/>
      <c r="K581" s="1"/>
    </row>
    <row r="582" spans="2:11" ht="12.75" customHeight="1">
      <c r="B582" s="1"/>
      <c r="C582" s="1"/>
      <c r="J582" s="1"/>
      <c r="K582" s="1"/>
    </row>
    <row r="583" spans="2:11" ht="12.75" customHeight="1">
      <c r="B583" s="1"/>
      <c r="C583" s="1"/>
      <c r="J583" s="1"/>
      <c r="K583" s="1"/>
    </row>
    <row r="584" spans="2:11" ht="12.75" customHeight="1">
      <c r="B584" s="1"/>
      <c r="C584" s="1"/>
      <c r="J584" s="1"/>
      <c r="K584" s="1"/>
    </row>
    <row r="585" spans="2:11" ht="12.75" customHeight="1">
      <c r="B585" s="1"/>
      <c r="C585" s="1"/>
      <c r="J585" s="1"/>
      <c r="K585" s="1"/>
    </row>
    <row r="586" spans="2:11" ht="12.75" customHeight="1">
      <c r="B586" s="1"/>
      <c r="C586" s="1"/>
      <c r="J586" s="1"/>
      <c r="K586" s="1"/>
    </row>
    <row r="587" spans="2:11" ht="12.75" customHeight="1">
      <c r="B587" s="1"/>
      <c r="C587" s="1"/>
      <c r="J587" s="1"/>
      <c r="K587" s="1"/>
    </row>
    <row r="588" spans="2:11" ht="12.75" customHeight="1">
      <c r="B588" s="1"/>
      <c r="C588" s="1"/>
      <c r="J588" s="1"/>
      <c r="K588" s="1"/>
    </row>
    <row r="589" spans="2:11" ht="12.75" customHeight="1">
      <c r="B589" s="1"/>
      <c r="C589" s="1"/>
      <c r="J589" s="1"/>
      <c r="K589" s="1"/>
    </row>
    <row r="590" spans="2:11" ht="12.75" customHeight="1">
      <c r="B590" s="1"/>
      <c r="C590" s="1"/>
      <c r="J590" s="1"/>
      <c r="K590" s="1"/>
    </row>
    <row r="591" spans="2:11" ht="12.75" customHeight="1">
      <c r="B591" s="1"/>
      <c r="C591" s="1"/>
      <c r="J591" s="1"/>
      <c r="K591" s="1"/>
    </row>
    <row r="592" spans="2:11" ht="12.75" customHeight="1">
      <c r="B592" s="1"/>
      <c r="C592" s="1"/>
      <c r="J592" s="1"/>
      <c r="K592" s="1"/>
    </row>
    <row r="593" spans="2:11" ht="12.75" customHeight="1">
      <c r="B593" s="1"/>
      <c r="C593" s="1"/>
      <c r="J593" s="1"/>
      <c r="K593" s="1"/>
    </row>
    <row r="594" spans="2:11" ht="12.75" customHeight="1">
      <c r="B594" s="1"/>
      <c r="C594" s="1"/>
      <c r="J594" s="1"/>
      <c r="K594" s="1"/>
    </row>
    <row r="595" spans="2:11" ht="12.75" customHeight="1">
      <c r="B595" s="1"/>
      <c r="C595" s="1"/>
      <c r="J595" s="1"/>
      <c r="K595" s="1"/>
    </row>
    <row r="596" spans="2:11" ht="12.75" customHeight="1">
      <c r="B596" s="1"/>
      <c r="C596" s="1"/>
      <c r="J596" s="1"/>
      <c r="K596" s="1"/>
    </row>
    <row r="597" spans="2:11" ht="12.75" customHeight="1">
      <c r="B597" s="1"/>
      <c r="C597" s="1"/>
      <c r="J597" s="1"/>
      <c r="K597" s="1"/>
    </row>
    <row r="598" spans="2:11" ht="12.75" customHeight="1">
      <c r="B598" s="1"/>
      <c r="C598" s="1"/>
      <c r="J598" s="1"/>
      <c r="K598" s="1"/>
    </row>
    <row r="599" spans="2:11" ht="12.75" customHeight="1">
      <c r="B599" s="1"/>
      <c r="C599" s="1"/>
      <c r="J599" s="1"/>
      <c r="K599" s="1"/>
    </row>
    <row r="600" spans="2:11" ht="12.75" customHeight="1">
      <c r="B600" s="1"/>
      <c r="C600" s="1"/>
      <c r="J600" s="1"/>
      <c r="K600" s="1"/>
    </row>
    <row r="601" spans="2:11" ht="12.75" customHeight="1">
      <c r="B601" s="1"/>
      <c r="C601" s="1"/>
      <c r="J601" s="1"/>
      <c r="K601" s="1"/>
    </row>
    <row r="602" spans="2:11" ht="12.75" customHeight="1">
      <c r="B602" s="1"/>
      <c r="C602" s="1"/>
      <c r="J602" s="1"/>
      <c r="K602" s="1"/>
    </row>
    <row r="603" spans="2:11" ht="12.75" customHeight="1">
      <c r="B603" s="1"/>
      <c r="C603" s="1"/>
      <c r="J603" s="1"/>
      <c r="K603" s="1"/>
    </row>
    <row r="604" spans="2:11" ht="12.75" customHeight="1">
      <c r="B604" s="1"/>
      <c r="C604" s="1"/>
      <c r="J604" s="1"/>
      <c r="K604" s="1"/>
    </row>
    <row r="605" spans="2:11" ht="12.75" customHeight="1">
      <c r="B605" s="1"/>
      <c r="C605" s="1"/>
      <c r="J605" s="1"/>
      <c r="K605" s="1"/>
    </row>
    <row r="606" spans="2:11" ht="12.75" customHeight="1">
      <c r="B606" s="1"/>
      <c r="C606" s="1"/>
      <c r="J606" s="1"/>
      <c r="K606" s="1"/>
    </row>
    <row r="607" spans="2:11" ht="12.75" customHeight="1">
      <c r="B607" s="1"/>
      <c r="C607" s="1"/>
      <c r="J607" s="1"/>
      <c r="K607" s="1"/>
    </row>
    <row r="608" spans="2:11" ht="12.75" customHeight="1">
      <c r="B608" s="1"/>
      <c r="C608" s="1"/>
      <c r="J608" s="1"/>
      <c r="K608" s="1"/>
    </row>
    <row r="609" spans="2:11" ht="12.75" customHeight="1">
      <c r="B609" s="1"/>
      <c r="C609" s="1"/>
      <c r="J609" s="1"/>
      <c r="K609" s="1"/>
    </row>
    <row r="610" spans="2:11" ht="12.75" customHeight="1">
      <c r="B610" s="1"/>
      <c r="C610" s="1"/>
      <c r="J610" s="1"/>
      <c r="K610" s="1"/>
    </row>
    <row r="611" spans="2:11" ht="12.75" customHeight="1">
      <c r="B611" s="1"/>
      <c r="C611" s="1"/>
      <c r="J611" s="1"/>
      <c r="K611" s="1"/>
    </row>
    <row r="612" spans="2:11" ht="12.75" customHeight="1">
      <c r="B612" s="1"/>
      <c r="C612" s="1"/>
      <c r="J612" s="1"/>
      <c r="K612" s="1"/>
    </row>
    <row r="613" spans="2:11" ht="12.75" customHeight="1">
      <c r="B613" s="1"/>
      <c r="C613" s="1"/>
      <c r="J613" s="1"/>
      <c r="K613" s="1"/>
    </row>
    <row r="614" spans="2:11" ht="12.75" customHeight="1">
      <c r="B614" s="1"/>
      <c r="C614" s="1"/>
      <c r="J614" s="1"/>
      <c r="K614" s="1"/>
    </row>
    <row r="615" spans="2:11" ht="12.75" customHeight="1">
      <c r="B615" s="1"/>
      <c r="C615" s="1"/>
      <c r="J615" s="1"/>
      <c r="K615" s="1"/>
    </row>
    <row r="616" spans="2:11" ht="12.75" customHeight="1">
      <c r="B616" s="1"/>
      <c r="C616" s="1"/>
      <c r="J616" s="1"/>
      <c r="K616" s="1"/>
    </row>
    <row r="617" spans="2:11" ht="12.75" customHeight="1">
      <c r="B617" s="1"/>
      <c r="C617" s="1"/>
      <c r="J617" s="1"/>
      <c r="K617" s="1"/>
    </row>
    <row r="618" spans="2:11" ht="12.75" customHeight="1">
      <c r="B618" s="1"/>
      <c r="C618" s="1"/>
      <c r="J618" s="1"/>
      <c r="K618" s="1"/>
    </row>
    <row r="619" spans="2:11" ht="12.75" customHeight="1">
      <c r="B619" s="1"/>
      <c r="C619" s="1"/>
      <c r="J619" s="1"/>
      <c r="K619" s="1"/>
    </row>
    <row r="620" spans="2:11" ht="12.75" customHeight="1">
      <c r="B620" s="1"/>
      <c r="C620" s="1"/>
      <c r="J620" s="1"/>
      <c r="K620" s="1"/>
    </row>
    <row r="621" spans="2:11" ht="12.75" customHeight="1">
      <c r="B621" s="1"/>
      <c r="C621" s="1"/>
      <c r="J621" s="1"/>
      <c r="K621" s="1"/>
    </row>
    <row r="622" spans="2:11" ht="12.75" customHeight="1">
      <c r="B622" s="1"/>
      <c r="C622" s="1"/>
      <c r="J622" s="1"/>
      <c r="K622" s="1"/>
    </row>
    <row r="623" spans="2:11" ht="12.75" customHeight="1">
      <c r="B623" s="1"/>
      <c r="C623" s="1"/>
      <c r="J623" s="1"/>
      <c r="K623" s="1"/>
    </row>
    <row r="624" spans="2:11" ht="12.75" customHeight="1">
      <c r="B624" s="1"/>
      <c r="C624" s="1"/>
      <c r="J624" s="1"/>
      <c r="K624" s="1"/>
    </row>
    <row r="625" spans="2:11" ht="12.75" customHeight="1">
      <c r="B625" s="1"/>
      <c r="C625" s="1"/>
      <c r="J625" s="1"/>
      <c r="K625" s="1"/>
    </row>
    <row r="626" spans="2:11" ht="12.75" customHeight="1">
      <c r="B626" s="1"/>
      <c r="C626" s="1"/>
      <c r="J626" s="1"/>
      <c r="K626" s="1"/>
    </row>
    <row r="627" spans="2:11" ht="12.75" customHeight="1">
      <c r="B627" s="1"/>
      <c r="C627" s="1"/>
      <c r="J627" s="1"/>
      <c r="K627" s="1"/>
    </row>
    <row r="628" spans="2:11" ht="12.75" customHeight="1">
      <c r="B628" s="1"/>
      <c r="C628" s="1"/>
      <c r="J628" s="1"/>
      <c r="K628" s="1"/>
    </row>
    <row r="629" spans="2:11" ht="12.75" customHeight="1">
      <c r="B629" s="1"/>
      <c r="C629" s="1"/>
      <c r="J629" s="1"/>
      <c r="K629" s="1"/>
    </row>
    <row r="630" spans="2:11" ht="12.75" customHeight="1">
      <c r="B630" s="1"/>
      <c r="C630" s="1"/>
      <c r="J630" s="1"/>
      <c r="K630" s="1"/>
    </row>
    <row r="631" spans="2:11" ht="12.75" customHeight="1">
      <c r="B631" s="1"/>
      <c r="C631" s="1"/>
      <c r="J631" s="1"/>
      <c r="K631" s="1"/>
    </row>
    <row r="632" spans="2:11" ht="12.75" customHeight="1">
      <c r="B632" s="1"/>
      <c r="C632" s="1"/>
      <c r="J632" s="1"/>
      <c r="K632" s="1"/>
    </row>
    <row r="633" spans="2:11" ht="12.75" customHeight="1">
      <c r="B633" s="1"/>
      <c r="C633" s="1"/>
      <c r="J633" s="1"/>
      <c r="K633" s="1"/>
    </row>
    <row r="634" spans="2:11" ht="12.75" customHeight="1">
      <c r="B634" s="1"/>
      <c r="C634" s="1"/>
      <c r="J634" s="1"/>
      <c r="K634" s="1"/>
    </row>
    <row r="635" spans="2:11" ht="12.75" customHeight="1">
      <c r="B635" s="1"/>
      <c r="C635" s="1"/>
      <c r="J635" s="1"/>
      <c r="K635" s="1"/>
    </row>
    <row r="636" spans="2:11" ht="12.75" customHeight="1">
      <c r="B636" s="1"/>
      <c r="C636" s="1"/>
      <c r="J636" s="1"/>
      <c r="K636" s="1"/>
    </row>
    <row r="637" spans="2:11" ht="12.75" customHeight="1">
      <c r="B637" s="1"/>
      <c r="C637" s="1"/>
      <c r="J637" s="1"/>
      <c r="K637" s="1"/>
    </row>
    <row r="638" spans="2:11" ht="12.75" customHeight="1">
      <c r="B638" s="1"/>
      <c r="C638" s="1"/>
      <c r="J638" s="1"/>
      <c r="K638" s="1"/>
    </row>
    <row r="639" spans="2:11" ht="12.75" customHeight="1">
      <c r="B639" s="1"/>
      <c r="C639" s="1"/>
      <c r="J639" s="1"/>
      <c r="K639" s="1"/>
    </row>
    <row r="640" spans="2:11" ht="12.75" customHeight="1">
      <c r="B640" s="1"/>
      <c r="C640" s="1"/>
      <c r="J640" s="1"/>
      <c r="K640" s="1"/>
    </row>
    <row r="641" spans="2:11" ht="12.75" customHeight="1">
      <c r="B641" s="1"/>
      <c r="C641" s="1"/>
      <c r="J641" s="1"/>
      <c r="K641" s="1"/>
    </row>
    <row r="642" spans="2:11" ht="12.75" customHeight="1">
      <c r="B642" s="1"/>
      <c r="C642" s="1"/>
      <c r="J642" s="1"/>
      <c r="K642" s="1"/>
    </row>
    <row r="643" spans="2:11" ht="12.75" customHeight="1">
      <c r="B643" s="1"/>
      <c r="C643" s="1"/>
      <c r="J643" s="1"/>
      <c r="K643" s="1"/>
    </row>
    <row r="644" spans="2:11" ht="12.75" customHeight="1">
      <c r="B644" s="1"/>
      <c r="C644" s="1"/>
      <c r="J644" s="1"/>
      <c r="K644" s="1"/>
    </row>
    <row r="645" spans="2:11" ht="12.75" customHeight="1">
      <c r="B645" s="1"/>
      <c r="C645" s="1"/>
      <c r="J645" s="1"/>
      <c r="K645" s="1"/>
    </row>
    <row r="646" spans="2:11" ht="12.75" customHeight="1">
      <c r="B646" s="1"/>
      <c r="C646" s="1"/>
      <c r="J646" s="1"/>
      <c r="K646" s="1"/>
    </row>
    <row r="647" spans="2:11" ht="12.75" customHeight="1">
      <c r="B647" s="1"/>
      <c r="C647" s="1"/>
      <c r="J647" s="1"/>
      <c r="K647" s="1"/>
    </row>
    <row r="648" spans="2:11" ht="12.75" customHeight="1">
      <c r="B648" s="1"/>
      <c r="C648" s="1"/>
      <c r="J648" s="1"/>
      <c r="K648" s="1"/>
    </row>
    <row r="649" spans="2:11" ht="12.75" customHeight="1">
      <c r="B649" s="1"/>
      <c r="C649" s="1"/>
      <c r="J649" s="1"/>
      <c r="K649" s="1"/>
    </row>
    <row r="650" spans="2:11" ht="12.75" customHeight="1">
      <c r="B650" s="1"/>
      <c r="C650" s="1"/>
      <c r="J650" s="1"/>
      <c r="K650" s="1"/>
    </row>
    <row r="651" spans="2:11" ht="12.75" customHeight="1">
      <c r="B651" s="1"/>
      <c r="C651" s="1"/>
      <c r="J651" s="1"/>
      <c r="K651" s="1"/>
    </row>
    <row r="652" spans="2:11" ht="12.75" customHeight="1">
      <c r="B652" s="1"/>
      <c r="C652" s="1"/>
      <c r="J652" s="1"/>
      <c r="K652" s="1"/>
    </row>
    <row r="653" spans="2:11" ht="12.75" customHeight="1">
      <c r="B653" s="1"/>
      <c r="C653" s="1"/>
      <c r="J653" s="1"/>
      <c r="K653" s="1"/>
    </row>
    <row r="654" spans="2:11" ht="12.75" customHeight="1">
      <c r="B654" s="1"/>
      <c r="C654" s="1"/>
      <c r="J654" s="1"/>
      <c r="K654" s="1"/>
    </row>
    <row r="655" spans="2:11" ht="12.75" customHeight="1">
      <c r="B655" s="1"/>
      <c r="C655" s="1"/>
      <c r="J655" s="1"/>
      <c r="K655" s="1"/>
    </row>
    <row r="656" spans="2:11" ht="12.75" customHeight="1">
      <c r="B656" s="1"/>
      <c r="C656" s="1"/>
      <c r="J656" s="1"/>
      <c r="K656" s="1"/>
    </row>
    <row r="657" spans="2:11" ht="12.75" customHeight="1">
      <c r="B657" s="1"/>
      <c r="C657" s="1"/>
      <c r="J657" s="1"/>
      <c r="K657" s="1"/>
    </row>
    <row r="658" spans="2:11" ht="12.75" customHeight="1">
      <c r="B658" s="1"/>
      <c r="C658" s="1"/>
      <c r="J658" s="1"/>
      <c r="K658" s="1"/>
    </row>
    <row r="659" spans="2:11" ht="12.75" customHeight="1">
      <c r="B659" s="1"/>
      <c r="C659" s="1"/>
      <c r="J659" s="1"/>
      <c r="K659" s="1"/>
    </row>
    <row r="660" spans="2:11" ht="12.75" customHeight="1">
      <c r="B660" s="1"/>
      <c r="C660" s="1"/>
      <c r="J660" s="1"/>
      <c r="K660" s="1"/>
    </row>
    <row r="661" spans="2:11" ht="12.75" customHeight="1">
      <c r="B661" s="1"/>
      <c r="C661" s="1"/>
      <c r="J661" s="1"/>
      <c r="K661" s="1"/>
    </row>
    <row r="662" spans="2:11" ht="12.75" customHeight="1">
      <c r="B662" s="1"/>
      <c r="C662" s="1"/>
      <c r="J662" s="1"/>
      <c r="K662" s="1"/>
    </row>
    <row r="663" spans="2:11" ht="12.75" customHeight="1">
      <c r="B663" s="1"/>
      <c r="C663" s="1"/>
      <c r="J663" s="1"/>
      <c r="K663" s="1"/>
    </row>
    <row r="664" spans="2:11" ht="12.75" customHeight="1">
      <c r="B664" s="1"/>
      <c r="C664" s="1"/>
      <c r="J664" s="1"/>
      <c r="K664" s="1"/>
    </row>
    <row r="665" spans="2:11" ht="12.75" customHeight="1">
      <c r="B665" s="1"/>
      <c r="C665" s="1"/>
      <c r="J665" s="1"/>
      <c r="K665" s="1"/>
    </row>
    <row r="666" spans="2:11" ht="12.75" customHeight="1">
      <c r="B666" s="1"/>
      <c r="C666" s="1"/>
      <c r="J666" s="1"/>
      <c r="K666" s="1"/>
    </row>
    <row r="667" spans="2:11" ht="12.75" customHeight="1">
      <c r="B667" s="1"/>
      <c r="C667" s="1"/>
      <c r="J667" s="1"/>
      <c r="K667" s="1"/>
    </row>
    <row r="668" spans="2:11" ht="12.75" customHeight="1">
      <c r="B668" s="1"/>
      <c r="C668" s="1"/>
      <c r="J668" s="1"/>
      <c r="K668" s="1"/>
    </row>
    <row r="669" spans="2:11" ht="12.75" customHeight="1">
      <c r="B669" s="1"/>
      <c r="C669" s="1"/>
      <c r="J669" s="1"/>
      <c r="K669" s="1"/>
    </row>
    <row r="670" spans="2:11" ht="12.75" customHeight="1">
      <c r="B670" s="1"/>
      <c r="C670" s="1"/>
      <c r="J670" s="1"/>
      <c r="K670" s="1"/>
    </row>
    <row r="671" spans="2:11" ht="12.75" customHeight="1">
      <c r="B671" s="1"/>
      <c r="C671" s="1"/>
      <c r="J671" s="1"/>
      <c r="K671" s="1"/>
    </row>
    <row r="672" spans="2:11" ht="12.75" customHeight="1">
      <c r="B672" s="1"/>
      <c r="C672" s="1"/>
      <c r="J672" s="1"/>
      <c r="K672" s="1"/>
    </row>
    <row r="673" spans="2:11" ht="12.75" customHeight="1">
      <c r="B673" s="1"/>
      <c r="C673" s="1"/>
      <c r="J673" s="1"/>
      <c r="K673" s="1"/>
    </row>
    <row r="674" spans="2:11" ht="12.75" customHeight="1">
      <c r="B674" s="1"/>
      <c r="C674" s="1"/>
      <c r="J674" s="1"/>
      <c r="K674" s="1"/>
    </row>
    <row r="675" spans="2:11" ht="12.75" customHeight="1">
      <c r="B675" s="1"/>
      <c r="C675" s="1"/>
      <c r="J675" s="1"/>
      <c r="K675" s="1"/>
    </row>
    <row r="676" spans="2:11" ht="12.75" customHeight="1">
      <c r="B676" s="1"/>
      <c r="C676" s="1"/>
      <c r="J676" s="1"/>
      <c r="K676" s="1"/>
    </row>
    <row r="677" spans="2:11" ht="12.75" customHeight="1">
      <c r="B677" s="1"/>
      <c r="C677" s="1"/>
      <c r="J677" s="1"/>
      <c r="K677" s="1"/>
    </row>
    <row r="678" spans="2:11" ht="12.75" customHeight="1">
      <c r="B678" s="1"/>
      <c r="C678" s="1"/>
      <c r="J678" s="1"/>
      <c r="K678" s="1"/>
    </row>
    <row r="679" spans="2:11" ht="12.75" customHeight="1">
      <c r="B679" s="1"/>
      <c r="C679" s="1"/>
      <c r="J679" s="1"/>
      <c r="K679" s="1"/>
    </row>
    <row r="680" spans="2:11" ht="12.75" customHeight="1">
      <c r="B680" s="1"/>
      <c r="C680" s="1"/>
      <c r="J680" s="1"/>
      <c r="K680" s="1"/>
    </row>
    <row r="681" spans="2:11" ht="12.75" customHeight="1">
      <c r="B681" s="1"/>
      <c r="C681" s="1"/>
      <c r="J681" s="1"/>
      <c r="K681" s="1"/>
    </row>
    <row r="682" spans="2:11" ht="12.75" customHeight="1">
      <c r="B682" s="1"/>
      <c r="C682" s="1"/>
      <c r="J682" s="1"/>
      <c r="K682" s="1"/>
    </row>
    <row r="683" spans="2:11" ht="12.75" customHeight="1">
      <c r="B683" s="1"/>
      <c r="C683" s="1"/>
      <c r="J683" s="1"/>
      <c r="K683" s="1"/>
    </row>
    <row r="684" spans="2:11" ht="12.75" customHeight="1">
      <c r="B684" s="1"/>
      <c r="C684" s="1"/>
      <c r="J684" s="1"/>
      <c r="K684" s="1"/>
    </row>
    <row r="685" spans="2:11" ht="12.75" customHeight="1">
      <c r="B685" s="1"/>
      <c r="C685" s="1"/>
      <c r="J685" s="1"/>
      <c r="K685" s="1"/>
    </row>
    <row r="686" spans="2:11" ht="12.75" customHeight="1">
      <c r="B686" s="1"/>
      <c r="C686" s="1"/>
      <c r="J686" s="1"/>
      <c r="K686" s="1"/>
    </row>
    <row r="687" spans="2:11" ht="12.75" customHeight="1">
      <c r="B687" s="1"/>
      <c r="C687" s="1"/>
      <c r="J687" s="1"/>
      <c r="K687" s="1"/>
    </row>
    <row r="688" spans="2:11" ht="12.75" customHeight="1">
      <c r="B688" s="1"/>
      <c r="C688" s="1"/>
      <c r="J688" s="1"/>
      <c r="K688" s="1"/>
    </row>
    <row r="689" spans="2:11" ht="12.75" customHeight="1">
      <c r="B689" s="1"/>
      <c r="C689" s="1"/>
      <c r="J689" s="1"/>
      <c r="K689" s="1"/>
    </row>
    <row r="690" spans="2:11" ht="12.75" customHeight="1">
      <c r="B690" s="1"/>
      <c r="C690" s="1"/>
      <c r="J690" s="1"/>
      <c r="K690" s="1"/>
    </row>
    <row r="691" spans="2:11" ht="12.75" customHeight="1">
      <c r="B691" s="1"/>
      <c r="C691" s="1"/>
      <c r="J691" s="1"/>
      <c r="K691" s="1"/>
    </row>
    <row r="692" spans="2:11" ht="12.75" customHeight="1">
      <c r="B692" s="1"/>
      <c r="C692" s="1"/>
      <c r="J692" s="1"/>
      <c r="K692" s="1"/>
    </row>
    <row r="693" spans="2:11" ht="12.75" customHeight="1">
      <c r="B693" s="1"/>
      <c r="C693" s="1"/>
      <c r="J693" s="1"/>
      <c r="K693" s="1"/>
    </row>
    <row r="694" spans="2:11" ht="12.75" customHeight="1">
      <c r="B694" s="1"/>
      <c r="C694" s="1"/>
      <c r="J694" s="1"/>
      <c r="K694" s="1"/>
    </row>
    <row r="695" spans="2:11" ht="12.75" customHeight="1">
      <c r="B695" s="1"/>
      <c r="C695" s="1"/>
      <c r="J695" s="1"/>
      <c r="K695" s="1"/>
    </row>
    <row r="696" spans="2:11" ht="12.75" customHeight="1">
      <c r="B696" s="1"/>
      <c r="C696" s="1"/>
      <c r="J696" s="1"/>
      <c r="K696" s="1"/>
    </row>
    <row r="697" spans="2:11" ht="12.75" customHeight="1">
      <c r="B697" s="1"/>
      <c r="C697" s="1"/>
      <c r="J697" s="1"/>
      <c r="K697" s="1"/>
    </row>
    <row r="698" spans="2:11" ht="12.75" customHeight="1">
      <c r="B698" s="1"/>
      <c r="C698" s="1"/>
      <c r="J698" s="1"/>
      <c r="K698" s="1"/>
    </row>
    <row r="699" spans="2:11" ht="12.75" customHeight="1">
      <c r="B699" s="1"/>
      <c r="C699" s="1"/>
      <c r="J699" s="1"/>
      <c r="K699" s="1"/>
    </row>
    <row r="700" spans="2:11" ht="12.75" customHeight="1">
      <c r="B700" s="1"/>
      <c r="C700" s="1"/>
      <c r="J700" s="1"/>
      <c r="K700" s="1"/>
    </row>
    <row r="701" spans="2:11" ht="12.75" customHeight="1">
      <c r="B701" s="1"/>
      <c r="C701" s="1"/>
      <c r="J701" s="1"/>
      <c r="K701" s="1"/>
    </row>
    <row r="702" spans="2:11" ht="12.75" customHeight="1">
      <c r="B702" s="1"/>
      <c r="C702" s="1"/>
      <c r="J702" s="1"/>
      <c r="K702" s="1"/>
    </row>
    <row r="703" spans="2:11" ht="12.75" customHeight="1">
      <c r="B703" s="1"/>
      <c r="C703" s="1"/>
      <c r="J703" s="1"/>
      <c r="K703" s="1"/>
    </row>
    <row r="704" spans="2:11" ht="12.75" customHeight="1">
      <c r="B704" s="1"/>
      <c r="C704" s="1"/>
      <c r="J704" s="1"/>
      <c r="K704" s="1"/>
    </row>
    <row r="705" spans="2:11" ht="12.75" customHeight="1">
      <c r="B705" s="1"/>
      <c r="C705" s="1"/>
      <c r="J705" s="1"/>
      <c r="K705" s="1"/>
    </row>
    <row r="706" spans="2:11" ht="12.75" customHeight="1">
      <c r="B706" s="1"/>
      <c r="C706" s="1"/>
      <c r="J706" s="1"/>
      <c r="K706" s="1"/>
    </row>
    <row r="707" spans="2:11" ht="12.75" customHeight="1">
      <c r="B707" s="1"/>
      <c r="C707" s="1"/>
      <c r="J707" s="1"/>
      <c r="K707" s="1"/>
    </row>
    <row r="708" spans="2:11" ht="12.75" customHeight="1">
      <c r="B708" s="1"/>
      <c r="C708" s="1"/>
      <c r="J708" s="1"/>
      <c r="K708" s="1"/>
    </row>
    <row r="709" spans="2:11" ht="12.75" customHeight="1">
      <c r="B709" s="1"/>
      <c r="C709" s="1"/>
      <c r="J709" s="1"/>
      <c r="K709" s="1"/>
    </row>
    <row r="710" spans="2:11" ht="12.75" customHeight="1">
      <c r="B710" s="1"/>
      <c r="C710" s="1"/>
      <c r="J710" s="1"/>
      <c r="K710" s="1"/>
    </row>
    <row r="711" spans="2:11" ht="12.75" customHeight="1">
      <c r="B711" s="1"/>
      <c r="C711" s="1"/>
      <c r="J711" s="1"/>
      <c r="K711" s="1"/>
    </row>
    <row r="712" spans="2:11" ht="12.75" customHeight="1">
      <c r="B712" s="1"/>
      <c r="C712" s="1"/>
      <c r="J712" s="1"/>
      <c r="K712" s="1"/>
    </row>
    <row r="713" spans="2:11" ht="12.75" customHeight="1">
      <c r="B713" s="1"/>
      <c r="C713" s="1"/>
      <c r="J713" s="1"/>
      <c r="K713" s="1"/>
    </row>
    <row r="714" spans="2:11" ht="12.75" customHeight="1">
      <c r="B714" s="1"/>
      <c r="C714" s="1"/>
      <c r="J714" s="1"/>
      <c r="K714" s="1"/>
    </row>
    <row r="715" spans="2:11" ht="12.75" customHeight="1">
      <c r="B715" s="1"/>
      <c r="C715" s="1"/>
      <c r="J715" s="1"/>
      <c r="K715" s="1"/>
    </row>
    <row r="716" spans="2:11" ht="12.75" customHeight="1">
      <c r="B716" s="1"/>
      <c r="C716" s="1"/>
      <c r="J716" s="1"/>
      <c r="K716" s="1"/>
    </row>
    <row r="717" spans="2:11" ht="12.75" customHeight="1">
      <c r="B717" s="1"/>
      <c r="C717" s="1"/>
      <c r="J717" s="1"/>
      <c r="K717" s="1"/>
    </row>
    <row r="718" spans="2:11" ht="12.75" customHeight="1">
      <c r="B718" s="1"/>
      <c r="C718" s="1"/>
      <c r="J718" s="1"/>
      <c r="K718" s="1"/>
    </row>
    <row r="719" spans="2:11" ht="12.75" customHeight="1">
      <c r="B719" s="1"/>
      <c r="C719" s="1"/>
      <c r="J719" s="1"/>
      <c r="K719" s="1"/>
    </row>
    <row r="720" spans="2:11" ht="12.75" customHeight="1">
      <c r="B720" s="1"/>
      <c r="C720" s="1"/>
      <c r="J720" s="1"/>
      <c r="K720" s="1"/>
    </row>
    <row r="721" spans="2:11" ht="12.75" customHeight="1">
      <c r="B721" s="1"/>
      <c r="C721" s="1"/>
      <c r="J721" s="1"/>
      <c r="K721" s="1"/>
    </row>
    <row r="722" spans="2:11" ht="12.75" customHeight="1">
      <c r="B722" s="1"/>
      <c r="C722" s="1"/>
      <c r="J722" s="1"/>
      <c r="K722" s="1"/>
    </row>
    <row r="723" spans="2:11" ht="12.75" customHeight="1">
      <c r="B723" s="1"/>
      <c r="C723" s="1"/>
      <c r="J723" s="1"/>
      <c r="K723" s="1"/>
    </row>
    <row r="724" spans="2:11" ht="12.75" customHeight="1">
      <c r="B724" s="1"/>
      <c r="C724" s="1"/>
      <c r="J724" s="1"/>
      <c r="K724" s="1"/>
    </row>
    <row r="725" spans="2:11" ht="12.75" customHeight="1">
      <c r="B725" s="1"/>
      <c r="C725" s="1"/>
      <c r="J725" s="1"/>
      <c r="K725" s="1"/>
    </row>
    <row r="726" spans="2:11" ht="12.75" customHeight="1">
      <c r="B726" s="1"/>
      <c r="C726" s="1"/>
      <c r="J726" s="1"/>
      <c r="K726" s="1"/>
    </row>
    <row r="727" spans="2:11" ht="12.75" customHeight="1">
      <c r="B727" s="1"/>
      <c r="C727" s="1"/>
      <c r="J727" s="1"/>
      <c r="K727" s="1"/>
    </row>
    <row r="728" spans="2:11" ht="12.75" customHeight="1">
      <c r="B728" s="1"/>
      <c r="C728" s="1"/>
      <c r="J728" s="1"/>
      <c r="K728" s="1"/>
    </row>
    <row r="729" spans="2:11" ht="12.75" customHeight="1">
      <c r="B729" s="1"/>
      <c r="C729" s="1"/>
      <c r="J729" s="1"/>
      <c r="K729" s="1"/>
    </row>
    <row r="730" spans="2:11" ht="12.75" customHeight="1">
      <c r="B730" s="1"/>
      <c r="C730" s="1"/>
      <c r="J730" s="1"/>
      <c r="K730" s="1"/>
    </row>
    <row r="731" spans="2:11" ht="12.75" customHeight="1">
      <c r="B731" s="1"/>
      <c r="C731" s="1"/>
      <c r="J731" s="1"/>
      <c r="K731" s="1"/>
    </row>
    <row r="732" spans="2:11" ht="12.75" customHeight="1">
      <c r="B732" s="1"/>
      <c r="C732" s="1"/>
      <c r="J732" s="1"/>
      <c r="K732" s="1"/>
    </row>
    <row r="733" spans="2:11" ht="12.75" customHeight="1">
      <c r="B733" s="1"/>
      <c r="C733" s="1"/>
      <c r="J733" s="1"/>
      <c r="K733" s="1"/>
    </row>
    <row r="734" spans="2:11" ht="12.75" customHeight="1">
      <c r="B734" s="1"/>
      <c r="C734" s="1"/>
      <c r="J734" s="1"/>
      <c r="K734" s="1"/>
    </row>
    <row r="735" spans="2:11" ht="12.75" customHeight="1">
      <c r="B735" s="1"/>
      <c r="C735" s="1"/>
      <c r="J735" s="1"/>
      <c r="K735" s="1"/>
    </row>
    <row r="736" spans="2:11" ht="12.75" customHeight="1">
      <c r="B736" s="1"/>
      <c r="C736" s="1"/>
      <c r="J736" s="1"/>
      <c r="K736" s="1"/>
    </row>
    <row r="737" spans="2:11" ht="12.75" customHeight="1">
      <c r="B737" s="1"/>
      <c r="C737" s="1"/>
      <c r="J737" s="1"/>
      <c r="K737" s="1"/>
    </row>
    <row r="738" spans="2:11" ht="12.75" customHeight="1">
      <c r="B738" s="1"/>
      <c r="C738" s="1"/>
      <c r="J738" s="1"/>
      <c r="K738" s="1"/>
    </row>
    <row r="739" spans="2:11" ht="12.75" customHeight="1">
      <c r="B739" s="1"/>
      <c r="C739" s="1"/>
      <c r="J739" s="1"/>
      <c r="K739" s="1"/>
    </row>
    <row r="740" spans="2:11" ht="12.75" customHeight="1">
      <c r="B740" s="1"/>
      <c r="C740" s="1"/>
      <c r="J740" s="1"/>
      <c r="K740" s="1"/>
    </row>
    <row r="741" spans="2:11" ht="12.75" customHeight="1">
      <c r="B741" s="1"/>
      <c r="C741" s="1"/>
      <c r="J741" s="1"/>
      <c r="K741" s="1"/>
    </row>
    <row r="742" spans="2:11" ht="12.75" customHeight="1">
      <c r="B742" s="1"/>
      <c r="C742" s="1"/>
      <c r="J742" s="1"/>
      <c r="K742" s="1"/>
    </row>
    <row r="743" spans="2:11" ht="12.75" customHeight="1">
      <c r="B743" s="1"/>
      <c r="C743" s="1"/>
      <c r="J743" s="1"/>
      <c r="K743" s="1"/>
    </row>
    <row r="744" spans="2:11" ht="12.75" customHeight="1">
      <c r="B744" s="1"/>
      <c r="C744" s="1"/>
      <c r="J744" s="1"/>
      <c r="K744" s="1"/>
    </row>
    <row r="745" spans="2:11" ht="12.75" customHeight="1">
      <c r="B745" s="1"/>
      <c r="C745" s="1"/>
      <c r="J745" s="1"/>
      <c r="K745" s="1"/>
    </row>
    <row r="746" spans="2:11" ht="12.75" customHeight="1">
      <c r="B746" s="1"/>
      <c r="C746" s="1"/>
      <c r="J746" s="1"/>
      <c r="K746" s="1"/>
    </row>
    <row r="747" spans="2:11" ht="12.75" customHeight="1">
      <c r="B747" s="1"/>
      <c r="C747" s="1"/>
      <c r="J747" s="1"/>
      <c r="K747" s="1"/>
    </row>
    <row r="748" spans="2:11" ht="12.75" customHeight="1">
      <c r="B748" s="1"/>
      <c r="C748" s="1"/>
      <c r="J748" s="1"/>
      <c r="K748" s="1"/>
    </row>
    <row r="749" spans="2:11" ht="12.75" customHeight="1">
      <c r="B749" s="1"/>
      <c r="C749" s="1"/>
      <c r="J749" s="1"/>
      <c r="K749" s="1"/>
    </row>
    <row r="750" spans="2:11" ht="12.75" customHeight="1">
      <c r="B750" s="1"/>
      <c r="C750" s="1"/>
      <c r="J750" s="1"/>
      <c r="K750" s="1"/>
    </row>
    <row r="751" spans="2:11" ht="12.75" customHeight="1">
      <c r="B751" s="1"/>
      <c r="C751" s="1"/>
      <c r="J751" s="1"/>
      <c r="K751" s="1"/>
    </row>
    <row r="752" spans="2:11" ht="12.75" customHeight="1">
      <c r="B752" s="1"/>
      <c r="C752" s="1"/>
      <c r="J752" s="1"/>
      <c r="K752" s="1"/>
    </row>
    <row r="753" spans="2:11" ht="12.75" customHeight="1">
      <c r="B753" s="1"/>
      <c r="C753" s="1"/>
      <c r="J753" s="1"/>
      <c r="K753" s="1"/>
    </row>
    <row r="754" spans="2:11" ht="12.75" customHeight="1">
      <c r="B754" s="1"/>
      <c r="C754" s="1"/>
      <c r="J754" s="1"/>
      <c r="K754" s="1"/>
    </row>
    <row r="755" spans="2:11" ht="12.75" customHeight="1">
      <c r="B755" s="1"/>
      <c r="C755" s="1"/>
      <c r="J755" s="1"/>
      <c r="K755" s="1"/>
    </row>
    <row r="756" spans="2:11" ht="12.75" customHeight="1">
      <c r="B756" s="1"/>
      <c r="C756" s="1"/>
      <c r="J756" s="1"/>
      <c r="K756" s="1"/>
    </row>
    <row r="757" spans="2:11" ht="12.75" customHeight="1">
      <c r="B757" s="1"/>
      <c r="C757" s="1"/>
      <c r="J757" s="1"/>
      <c r="K757" s="1"/>
    </row>
    <row r="758" spans="2:11" ht="12.75" customHeight="1">
      <c r="B758" s="1"/>
      <c r="C758" s="1"/>
      <c r="J758" s="1"/>
      <c r="K758" s="1"/>
    </row>
    <row r="759" spans="2:11" ht="12.75" customHeight="1">
      <c r="B759" s="1"/>
      <c r="C759" s="1"/>
      <c r="J759" s="1"/>
      <c r="K759" s="1"/>
    </row>
    <row r="760" spans="2:11" ht="12.75" customHeight="1">
      <c r="B760" s="1"/>
      <c r="C760" s="1"/>
      <c r="J760" s="1"/>
      <c r="K760" s="1"/>
    </row>
    <row r="761" spans="2:11" ht="12.75" customHeight="1">
      <c r="B761" s="1"/>
      <c r="C761" s="1"/>
      <c r="J761" s="1"/>
      <c r="K761" s="1"/>
    </row>
    <row r="762" spans="2:11" ht="12.75" customHeight="1">
      <c r="B762" s="1"/>
      <c r="C762" s="1"/>
      <c r="J762" s="1"/>
      <c r="K762" s="1"/>
    </row>
    <row r="763" spans="2:11" ht="12.75" customHeight="1">
      <c r="B763" s="1"/>
      <c r="C763" s="1"/>
      <c r="J763" s="1"/>
      <c r="K763" s="1"/>
    </row>
    <row r="764" spans="2:11" ht="12.75" customHeight="1">
      <c r="B764" s="1"/>
      <c r="C764" s="1"/>
      <c r="J764" s="1"/>
      <c r="K764" s="1"/>
    </row>
    <row r="765" spans="2:11" ht="12.75" customHeight="1">
      <c r="B765" s="1"/>
      <c r="C765" s="1"/>
      <c r="J765" s="1"/>
      <c r="K765" s="1"/>
    </row>
    <row r="766" spans="2:11" ht="12.75" customHeight="1">
      <c r="B766" s="1"/>
      <c r="C766" s="1"/>
      <c r="J766" s="1"/>
      <c r="K766" s="1"/>
    </row>
    <row r="767" spans="2:11" ht="12.75" customHeight="1">
      <c r="B767" s="1"/>
      <c r="C767" s="1"/>
      <c r="J767" s="1"/>
      <c r="K767" s="1"/>
    </row>
    <row r="768" spans="2:11" ht="12.75" customHeight="1">
      <c r="B768" s="1"/>
      <c r="C768" s="1"/>
      <c r="J768" s="1"/>
      <c r="K768" s="1"/>
    </row>
    <row r="769" spans="2:11" ht="12.75" customHeight="1">
      <c r="B769" s="1"/>
      <c r="C769" s="1"/>
      <c r="J769" s="1"/>
      <c r="K769" s="1"/>
    </row>
    <row r="770" spans="2:11" ht="12.75" customHeight="1">
      <c r="B770" s="1"/>
      <c r="C770" s="1"/>
      <c r="J770" s="1"/>
      <c r="K770" s="1"/>
    </row>
    <row r="771" spans="2:11" ht="12.75" customHeight="1">
      <c r="B771" s="1"/>
      <c r="C771" s="1"/>
      <c r="J771" s="1"/>
      <c r="K771" s="1"/>
    </row>
    <row r="772" spans="2:11" ht="12.75" customHeight="1">
      <c r="B772" s="1"/>
      <c r="C772" s="1"/>
      <c r="J772" s="1"/>
      <c r="K772" s="1"/>
    </row>
    <row r="773" spans="2:11" ht="12.75" customHeight="1">
      <c r="B773" s="1"/>
      <c r="C773" s="1"/>
      <c r="J773" s="1"/>
      <c r="K773" s="1"/>
    </row>
    <row r="774" spans="2:11" ht="12.75" customHeight="1">
      <c r="B774" s="1"/>
      <c r="C774" s="1"/>
      <c r="J774" s="1"/>
      <c r="K774" s="1"/>
    </row>
    <row r="775" spans="2:11" ht="12.75" customHeight="1">
      <c r="B775" s="1"/>
      <c r="C775" s="1"/>
      <c r="J775" s="1"/>
      <c r="K775" s="1"/>
    </row>
    <row r="776" spans="2:11" ht="12.75" customHeight="1">
      <c r="B776" s="1"/>
      <c r="C776" s="1"/>
      <c r="J776" s="1"/>
      <c r="K776" s="1"/>
    </row>
    <row r="777" spans="2:11" ht="12.75" customHeight="1">
      <c r="B777" s="1"/>
      <c r="C777" s="1"/>
      <c r="J777" s="1"/>
      <c r="K777" s="1"/>
    </row>
    <row r="778" spans="2:11" ht="12.75" customHeight="1">
      <c r="B778" s="1"/>
      <c r="C778" s="1"/>
      <c r="J778" s="1"/>
      <c r="K778" s="1"/>
    </row>
    <row r="779" spans="2:11" ht="12.75" customHeight="1">
      <c r="B779" s="1"/>
      <c r="C779" s="1"/>
      <c r="J779" s="1"/>
      <c r="K779" s="1"/>
    </row>
    <row r="780" spans="2:11" ht="12.75" customHeight="1">
      <c r="B780" s="1"/>
      <c r="C780" s="1"/>
      <c r="J780" s="1"/>
      <c r="K780" s="1"/>
    </row>
    <row r="781" spans="2:11" ht="12.75" customHeight="1">
      <c r="B781" s="1"/>
      <c r="C781" s="1"/>
      <c r="J781" s="1"/>
      <c r="K781" s="1"/>
    </row>
    <row r="782" spans="2:11" ht="12.75" customHeight="1">
      <c r="B782" s="1"/>
      <c r="C782" s="1"/>
      <c r="J782" s="1"/>
      <c r="K782" s="1"/>
    </row>
    <row r="783" spans="2:11" ht="12.75" customHeight="1">
      <c r="B783" s="1"/>
      <c r="C783" s="1"/>
      <c r="J783" s="1"/>
      <c r="K783" s="1"/>
    </row>
    <row r="784" spans="2:11" ht="12.75" customHeight="1">
      <c r="B784" s="1"/>
      <c r="C784" s="1"/>
      <c r="J784" s="1"/>
      <c r="K784" s="1"/>
    </row>
    <row r="785" spans="2:11" ht="12.75" customHeight="1">
      <c r="B785" s="1"/>
      <c r="C785" s="1"/>
      <c r="J785" s="1"/>
      <c r="K785" s="1"/>
    </row>
    <row r="786" spans="2:11" ht="12.75" customHeight="1">
      <c r="B786" s="1"/>
      <c r="C786" s="1"/>
      <c r="J786" s="1"/>
      <c r="K786" s="1"/>
    </row>
    <row r="787" spans="2:11" ht="12.75" customHeight="1">
      <c r="B787" s="1"/>
      <c r="C787" s="1"/>
      <c r="J787" s="1"/>
      <c r="K787" s="1"/>
    </row>
    <row r="788" spans="2:11" ht="12.75" customHeight="1">
      <c r="B788" s="1"/>
      <c r="C788" s="1"/>
      <c r="J788" s="1"/>
      <c r="K788" s="1"/>
    </row>
    <row r="789" spans="2:11" ht="12.75" customHeight="1">
      <c r="B789" s="1"/>
      <c r="C789" s="1"/>
      <c r="J789" s="1"/>
      <c r="K789" s="1"/>
    </row>
    <row r="790" spans="2:11" ht="12.75" customHeight="1">
      <c r="B790" s="1"/>
      <c r="C790" s="1"/>
      <c r="J790" s="1"/>
      <c r="K790" s="1"/>
    </row>
    <row r="791" spans="2:11" ht="12.75" customHeight="1">
      <c r="B791" s="1"/>
      <c r="C791" s="1"/>
      <c r="J791" s="1"/>
      <c r="K791" s="1"/>
    </row>
    <row r="792" spans="2:11" ht="12.75" customHeight="1">
      <c r="B792" s="1"/>
      <c r="C792" s="1"/>
      <c r="J792" s="1"/>
      <c r="K792" s="1"/>
    </row>
    <row r="793" spans="2:11" ht="12.75" customHeight="1">
      <c r="B793" s="1"/>
      <c r="C793" s="1"/>
      <c r="J793" s="1"/>
      <c r="K793" s="1"/>
    </row>
    <row r="794" spans="2:11" ht="12.75" customHeight="1">
      <c r="B794" s="1"/>
      <c r="C794" s="1"/>
      <c r="J794" s="1"/>
      <c r="K794" s="1"/>
    </row>
    <row r="795" spans="2:11" ht="12.75" customHeight="1">
      <c r="B795" s="1"/>
      <c r="C795" s="1"/>
      <c r="J795" s="1"/>
      <c r="K795" s="1"/>
    </row>
    <row r="796" spans="2:11" ht="12.75" customHeight="1">
      <c r="B796" s="1"/>
      <c r="C796" s="1"/>
      <c r="J796" s="1"/>
      <c r="K796" s="1"/>
    </row>
    <row r="797" spans="2:11" ht="12.75" customHeight="1">
      <c r="B797" s="1"/>
      <c r="C797" s="1"/>
      <c r="J797" s="1"/>
      <c r="K797" s="1"/>
    </row>
    <row r="798" spans="2:11" ht="12.75" customHeight="1">
      <c r="B798" s="1"/>
      <c r="C798" s="1"/>
      <c r="J798" s="1"/>
      <c r="K798" s="1"/>
    </row>
    <row r="799" spans="2:11" ht="12.75" customHeight="1">
      <c r="B799" s="1"/>
      <c r="C799" s="1"/>
      <c r="J799" s="1"/>
      <c r="K799" s="1"/>
    </row>
    <row r="800" spans="2:11" ht="12.75" customHeight="1">
      <c r="B800" s="1"/>
      <c r="C800" s="1"/>
      <c r="J800" s="1"/>
      <c r="K800" s="1"/>
    </row>
    <row r="801" spans="2:11" ht="12.75" customHeight="1">
      <c r="B801" s="1"/>
      <c r="C801" s="1"/>
      <c r="J801" s="1"/>
      <c r="K801" s="1"/>
    </row>
    <row r="802" spans="2:11" ht="12.75" customHeight="1">
      <c r="B802" s="1"/>
      <c r="C802" s="1"/>
      <c r="J802" s="1"/>
      <c r="K802" s="1"/>
    </row>
    <row r="803" spans="2:11" ht="12.75" customHeight="1">
      <c r="B803" s="1"/>
      <c r="C803" s="1"/>
      <c r="J803" s="1"/>
      <c r="K803" s="1"/>
    </row>
    <row r="804" spans="2:11" ht="12.75" customHeight="1">
      <c r="B804" s="1"/>
      <c r="C804" s="1"/>
      <c r="J804" s="1"/>
      <c r="K804" s="1"/>
    </row>
    <row r="805" spans="2:11" ht="12.75" customHeight="1">
      <c r="B805" s="1"/>
      <c r="C805" s="1"/>
      <c r="J805" s="1"/>
      <c r="K805" s="1"/>
    </row>
    <row r="806" spans="2:11" ht="12.75" customHeight="1">
      <c r="B806" s="1"/>
      <c r="C806" s="1"/>
      <c r="J806" s="1"/>
      <c r="K806" s="1"/>
    </row>
    <row r="807" spans="2:11" ht="12.75" customHeight="1">
      <c r="B807" s="1"/>
      <c r="C807" s="1"/>
      <c r="J807" s="1"/>
      <c r="K807" s="1"/>
    </row>
    <row r="808" spans="2:11" ht="12.75" customHeight="1">
      <c r="B808" s="1"/>
      <c r="C808" s="1"/>
      <c r="J808" s="1"/>
      <c r="K808" s="1"/>
    </row>
    <row r="809" spans="2:11" ht="12.75" customHeight="1">
      <c r="B809" s="1"/>
      <c r="C809" s="1"/>
      <c r="J809" s="1"/>
      <c r="K809" s="1"/>
    </row>
    <row r="810" spans="2:11" ht="12.75" customHeight="1">
      <c r="B810" s="1"/>
      <c r="C810" s="1"/>
      <c r="J810" s="1"/>
      <c r="K810" s="1"/>
    </row>
    <row r="811" spans="2:11" ht="12.75" customHeight="1">
      <c r="B811" s="1"/>
      <c r="C811" s="1"/>
      <c r="J811" s="1"/>
      <c r="K811" s="1"/>
    </row>
    <row r="812" spans="2:11" ht="12.75" customHeight="1">
      <c r="B812" s="1"/>
      <c r="C812" s="1"/>
      <c r="J812" s="1"/>
      <c r="K812" s="1"/>
    </row>
    <row r="813" spans="2:11" ht="12.75" customHeight="1">
      <c r="B813" s="1"/>
      <c r="C813" s="1"/>
      <c r="J813" s="1"/>
      <c r="K813" s="1"/>
    </row>
    <row r="814" spans="2:11" ht="12.75" customHeight="1">
      <c r="B814" s="1"/>
      <c r="C814" s="1"/>
      <c r="J814" s="1"/>
      <c r="K814" s="1"/>
    </row>
    <row r="815" spans="2:11" ht="12.75" customHeight="1">
      <c r="B815" s="1"/>
      <c r="C815" s="1"/>
      <c r="J815" s="1"/>
      <c r="K815" s="1"/>
    </row>
    <row r="816" spans="2:11" ht="12.75" customHeight="1">
      <c r="B816" s="1"/>
      <c r="C816" s="1"/>
      <c r="J816" s="1"/>
      <c r="K816" s="1"/>
    </row>
    <row r="817" spans="2:11" ht="12.75" customHeight="1">
      <c r="B817" s="1"/>
      <c r="C817" s="1"/>
      <c r="J817" s="1"/>
      <c r="K817" s="1"/>
    </row>
    <row r="818" spans="2:11" ht="12.75" customHeight="1">
      <c r="B818" s="1"/>
      <c r="C818" s="1"/>
      <c r="J818" s="1"/>
      <c r="K818" s="1"/>
    </row>
    <row r="819" spans="2:11" ht="12.75" customHeight="1">
      <c r="B819" s="1"/>
      <c r="C819" s="1"/>
      <c r="J819" s="1"/>
      <c r="K819" s="1"/>
    </row>
    <row r="820" spans="2:11" ht="12.75" customHeight="1">
      <c r="B820" s="1"/>
      <c r="C820" s="1"/>
      <c r="J820" s="1"/>
      <c r="K820" s="1"/>
    </row>
    <row r="821" spans="2:11" ht="12.75" customHeight="1">
      <c r="B821" s="1"/>
      <c r="C821" s="1"/>
      <c r="J821" s="1"/>
      <c r="K821" s="1"/>
    </row>
    <row r="822" spans="2:11" ht="12.75" customHeight="1">
      <c r="B822" s="1"/>
      <c r="C822" s="1"/>
      <c r="J822" s="1"/>
      <c r="K822" s="1"/>
    </row>
    <row r="823" spans="2:11" ht="12.75" customHeight="1">
      <c r="B823" s="1"/>
      <c r="C823" s="1"/>
      <c r="J823" s="1"/>
      <c r="K823" s="1"/>
    </row>
    <row r="824" spans="2:11" ht="12.75" customHeight="1">
      <c r="B824" s="1"/>
      <c r="C824" s="1"/>
      <c r="J824" s="1"/>
      <c r="K824" s="1"/>
    </row>
    <row r="825" spans="2:11" ht="12.75" customHeight="1">
      <c r="B825" s="1"/>
      <c r="C825" s="1"/>
      <c r="J825" s="1"/>
      <c r="K825" s="1"/>
    </row>
    <row r="826" spans="2:11" ht="12.75" customHeight="1">
      <c r="B826" s="1"/>
      <c r="C826" s="1"/>
      <c r="J826" s="1"/>
      <c r="K826" s="1"/>
    </row>
    <row r="827" spans="2:11" ht="12.75" customHeight="1">
      <c r="B827" s="1"/>
      <c r="C827" s="1"/>
      <c r="J827" s="1"/>
      <c r="K827" s="1"/>
    </row>
    <row r="828" spans="2:11" ht="12.75" customHeight="1">
      <c r="B828" s="1"/>
      <c r="C828" s="1"/>
      <c r="J828" s="1"/>
      <c r="K828" s="1"/>
    </row>
    <row r="829" spans="2:11" ht="12.75" customHeight="1">
      <c r="B829" s="1"/>
      <c r="C829" s="1"/>
      <c r="J829" s="1"/>
      <c r="K829" s="1"/>
    </row>
    <row r="830" spans="2:11" ht="12.75" customHeight="1">
      <c r="B830" s="1"/>
      <c r="C830" s="1"/>
      <c r="J830" s="1"/>
      <c r="K830" s="1"/>
    </row>
    <row r="831" spans="2:11" ht="12.75" customHeight="1">
      <c r="B831" s="1"/>
      <c r="C831" s="1"/>
      <c r="J831" s="1"/>
      <c r="K831" s="1"/>
    </row>
    <row r="832" spans="2:11" ht="12.75" customHeight="1">
      <c r="B832" s="1"/>
      <c r="C832" s="1"/>
      <c r="J832" s="1"/>
      <c r="K832" s="1"/>
    </row>
    <row r="833" spans="2:11" ht="12.75" customHeight="1">
      <c r="B833" s="1"/>
      <c r="C833" s="1"/>
      <c r="J833" s="1"/>
      <c r="K833" s="1"/>
    </row>
    <row r="834" spans="2:11" ht="12.75" customHeight="1">
      <c r="B834" s="1"/>
      <c r="C834" s="1"/>
      <c r="J834" s="1"/>
      <c r="K834" s="1"/>
    </row>
    <row r="835" spans="2:11" ht="12.75" customHeight="1">
      <c r="B835" s="1"/>
      <c r="C835" s="1"/>
      <c r="J835" s="1"/>
      <c r="K835" s="1"/>
    </row>
    <row r="836" spans="2:11" ht="12.75" customHeight="1">
      <c r="B836" s="1"/>
      <c r="C836" s="1"/>
      <c r="J836" s="1"/>
      <c r="K836" s="1"/>
    </row>
    <row r="837" spans="2:11" ht="12.75" customHeight="1">
      <c r="B837" s="1"/>
      <c r="C837" s="1"/>
      <c r="J837" s="1"/>
      <c r="K837" s="1"/>
    </row>
    <row r="838" spans="2:11" ht="12.75" customHeight="1">
      <c r="B838" s="1"/>
      <c r="C838" s="1"/>
      <c r="J838" s="1"/>
      <c r="K838" s="1"/>
    </row>
    <row r="839" spans="2:11" ht="12.75" customHeight="1">
      <c r="B839" s="1"/>
      <c r="C839" s="1"/>
      <c r="J839" s="1"/>
      <c r="K839" s="1"/>
    </row>
    <row r="840" spans="2:11" ht="12.75" customHeight="1">
      <c r="B840" s="1"/>
      <c r="C840" s="1"/>
      <c r="J840" s="1"/>
      <c r="K840" s="1"/>
    </row>
    <row r="841" spans="2:11" ht="12.75" customHeight="1">
      <c r="B841" s="1"/>
      <c r="C841" s="1"/>
      <c r="J841" s="1"/>
      <c r="K841" s="1"/>
    </row>
    <row r="842" spans="2:11" ht="12.75" customHeight="1">
      <c r="B842" s="1"/>
      <c r="C842" s="1"/>
      <c r="J842" s="1"/>
      <c r="K842" s="1"/>
    </row>
    <row r="843" spans="2:11" ht="12.75" customHeight="1">
      <c r="B843" s="1"/>
      <c r="C843" s="1"/>
      <c r="J843" s="1"/>
      <c r="K843" s="1"/>
    </row>
    <row r="844" spans="2:11" ht="12.75" customHeight="1">
      <c r="B844" s="1"/>
      <c r="C844" s="1"/>
      <c r="J844" s="1"/>
      <c r="K844" s="1"/>
    </row>
    <row r="845" spans="2:11" ht="12.75" customHeight="1">
      <c r="B845" s="1"/>
      <c r="C845" s="1"/>
      <c r="J845" s="1"/>
      <c r="K845" s="1"/>
    </row>
    <row r="846" spans="2:11" ht="12.75" customHeight="1">
      <c r="B846" s="1"/>
      <c r="C846" s="1"/>
      <c r="J846" s="1"/>
      <c r="K846" s="1"/>
    </row>
    <row r="847" spans="2:11" ht="12.75" customHeight="1">
      <c r="B847" s="1"/>
      <c r="C847" s="1"/>
      <c r="J847" s="1"/>
      <c r="K847" s="1"/>
    </row>
    <row r="848" spans="2:11" ht="12.75" customHeight="1">
      <c r="B848" s="1"/>
      <c r="C848" s="1"/>
      <c r="J848" s="1"/>
      <c r="K848" s="1"/>
    </row>
    <row r="849" spans="2:11" ht="12.75" customHeight="1">
      <c r="B849" s="1"/>
      <c r="C849" s="1"/>
      <c r="J849" s="1"/>
      <c r="K849" s="1"/>
    </row>
    <row r="850" spans="2:11" ht="12.75" customHeight="1">
      <c r="B850" s="1"/>
      <c r="C850" s="1"/>
      <c r="J850" s="1"/>
      <c r="K850" s="1"/>
    </row>
    <row r="851" spans="2:11" ht="12.75" customHeight="1">
      <c r="B851" s="1"/>
      <c r="C851" s="1"/>
      <c r="J851" s="1"/>
      <c r="K851" s="1"/>
    </row>
    <row r="852" spans="2:11" ht="12.75" customHeight="1">
      <c r="B852" s="1"/>
      <c r="C852" s="1"/>
      <c r="J852" s="1"/>
      <c r="K852" s="1"/>
    </row>
    <row r="853" spans="2:11" ht="12.75" customHeight="1">
      <c r="B853" s="1"/>
      <c r="C853" s="1"/>
      <c r="J853" s="1"/>
      <c r="K853" s="1"/>
    </row>
    <row r="854" spans="2:11" ht="12.75" customHeight="1">
      <c r="B854" s="1"/>
      <c r="C854" s="1"/>
      <c r="J854" s="1"/>
      <c r="K854" s="1"/>
    </row>
    <row r="855" spans="2:11" ht="12.75" customHeight="1">
      <c r="B855" s="1"/>
      <c r="C855" s="1"/>
      <c r="J855" s="1"/>
      <c r="K855" s="1"/>
    </row>
    <row r="856" spans="2:11" ht="12.75" customHeight="1">
      <c r="B856" s="1"/>
      <c r="C856" s="1"/>
      <c r="J856" s="1"/>
      <c r="K856" s="1"/>
    </row>
    <row r="857" spans="2:11" ht="12.75" customHeight="1">
      <c r="B857" s="1"/>
      <c r="C857" s="1"/>
      <c r="J857" s="1"/>
      <c r="K857" s="1"/>
    </row>
    <row r="858" spans="2:11" ht="12.75" customHeight="1">
      <c r="B858" s="1"/>
      <c r="C858" s="1"/>
      <c r="J858" s="1"/>
      <c r="K858" s="1"/>
    </row>
    <row r="859" spans="2:11" ht="12.75" customHeight="1">
      <c r="B859" s="1"/>
      <c r="C859" s="1"/>
      <c r="J859" s="1"/>
      <c r="K859" s="1"/>
    </row>
    <row r="860" spans="2:11" ht="12.75" customHeight="1">
      <c r="B860" s="1"/>
      <c r="C860" s="1"/>
      <c r="J860" s="1"/>
      <c r="K860" s="1"/>
    </row>
    <row r="861" spans="2:11" ht="12.75" customHeight="1">
      <c r="B861" s="1"/>
      <c r="C861" s="1"/>
      <c r="J861" s="1"/>
      <c r="K861" s="1"/>
    </row>
    <row r="862" spans="2:11" ht="12.75" customHeight="1">
      <c r="B862" s="1"/>
      <c r="C862" s="1"/>
      <c r="J862" s="1"/>
      <c r="K862" s="1"/>
    </row>
    <row r="863" spans="2:11" ht="12.75" customHeight="1">
      <c r="B863" s="1"/>
      <c r="C863" s="1"/>
      <c r="J863" s="1"/>
      <c r="K863" s="1"/>
    </row>
    <row r="864" spans="2:11" ht="12.75" customHeight="1">
      <c r="B864" s="1"/>
      <c r="C864" s="1"/>
      <c r="J864" s="1"/>
      <c r="K864" s="1"/>
    </row>
    <row r="865" spans="2:11" ht="12.75" customHeight="1">
      <c r="B865" s="1"/>
      <c r="C865" s="1"/>
      <c r="J865" s="1"/>
      <c r="K865" s="1"/>
    </row>
    <row r="866" spans="2:11" ht="12.75" customHeight="1">
      <c r="B866" s="1"/>
      <c r="C866" s="1"/>
      <c r="J866" s="1"/>
      <c r="K866" s="1"/>
    </row>
    <row r="867" spans="2:11" ht="12.75" customHeight="1">
      <c r="B867" s="1"/>
      <c r="C867" s="1"/>
      <c r="J867" s="1"/>
      <c r="K867" s="1"/>
    </row>
    <row r="868" spans="2:11" ht="12.75" customHeight="1">
      <c r="B868" s="1"/>
      <c r="C868" s="1"/>
      <c r="J868" s="1"/>
      <c r="K868" s="1"/>
    </row>
    <row r="869" spans="2:11" ht="12.75" customHeight="1">
      <c r="B869" s="1"/>
      <c r="C869" s="1"/>
      <c r="J869" s="1"/>
      <c r="K869" s="1"/>
    </row>
    <row r="870" spans="2:11" ht="12.75" customHeight="1">
      <c r="B870" s="1"/>
      <c r="C870" s="1"/>
      <c r="J870" s="1"/>
      <c r="K870" s="1"/>
    </row>
    <row r="871" spans="2:11" ht="12.75" customHeight="1">
      <c r="B871" s="1"/>
      <c r="C871" s="1"/>
      <c r="J871" s="1"/>
      <c r="K871" s="1"/>
    </row>
    <row r="872" spans="2:11" ht="12.75" customHeight="1">
      <c r="B872" s="1"/>
      <c r="C872" s="1"/>
      <c r="J872" s="1"/>
      <c r="K872" s="1"/>
    </row>
    <row r="873" spans="2:11" ht="12.75" customHeight="1">
      <c r="B873" s="1"/>
      <c r="C873" s="1"/>
      <c r="J873" s="1"/>
      <c r="K873" s="1"/>
    </row>
    <row r="874" spans="2:11" ht="12.75" customHeight="1">
      <c r="B874" s="1"/>
      <c r="C874" s="1"/>
      <c r="J874" s="1"/>
      <c r="K874" s="1"/>
    </row>
    <row r="875" spans="2:11" ht="12.75" customHeight="1">
      <c r="B875" s="1"/>
      <c r="C875" s="1"/>
      <c r="J875" s="1"/>
      <c r="K875" s="1"/>
    </row>
    <row r="876" spans="2:11" ht="12.75" customHeight="1">
      <c r="B876" s="1"/>
      <c r="C876" s="1"/>
      <c r="J876" s="1"/>
      <c r="K876" s="1"/>
    </row>
    <row r="877" spans="2:11" ht="12.75" customHeight="1">
      <c r="B877" s="1"/>
      <c r="C877" s="1"/>
      <c r="J877" s="1"/>
      <c r="K877" s="1"/>
    </row>
    <row r="878" spans="2:11" ht="12.75" customHeight="1">
      <c r="B878" s="1"/>
      <c r="C878" s="1"/>
      <c r="J878" s="1"/>
      <c r="K878" s="1"/>
    </row>
    <row r="879" spans="2:11" ht="12.75" customHeight="1">
      <c r="B879" s="1"/>
      <c r="C879" s="1"/>
      <c r="J879" s="1"/>
      <c r="K879" s="1"/>
    </row>
    <row r="880" spans="2:11" ht="12.75" customHeight="1">
      <c r="B880" s="1"/>
      <c r="C880" s="1"/>
      <c r="J880" s="1"/>
      <c r="K880" s="1"/>
    </row>
    <row r="881" spans="2:11" ht="12.75" customHeight="1">
      <c r="B881" s="1"/>
      <c r="C881" s="1"/>
      <c r="J881" s="1"/>
      <c r="K881" s="1"/>
    </row>
    <row r="882" spans="2:11" ht="12.75" customHeight="1">
      <c r="B882" s="1"/>
      <c r="C882" s="1"/>
      <c r="J882" s="1"/>
      <c r="K882" s="1"/>
    </row>
    <row r="883" spans="2:11" ht="12.75" customHeight="1">
      <c r="B883" s="1"/>
      <c r="C883" s="1"/>
      <c r="J883" s="1"/>
      <c r="K883" s="1"/>
    </row>
    <row r="884" spans="2:11" ht="12.75" customHeight="1">
      <c r="B884" s="1"/>
      <c r="C884" s="1"/>
      <c r="J884" s="1"/>
      <c r="K884" s="1"/>
    </row>
    <row r="885" spans="2:11" ht="12.75" customHeight="1">
      <c r="B885" s="1"/>
      <c r="C885" s="1"/>
      <c r="J885" s="1"/>
      <c r="K885" s="1"/>
    </row>
    <row r="886" spans="2:11" ht="12.75" customHeight="1">
      <c r="B886" s="1"/>
      <c r="C886" s="1"/>
      <c r="J886" s="1"/>
      <c r="K886" s="1"/>
    </row>
    <row r="887" spans="2:11" ht="12.75" customHeight="1">
      <c r="B887" s="1"/>
      <c r="C887" s="1"/>
      <c r="J887" s="1"/>
      <c r="K887" s="1"/>
    </row>
    <row r="888" spans="2:11" ht="12.75" customHeight="1">
      <c r="B888" s="1"/>
      <c r="C888" s="1"/>
      <c r="J888" s="1"/>
      <c r="K888" s="1"/>
    </row>
    <row r="889" spans="2:11" ht="12.75" customHeight="1">
      <c r="B889" s="1"/>
      <c r="C889" s="1"/>
      <c r="J889" s="1"/>
      <c r="K889" s="1"/>
    </row>
    <row r="890" spans="2:11" ht="12.75" customHeight="1">
      <c r="B890" s="1"/>
      <c r="C890" s="1"/>
      <c r="J890" s="1"/>
      <c r="K890" s="1"/>
    </row>
    <row r="891" spans="2:11" ht="12.75" customHeight="1">
      <c r="B891" s="1"/>
      <c r="C891" s="1"/>
      <c r="J891" s="1"/>
      <c r="K891" s="1"/>
    </row>
    <row r="892" spans="2:11" ht="12.75" customHeight="1">
      <c r="B892" s="1"/>
      <c r="C892" s="1"/>
      <c r="J892" s="1"/>
      <c r="K892" s="1"/>
    </row>
    <row r="893" spans="2:11" ht="12.75" customHeight="1">
      <c r="B893" s="1"/>
      <c r="C893" s="1"/>
      <c r="J893" s="1"/>
      <c r="K893" s="1"/>
    </row>
    <row r="894" spans="2:11" ht="12.75" customHeight="1">
      <c r="B894" s="1"/>
      <c r="C894" s="1"/>
      <c r="J894" s="1"/>
      <c r="K894" s="1"/>
    </row>
    <row r="895" spans="2:11" ht="12.75" customHeight="1">
      <c r="B895" s="1"/>
      <c r="C895" s="1"/>
      <c r="J895" s="1"/>
      <c r="K895" s="1"/>
    </row>
    <row r="896" spans="2:11" ht="12.75" customHeight="1">
      <c r="B896" s="1"/>
      <c r="C896" s="1"/>
      <c r="J896" s="1"/>
      <c r="K896" s="1"/>
    </row>
    <row r="897" spans="2:11" ht="12.75" customHeight="1">
      <c r="B897" s="1"/>
      <c r="C897" s="1"/>
      <c r="J897" s="1"/>
      <c r="K897" s="1"/>
    </row>
    <row r="898" spans="2:11" ht="12.75" customHeight="1">
      <c r="B898" s="1"/>
      <c r="C898" s="1"/>
      <c r="J898" s="1"/>
      <c r="K898" s="1"/>
    </row>
    <row r="899" spans="2:11" ht="12.75" customHeight="1">
      <c r="B899" s="1"/>
      <c r="C899" s="1"/>
      <c r="J899" s="1"/>
      <c r="K899" s="1"/>
    </row>
    <row r="900" spans="2:11" ht="12.75" customHeight="1">
      <c r="B900" s="1"/>
      <c r="C900" s="1"/>
      <c r="J900" s="1"/>
      <c r="K900" s="1"/>
    </row>
    <row r="901" spans="2:11" ht="12.75" customHeight="1">
      <c r="B901" s="1"/>
      <c r="C901" s="1"/>
      <c r="J901" s="1"/>
      <c r="K901" s="1"/>
    </row>
    <row r="902" spans="2:11" ht="12.75" customHeight="1">
      <c r="B902" s="1"/>
      <c r="C902" s="1"/>
      <c r="J902" s="1"/>
      <c r="K902" s="1"/>
    </row>
    <row r="903" spans="2:11" ht="12.75" customHeight="1">
      <c r="B903" s="1"/>
      <c r="C903" s="1"/>
      <c r="J903" s="1"/>
      <c r="K903" s="1"/>
    </row>
    <row r="904" spans="2:11" ht="12.75" customHeight="1">
      <c r="B904" s="1"/>
      <c r="C904" s="1"/>
      <c r="J904" s="1"/>
      <c r="K904" s="1"/>
    </row>
    <row r="905" spans="2:11" ht="12.75" customHeight="1">
      <c r="B905" s="1"/>
      <c r="C905" s="1"/>
      <c r="J905" s="1"/>
      <c r="K905" s="1"/>
    </row>
    <row r="906" spans="2:11" ht="12.75" customHeight="1">
      <c r="B906" s="1"/>
      <c r="C906" s="1"/>
      <c r="J906" s="1"/>
      <c r="K906" s="1"/>
    </row>
    <row r="907" spans="2:11" ht="12.75" customHeight="1">
      <c r="B907" s="1"/>
      <c r="C907" s="1"/>
      <c r="J907" s="1"/>
      <c r="K907" s="1"/>
    </row>
    <row r="908" spans="2:11" ht="12.75" customHeight="1">
      <c r="B908" s="1"/>
      <c r="C908" s="1"/>
      <c r="J908" s="1"/>
      <c r="K908" s="1"/>
    </row>
    <row r="909" spans="2:11" ht="12.75" customHeight="1">
      <c r="B909" s="1"/>
      <c r="C909" s="1"/>
      <c r="J909" s="1"/>
      <c r="K909" s="1"/>
    </row>
    <row r="910" spans="2:11" ht="12.75" customHeight="1">
      <c r="B910" s="1"/>
      <c r="C910" s="1"/>
      <c r="J910" s="1"/>
      <c r="K910" s="1"/>
    </row>
    <row r="911" spans="2:11" ht="12.75" customHeight="1">
      <c r="B911" s="1"/>
      <c r="C911" s="1"/>
      <c r="J911" s="1"/>
      <c r="K911" s="1"/>
    </row>
    <row r="912" spans="2:11" ht="12.75" customHeight="1">
      <c r="B912" s="1"/>
      <c r="C912" s="1"/>
      <c r="J912" s="1"/>
      <c r="K912" s="1"/>
    </row>
    <row r="913" spans="2:11" ht="12.75" customHeight="1">
      <c r="B913" s="1"/>
      <c r="C913" s="1"/>
      <c r="J913" s="1"/>
      <c r="K913" s="1"/>
    </row>
    <row r="914" spans="2:11" ht="12.75" customHeight="1">
      <c r="B914" s="1"/>
      <c r="C914" s="1"/>
      <c r="J914" s="1"/>
      <c r="K914" s="1"/>
    </row>
    <row r="915" spans="2:11" ht="12.75" customHeight="1">
      <c r="B915" s="1"/>
      <c r="C915" s="1"/>
      <c r="J915" s="1"/>
      <c r="K915" s="1"/>
    </row>
    <row r="916" spans="2:11" ht="12.75" customHeight="1">
      <c r="B916" s="1"/>
      <c r="C916" s="1"/>
      <c r="J916" s="1"/>
      <c r="K916" s="1"/>
    </row>
    <row r="917" spans="2:11" ht="12.75" customHeight="1">
      <c r="B917" s="1"/>
      <c r="C917" s="1"/>
      <c r="J917" s="1"/>
      <c r="K917" s="1"/>
    </row>
    <row r="918" spans="2:11" ht="12.75" customHeight="1">
      <c r="B918" s="1"/>
      <c r="C918" s="1"/>
      <c r="J918" s="1"/>
      <c r="K918" s="1"/>
    </row>
    <row r="919" spans="2:11" ht="12.75" customHeight="1">
      <c r="B919" s="1"/>
      <c r="C919" s="1"/>
      <c r="J919" s="1"/>
      <c r="K919" s="1"/>
    </row>
    <row r="920" spans="2:11" ht="12.75" customHeight="1">
      <c r="B920" s="1"/>
      <c r="C920" s="1"/>
      <c r="J920" s="1"/>
      <c r="K920" s="1"/>
    </row>
    <row r="921" spans="2:11" ht="12.75" customHeight="1">
      <c r="B921" s="1"/>
      <c r="C921" s="1"/>
      <c r="J921" s="1"/>
      <c r="K921" s="1"/>
    </row>
    <row r="922" spans="2:11" ht="12.75" customHeight="1">
      <c r="B922" s="1"/>
      <c r="C922" s="1"/>
      <c r="J922" s="1"/>
      <c r="K922" s="1"/>
    </row>
    <row r="923" spans="2:11" ht="12.75" customHeight="1">
      <c r="B923" s="1"/>
      <c r="C923" s="1"/>
      <c r="J923" s="1"/>
      <c r="K923" s="1"/>
    </row>
    <row r="924" spans="2:11" ht="12.75" customHeight="1">
      <c r="B924" s="1"/>
      <c r="C924" s="1"/>
      <c r="J924" s="1"/>
      <c r="K924" s="1"/>
    </row>
    <row r="925" spans="2:11" ht="12.75" customHeight="1">
      <c r="B925" s="1"/>
      <c r="C925" s="1"/>
      <c r="J925" s="1"/>
      <c r="K925" s="1"/>
    </row>
    <row r="926" spans="2:11" ht="12.75" customHeight="1">
      <c r="B926" s="1"/>
      <c r="C926" s="1"/>
      <c r="J926" s="1"/>
      <c r="K926" s="1"/>
    </row>
    <row r="927" spans="2:11" ht="12.75" customHeight="1">
      <c r="B927" s="1"/>
      <c r="C927" s="1"/>
      <c r="J927" s="1"/>
      <c r="K927" s="1"/>
    </row>
    <row r="928" spans="2:11" ht="12.75" customHeight="1">
      <c r="B928" s="1"/>
      <c r="C928" s="1"/>
      <c r="J928" s="1"/>
      <c r="K928" s="1"/>
    </row>
    <row r="929" spans="2:11" ht="12.75" customHeight="1">
      <c r="B929" s="1"/>
      <c r="C929" s="1"/>
      <c r="J929" s="1"/>
      <c r="K929" s="1"/>
    </row>
    <row r="930" spans="2:11" ht="12.75" customHeight="1">
      <c r="B930" s="1"/>
      <c r="C930" s="1"/>
      <c r="J930" s="1"/>
      <c r="K930" s="1"/>
    </row>
    <row r="931" spans="2:11" ht="12.75" customHeight="1">
      <c r="B931" s="1"/>
      <c r="C931" s="1"/>
      <c r="J931" s="1"/>
      <c r="K931" s="1"/>
    </row>
    <row r="932" spans="2:11" ht="12.75" customHeight="1">
      <c r="B932" s="1"/>
      <c r="C932" s="1"/>
      <c r="J932" s="1"/>
      <c r="K932" s="1"/>
    </row>
    <row r="933" spans="2:11" ht="12.75" customHeight="1">
      <c r="B933" s="1"/>
      <c r="C933" s="1"/>
      <c r="J933" s="1"/>
      <c r="K933" s="1"/>
    </row>
    <row r="934" spans="2:11" ht="12.75" customHeight="1">
      <c r="B934" s="1"/>
      <c r="C934" s="1"/>
      <c r="J934" s="1"/>
      <c r="K934" s="1"/>
    </row>
    <row r="935" spans="2:11" ht="12.75" customHeight="1">
      <c r="B935" s="1"/>
      <c r="C935" s="1"/>
      <c r="J935" s="1"/>
      <c r="K935" s="1"/>
    </row>
    <row r="936" spans="2:11" ht="12.75" customHeight="1">
      <c r="B936" s="1"/>
      <c r="C936" s="1"/>
      <c r="J936" s="1"/>
      <c r="K936" s="1"/>
    </row>
    <row r="937" spans="2:11" ht="12.75" customHeight="1">
      <c r="B937" s="1"/>
      <c r="C937" s="1"/>
      <c r="J937" s="1"/>
      <c r="K937" s="1"/>
    </row>
    <row r="938" spans="2:11" ht="12.75" customHeight="1">
      <c r="B938" s="1"/>
      <c r="C938" s="1"/>
      <c r="J938" s="1"/>
      <c r="K938" s="1"/>
    </row>
    <row r="939" spans="2:11" ht="12.75" customHeight="1">
      <c r="B939" s="1"/>
      <c r="C939" s="1"/>
      <c r="J939" s="1"/>
      <c r="K939" s="1"/>
    </row>
    <row r="940" spans="2:11" ht="12.75" customHeight="1">
      <c r="B940" s="1"/>
      <c r="C940" s="1"/>
      <c r="J940" s="1"/>
      <c r="K940" s="1"/>
    </row>
    <row r="941" spans="2:11" ht="12.75" customHeight="1">
      <c r="B941" s="1"/>
      <c r="C941" s="1"/>
      <c r="J941" s="1"/>
      <c r="K941" s="1"/>
    </row>
    <row r="942" spans="2:11" ht="12.75" customHeight="1">
      <c r="B942" s="1"/>
      <c r="C942" s="1"/>
      <c r="J942" s="1"/>
      <c r="K942" s="1"/>
    </row>
    <row r="943" spans="2:11" ht="12.75" customHeight="1">
      <c r="B943" s="1"/>
      <c r="C943" s="1"/>
      <c r="J943" s="1"/>
      <c r="K943" s="1"/>
    </row>
    <row r="944" spans="2:11" ht="12.75" customHeight="1">
      <c r="B944" s="1"/>
      <c r="C944" s="1"/>
      <c r="J944" s="1"/>
      <c r="K944" s="1"/>
    </row>
    <row r="945" spans="2:11" ht="12.75" customHeight="1">
      <c r="B945" s="1"/>
      <c r="C945" s="1"/>
      <c r="J945" s="1"/>
      <c r="K945" s="1"/>
    </row>
    <row r="946" spans="2:11" ht="12.75" customHeight="1">
      <c r="B946" s="1"/>
      <c r="C946" s="1"/>
      <c r="J946" s="1"/>
      <c r="K946" s="1"/>
    </row>
    <row r="947" spans="2:11" ht="12.75" customHeight="1">
      <c r="B947" s="1"/>
      <c r="C947" s="1"/>
      <c r="J947" s="1"/>
      <c r="K947" s="1"/>
    </row>
    <row r="948" spans="2:11" ht="12.75" customHeight="1">
      <c r="B948" s="1"/>
      <c r="C948" s="1"/>
      <c r="J948" s="1"/>
      <c r="K948" s="1"/>
    </row>
    <row r="949" spans="2:11" ht="12.75" customHeight="1">
      <c r="B949" s="1"/>
      <c r="C949" s="1"/>
      <c r="J949" s="1"/>
      <c r="K949" s="1"/>
    </row>
  </sheetData>
  <mergeCells count="2">
    <mergeCell ref="D1:F1"/>
    <mergeCell ref="D2:I2"/>
  </mergeCells>
  <printOptions horizontalCentered="1"/>
  <pageMargins left="0.2" right="0" top="0.75" bottom="0.75" header="0.3" footer="0.3"/>
  <pageSetup paperSize="9" scale="73" orientation="landscape" r:id="rId1"/>
  <headerFooter>
    <oddHeader>&amp;L&amp;G&amp;R&amp;"Euclid Circular A SemiBold,Bold"&amp;28[SPECIFICATION]</oddHeader>
    <oddFooter>&amp;L&amp;"Euclid Circular A SemiBold,Bold"&amp;16[UA]&amp;"-,Regular"&amp;11
&amp;G&amp;CPage &amp;P of &amp;N&amp;R&amp;G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76D7E-0127-4E18-9906-7965339FE4D5}">
  <dimension ref="A1"/>
  <sheetViews>
    <sheetView workbookViewId="0"/>
  </sheetViews>
  <sheetFormatPr defaultRowHeight="14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O46"/>
  <sheetViews>
    <sheetView view="pageBreakPreview" topLeftCell="A45" zoomScale="40" zoomScaleNormal="40" zoomScaleSheetLayoutView="40" zoomScalePageLayoutView="13" workbookViewId="0">
      <selection activeCell="B73" sqref="B73:E73"/>
    </sheetView>
  </sheetViews>
  <sheetFormatPr defaultColWidth="9.26953125" defaultRowHeight="20"/>
  <cols>
    <col min="1" max="1" width="74.7265625" style="121" customWidth="1"/>
    <col min="2" max="4" width="96.7265625" style="122" customWidth="1"/>
    <col min="5" max="16384" width="9.26953125" style="122"/>
  </cols>
  <sheetData>
    <row r="1" spans="1:8" s="112" customFormat="1" ht="64.150000000000006" customHeight="1">
      <c r="A1" s="110"/>
      <c r="B1" s="111"/>
      <c r="C1" s="111"/>
      <c r="D1" s="531" t="e" vm="1">
        <v>#VALUE!</v>
      </c>
      <c r="E1" s="397"/>
      <c r="F1" s="397"/>
      <c r="G1" s="397"/>
      <c r="H1" s="397"/>
    </row>
    <row r="2" spans="1:8" s="112" customFormat="1" ht="49.15" customHeight="1">
      <c r="A2" s="111" t="str">
        <f>'[26]1. CUTTING '!B6</f>
        <v xml:space="preserve">JOB NUMBER:  </v>
      </c>
      <c r="B2" s="111" t="str">
        <f>'1. CUTTING'!D6</f>
        <v>R12  SS25  G2773</v>
      </c>
      <c r="C2" s="111"/>
      <c r="D2" s="531"/>
      <c r="E2" s="397"/>
      <c r="F2" s="397"/>
      <c r="G2" s="397"/>
      <c r="H2" s="397"/>
    </row>
    <row r="3" spans="1:8" s="112" customFormat="1" ht="49.15" customHeight="1">
      <c r="A3" s="113" t="str">
        <f>'[26]1. CUTTING '!B7</f>
        <v xml:space="preserve">STYLE NUMBER: </v>
      </c>
      <c r="B3" s="113" t="str">
        <f>'1. CUTTING'!D7</f>
        <v>R12-HD02</v>
      </c>
      <c r="C3" s="113"/>
      <c r="D3" s="531"/>
      <c r="E3" s="397"/>
      <c r="F3" s="397"/>
      <c r="G3" s="397"/>
      <c r="H3" s="397"/>
    </row>
    <row r="4" spans="1:8" s="112" customFormat="1" ht="49.15" customHeight="1">
      <c r="A4" s="113" t="str">
        <f>'[26]1. CUTTING '!B8</f>
        <v xml:space="preserve">STYLE NAME : </v>
      </c>
      <c r="B4" s="111" t="str">
        <f>'1. CUTTING'!D8</f>
        <v>Men's Cotton Zip Hoodie</v>
      </c>
      <c r="C4" s="111"/>
      <c r="D4" s="532"/>
      <c r="E4" s="397"/>
      <c r="F4" s="397"/>
      <c r="G4" s="397"/>
      <c r="H4" s="397"/>
    </row>
    <row r="5" spans="1:8" s="112" customFormat="1" ht="76.150000000000006" customHeight="1">
      <c r="A5" s="114"/>
      <c r="B5" s="193" t="str">
        <f>'1. CUTTING'!A40</f>
        <v>Black / White</v>
      </c>
      <c r="C5" s="193" t="str">
        <f>'1. CUTTING'!A46</f>
        <v>Dark Navy / White</v>
      </c>
      <c r="D5" s="363" t="str">
        <f>'1. CUTTING'!A50</f>
        <v>Grey/White</v>
      </c>
    </row>
    <row r="6" spans="1:8" s="116" customFormat="1" ht="61.5" customHeight="1">
      <c r="A6" s="115" t="s">
        <v>86</v>
      </c>
      <c r="B6" s="115" t="str">
        <f>'1. CUTTING'!$E$42</f>
        <v>Basic Black</v>
      </c>
      <c r="C6" s="115" t="str">
        <f>'1. CUTTING'!$E$47</f>
        <v>Night Sky</v>
      </c>
      <c r="D6" s="115" t="str">
        <f>'1. CUTTING'!$E$51</f>
        <v>Grey Marl B09B</v>
      </c>
    </row>
    <row r="7" spans="1:8" s="116" customFormat="1" ht="70.150000000000006" customHeight="1">
      <c r="A7" s="117" t="s">
        <v>87</v>
      </c>
      <c r="B7" s="524" t="str">
        <f>'1. CUTTING'!L11</f>
        <v>VTK6261-3 FRENCH TERRY 100%ORGANIC COTTON 30'S/2CMOGC+8'S/1CMOGC 440GSM, CW: 165CM</v>
      </c>
      <c r="C7" s="525"/>
      <c r="D7" s="526"/>
    </row>
    <row r="8" spans="1:8" s="116" customFormat="1" ht="409" customHeight="1">
      <c r="A8" s="118" t="str">
        <f>'1. CUTTING'!D42</f>
        <v>VẢI CHÍNH + NÓN + LÓT TÚI</v>
      </c>
      <c r="B8" s="332"/>
      <c r="C8" s="181"/>
      <c r="D8" s="181"/>
      <c r="H8" s="119"/>
    </row>
    <row r="9" spans="1:8" s="116" customFormat="1" ht="225" customHeight="1">
      <c r="A9" s="115" t="str">
        <f>'1. CUTTING'!B43</f>
        <v>VTK6002-4 RIB 2X2 97%ORGANIC COTTON 3%SPAN, 16'S/1CMOGC+55D/OP 445GSM; CW: 116CM</v>
      </c>
      <c r="B9" s="115" t="str">
        <f>'1. CUTTING'!$E$42</f>
        <v>Basic Black</v>
      </c>
      <c r="C9" s="115" t="str">
        <f>'1. CUTTING'!$E$47</f>
        <v>Night Sky</v>
      </c>
      <c r="D9" s="115" t="str">
        <f>'1. CUTTING'!$E$51</f>
        <v>Grey Marl B09B</v>
      </c>
    </row>
    <row r="10" spans="1:8" s="116" customFormat="1" ht="408" customHeight="1">
      <c r="A10" s="118" t="str">
        <f>'1. CUTTING'!D43</f>
        <v>BO CỔ + BO TAY</v>
      </c>
      <c r="B10" s="332"/>
      <c r="C10" s="181"/>
      <c r="D10" s="181"/>
    </row>
    <row r="11" spans="1:8" s="116" customFormat="1" ht="175.5" customHeight="1">
      <c r="A11" s="115" t="str">
        <f>'1. CUTTING'!B44</f>
        <v>VTK6210-1 SINGLE JERSEY 100% ORGANIC COTTON 20'SCM/1, 195GSM, CW: 185CM</v>
      </c>
      <c r="B11" s="115" t="str">
        <f>'1. CUTTING'!$E$42</f>
        <v>Basic Black</v>
      </c>
      <c r="C11" s="115" t="str">
        <f>'1. CUTTING'!$E$47</f>
        <v>Night Sky</v>
      </c>
      <c r="D11" s="115" t="str">
        <f>'1. CUTTING'!$E$51</f>
        <v>Grey Marl B09B</v>
      </c>
    </row>
    <row r="12" spans="1:8" s="116" customFormat="1" ht="408" customHeight="1">
      <c r="A12" s="118" t="str">
        <f>'1. CUTTING'!D44</f>
        <v>VIỀN CỔ</v>
      </c>
      <c r="B12" s="332"/>
      <c r="C12" s="181"/>
      <c r="D12" s="181"/>
    </row>
    <row r="13" spans="1:8" s="116" customFormat="1" ht="98.25" customHeight="1">
      <c r="A13" s="115" t="str">
        <f>'1. CUTTING'!B56</f>
        <v>CHỈ MAY CHÍNH + MAY NHÃN + VẮT SỔ 40/2</v>
      </c>
      <c r="B13" s="226" t="str">
        <f>'1. CUTTING'!$F$56</f>
        <v>BASIC BLACK</v>
      </c>
      <c r="C13" s="226" t="str">
        <f>'1. CUTTING'!$F$57</f>
        <v>NIGHT SKY</v>
      </c>
      <c r="D13" s="226" t="str">
        <f>'1. CUTTING'!$F$58</f>
        <v>GREY MARL</v>
      </c>
    </row>
    <row r="14" spans="1:8" s="116" customFormat="1" ht="161.25" customHeight="1">
      <c r="A14" s="118" t="s">
        <v>88</v>
      </c>
      <c r="B14" s="364" t="str">
        <f>'1. CUTTING'!$G$56</f>
        <v>17AXU</v>
      </c>
      <c r="C14" s="364" t="str">
        <f>'1. CUTTING'!$G$57</f>
        <v>BX53D</v>
      </c>
      <c r="D14" s="364" t="str">
        <f>'1. CUTTING'!$G$58</f>
        <v>C9631</v>
      </c>
    </row>
    <row r="15" spans="1:8" s="116" customFormat="1" ht="35">
      <c r="A15" s="115" t="str">
        <f>'1. CUTTING'!B59</f>
        <v>CHỈ MAY NHÃN CHÍNH 40/2</v>
      </c>
      <c r="B15" s="226" t="str">
        <f>'1. CUTTING'!$F$59</f>
        <v>Black</v>
      </c>
      <c r="C15" s="226" t="str">
        <f>'1. CUTTING'!$F$60</f>
        <v>Black</v>
      </c>
      <c r="D15" s="226" t="str">
        <f>'1. CUTTING'!$F$61</f>
        <v>Vapor Blue</v>
      </c>
    </row>
    <row r="16" spans="1:8" s="116" customFormat="1" ht="162.75" customHeight="1">
      <c r="A16" s="118" t="s">
        <v>346</v>
      </c>
      <c r="B16" s="364" t="s">
        <v>592</v>
      </c>
      <c r="C16" s="364" t="s">
        <v>592</v>
      </c>
      <c r="D16" s="364" t="s">
        <v>592</v>
      </c>
    </row>
    <row r="17" spans="1:4" s="116" customFormat="1" ht="97.5" customHeight="1">
      <c r="A17" s="115" t="str">
        <f>'1. CUTTING'!B62</f>
        <v>CHỈ MAY NHÃN POPLIN 40/2</v>
      </c>
      <c r="B17" s="528" t="str">
        <f>'1. CUTTING'!F62</f>
        <v>White Alyssum</v>
      </c>
      <c r="C17" s="528"/>
      <c r="D17" s="528"/>
    </row>
    <row r="18" spans="1:4" s="116" customFormat="1" ht="168.75" customHeight="1">
      <c r="A18" s="118" t="s">
        <v>347</v>
      </c>
      <c r="B18" s="530" t="s">
        <v>588</v>
      </c>
      <c r="C18" s="530"/>
      <c r="D18" s="530"/>
    </row>
    <row r="19" spans="1:4" s="116" customFormat="1" ht="70" customHeight="1">
      <c r="A19" s="115" t="str">
        <f>'1. CUTTING'!B65</f>
        <v>NHÃN CHÍNH + SIZE</v>
      </c>
      <c r="B19" s="226" t="str">
        <f>'1. CUTTING'!F65</f>
        <v>Basic Black/ Basic White</v>
      </c>
      <c r="C19" s="226" t="str">
        <f>'1. CUTTING'!F66</f>
        <v>Basic Black/ Basic White</v>
      </c>
      <c r="D19" s="226" t="str">
        <f>'1. CUTTING'!F67</f>
        <v>Vapor Blue/ Basic Black</v>
      </c>
    </row>
    <row r="20" spans="1:4" s="116" customFormat="1" ht="341.65" customHeight="1">
      <c r="A20" s="120" t="s">
        <v>371</v>
      </c>
      <c r="B20" s="427"/>
      <c r="C20" s="427"/>
      <c r="D20" s="427"/>
    </row>
    <row r="21" spans="1:4" s="116" customFormat="1" ht="70.150000000000006" customHeight="1">
      <c r="A21" s="115" t="str">
        <f>'1. CUTTING'!B68</f>
        <v>POPLIN STORY LABEL</v>
      </c>
      <c r="B21" s="528" t="str">
        <f>'1. CUTTING'!F68</f>
        <v>White Alyssum/ Basic Black</v>
      </c>
      <c r="C21" s="534"/>
      <c r="D21" s="534"/>
    </row>
    <row r="22" spans="1:4" s="116" customFormat="1" ht="409.6" customHeight="1">
      <c r="A22" s="120" t="s">
        <v>596</v>
      </c>
      <c r="B22" s="527"/>
      <c r="C22" s="527"/>
      <c r="D22" s="527"/>
    </row>
    <row r="23" spans="1:4" s="116" customFormat="1" ht="70.150000000000006" customHeight="1">
      <c r="A23" s="115" t="str">
        <f>'1. CUTTING'!$B$71</f>
        <v>SATIN RIBBON</v>
      </c>
      <c r="B23" s="226" t="str">
        <f>'1. CUTTING'!$F$71</f>
        <v>Black</v>
      </c>
      <c r="C23" s="226" t="str">
        <f>'1. CUTTING'!$F$71</f>
        <v>Black</v>
      </c>
      <c r="D23" s="226" t="s">
        <v>470</v>
      </c>
    </row>
    <row r="24" spans="1:4" s="116" customFormat="1" ht="408.65" customHeight="1">
      <c r="A24" s="118" t="s">
        <v>589</v>
      </c>
      <c r="B24" s="427"/>
      <c r="C24" s="427"/>
      <c r="D24" s="427"/>
    </row>
    <row r="25" spans="1:4" s="116" customFormat="1" ht="70.150000000000006" customHeight="1">
      <c r="A25" s="115" t="str">
        <f>'1. CUTTING'!B75</f>
        <v>CARE LABEL</v>
      </c>
      <c r="B25" s="528" t="str">
        <f>'1. CUTTING'!F75</f>
        <v>NỀN ĐEN CHỮ TRẮNG</v>
      </c>
      <c r="C25" s="528"/>
      <c r="D25" s="528"/>
    </row>
    <row r="26" spans="1:4" s="116" customFormat="1" ht="409.6" customHeight="1">
      <c r="A26" s="120" t="s">
        <v>220</v>
      </c>
      <c r="B26" s="527"/>
      <c r="C26" s="527"/>
      <c r="D26" s="527"/>
    </row>
    <row r="27" spans="1:4" s="116" customFormat="1" ht="35">
      <c r="A27" s="115" t="s">
        <v>472</v>
      </c>
      <c r="B27" s="226" t="str">
        <f>'1. CUTTING'!F78</f>
        <v>BASIC BLACK</v>
      </c>
      <c r="C27" s="226" t="str">
        <f>'1. CUTTING'!F79</f>
        <v>NIGHT SKY</v>
      </c>
      <c r="D27" s="226" t="str">
        <f>'1. CUTTING'!F80</f>
        <v>Grey Marl</v>
      </c>
    </row>
    <row r="28" spans="1:4" s="116" customFormat="1" ht="408" customHeight="1">
      <c r="A28" s="120" t="s">
        <v>379</v>
      </c>
      <c r="B28" s="364" t="str">
        <f>'1. CUTTING'!G78</f>
        <v>165119155X</v>
      </c>
      <c r="C28" s="364" t="str">
        <f>'1. CUTTING'!G79</f>
        <v>165119154X</v>
      </c>
      <c r="D28" s="364" t="str">
        <f>'1. CUTTING'!G80</f>
        <v>165118902X</v>
      </c>
    </row>
    <row r="29" spans="1:4" s="116" customFormat="1" ht="67.5" customHeight="1">
      <c r="A29" s="115" t="s">
        <v>590</v>
      </c>
      <c r="B29" s="226" t="str">
        <f>'1. CUTTING'!F81</f>
        <v>BASIC BLACK</v>
      </c>
      <c r="C29" s="226" t="str">
        <f>'1. CUTTING'!F82</f>
        <v>NIGHT SKY</v>
      </c>
      <c r="D29" s="226" t="str">
        <f>'1. CUTTING'!F83</f>
        <v>Micro Chip</v>
      </c>
    </row>
    <row r="30" spans="1:4" s="116" customFormat="1" ht="408.65" customHeight="1">
      <c r="A30" s="120" t="s">
        <v>405</v>
      </c>
      <c r="B30" s="364" t="str">
        <f>'1. CUTTING'!G81</f>
        <v>V5599</v>
      </c>
      <c r="C30" s="364" t="str">
        <f>'1. CUTTING'!G82</f>
        <v>VH816</v>
      </c>
      <c r="D30" s="364">
        <f>'1. CUTTING'!G83</f>
        <v>316</v>
      </c>
    </row>
    <row r="31" spans="1:4" s="116" customFormat="1" ht="90" customHeight="1">
      <c r="A31" s="115" t="s">
        <v>478</v>
      </c>
      <c r="B31" s="226" t="s">
        <v>593</v>
      </c>
      <c r="C31" s="226" t="s">
        <v>594</v>
      </c>
      <c r="D31" s="226" t="s">
        <v>595</v>
      </c>
    </row>
    <row r="32" spans="1:4" s="116" customFormat="1" ht="408.65" customHeight="1">
      <c r="A32" s="120" t="s">
        <v>591</v>
      </c>
      <c r="B32" s="364"/>
      <c r="C32" s="364"/>
      <c r="D32" s="364"/>
    </row>
    <row r="33" spans="1:15" s="360" customFormat="1" ht="72" customHeight="1">
      <c r="A33" s="359" t="s">
        <v>310</v>
      </c>
      <c r="B33" s="529" t="s">
        <v>34</v>
      </c>
      <c r="C33" s="529"/>
      <c r="D33" s="529"/>
    </row>
    <row r="34" spans="1:15" s="360" customFormat="1" ht="260.25" customHeight="1">
      <c r="A34" s="361" t="s">
        <v>336</v>
      </c>
      <c r="B34" s="533"/>
      <c r="C34" s="533"/>
      <c r="D34" s="533"/>
    </row>
    <row r="35" spans="1:15" s="360" customFormat="1" ht="66.75" customHeight="1">
      <c r="A35" s="359" t="s">
        <v>312</v>
      </c>
      <c r="B35" s="529" t="s">
        <v>34</v>
      </c>
      <c r="C35" s="529"/>
      <c r="D35" s="529"/>
    </row>
    <row r="36" spans="1:15" s="360" customFormat="1" ht="399.75" customHeight="1">
      <c r="A36" s="361" t="s">
        <v>337</v>
      </c>
      <c r="B36" s="533"/>
      <c r="C36" s="533"/>
      <c r="D36" s="533"/>
    </row>
    <row r="37" spans="1:15" s="360" customFormat="1" ht="178.5" customHeight="1">
      <c r="A37" s="359" t="s">
        <v>474</v>
      </c>
      <c r="B37" s="529" t="s">
        <v>34</v>
      </c>
      <c r="C37" s="529"/>
      <c r="D37" s="529"/>
    </row>
    <row r="38" spans="1:15" s="360" customFormat="1" ht="409.5" customHeight="1">
      <c r="A38" s="428" t="s">
        <v>597</v>
      </c>
      <c r="B38" s="533"/>
      <c r="C38" s="533"/>
      <c r="D38" s="533"/>
    </row>
    <row r="39" spans="1:15" s="360" customFormat="1" ht="226.5" customHeight="1">
      <c r="A39" s="359" t="s">
        <v>315</v>
      </c>
      <c r="B39" s="529" t="s">
        <v>338</v>
      </c>
      <c r="C39" s="529"/>
      <c r="D39" s="529"/>
    </row>
    <row r="40" spans="1:15" s="360" customFormat="1" ht="409.5" customHeight="1">
      <c r="A40" s="362" t="s">
        <v>339</v>
      </c>
      <c r="B40" s="533"/>
      <c r="C40" s="533"/>
      <c r="D40" s="533"/>
    </row>
    <row r="41" spans="1:15" s="360" customFormat="1" ht="83.25" customHeight="1">
      <c r="A41" s="359" t="s">
        <v>318</v>
      </c>
      <c r="B41" s="529" t="s">
        <v>319</v>
      </c>
      <c r="C41" s="529"/>
      <c r="D41" s="529"/>
    </row>
    <row r="42" spans="1:15" s="360" customFormat="1" ht="357" customHeight="1">
      <c r="A42" s="361" t="s">
        <v>340</v>
      </c>
      <c r="B42" s="533"/>
      <c r="C42" s="533"/>
      <c r="D42" s="533"/>
      <c r="I42" s="360">
        <f>(H42*0.3%+(H42/50)*0.5)</f>
        <v>0</v>
      </c>
      <c r="M42" s="116" t="s">
        <v>341</v>
      </c>
      <c r="N42" s="116"/>
      <c r="O42" s="116"/>
    </row>
    <row r="43" spans="1:15" s="360" customFormat="1" ht="66.75" customHeight="1">
      <c r="A43" s="359" t="s">
        <v>322</v>
      </c>
      <c r="B43" s="529" t="s">
        <v>34</v>
      </c>
      <c r="C43" s="529"/>
      <c r="D43" s="529"/>
      <c r="M43" s="116" t="s">
        <v>342</v>
      </c>
      <c r="N43" s="116"/>
      <c r="O43" s="116"/>
    </row>
    <row r="44" spans="1:15" s="360" customFormat="1" ht="302.25" customHeight="1">
      <c r="A44" s="361" t="s">
        <v>343</v>
      </c>
      <c r="B44" s="533"/>
      <c r="C44" s="533"/>
      <c r="D44" s="533"/>
    </row>
    <row r="45" spans="1:15" s="360" customFormat="1" ht="92.25" customHeight="1">
      <c r="A45" s="359" t="s">
        <v>344</v>
      </c>
      <c r="B45" s="529" t="s">
        <v>68</v>
      </c>
      <c r="C45" s="529"/>
      <c r="D45" s="529"/>
    </row>
    <row r="46" spans="1:15" s="360" customFormat="1" ht="344.25" customHeight="1">
      <c r="A46" s="361"/>
      <c r="B46" s="533"/>
      <c r="C46" s="533"/>
      <c r="D46" s="533"/>
    </row>
  </sheetData>
  <mergeCells count="22">
    <mergeCell ref="D1:D4"/>
    <mergeCell ref="B46:D46"/>
    <mergeCell ref="B21:D21"/>
    <mergeCell ref="B22:D22"/>
    <mergeCell ref="B43:D43"/>
    <mergeCell ref="B44:D44"/>
    <mergeCell ref="B45:D45"/>
    <mergeCell ref="B34:D34"/>
    <mergeCell ref="B35:D35"/>
    <mergeCell ref="B36:D36"/>
    <mergeCell ref="B37:D37"/>
    <mergeCell ref="B38:D38"/>
    <mergeCell ref="B39:D39"/>
    <mergeCell ref="B40:D40"/>
    <mergeCell ref="B41:D41"/>
    <mergeCell ref="B42:D42"/>
    <mergeCell ref="B7:D7"/>
    <mergeCell ref="B26:D26"/>
    <mergeCell ref="B25:D25"/>
    <mergeCell ref="B33:D33"/>
    <mergeCell ref="B18:D18"/>
    <mergeCell ref="B17:D17"/>
  </mergeCells>
  <printOptions horizontalCentered="1"/>
  <pageMargins left="0.25" right="0" top="0.60416666666666696" bottom="0.75" header="0" footer="0"/>
  <pageSetup paperSize="9" scale="2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8" max="3" man="1"/>
    <brk id="28" max="3" man="1"/>
    <brk id="30" max="3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9EE0C-33C6-409F-B137-050A800E748F}">
  <sheetPr>
    <pageSetUpPr fitToPage="1"/>
  </sheetPr>
  <dimension ref="A1:G28"/>
  <sheetViews>
    <sheetView view="pageBreakPreview" topLeftCell="A14" zoomScale="117" zoomScaleNormal="100" zoomScaleSheetLayoutView="117" workbookViewId="0">
      <selection activeCell="D26" sqref="D26"/>
    </sheetView>
  </sheetViews>
  <sheetFormatPr defaultColWidth="8.81640625" defaultRowHeight="13"/>
  <cols>
    <col min="1" max="1" width="8.81640625" style="333"/>
    <col min="2" max="2" width="19.54296875" style="333" bestFit="1" customWidth="1"/>
    <col min="3" max="3" width="28.7265625" style="333" bestFit="1" customWidth="1"/>
    <col min="4" max="4" width="28.7265625" style="333" customWidth="1"/>
    <col min="5" max="16384" width="8.81640625" style="333"/>
  </cols>
  <sheetData>
    <row r="1" spans="1:7" ht="13.15" customHeight="1">
      <c r="A1" s="535" t="s">
        <v>233</v>
      </c>
      <c r="B1" s="535" t="s">
        <v>232</v>
      </c>
      <c r="C1" s="535" t="s">
        <v>231</v>
      </c>
      <c r="D1" s="535"/>
      <c r="E1" s="535" t="s">
        <v>230</v>
      </c>
      <c r="F1" s="535" t="s">
        <v>229</v>
      </c>
      <c r="G1" s="539" t="s">
        <v>228</v>
      </c>
    </row>
    <row r="2" spans="1:7">
      <c r="A2" s="536"/>
      <c r="B2" s="536"/>
      <c r="C2" s="536"/>
      <c r="D2" s="536"/>
      <c r="E2" s="536"/>
      <c r="F2" s="536"/>
      <c r="G2" s="540"/>
    </row>
    <row r="3" spans="1:7" ht="13.15" customHeight="1">
      <c r="A3" s="335" t="s">
        <v>238</v>
      </c>
      <c r="B3" s="336" t="s">
        <v>239</v>
      </c>
      <c r="C3" s="336" t="s">
        <v>240</v>
      </c>
      <c r="D3" s="336" t="s">
        <v>213</v>
      </c>
      <c r="E3" s="337">
        <v>-1</v>
      </c>
      <c r="F3" s="337">
        <v>1</v>
      </c>
      <c r="G3" s="338">
        <v>71</v>
      </c>
    </row>
    <row r="4" spans="1:7" ht="13.15" customHeight="1">
      <c r="A4" s="335" t="s">
        <v>241</v>
      </c>
      <c r="B4" s="336" t="s">
        <v>242</v>
      </c>
      <c r="C4" s="336" t="s">
        <v>240</v>
      </c>
      <c r="D4" s="336" t="s">
        <v>214</v>
      </c>
      <c r="E4" s="337">
        <v>-1</v>
      </c>
      <c r="F4" s="337">
        <v>1</v>
      </c>
      <c r="G4" s="337">
        <v>71</v>
      </c>
    </row>
    <row r="5" spans="1:7" ht="13.15" customHeight="1">
      <c r="A5" s="335" t="s">
        <v>243</v>
      </c>
      <c r="B5" s="336" t="s">
        <v>244</v>
      </c>
      <c r="C5" s="336" t="s">
        <v>245</v>
      </c>
      <c r="D5" s="336" t="s">
        <v>191</v>
      </c>
      <c r="E5" s="337">
        <v>-1</v>
      </c>
      <c r="F5" s="337">
        <v>1</v>
      </c>
      <c r="G5" s="337">
        <v>44</v>
      </c>
    </row>
    <row r="6" spans="1:7" ht="13.15" customHeight="1">
      <c r="A6" s="335" t="s">
        <v>246</v>
      </c>
      <c r="B6" s="336" t="s">
        <v>247</v>
      </c>
      <c r="C6" s="336" t="s">
        <v>248</v>
      </c>
      <c r="D6" s="336" t="s">
        <v>215</v>
      </c>
      <c r="E6" s="337">
        <v>-0.5</v>
      </c>
      <c r="F6" s="337">
        <v>0.5</v>
      </c>
      <c r="G6" s="337">
        <v>14</v>
      </c>
    </row>
    <row r="7" spans="1:7" ht="13.15" customHeight="1">
      <c r="A7" s="335" t="s">
        <v>249</v>
      </c>
      <c r="B7" s="336" t="s">
        <v>250</v>
      </c>
      <c r="C7" s="336" t="s">
        <v>251</v>
      </c>
      <c r="D7" s="336" t="s">
        <v>209</v>
      </c>
      <c r="E7" s="337">
        <v>-1</v>
      </c>
      <c r="F7" s="337">
        <v>1</v>
      </c>
      <c r="G7" s="337">
        <v>42</v>
      </c>
    </row>
    <row r="8" spans="1:7" ht="13.15" customHeight="1">
      <c r="A8" s="335" t="s">
        <v>252</v>
      </c>
      <c r="B8" s="336" t="s">
        <v>253</v>
      </c>
      <c r="C8" s="336" t="s">
        <v>251</v>
      </c>
      <c r="D8" s="336" t="s">
        <v>202</v>
      </c>
      <c r="E8" s="337">
        <v>-1</v>
      </c>
      <c r="F8" s="337">
        <v>1</v>
      </c>
      <c r="G8" s="337">
        <v>40.5</v>
      </c>
    </row>
    <row r="9" spans="1:7" ht="13.15" customHeight="1">
      <c r="A9" s="335" t="s">
        <v>254</v>
      </c>
      <c r="B9" s="336" t="s">
        <v>255</v>
      </c>
      <c r="C9" s="336" t="s">
        <v>256</v>
      </c>
      <c r="D9" s="336" t="s">
        <v>203</v>
      </c>
      <c r="E9" s="337">
        <v>-1</v>
      </c>
      <c r="F9" s="337">
        <v>1</v>
      </c>
      <c r="G9" s="337">
        <v>55.5</v>
      </c>
    </row>
    <row r="10" spans="1:7">
      <c r="A10" s="335" t="s">
        <v>257</v>
      </c>
      <c r="B10" s="336" t="s">
        <v>258</v>
      </c>
      <c r="C10" s="336" t="s">
        <v>259</v>
      </c>
      <c r="D10" s="336" t="s">
        <v>216</v>
      </c>
      <c r="E10" s="337">
        <v>0</v>
      </c>
      <c r="F10" s="337">
        <v>0</v>
      </c>
      <c r="G10" s="337">
        <v>41</v>
      </c>
    </row>
    <row r="11" spans="1:7" ht="13.15" customHeight="1">
      <c r="A11" s="335" t="s">
        <v>260</v>
      </c>
      <c r="B11" s="336" t="s">
        <v>261</v>
      </c>
      <c r="C11" s="336" t="s">
        <v>262</v>
      </c>
      <c r="D11" s="336" t="s">
        <v>204</v>
      </c>
      <c r="E11" s="337">
        <v>-1</v>
      </c>
      <c r="F11" s="337">
        <v>1</v>
      </c>
      <c r="G11" s="337">
        <v>54.5</v>
      </c>
    </row>
    <row r="12" spans="1:7" ht="13.15" customHeight="1">
      <c r="A12" s="335" t="s">
        <v>263</v>
      </c>
      <c r="B12" s="336" t="s">
        <v>264</v>
      </c>
      <c r="C12" s="336" t="s">
        <v>265</v>
      </c>
      <c r="D12" s="336" t="s">
        <v>210</v>
      </c>
      <c r="E12" s="337">
        <v>-1</v>
      </c>
      <c r="F12" s="337">
        <v>1</v>
      </c>
      <c r="G12" s="337">
        <v>54.5</v>
      </c>
    </row>
    <row r="13" spans="1:7">
      <c r="A13" s="335" t="s">
        <v>266</v>
      </c>
      <c r="B13" s="336" t="s">
        <v>267</v>
      </c>
      <c r="C13" s="334"/>
      <c r="D13" s="336" t="s">
        <v>198</v>
      </c>
      <c r="E13" s="337">
        <v>-0.3</v>
      </c>
      <c r="F13" s="337">
        <v>0.3</v>
      </c>
      <c r="G13" s="337">
        <v>2.5</v>
      </c>
    </row>
    <row r="14" spans="1:7" ht="13.15" customHeight="1">
      <c r="A14" s="335" t="s">
        <v>268</v>
      </c>
      <c r="B14" s="336" t="s">
        <v>269</v>
      </c>
      <c r="C14" s="336" t="s">
        <v>270</v>
      </c>
      <c r="D14" s="336" t="s">
        <v>217</v>
      </c>
      <c r="E14" s="337">
        <v>-1</v>
      </c>
      <c r="F14" s="337">
        <v>1</v>
      </c>
      <c r="G14" s="337">
        <v>21.5</v>
      </c>
    </row>
    <row r="15" spans="1:7">
      <c r="A15" s="335" t="s">
        <v>271</v>
      </c>
      <c r="B15" s="336" t="s">
        <v>272</v>
      </c>
      <c r="C15" s="336" t="s">
        <v>273</v>
      </c>
      <c r="D15" s="336" t="s">
        <v>205</v>
      </c>
      <c r="E15" s="337">
        <v>-1</v>
      </c>
      <c r="F15" s="337">
        <v>1</v>
      </c>
      <c r="G15" s="337">
        <v>17</v>
      </c>
    </row>
    <row r="16" spans="1:7" ht="13.15" customHeight="1">
      <c r="A16" s="335" t="s">
        <v>274</v>
      </c>
      <c r="B16" s="336" t="s">
        <v>275</v>
      </c>
      <c r="C16" s="336" t="s">
        <v>276</v>
      </c>
      <c r="D16" s="336" t="s">
        <v>206</v>
      </c>
      <c r="E16" s="337">
        <v>-0.3</v>
      </c>
      <c r="F16" s="337">
        <v>0.3</v>
      </c>
      <c r="G16" s="337">
        <v>10.5</v>
      </c>
    </row>
    <row r="17" spans="1:7" ht="13.15" customHeight="1">
      <c r="A17" s="335" t="s">
        <v>277</v>
      </c>
      <c r="B17" s="336" t="s">
        <v>278</v>
      </c>
      <c r="C17" s="336" t="s">
        <v>279</v>
      </c>
      <c r="D17" s="336" t="s">
        <v>207</v>
      </c>
      <c r="E17" s="337">
        <v>-0.3</v>
      </c>
      <c r="F17" s="337">
        <v>0.3</v>
      </c>
      <c r="G17" s="337">
        <v>2.5</v>
      </c>
    </row>
    <row r="18" spans="1:7">
      <c r="A18" s="335" t="s">
        <v>280</v>
      </c>
      <c r="B18" s="336" t="s">
        <v>281</v>
      </c>
      <c r="C18" s="334"/>
      <c r="D18" s="336" t="s">
        <v>92</v>
      </c>
      <c r="E18" s="337">
        <v>-0.3</v>
      </c>
      <c r="F18" s="337">
        <v>0.3</v>
      </c>
      <c r="G18" s="339">
        <v>2</v>
      </c>
    </row>
    <row r="19" spans="1:7" ht="13.15" customHeight="1">
      <c r="A19" s="335" t="s">
        <v>282</v>
      </c>
      <c r="B19" s="336" t="s">
        <v>283</v>
      </c>
      <c r="C19" s="336" t="s">
        <v>284</v>
      </c>
      <c r="D19" s="336" t="s">
        <v>211</v>
      </c>
      <c r="E19" s="337">
        <v>-0.5</v>
      </c>
      <c r="F19" s="337">
        <v>0.5</v>
      </c>
      <c r="G19" s="337">
        <v>25</v>
      </c>
    </row>
    <row r="20" spans="1:7" ht="13.15" customHeight="1">
      <c r="A20" s="335" t="s">
        <v>285</v>
      </c>
      <c r="B20" s="336" t="s">
        <v>286</v>
      </c>
      <c r="C20" s="336" t="s">
        <v>287</v>
      </c>
      <c r="D20" s="336" t="s">
        <v>218</v>
      </c>
      <c r="E20" s="337">
        <v>-0.5</v>
      </c>
      <c r="F20" s="337">
        <v>0.5</v>
      </c>
      <c r="G20" s="337">
        <v>10</v>
      </c>
    </row>
    <row r="21" spans="1:7" ht="13.15" customHeight="1">
      <c r="A21" s="335" t="s">
        <v>288</v>
      </c>
      <c r="B21" s="336" t="s">
        <v>289</v>
      </c>
      <c r="C21" s="336" t="s">
        <v>290</v>
      </c>
      <c r="D21" s="336" t="s">
        <v>96</v>
      </c>
      <c r="E21" s="337">
        <v>-1</v>
      </c>
      <c r="F21" s="337">
        <v>1</v>
      </c>
      <c r="G21" s="337">
        <v>68</v>
      </c>
    </row>
    <row r="22" spans="1:7" ht="13.15" customHeight="1">
      <c r="A22" s="335" t="s">
        <v>291</v>
      </c>
      <c r="B22" s="336" t="s">
        <v>292</v>
      </c>
      <c r="C22" s="336" t="s">
        <v>293</v>
      </c>
      <c r="D22" s="336" t="s">
        <v>208</v>
      </c>
      <c r="E22" s="337">
        <v>-1</v>
      </c>
      <c r="F22" s="337">
        <v>1</v>
      </c>
      <c r="G22" s="337">
        <v>22</v>
      </c>
    </row>
    <row r="23" spans="1:7" ht="13.15" customHeight="1">
      <c r="A23" s="335" t="s">
        <v>294</v>
      </c>
      <c r="B23" s="336" t="s">
        <v>295</v>
      </c>
      <c r="C23" s="336" t="s">
        <v>296</v>
      </c>
      <c r="D23" s="336" t="s">
        <v>221</v>
      </c>
      <c r="E23" s="337">
        <v>-0.5</v>
      </c>
      <c r="F23" s="337">
        <v>0.5</v>
      </c>
      <c r="G23" s="337">
        <v>18.5</v>
      </c>
    </row>
    <row r="24" spans="1:7" ht="26">
      <c r="A24" s="335" t="s">
        <v>297</v>
      </c>
      <c r="B24" s="336" t="s">
        <v>298</v>
      </c>
      <c r="C24" s="336" t="s">
        <v>299</v>
      </c>
      <c r="D24" s="336" t="s">
        <v>222</v>
      </c>
      <c r="E24" s="337">
        <v>-0.5</v>
      </c>
      <c r="F24" s="337">
        <v>0.5</v>
      </c>
      <c r="G24" s="337">
        <v>15</v>
      </c>
    </row>
    <row r="25" spans="1:7" ht="13.15" customHeight="1">
      <c r="A25" s="335" t="s">
        <v>300</v>
      </c>
      <c r="B25" s="336" t="s">
        <v>301</v>
      </c>
      <c r="C25" s="336" t="s">
        <v>302</v>
      </c>
      <c r="D25" s="336" t="s">
        <v>194</v>
      </c>
      <c r="E25" s="337">
        <v>-0.5</v>
      </c>
      <c r="F25" s="337">
        <v>0.5</v>
      </c>
      <c r="G25" s="337">
        <v>9.5</v>
      </c>
    </row>
    <row r="26" spans="1:7">
      <c r="A26" s="335" t="s">
        <v>303</v>
      </c>
      <c r="B26" s="336" t="s">
        <v>304</v>
      </c>
      <c r="C26" s="334"/>
      <c r="D26" s="336" t="s">
        <v>219</v>
      </c>
      <c r="E26" s="337">
        <v>-0.3</v>
      </c>
      <c r="F26" s="337">
        <v>0.3</v>
      </c>
      <c r="G26" s="337">
        <v>6</v>
      </c>
    </row>
    <row r="27" spans="1:7" ht="42">
      <c r="A27" s="335" t="s">
        <v>305</v>
      </c>
      <c r="B27" s="336" t="s">
        <v>306</v>
      </c>
      <c r="C27" s="336" t="s">
        <v>307</v>
      </c>
      <c r="D27" s="341" t="s">
        <v>326</v>
      </c>
      <c r="E27" s="337">
        <v>-0.3</v>
      </c>
      <c r="F27" s="337">
        <v>0.3</v>
      </c>
      <c r="G27" s="340">
        <v>9</v>
      </c>
    </row>
    <row r="28" spans="1:7" ht="13.15" customHeight="1">
      <c r="A28" s="537" t="s">
        <v>227</v>
      </c>
      <c r="B28" s="538"/>
      <c r="C28" s="538"/>
      <c r="D28" s="538"/>
      <c r="E28" s="538"/>
      <c r="F28" s="538"/>
      <c r="G28" s="538"/>
    </row>
  </sheetData>
  <mergeCells count="8">
    <mergeCell ref="E1:E2"/>
    <mergeCell ref="F1:F2"/>
    <mergeCell ref="A28:G28"/>
    <mergeCell ref="A1:A2"/>
    <mergeCell ref="B1:B2"/>
    <mergeCell ref="C1:C2"/>
    <mergeCell ref="D1:D2"/>
    <mergeCell ref="G1:G2"/>
  </mergeCells>
  <pageMargins left="0.7" right="0.7" top="0.75" bottom="0.75" header="0.3" footer="0.3"/>
  <pageSetup paperSize="9" fitToHeight="0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714A9-C81B-4812-BAED-7E314AC59C13}">
  <sheetPr>
    <pageSetUpPr fitToPage="1"/>
  </sheetPr>
  <dimension ref="A1:L37"/>
  <sheetViews>
    <sheetView tabSelected="1" view="pageBreakPreview" topLeftCell="B9" zoomScaleNormal="100" zoomScaleSheetLayoutView="100" workbookViewId="0">
      <selection activeCell="B73" sqref="B73:E73"/>
    </sheetView>
  </sheetViews>
  <sheetFormatPr defaultColWidth="8.7265625" defaultRowHeight="13"/>
  <cols>
    <col min="1" max="1" width="21.81640625" style="388" customWidth="1"/>
    <col min="2" max="2" width="27.26953125" style="388" customWidth="1"/>
    <col min="3" max="3" width="37" style="388" customWidth="1"/>
    <col min="4" max="4" width="44.453125" style="388" customWidth="1"/>
    <col min="5" max="12" width="8.1796875" style="400" customWidth="1"/>
    <col min="13" max="16384" width="8.7265625" style="388"/>
  </cols>
  <sheetData>
    <row r="1" spans="1:12" ht="18">
      <c r="A1" s="396" t="s">
        <v>7</v>
      </c>
      <c r="B1" s="396" t="s">
        <v>402</v>
      </c>
      <c r="H1" s="397"/>
      <c r="I1" s="397"/>
      <c r="J1" s="397"/>
      <c r="K1" s="397"/>
      <c r="L1" s="397"/>
    </row>
    <row r="2" spans="1:12" ht="18">
      <c r="A2" s="396" t="s">
        <v>8</v>
      </c>
      <c r="B2" s="396" t="s">
        <v>389</v>
      </c>
      <c r="H2" s="397"/>
      <c r="I2" s="397"/>
      <c r="J2" s="397"/>
      <c r="K2" s="397"/>
      <c r="L2" s="397"/>
    </row>
    <row r="3" spans="1:12" s="393" customFormat="1" ht="19" customHeight="1">
      <c r="A3" s="395" t="s">
        <v>9</v>
      </c>
      <c r="B3" s="419" t="s">
        <v>390</v>
      </c>
      <c r="C3" s="394"/>
      <c r="D3" s="394"/>
      <c r="E3" s="422"/>
      <c r="F3" s="422"/>
      <c r="G3" s="422"/>
      <c r="H3" s="397"/>
      <c r="I3" s="397"/>
      <c r="J3" s="397"/>
      <c r="K3" s="397"/>
      <c r="L3" s="397"/>
    </row>
    <row r="4" spans="1:12" ht="21" customHeight="1">
      <c r="A4" s="389" t="s">
        <v>407</v>
      </c>
    </row>
    <row r="5" spans="1:12" s="421" customFormat="1" ht="26.25" customHeight="1">
      <c r="A5" s="420" t="s">
        <v>408</v>
      </c>
      <c r="B5" s="420" t="s">
        <v>409</v>
      </c>
      <c r="C5" s="420" t="s">
        <v>410</v>
      </c>
      <c r="D5" s="420"/>
      <c r="E5" s="423" t="s">
        <v>411</v>
      </c>
      <c r="F5" s="423" t="s">
        <v>412</v>
      </c>
      <c r="G5" s="424" t="s">
        <v>413</v>
      </c>
      <c r="H5" s="424" t="s">
        <v>414</v>
      </c>
      <c r="I5" s="425" t="s">
        <v>415</v>
      </c>
      <c r="J5" s="424" t="s">
        <v>416</v>
      </c>
      <c r="K5" s="424" t="s">
        <v>417</v>
      </c>
      <c r="L5" s="424" t="s">
        <v>418</v>
      </c>
    </row>
    <row r="6" spans="1:12" s="417" customFormat="1" ht="27" customHeight="1">
      <c r="A6" s="416" t="s">
        <v>499</v>
      </c>
      <c r="B6" s="416" t="s">
        <v>500</v>
      </c>
      <c r="C6" s="416" t="s">
        <v>501</v>
      </c>
      <c r="D6" s="416" t="s">
        <v>176</v>
      </c>
      <c r="E6" s="390">
        <v>-1</v>
      </c>
      <c r="F6" s="391">
        <v>1</v>
      </c>
      <c r="G6" s="391">
        <v>68</v>
      </c>
      <c r="H6" s="391">
        <v>70</v>
      </c>
      <c r="I6" s="392">
        <v>72</v>
      </c>
      <c r="J6" s="391">
        <v>74</v>
      </c>
      <c r="K6" s="391">
        <v>76</v>
      </c>
      <c r="L6" s="391">
        <v>78</v>
      </c>
    </row>
    <row r="7" spans="1:12" s="417" customFormat="1" ht="27" customHeight="1">
      <c r="A7" s="416" t="s">
        <v>502</v>
      </c>
      <c r="B7" s="416" t="s">
        <v>503</v>
      </c>
      <c r="C7" s="416" t="s">
        <v>501</v>
      </c>
      <c r="D7" s="416" t="s">
        <v>419</v>
      </c>
      <c r="E7" s="390">
        <v>-1</v>
      </c>
      <c r="F7" s="391">
        <v>1</v>
      </c>
      <c r="G7" s="391">
        <v>68</v>
      </c>
      <c r="H7" s="391">
        <v>70</v>
      </c>
      <c r="I7" s="392">
        <v>72</v>
      </c>
      <c r="J7" s="391">
        <v>74</v>
      </c>
      <c r="K7" s="391">
        <v>76</v>
      </c>
      <c r="L7" s="391">
        <v>78</v>
      </c>
    </row>
    <row r="8" spans="1:12" s="417" customFormat="1" ht="27" customHeight="1">
      <c r="A8" s="416" t="s">
        <v>504</v>
      </c>
      <c r="B8" s="416" t="s">
        <v>505</v>
      </c>
      <c r="C8" s="416" t="s">
        <v>505</v>
      </c>
      <c r="D8" s="416" t="s">
        <v>420</v>
      </c>
      <c r="E8" s="390">
        <v>-0.5</v>
      </c>
      <c r="F8" s="391">
        <v>0.5</v>
      </c>
      <c r="G8" s="391">
        <v>58.5</v>
      </c>
      <c r="H8" s="391">
        <v>60</v>
      </c>
      <c r="I8" s="392">
        <v>61.5</v>
      </c>
      <c r="J8" s="391">
        <v>63</v>
      </c>
      <c r="K8" s="391">
        <v>64.5</v>
      </c>
      <c r="L8" s="391">
        <v>66</v>
      </c>
    </row>
    <row r="9" spans="1:12" s="417" customFormat="1" ht="27" customHeight="1">
      <c r="A9" s="416" t="s">
        <v>506</v>
      </c>
      <c r="B9" s="416" t="s">
        <v>507</v>
      </c>
      <c r="C9" s="416" t="s">
        <v>508</v>
      </c>
      <c r="D9" s="416" t="s">
        <v>191</v>
      </c>
      <c r="E9" s="390">
        <v>-1</v>
      </c>
      <c r="F9" s="391">
        <v>1</v>
      </c>
      <c r="G9" s="391">
        <v>45</v>
      </c>
      <c r="H9" s="391">
        <v>46.5</v>
      </c>
      <c r="I9" s="392">
        <v>48</v>
      </c>
      <c r="J9" s="391">
        <v>49.5</v>
      </c>
      <c r="K9" s="391">
        <v>51</v>
      </c>
      <c r="L9" s="391">
        <v>52.5</v>
      </c>
    </row>
    <row r="10" spans="1:12" s="417" customFormat="1" ht="27" customHeight="1">
      <c r="A10" s="416" t="s">
        <v>509</v>
      </c>
      <c r="B10" s="416" t="s">
        <v>510</v>
      </c>
      <c r="C10" s="416" t="s">
        <v>511</v>
      </c>
      <c r="D10" s="416" t="s">
        <v>421</v>
      </c>
      <c r="E10" s="390">
        <v>-1</v>
      </c>
      <c r="F10" s="391">
        <v>1</v>
      </c>
      <c r="G10" s="391">
        <v>41</v>
      </c>
      <c r="H10" s="391">
        <v>42.5</v>
      </c>
      <c r="I10" s="392">
        <v>44</v>
      </c>
      <c r="J10" s="391">
        <v>45.5</v>
      </c>
      <c r="K10" s="391">
        <v>47</v>
      </c>
      <c r="L10" s="391">
        <v>48.5</v>
      </c>
    </row>
    <row r="11" spans="1:12" s="417" customFormat="1" ht="27" customHeight="1">
      <c r="A11" s="416" t="s">
        <v>512</v>
      </c>
      <c r="B11" s="416" t="s">
        <v>513</v>
      </c>
      <c r="C11" s="416" t="s">
        <v>511</v>
      </c>
      <c r="D11" s="416" t="s">
        <v>422</v>
      </c>
      <c r="E11" s="390">
        <v>-1</v>
      </c>
      <c r="F11" s="391">
        <v>1</v>
      </c>
      <c r="G11" s="391">
        <v>41.5</v>
      </c>
      <c r="H11" s="391">
        <v>43</v>
      </c>
      <c r="I11" s="392">
        <v>44.5</v>
      </c>
      <c r="J11" s="391">
        <v>46</v>
      </c>
      <c r="K11" s="391">
        <v>47.5</v>
      </c>
      <c r="L11" s="391">
        <v>49</v>
      </c>
    </row>
    <row r="12" spans="1:12" s="417" customFormat="1" ht="27" customHeight="1">
      <c r="A12" s="416" t="s">
        <v>514</v>
      </c>
      <c r="B12" s="416" t="s">
        <v>515</v>
      </c>
      <c r="C12" s="416" t="s">
        <v>516</v>
      </c>
      <c r="D12" s="416" t="s">
        <v>423</v>
      </c>
      <c r="E12" s="390">
        <v>-1</v>
      </c>
      <c r="F12" s="391">
        <v>1</v>
      </c>
      <c r="G12" s="391">
        <v>53.7</v>
      </c>
      <c r="H12" s="391">
        <v>56.7</v>
      </c>
      <c r="I12" s="392">
        <v>59.7</v>
      </c>
      <c r="J12" s="391">
        <v>62.7</v>
      </c>
      <c r="K12" s="391">
        <v>65.7</v>
      </c>
      <c r="L12" s="391">
        <v>68.7</v>
      </c>
    </row>
    <row r="13" spans="1:12" s="417" customFormat="1" ht="27" customHeight="1">
      <c r="A13" s="416" t="s">
        <v>517</v>
      </c>
      <c r="B13" s="416" t="s">
        <v>518</v>
      </c>
      <c r="C13" s="416" t="s">
        <v>519</v>
      </c>
      <c r="D13" s="416" t="s">
        <v>424</v>
      </c>
      <c r="E13" s="391">
        <v>0</v>
      </c>
      <c r="F13" s="391">
        <v>0</v>
      </c>
      <c r="G13" s="391">
        <v>42</v>
      </c>
      <c r="H13" s="391">
        <v>43</v>
      </c>
      <c r="I13" s="392">
        <v>44</v>
      </c>
      <c r="J13" s="391">
        <v>45</v>
      </c>
      <c r="K13" s="391">
        <v>46</v>
      </c>
      <c r="L13" s="391">
        <v>47</v>
      </c>
    </row>
    <row r="14" spans="1:12" s="417" customFormat="1" ht="27" customHeight="1">
      <c r="A14" s="416" t="s">
        <v>520</v>
      </c>
      <c r="B14" s="416" t="s">
        <v>521</v>
      </c>
      <c r="C14" s="416" t="s">
        <v>522</v>
      </c>
      <c r="D14" s="416" t="s">
        <v>204</v>
      </c>
      <c r="E14" s="390">
        <v>-1</v>
      </c>
      <c r="F14" s="391">
        <v>1</v>
      </c>
      <c r="G14" s="391">
        <v>52</v>
      </c>
      <c r="H14" s="391">
        <v>55</v>
      </c>
      <c r="I14" s="392">
        <v>58</v>
      </c>
      <c r="J14" s="391">
        <v>61</v>
      </c>
      <c r="K14" s="391">
        <v>64</v>
      </c>
      <c r="L14" s="391">
        <v>67</v>
      </c>
    </row>
    <row r="15" spans="1:12" s="417" customFormat="1" ht="27" customHeight="1">
      <c r="A15" s="416" t="s">
        <v>523</v>
      </c>
      <c r="B15" s="416" t="s">
        <v>524</v>
      </c>
      <c r="C15" s="416" t="s">
        <v>525</v>
      </c>
      <c r="D15" s="416" t="s">
        <v>425</v>
      </c>
      <c r="E15" s="390">
        <v>-1</v>
      </c>
      <c r="F15" s="391">
        <v>1</v>
      </c>
      <c r="G15" s="391">
        <v>43</v>
      </c>
      <c r="H15" s="391">
        <v>46</v>
      </c>
      <c r="I15" s="392">
        <v>49</v>
      </c>
      <c r="J15" s="391">
        <v>52</v>
      </c>
      <c r="K15" s="391">
        <v>55</v>
      </c>
      <c r="L15" s="391">
        <v>58</v>
      </c>
    </row>
    <row r="16" spans="1:12" s="417" customFormat="1" ht="27" customHeight="1">
      <c r="A16" s="416" t="s">
        <v>526</v>
      </c>
      <c r="B16" s="416" t="s">
        <v>527</v>
      </c>
      <c r="C16" s="418"/>
      <c r="D16" s="416" t="s">
        <v>426</v>
      </c>
      <c r="E16" s="390">
        <v>-0.3</v>
      </c>
      <c r="F16" s="391">
        <v>0.3</v>
      </c>
      <c r="G16" s="391">
        <v>5.8</v>
      </c>
      <c r="H16" s="391">
        <v>5.8</v>
      </c>
      <c r="I16" s="392">
        <v>5.8</v>
      </c>
      <c r="J16" s="391">
        <v>5.8</v>
      </c>
      <c r="K16" s="391">
        <v>5.8</v>
      </c>
      <c r="L16" s="391">
        <v>5.8</v>
      </c>
    </row>
    <row r="17" spans="1:12" s="417" customFormat="1" ht="27" customHeight="1">
      <c r="A17" s="416" t="s">
        <v>528</v>
      </c>
      <c r="B17" s="416" t="s">
        <v>529</v>
      </c>
      <c r="C17" s="416" t="s">
        <v>530</v>
      </c>
      <c r="D17" s="416" t="s">
        <v>427</v>
      </c>
      <c r="E17" s="390">
        <v>-1</v>
      </c>
      <c r="F17" s="391">
        <v>1</v>
      </c>
      <c r="G17" s="391">
        <v>23</v>
      </c>
      <c r="H17" s="391">
        <v>23.5</v>
      </c>
      <c r="I17" s="392">
        <v>24</v>
      </c>
      <c r="J17" s="391">
        <v>24.5</v>
      </c>
      <c r="K17" s="391">
        <v>25</v>
      </c>
      <c r="L17" s="391">
        <v>25.5</v>
      </c>
    </row>
    <row r="18" spans="1:12" s="417" customFormat="1" ht="27" customHeight="1">
      <c r="A18" s="416" t="s">
        <v>531</v>
      </c>
      <c r="B18" s="416" t="s">
        <v>532</v>
      </c>
      <c r="C18" s="416" t="s">
        <v>533</v>
      </c>
      <c r="D18" s="416" t="s">
        <v>428</v>
      </c>
      <c r="E18" s="390">
        <v>-0.3</v>
      </c>
      <c r="F18" s="391">
        <v>0.3</v>
      </c>
      <c r="G18" s="391">
        <v>9.5</v>
      </c>
      <c r="H18" s="391">
        <v>10</v>
      </c>
      <c r="I18" s="392">
        <v>10.5</v>
      </c>
      <c r="J18" s="391">
        <v>11</v>
      </c>
      <c r="K18" s="391">
        <v>11.5</v>
      </c>
      <c r="L18" s="391">
        <v>12</v>
      </c>
    </row>
    <row r="19" spans="1:12" s="417" customFormat="1" ht="27" customHeight="1">
      <c r="A19" s="416" t="s">
        <v>534</v>
      </c>
      <c r="B19" s="416" t="s">
        <v>535</v>
      </c>
      <c r="C19" s="416" t="s">
        <v>536</v>
      </c>
      <c r="D19" s="416" t="s">
        <v>189</v>
      </c>
      <c r="E19" s="390">
        <v>-0.3</v>
      </c>
      <c r="F19" s="391">
        <v>0.3</v>
      </c>
      <c r="G19" s="391">
        <v>1.7</v>
      </c>
      <c r="H19" s="391">
        <v>1.7</v>
      </c>
      <c r="I19" s="392">
        <v>1.7</v>
      </c>
      <c r="J19" s="391">
        <v>1.7</v>
      </c>
      <c r="K19" s="391">
        <v>1.7</v>
      </c>
      <c r="L19" s="391">
        <v>1.7</v>
      </c>
    </row>
    <row r="20" spans="1:12" s="417" customFormat="1" ht="27" customHeight="1">
      <c r="A20" s="416" t="s">
        <v>537</v>
      </c>
      <c r="B20" s="416" t="s">
        <v>538</v>
      </c>
      <c r="C20" s="416" t="s">
        <v>539</v>
      </c>
      <c r="D20" s="416" t="s">
        <v>95</v>
      </c>
      <c r="E20" s="390">
        <v>-0.5</v>
      </c>
      <c r="F20" s="391">
        <v>0.5</v>
      </c>
      <c r="G20" s="391">
        <v>25</v>
      </c>
      <c r="H20" s="391">
        <v>26</v>
      </c>
      <c r="I20" s="392">
        <v>27</v>
      </c>
      <c r="J20" s="391">
        <v>28</v>
      </c>
      <c r="K20" s="391">
        <v>29</v>
      </c>
      <c r="L20" s="391">
        <v>30</v>
      </c>
    </row>
    <row r="21" spans="1:12" s="417" customFormat="1" ht="27" customHeight="1">
      <c r="A21" s="416" t="s">
        <v>540</v>
      </c>
      <c r="B21" s="416" t="s">
        <v>541</v>
      </c>
      <c r="C21" s="416" t="s">
        <v>542</v>
      </c>
      <c r="D21" s="416" t="s">
        <v>429</v>
      </c>
      <c r="E21" s="390">
        <v>-1</v>
      </c>
      <c r="F21" s="391">
        <v>1</v>
      </c>
      <c r="G21" s="391">
        <v>64</v>
      </c>
      <c r="H21" s="391">
        <v>65</v>
      </c>
      <c r="I21" s="392">
        <v>66</v>
      </c>
      <c r="J21" s="391">
        <v>67</v>
      </c>
      <c r="K21" s="391">
        <v>68</v>
      </c>
      <c r="L21" s="391">
        <v>69</v>
      </c>
    </row>
    <row r="22" spans="1:12" s="417" customFormat="1" ht="27" customHeight="1">
      <c r="A22" s="416" t="s">
        <v>543</v>
      </c>
      <c r="B22" s="416" t="s">
        <v>544</v>
      </c>
      <c r="C22" s="416" t="s">
        <v>545</v>
      </c>
      <c r="D22" s="416" t="s">
        <v>430</v>
      </c>
      <c r="E22" s="390">
        <v>-1</v>
      </c>
      <c r="F22" s="391">
        <v>1</v>
      </c>
      <c r="G22" s="391">
        <v>25.3</v>
      </c>
      <c r="H22" s="391">
        <v>26.3</v>
      </c>
      <c r="I22" s="392">
        <v>27.3</v>
      </c>
      <c r="J22" s="391">
        <v>28.3</v>
      </c>
      <c r="K22" s="391">
        <v>29.3</v>
      </c>
      <c r="L22" s="391">
        <v>30.3</v>
      </c>
    </row>
    <row r="23" spans="1:12" s="417" customFormat="1" ht="27" customHeight="1">
      <c r="A23" s="416" t="s">
        <v>546</v>
      </c>
      <c r="B23" s="416" t="s">
        <v>547</v>
      </c>
      <c r="C23" s="416" t="s">
        <v>548</v>
      </c>
      <c r="D23" s="416" t="s">
        <v>431</v>
      </c>
      <c r="E23" s="390">
        <v>-0.5</v>
      </c>
      <c r="F23" s="391">
        <v>0.5</v>
      </c>
      <c r="G23" s="391">
        <v>18.399999999999999</v>
      </c>
      <c r="H23" s="391">
        <v>19.149999999999999</v>
      </c>
      <c r="I23" s="392">
        <v>19.899999999999999</v>
      </c>
      <c r="J23" s="391">
        <v>20.65</v>
      </c>
      <c r="K23" s="391">
        <v>21.4</v>
      </c>
      <c r="L23" s="391">
        <v>22.15</v>
      </c>
    </row>
    <row r="24" spans="1:12" s="417" customFormat="1" ht="27" customHeight="1">
      <c r="A24" s="416" t="s">
        <v>549</v>
      </c>
      <c r="B24" s="416" t="s">
        <v>550</v>
      </c>
      <c r="C24" s="416" t="s">
        <v>551</v>
      </c>
      <c r="D24" s="416" t="s">
        <v>432</v>
      </c>
      <c r="E24" s="390">
        <v>-0.5</v>
      </c>
      <c r="F24" s="391">
        <v>0.5</v>
      </c>
      <c r="G24" s="391">
        <v>14.7</v>
      </c>
      <c r="H24" s="391">
        <v>15.2</v>
      </c>
      <c r="I24" s="392">
        <v>15.7</v>
      </c>
      <c r="J24" s="391">
        <v>16.2</v>
      </c>
      <c r="K24" s="391">
        <v>16.7</v>
      </c>
      <c r="L24" s="391">
        <v>17.2</v>
      </c>
    </row>
    <row r="25" spans="1:12" s="417" customFormat="1" ht="27" customHeight="1">
      <c r="A25" s="416" t="s">
        <v>552</v>
      </c>
      <c r="B25" s="416" t="s">
        <v>553</v>
      </c>
      <c r="C25" s="416" t="s">
        <v>554</v>
      </c>
      <c r="D25" s="416" t="s">
        <v>433</v>
      </c>
      <c r="E25" s="390">
        <v>-0.5</v>
      </c>
      <c r="F25" s="391">
        <v>0.5</v>
      </c>
      <c r="G25" s="391">
        <v>9</v>
      </c>
      <c r="H25" s="391">
        <v>9.5</v>
      </c>
      <c r="I25" s="392">
        <v>10</v>
      </c>
      <c r="J25" s="391">
        <v>10.5</v>
      </c>
      <c r="K25" s="391">
        <v>11</v>
      </c>
      <c r="L25" s="391">
        <v>11.5</v>
      </c>
    </row>
    <row r="26" spans="1:12" s="417" customFormat="1" ht="27" customHeight="1">
      <c r="A26" s="416" t="s">
        <v>555</v>
      </c>
      <c r="B26" s="416" t="s">
        <v>556</v>
      </c>
      <c r="C26" s="416" t="s">
        <v>556</v>
      </c>
      <c r="D26" s="416" t="s">
        <v>196</v>
      </c>
      <c r="E26" s="390">
        <v>-0.3</v>
      </c>
      <c r="F26" s="391">
        <v>0.3</v>
      </c>
      <c r="G26" s="391">
        <v>5.8</v>
      </c>
      <c r="H26" s="391">
        <v>5.8</v>
      </c>
      <c r="I26" s="392">
        <v>5.8</v>
      </c>
      <c r="J26" s="391">
        <v>5.8</v>
      </c>
      <c r="K26" s="391">
        <v>5.8</v>
      </c>
      <c r="L26" s="391">
        <v>5.8</v>
      </c>
    </row>
    <row r="27" spans="1:12" s="417" customFormat="1" ht="27" customHeight="1">
      <c r="A27" s="416" t="s">
        <v>557</v>
      </c>
      <c r="B27" s="416" t="s">
        <v>558</v>
      </c>
      <c r="C27" s="416" t="s">
        <v>559</v>
      </c>
      <c r="D27" s="416" t="s">
        <v>434</v>
      </c>
      <c r="E27" s="390">
        <v>-1</v>
      </c>
      <c r="F27" s="391">
        <v>1</v>
      </c>
      <c r="G27" s="391">
        <v>26.7</v>
      </c>
      <c r="H27" s="391">
        <v>27.5</v>
      </c>
      <c r="I27" s="392">
        <v>28.3</v>
      </c>
      <c r="J27" s="391">
        <v>29.1</v>
      </c>
      <c r="K27" s="391">
        <v>29.9</v>
      </c>
      <c r="L27" s="391">
        <v>30.7</v>
      </c>
    </row>
    <row r="28" spans="1:12" s="417" customFormat="1" ht="27" customHeight="1">
      <c r="A28" s="416" t="s">
        <v>560</v>
      </c>
      <c r="B28" s="416" t="s">
        <v>561</v>
      </c>
      <c r="C28" s="416" t="s">
        <v>561</v>
      </c>
      <c r="D28" s="416" t="s">
        <v>384</v>
      </c>
      <c r="E28" s="390">
        <v>-1</v>
      </c>
      <c r="F28" s="391">
        <v>1</v>
      </c>
      <c r="G28" s="391">
        <v>40.9</v>
      </c>
      <c r="H28" s="391">
        <v>41.4</v>
      </c>
      <c r="I28" s="392">
        <v>41.9</v>
      </c>
      <c r="J28" s="391">
        <v>42.4</v>
      </c>
      <c r="K28" s="391">
        <v>42.9</v>
      </c>
      <c r="L28" s="391">
        <v>43.4</v>
      </c>
    </row>
    <row r="29" spans="1:12" s="417" customFormat="1" ht="35.25" customHeight="1">
      <c r="A29" s="416" t="s">
        <v>562</v>
      </c>
      <c r="B29" s="416" t="s">
        <v>563</v>
      </c>
      <c r="C29" s="416" t="s">
        <v>564</v>
      </c>
      <c r="D29" s="416" t="s">
        <v>435</v>
      </c>
      <c r="E29" s="390">
        <v>-1</v>
      </c>
      <c r="F29" s="391">
        <v>1</v>
      </c>
      <c r="G29" s="391">
        <v>51.5</v>
      </c>
      <c r="H29" s="391">
        <v>52.5</v>
      </c>
      <c r="I29" s="392">
        <v>53.5</v>
      </c>
      <c r="J29" s="391">
        <v>54.5</v>
      </c>
      <c r="K29" s="391">
        <v>55.5</v>
      </c>
      <c r="L29" s="391">
        <v>56.5</v>
      </c>
    </row>
    <row r="30" spans="1:12" s="417" customFormat="1" ht="27" customHeight="1">
      <c r="A30" s="416" t="s">
        <v>565</v>
      </c>
      <c r="B30" s="416" t="s">
        <v>566</v>
      </c>
      <c r="C30" s="416" t="s">
        <v>567</v>
      </c>
      <c r="D30" s="416" t="s">
        <v>436</v>
      </c>
      <c r="E30" s="390">
        <v>-0.3</v>
      </c>
      <c r="F30" s="391">
        <v>0.3</v>
      </c>
      <c r="G30" s="391">
        <v>19</v>
      </c>
      <c r="H30" s="391">
        <v>19.5</v>
      </c>
      <c r="I30" s="392">
        <v>20</v>
      </c>
      <c r="J30" s="391">
        <v>20.5</v>
      </c>
      <c r="K30" s="391">
        <v>21</v>
      </c>
      <c r="L30" s="391">
        <v>21.5</v>
      </c>
    </row>
    <row r="31" spans="1:12" s="417" customFormat="1" ht="27" customHeight="1">
      <c r="A31" s="416" t="s">
        <v>568</v>
      </c>
      <c r="B31" s="416" t="s">
        <v>569</v>
      </c>
      <c r="C31" s="416" t="s">
        <v>570</v>
      </c>
      <c r="D31" s="416" t="s">
        <v>437</v>
      </c>
      <c r="E31" s="390">
        <v>-0.3</v>
      </c>
      <c r="F31" s="391">
        <v>0.3</v>
      </c>
      <c r="G31" s="391">
        <v>6.5</v>
      </c>
      <c r="H31" s="391">
        <v>7</v>
      </c>
      <c r="I31" s="392">
        <v>7.5</v>
      </c>
      <c r="J31" s="391">
        <v>8</v>
      </c>
      <c r="K31" s="391">
        <v>8.5</v>
      </c>
      <c r="L31" s="391">
        <v>9</v>
      </c>
    </row>
    <row r="32" spans="1:12" s="417" customFormat="1" ht="27" customHeight="1">
      <c r="A32" s="416" t="s">
        <v>571</v>
      </c>
      <c r="B32" s="416" t="s">
        <v>572</v>
      </c>
      <c r="C32" s="418"/>
      <c r="D32" s="416" t="s">
        <v>385</v>
      </c>
      <c r="E32" s="390">
        <v>-0.5</v>
      </c>
      <c r="F32" s="391">
        <v>0.5</v>
      </c>
      <c r="G32" s="391">
        <v>15.8</v>
      </c>
      <c r="H32" s="391">
        <v>16.3</v>
      </c>
      <c r="I32" s="392">
        <v>16.8</v>
      </c>
      <c r="J32" s="391">
        <v>17.3</v>
      </c>
      <c r="K32" s="391">
        <v>17.8</v>
      </c>
      <c r="L32" s="391">
        <v>18.3</v>
      </c>
    </row>
    <row r="33" spans="1:12" s="417" customFormat="1" ht="27" customHeight="1">
      <c r="A33" s="416" t="s">
        <v>573</v>
      </c>
      <c r="B33" s="416" t="s">
        <v>574</v>
      </c>
      <c r="C33" s="416" t="s">
        <v>574</v>
      </c>
      <c r="D33" s="416" t="s">
        <v>386</v>
      </c>
      <c r="E33" s="390">
        <v>-0.5</v>
      </c>
      <c r="F33" s="391">
        <v>0.5</v>
      </c>
      <c r="G33" s="391">
        <v>22.5</v>
      </c>
      <c r="H33" s="391">
        <v>23</v>
      </c>
      <c r="I33" s="392">
        <v>23.5</v>
      </c>
      <c r="J33" s="391">
        <v>24</v>
      </c>
      <c r="K33" s="391">
        <v>24.5</v>
      </c>
      <c r="L33" s="391">
        <v>25</v>
      </c>
    </row>
    <row r="34" spans="1:12" s="417" customFormat="1" ht="27" customHeight="1">
      <c r="A34" s="416" t="s">
        <v>575</v>
      </c>
      <c r="B34" s="416" t="s">
        <v>576</v>
      </c>
      <c r="C34" s="416" t="s">
        <v>577</v>
      </c>
      <c r="D34" s="416" t="s">
        <v>438</v>
      </c>
      <c r="E34" s="390">
        <v>-0.5</v>
      </c>
      <c r="F34" s="391">
        <v>0.5</v>
      </c>
      <c r="G34" s="391">
        <v>8</v>
      </c>
      <c r="H34" s="391">
        <v>9</v>
      </c>
      <c r="I34" s="392">
        <v>10</v>
      </c>
      <c r="J34" s="391">
        <v>11</v>
      </c>
      <c r="K34" s="391">
        <v>12</v>
      </c>
      <c r="L34" s="391">
        <v>13</v>
      </c>
    </row>
    <row r="35" spans="1:12" s="417" customFormat="1" ht="27" customHeight="1">
      <c r="A35" s="416" t="s">
        <v>578</v>
      </c>
      <c r="B35" s="416" t="s">
        <v>576</v>
      </c>
      <c r="C35" s="416" t="s">
        <v>579</v>
      </c>
      <c r="D35" s="416" t="s">
        <v>439</v>
      </c>
      <c r="E35" s="390">
        <v>-0.5</v>
      </c>
      <c r="F35" s="391">
        <v>0.5</v>
      </c>
      <c r="G35" s="391">
        <v>16</v>
      </c>
      <c r="H35" s="391">
        <v>17</v>
      </c>
      <c r="I35" s="392">
        <v>18</v>
      </c>
      <c r="J35" s="391">
        <v>19</v>
      </c>
      <c r="K35" s="391">
        <v>20</v>
      </c>
      <c r="L35" s="391">
        <v>21</v>
      </c>
    </row>
    <row r="36" spans="1:12" s="417" customFormat="1" ht="27" customHeight="1">
      <c r="A36" s="416" t="s">
        <v>580</v>
      </c>
      <c r="B36" s="416" t="s">
        <v>576</v>
      </c>
      <c r="C36" s="416" t="s">
        <v>581</v>
      </c>
      <c r="D36" s="416" t="s">
        <v>440</v>
      </c>
      <c r="E36" s="390">
        <v>-0.5</v>
      </c>
      <c r="F36" s="391">
        <v>0.5</v>
      </c>
      <c r="G36" s="391">
        <v>11.6</v>
      </c>
      <c r="H36" s="391">
        <v>12.6</v>
      </c>
      <c r="I36" s="392">
        <v>13.6</v>
      </c>
      <c r="J36" s="391">
        <v>14.6</v>
      </c>
      <c r="K36" s="391">
        <v>15.6</v>
      </c>
      <c r="L36" s="391">
        <v>16.600000000000001</v>
      </c>
    </row>
    <row r="37" spans="1:12" s="417" customFormat="1" ht="33" customHeight="1">
      <c r="A37" s="416" t="s">
        <v>582</v>
      </c>
      <c r="B37" s="416" t="s">
        <v>583</v>
      </c>
      <c r="C37" s="416" t="s">
        <v>584</v>
      </c>
      <c r="D37" s="416" t="s">
        <v>441</v>
      </c>
      <c r="E37" s="390">
        <v>-0.3</v>
      </c>
      <c r="F37" s="391">
        <v>0.3</v>
      </c>
      <c r="G37" s="391">
        <v>22</v>
      </c>
      <c r="H37" s="391">
        <v>22</v>
      </c>
      <c r="I37" s="392">
        <v>22</v>
      </c>
      <c r="J37" s="391">
        <v>22</v>
      </c>
      <c r="K37" s="391">
        <v>22</v>
      </c>
      <c r="L37" s="391">
        <v>22</v>
      </c>
    </row>
  </sheetData>
  <pageMargins left="0" right="0" top="0.61388888888888893" bottom="0.75" header="0" footer="0"/>
  <pageSetup paperSize="9" scale="73" fitToHeight="0" orientation="landscape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29FA43-1370-44B5-A15F-859A43D1CC9E}">
  <sheetPr>
    <pageSetUpPr fitToPage="1"/>
  </sheetPr>
  <dimension ref="A1:P62"/>
  <sheetViews>
    <sheetView view="pageBreakPreview" topLeftCell="A13" zoomScale="63" zoomScaleNormal="85" zoomScaleSheetLayoutView="63" zoomScalePageLayoutView="70" workbookViewId="0">
      <selection activeCell="B73" sqref="B73:E73"/>
    </sheetView>
  </sheetViews>
  <sheetFormatPr defaultColWidth="9.81640625" defaultRowHeight="15.5"/>
  <cols>
    <col min="1" max="1" width="5.453125" style="384" bestFit="1" customWidth="1"/>
    <col min="2" max="2" width="19.7265625" style="384" customWidth="1"/>
    <col min="3" max="3" width="10.54296875" style="384" customWidth="1"/>
    <col min="4" max="4" width="20" style="384" customWidth="1"/>
    <col min="5" max="5" width="2.26953125" style="384" customWidth="1"/>
    <col min="6" max="6" width="15.81640625" style="384" customWidth="1"/>
    <col min="7" max="7" width="19.26953125" style="384" customWidth="1"/>
    <col min="8" max="8" width="45.54296875" style="384" customWidth="1"/>
    <col min="9" max="250" width="9.81640625" style="384"/>
    <col min="251" max="251" width="3.81640625" style="384" customWidth="1"/>
    <col min="252" max="253" width="9.54296875" style="384" customWidth="1"/>
    <col min="254" max="255" width="14.7265625" style="384" customWidth="1"/>
    <col min="256" max="256" width="0" style="384" hidden="1" customWidth="1"/>
    <col min="257" max="263" width="9.54296875" style="384" customWidth="1"/>
    <col min="264" max="506" width="9.81640625" style="384"/>
    <col min="507" max="507" width="3.81640625" style="384" customWidth="1"/>
    <col min="508" max="509" width="9.54296875" style="384" customWidth="1"/>
    <col min="510" max="511" width="14.7265625" style="384" customWidth="1"/>
    <col min="512" max="512" width="0" style="384" hidden="1" customWidth="1"/>
    <col min="513" max="519" width="9.54296875" style="384" customWidth="1"/>
    <col min="520" max="762" width="9.81640625" style="384"/>
    <col min="763" max="763" width="3.81640625" style="384" customWidth="1"/>
    <col min="764" max="765" width="9.54296875" style="384" customWidth="1"/>
    <col min="766" max="767" width="14.7265625" style="384" customWidth="1"/>
    <col min="768" max="768" width="0" style="384" hidden="1" customWidth="1"/>
    <col min="769" max="775" width="9.54296875" style="384" customWidth="1"/>
    <col min="776" max="1018" width="9.81640625" style="384"/>
    <col min="1019" max="1019" width="3.81640625" style="384" customWidth="1"/>
    <col min="1020" max="1021" width="9.54296875" style="384" customWidth="1"/>
    <col min="1022" max="1023" width="14.7265625" style="384" customWidth="1"/>
    <col min="1024" max="1024" width="0" style="384" hidden="1" customWidth="1"/>
    <col min="1025" max="1031" width="9.54296875" style="384" customWidth="1"/>
    <col min="1032" max="1274" width="9.81640625" style="384"/>
    <col min="1275" max="1275" width="3.81640625" style="384" customWidth="1"/>
    <col min="1276" max="1277" width="9.54296875" style="384" customWidth="1"/>
    <col min="1278" max="1279" width="14.7265625" style="384" customWidth="1"/>
    <col min="1280" max="1280" width="0" style="384" hidden="1" customWidth="1"/>
    <col min="1281" max="1287" width="9.54296875" style="384" customWidth="1"/>
    <col min="1288" max="1530" width="9.81640625" style="384"/>
    <col min="1531" max="1531" width="3.81640625" style="384" customWidth="1"/>
    <col min="1532" max="1533" width="9.54296875" style="384" customWidth="1"/>
    <col min="1534" max="1535" width="14.7265625" style="384" customWidth="1"/>
    <col min="1536" max="1536" width="0" style="384" hidden="1" customWidth="1"/>
    <col min="1537" max="1543" width="9.54296875" style="384" customWidth="1"/>
    <col min="1544" max="1786" width="9.81640625" style="384"/>
    <col min="1787" max="1787" width="3.81640625" style="384" customWidth="1"/>
    <col min="1788" max="1789" width="9.54296875" style="384" customWidth="1"/>
    <col min="1790" max="1791" width="14.7265625" style="384" customWidth="1"/>
    <col min="1792" max="1792" width="0" style="384" hidden="1" customWidth="1"/>
    <col min="1793" max="1799" width="9.54296875" style="384" customWidth="1"/>
    <col min="1800" max="2042" width="9.81640625" style="384"/>
    <col min="2043" max="2043" width="3.81640625" style="384" customWidth="1"/>
    <col min="2044" max="2045" width="9.54296875" style="384" customWidth="1"/>
    <col min="2046" max="2047" width="14.7265625" style="384" customWidth="1"/>
    <col min="2048" max="2048" width="0" style="384" hidden="1" customWidth="1"/>
    <col min="2049" max="2055" width="9.54296875" style="384" customWidth="1"/>
    <col min="2056" max="2298" width="9.81640625" style="384"/>
    <col min="2299" max="2299" width="3.81640625" style="384" customWidth="1"/>
    <col min="2300" max="2301" width="9.54296875" style="384" customWidth="1"/>
    <col min="2302" max="2303" width="14.7265625" style="384" customWidth="1"/>
    <col min="2304" max="2304" width="0" style="384" hidden="1" customWidth="1"/>
    <col min="2305" max="2311" width="9.54296875" style="384" customWidth="1"/>
    <col min="2312" max="2554" width="9.81640625" style="384"/>
    <col min="2555" max="2555" width="3.81640625" style="384" customWidth="1"/>
    <col min="2556" max="2557" width="9.54296875" style="384" customWidth="1"/>
    <col min="2558" max="2559" width="14.7265625" style="384" customWidth="1"/>
    <col min="2560" max="2560" width="0" style="384" hidden="1" customWidth="1"/>
    <col min="2561" max="2567" width="9.54296875" style="384" customWidth="1"/>
    <col min="2568" max="2810" width="9.81640625" style="384"/>
    <col min="2811" max="2811" width="3.81640625" style="384" customWidth="1"/>
    <col min="2812" max="2813" width="9.54296875" style="384" customWidth="1"/>
    <col min="2814" max="2815" width="14.7265625" style="384" customWidth="1"/>
    <col min="2816" max="2816" width="0" style="384" hidden="1" customWidth="1"/>
    <col min="2817" max="2823" width="9.54296875" style="384" customWidth="1"/>
    <col min="2824" max="3066" width="9.81640625" style="384"/>
    <col min="3067" max="3067" width="3.81640625" style="384" customWidth="1"/>
    <col min="3068" max="3069" width="9.54296875" style="384" customWidth="1"/>
    <col min="3070" max="3071" width="14.7265625" style="384" customWidth="1"/>
    <col min="3072" max="3072" width="0" style="384" hidden="1" customWidth="1"/>
    <col min="3073" max="3079" width="9.54296875" style="384" customWidth="1"/>
    <col min="3080" max="3322" width="9.81640625" style="384"/>
    <col min="3323" max="3323" width="3.81640625" style="384" customWidth="1"/>
    <col min="3324" max="3325" width="9.54296875" style="384" customWidth="1"/>
    <col min="3326" max="3327" width="14.7265625" style="384" customWidth="1"/>
    <col min="3328" max="3328" width="0" style="384" hidden="1" customWidth="1"/>
    <col min="3329" max="3335" width="9.54296875" style="384" customWidth="1"/>
    <col min="3336" max="3578" width="9.81640625" style="384"/>
    <col min="3579" max="3579" width="3.81640625" style="384" customWidth="1"/>
    <col min="3580" max="3581" width="9.54296875" style="384" customWidth="1"/>
    <col min="3582" max="3583" width="14.7265625" style="384" customWidth="1"/>
    <col min="3584" max="3584" width="0" style="384" hidden="1" customWidth="1"/>
    <col min="3585" max="3591" width="9.54296875" style="384" customWidth="1"/>
    <col min="3592" max="3834" width="9.81640625" style="384"/>
    <col min="3835" max="3835" width="3.81640625" style="384" customWidth="1"/>
    <col min="3836" max="3837" width="9.54296875" style="384" customWidth="1"/>
    <col min="3838" max="3839" width="14.7265625" style="384" customWidth="1"/>
    <col min="3840" max="3840" width="0" style="384" hidden="1" customWidth="1"/>
    <col min="3841" max="3847" width="9.54296875" style="384" customWidth="1"/>
    <col min="3848" max="4090" width="9.81640625" style="384"/>
    <col min="4091" max="4091" width="3.81640625" style="384" customWidth="1"/>
    <col min="4092" max="4093" width="9.54296875" style="384" customWidth="1"/>
    <col min="4094" max="4095" width="14.7265625" style="384" customWidth="1"/>
    <col min="4096" max="4096" width="0" style="384" hidden="1" customWidth="1"/>
    <col min="4097" max="4103" width="9.54296875" style="384" customWidth="1"/>
    <col min="4104" max="4346" width="9.81640625" style="384"/>
    <col min="4347" max="4347" width="3.81640625" style="384" customWidth="1"/>
    <col min="4348" max="4349" width="9.54296875" style="384" customWidth="1"/>
    <col min="4350" max="4351" width="14.7265625" style="384" customWidth="1"/>
    <col min="4352" max="4352" width="0" style="384" hidden="1" customWidth="1"/>
    <col min="4353" max="4359" width="9.54296875" style="384" customWidth="1"/>
    <col min="4360" max="4602" width="9.81640625" style="384"/>
    <col min="4603" max="4603" width="3.81640625" style="384" customWidth="1"/>
    <col min="4604" max="4605" width="9.54296875" style="384" customWidth="1"/>
    <col min="4606" max="4607" width="14.7265625" style="384" customWidth="1"/>
    <col min="4608" max="4608" width="0" style="384" hidden="1" customWidth="1"/>
    <col min="4609" max="4615" width="9.54296875" style="384" customWidth="1"/>
    <col min="4616" max="4858" width="9.81640625" style="384"/>
    <col min="4859" max="4859" width="3.81640625" style="384" customWidth="1"/>
    <col min="4860" max="4861" width="9.54296875" style="384" customWidth="1"/>
    <col min="4862" max="4863" width="14.7265625" style="384" customWidth="1"/>
    <col min="4864" max="4864" width="0" style="384" hidden="1" customWidth="1"/>
    <col min="4865" max="4871" width="9.54296875" style="384" customWidth="1"/>
    <col min="4872" max="5114" width="9.81640625" style="384"/>
    <col min="5115" max="5115" width="3.81640625" style="384" customWidth="1"/>
    <col min="5116" max="5117" width="9.54296875" style="384" customWidth="1"/>
    <col min="5118" max="5119" width="14.7265625" style="384" customWidth="1"/>
    <col min="5120" max="5120" width="0" style="384" hidden="1" customWidth="1"/>
    <col min="5121" max="5127" width="9.54296875" style="384" customWidth="1"/>
    <col min="5128" max="5370" width="9.81640625" style="384"/>
    <col min="5371" max="5371" width="3.81640625" style="384" customWidth="1"/>
    <col min="5372" max="5373" width="9.54296875" style="384" customWidth="1"/>
    <col min="5374" max="5375" width="14.7265625" style="384" customWidth="1"/>
    <col min="5376" max="5376" width="0" style="384" hidden="1" customWidth="1"/>
    <col min="5377" max="5383" width="9.54296875" style="384" customWidth="1"/>
    <col min="5384" max="5626" width="9.81640625" style="384"/>
    <col min="5627" max="5627" width="3.81640625" style="384" customWidth="1"/>
    <col min="5628" max="5629" width="9.54296875" style="384" customWidth="1"/>
    <col min="5630" max="5631" width="14.7265625" style="384" customWidth="1"/>
    <col min="5632" max="5632" width="0" style="384" hidden="1" customWidth="1"/>
    <col min="5633" max="5639" width="9.54296875" style="384" customWidth="1"/>
    <col min="5640" max="5882" width="9.81640625" style="384"/>
    <col min="5883" max="5883" width="3.81640625" style="384" customWidth="1"/>
    <col min="5884" max="5885" width="9.54296875" style="384" customWidth="1"/>
    <col min="5886" max="5887" width="14.7265625" style="384" customWidth="1"/>
    <col min="5888" max="5888" width="0" style="384" hidden="1" customWidth="1"/>
    <col min="5889" max="5895" width="9.54296875" style="384" customWidth="1"/>
    <col min="5896" max="6138" width="9.81640625" style="384"/>
    <col min="6139" max="6139" width="3.81640625" style="384" customWidth="1"/>
    <col min="6140" max="6141" width="9.54296875" style="384" customWidth="1"/>
    <col min="6142" max="6143" width="14.7265625" style="384" customWidth="1"/>
    <col min="6144" max="6144" width="0" style="384" hidden="1" customWidth="1"/>
    <col min="6145" max="6151" width="9.54296875" style="384" customWidth="1"/>
    <col min="6152" max="6394" width="9.81640625" style="384"/>
    <col min="6395" max="6395" width="3.81640625" style="384" customWidth="1"/>
    <col min="6396" max="6397" width="9.54296875" style="384" customWidth="1"/>
    <col min="6398" max="6399" width="14.7265625" style="384" customWidth="1"/>
    <col min="6400" max="6400" width="0" style="384" hidden="1" customWidth="1"/>
    <col min="6401" max="6407" width="9.54296875" style="384" customWidth="1"/>
    <col min="6408" max="6650" width="9.81640625" style="384"/>
    <col min="6651" max="6651" width="3.81640625" style="384" customWidth="1"/>
    <col min="6652" max="6653" width="9.54296875" style="384" customWidth="1"/>
    <col min="6654" max="6655" width="14.7265625" style="384" customWidth="1"/>
    <col min="6656" max="6656" width="0" style="384" hidden="1" customWidth="1"/>
    <col min="6657" max="6663" width="9.54296875" style="384" customWidth="1"/>
    <col min="6664" max="6906" width="9.81640625" style="384"/>
    <col min="6907" max="6907" width="3.81640625" style="384" customWidth="1"/>
    <col min="6908" max="6909" width="9.54296875" style="384" customWidth="1"/>
    <col min="6910" max="6911" width="14.7265625" style="384" customWidth="1"/>
    <col min="6912" max="6912" width="0" style="384" hidden="1" customWidth="1"/>
    <col min="6913" max="6919" width="9.54296875" style="384" customWidth="1"/>
    <col min="6920" max="7162" width="9.81640625" style="384"/>
    <col min="7163" max="7163" width="3.81640625" style="384" customWidth="1"/>
    <col min="7164" max="7165" width="9.54296875" style="384" customWidth="1"/>
    <col min="7166" max="7167" width="14.7265625" style="384" customWidth="1"/>
    <col min="7168" max="7168" width="0" style="384" hidden="1" customWidth="1"/>
    <col min="7169" max="7175" width="9.54296875" style="384" customWidth="1"/>
    <col min="7176" max="7418" width="9.81640625" style="384"/>
    <col min="7419" max="7419" width="3.81640625" style="384" customWidth="1"/>
    <col min="7420" max="7421" width="9.54296875" style="384" customWidth="1"/>
    <col min="7422" max="7423" width="14.7265625" style="384" customWidth="1"/>
    <col min="7424" max="7424" width="0" style="384" hidden="1" customWidth="1"/>
    <col min="7425" max="7431" width="9.54296875" style="384" customWidth="1"/>
    <col min="7432" max="7674" width="9.81640625" style="384"/>
    <col min="7675" max="7675" width="3.81640625" style="384" customWidth="1"/>
    <col min="7676" max="7677" width="9.54296875" style="384" customWidth="1"/>
    <col min="7678" max="7679" width="14.7265625" style="384" customWidth="1"/>
    <col min="7680" max="7680" width="0" style="384" hidden="1" customWidth="1"/>
    <col min="7681" max="7687" width="9.54296875" style="384" customWidth="1"/>
    <col min="7688" max="7930" width="9.81640625" style="384"/>
    <col min="7931" max="7931" width="3.81640625" style="384" customWidth="1"/>
    <col min="7932" max="7933" width="9.54296875" style="384" customWidth="1"/>
    <col min="7934" max="7935" width="14.7265625" style="384" customWidth="1"/>
    <col min="7936" max="7936" width="0" style="384" hidden="1" customWidth="1"/>
    <col min="7937" max="7943" width="9.54296875" style="384" customWidth="1"/>
    <col min="7944" max="8186" width="9.81640625" style="384"/>
    <col min="8187" max="8187" width="3.81640625" style="384" customWidth="1"/>
    <col min="8188" max="8189" width="9.54296875" style="384" customWidth="1"/>
    <col min="8190" max="8191" width="14.7265625" style="384" customWidth="1"/>
    <col min="8192" max="8192" width="0" style="384" hidden="1" customWidth="1"/>
    <col min="8193" max="8199" width="9.54296875" style="384" customWidth="1"/>
    <col min="8200" max="8442" width="9.81640625" style="384"/>
    <col min="8443" max="8443" width="3.81640625" style="384" customWidth="1"/>
    <col min="8444" max="8445" width="9.54296875" style="384" customWidth="1"/>
    <col min="8446" max="8447" width="14.7265625" style="384" customWidth="1"/>
    <col min="8448" max="8448" width="0" style="384" hidden="1" customWidth="1"/>
    <col min="8449" max="8455" width="9.54296875" style="384" customWidth="1"/>
    <col min="8456" max="8698" width="9.81640625" style="384"/>
    <col min="8699" max="8699" width="3.81640625" style="384" customWidth="1"/>
    <col min="8700" max="8701" width="9.54296875" style="384" customWidth="1"/>
    <col min="8702" max="8703" width="14.7265625" style="384" customWidth="1"/>
    <col min="8704" max="8704" width="0" style="384" hidden="1" customWidth="1"/>
    <col min="8705" max="8711" width="9.54296875" style="384" customWidth="1"/>
    <col min="8712" max="8954" width="9.81640625" style="384"/>
    <col min="8955" max="8955" width="3.81640625" style="384" customWidth="1"/>
    <col min="8956" max="8957" width="9.54296875" style="384" customWidth="1"/>
    <col min="8958" max="8959" width="14.7265625" style="384" customWidth="1"/>
    <col min="8960" max="8960" width="0" style="384" hidden="1" customWidth="1"/>
    <col min="8961" max="8967" width="9.54296875" style="384" customWidth="1"/>
    <col min="8968" max="9210" width="9.81640625" style="384"/>
    <col min="9211" max="9211" width="3.81640625" style="384" customWidth="1"/>
    <col min="9212" max="9213" width="9.54296875" style="384" customWidth="1"/>
    <col min="9214" max="9215" width="14.7265625" style="384" customWidth="1"/>
    <col min="9216" max="9216" width="0" style="384" hidden="1" customWidth="1"/>
    <col min="9217" max="9223" width="9.54296875" style="384" customWidth="1"/>
    <col min="9224" max="9466" width="9.81640625" style="384"/>
    <col min="9467" max="9467" width="3.81640625" style="384" customWidth="1"/>
    <col min="9468" max="9469" width="9.54296875" style="384" customWidth="1"/>
    <col min="9470" max="9471" width="14.7265625" style="384" customWidth="1"/>
    <col min="9472" max="9472" width="0" style="384" hidden="1" customWidth="1"/>
    <col min="9473" max="9479" width="9.54296875" style="384" customWidth="1"/>
    <col min="9480" max="9722" width="9.81640625" style="384"/>
    <col min="9723" max="9723" width="3.81640625" style="384" customWidth="1"/>
    <col min="9724" max="9725" width="9.54296875" style="384" customWidth="1"/>
    <col min="9726" max="9727" width="14.7265625" style="384" customWidth="1"/>
    <col min="9728" max="9728" width="0" style="384" hidden="1" customWidth="1"/>
    <col min="9729" max="9735" width="9.54296875" style="384" customWidth="1"/>
    <col min="9736" max="9978" width="9.81640625" style="384"/>
    <col min="9979" max="9979" width="3.81640625" style="384" customWidth="1"/>
    <col min="9980" max="9981" width="9.54296875" style="384" customWidth="1"/>
    <col min="9982" max="9983" width="14.7265625" style="384" customWidth="1"/>
    <col min="9984" max="9984" width="0" style="384" hidden="1" customWidth="1"/>
    <col min="9985" max="9991" width="9.54296875" style="384" customWidth="1"/>
    <col min="9992" max="10234" width="9.81640625" style="384"/>
    <col min="10235" max="10235" width="3.81640625" style="384" customWidth="1"/>
    <col min="10236" max="10237" width="9.54296875" style="384" customWidth="1"/>
    <col min="10238" max="10239" width="14.7265625" style="384" customWidth="1"/>
    <col min="10240" max="10240" width="0" style="384" hidden="1" customWidth="1"/>
    <col min="10241" max="10247" width="9.54296875" style="384" customWidth="1"/>
    <col min="10248" max="10490" width="9.81640625" style="384"/>
    <col min="10491" max="10491" width="3.81640625" style="384" customWidth="1"/>
    <col min="10492" max="10493" width="9.54296875" style="384" customWidth="1"/>
    <col min="10494" max="10495" width="14.7265625" style="384" customWidth="1"/>
    <col min="10496" max="10496" width="0" style="384" hidden="1" customWidth="1"/>
    <col min="10497" max="10503" width="9.54296875" style="384" customWidth="1"/>
    <col min="10504" max="10746" width="9.81640625" style="384"/>
    <col min="10747" max="10747" width="3.81640625" style="384" customWidth="1"/>
    <col min="10748" max="10749" width="9.54296875" style="384" customWidth="1"/>
    <col min="10750" max="10751" width="14.7265625" style="384" customWidth="1"/>
    <col min="10752" max="10752" width="0" style="384" hidden="1" customWidth="1"/>
    <col min="10753" max="10759" width="9.54296875" style="384" customWidth="1"/>
    <col min="10760" max="11002" width="9.81640625" style="384"/>
    <col min="11003" max="11003" width="3.81640625" style="384" customWidth="1"/>
    <col min="11004" max="11005" width="9.54296875" style="384" customWidth="1"/>
    <col min="11006" max="11007" width="14.7265625" style="384" customWidth="1"/>
    <col min="11008" max="11008" width="0" style="384" hidden="1" customWidth="1"/>
    <col min="11009" max="11015" width="9.54296875" style="384" customWidth="1"/>
    <col min="11016" max="11258" width="9.81640625" style="384"/>
    <col min="11259" max="11259" width="3.81640625" style="384" customWidth="1"/>
    <col min="11260" max="11261" width="9.54296875" style="384" customWidth="1"/>
    <col min="11262" max="11263" width="14.7265625" style="384" customWidth="1"/>
    <col min="11264" max="11264" width="0" style="384" hidden="1" customWidth="1"/>
    <col min="11265" max="11271" width="9.54296875" style="384" customWidth="1"/>
    <col min="11272" max="11514" width="9.81640625" style="384"/>
    <col min="11515" max="11515" width="3.81640625" style="384" customWidth="1"/>
    <col min="11516" max="11517" width="9.54296875" style="384" customWidth="1"/>
    <col min="11518" max="11519" width="14.7265625" style="384" customWidth="1"/>
    <col min="11520" max="11520" width="0" style="384" hidden="1" customWidth="1"/>
    <col min="11521" max="11527" width="9.54296875" style="384" customWidth="1"/>
    <col min="11528" max="11770" width="9.81640625" style="384"/>
    <col min="11771" max="11771" width="3.81640625" style="384" customWidth="1"/>
    <col min="11772" max="11773" width="9.54296875" style="384" customWidth="1"/>
    <col min="11774" max="11775" width="14.7265625" style="384" customWidth="1"/>
    <col min="11776" max="11776" width="0" style="384" hidden="1" customWidth="1"/>
    <col min="11777" max="11783" width="9.54296875" style="384" customWidth="1"/>
    <col min="11784" max="12026" width="9.81640625" style="384"/>
    <col min="12027" max="12027" width="3.81640625" style="384" customWidth="1"/>
    <col min="12028" max="12029" width="9.54296875" style="384" customWidth="1"/>
    <col min="12030" max="12031" width="14.7265625" style="384" customWidth="1"/>
    <col min="12032" max="12032" width="0" style="384" hidden="1" customWidth="1"/>
    <col min="12033" max="12039" width="9.54296875" style="384" customWidth="1"/>
    <col min="12040" max="12282" width="9.81640625" style="384"/>
    <col min="12283" max="12283" width="3.81640625" style="384" customWidth="1"/>
    <col min="12284" max="12285" width="9.54296875" style="384" customWidth="1"/>
    <col min="12286" max="12287" width="14.7265625" style="384" customWidth="1"/>
    <col min="12288" max="12288" width="0" style="384" hidden="1" customWidth="1"/>
    <col min="12289" max="12295" width="9.54296875" style="384" customWidth="1"/>
    <col min="12296" max="12538" width="9.81640625" style="384"/>
    <col min="12539" max="12539" width="3.81640625" style="384" customWidth="1"/>
    <col min="12540" max="12541" width="9.54296875" style="384" customWidth="1"/>
    <col min="12542" max="12543" width="14.7265625" style="384" customWidth="1"/>
    <col min="12544" max="12544" width="0" style="384" hidden="1" customWidth="1"/>
    <col min="12545" max="12551" width="9.54296875" style="384" customWidth="1"/>
    <col min="12552" max="12794" width="9.81640625" style="384"/>
    <col min="12795" max="12795" width="3.81640625" style="384" customWidth="1"/>
    <col min="12796" max="12797" width="9.54296875" style="384" customWidth="1"/>
    <col min="12798" max="12799" width="14.7265625" style="384" customWidth="1"/>
    <col min="12800" max="12800" width="0" style="384" hidden="1" customWidth="1"/>
    <col min="12801" max="12807" width="9.54296875" style="384" customWidth="1"/>
    <col min="12808" max="13050" width="9.81640625" style="384"/>
    <col min="13051" max="13051" width="3.81640625" style="384" customWidth="1"/>
    <col min="13052" max="13053" width="9.54296875" style="384" customWidth="1"/>
    <col min="13054" max="13055" width="14.7265625" style="384" customWidth="1"/>
    <col min="13056" max="13056" width="0" style="384" hidden="1" customWidth="1"/>
    <col min="13057" max="13063" width="9.54296875" style="384" customWidth="1"/>
    <col min="13064" max="13306" width="9.81640625" style="384"/>
    <col min="13307" max="13307" width="3.81640625" style="384" customWidth="1"/>
    <col min="13308" max="13309" width="9.54296875" style="384" customWidth="1"/>
    <col min="13310" max="13311" width="14.7265625" style="384" customWidth="1"/>
    <col min="13312" max="13312" width="0" style="384" hidden="1" customWidth="1"/>
    <col min="13313" max="13319" width="9.54296875" style="384" customWidth="1"/>
    <col min="13320" max="13562" width="9.81640625" style="384"/>
    <col min="13563" max="13563" width="3.81640625" style="384" customWidth="1"/>
    <col min="13564" max="13565" width="9.54296875" style="384" customWidth="1"/>
    <col min="13566" max="13567" width="14.7265625" style="384" customWidth="1"/>
    <col min="13568" max="13568" width="0" style="384" hidden="1" customWidth="1"/>
    <col min="13569" max="13575" width="9.54296875" style="384" customWidth="1"/>
    <col min="13576" max="13818" width="9.81640625" style="384"/>
    <col min="13819" max="13819" width="3.81640625" style="384" customWidth="1"/>
    <col min="13820" max="13821" width="9.54296875" style="384" customWidth="1"/>
    <col min="13822" max="13823" width="14.7265625" style="384" customWidth="1"/>
    <col min="13824" max="13824" width="0" style="384" hidden="1" customWidth="1"/>
    <col min="13825" max="13831" width="9.54296875" style="384" customWidth="1"/>
    <col min="13832" max="14074" width="9.81640625" style="384"/>
    <col min="14075" max="14075" width="3.81640625" style="384" customWidth="1"/>
    <col min="14076" max="14077" width="9.54296875" style="384" customWidth="1"/>
    <col min="14078" max="14079" width="14.7265625" style="384" customWidth="1"/>
    <col min="14080" max="14080" width="0" style="384" hidden="1" customWidth="1"/>
    <col min="14081" max="14087" width="9.54296875" style="384" customWidth="1"/>
    <col min="14088" max="14330" width="9.81640625" style="384"/>
    <col min="14331" max="14331" width="3.81640625" style="384" customWidth="1"/>
    <col min="14332" max="14333" width="9.54296875" style="384" customWidth="1"/>
    <col min="14334" max="14335" width="14.7265625" style="384" customWidth="1"/>
    <col min="14336" max="14336" width="0" style="384" hidden="1" customWidth="1"/>
    <col min="14337" max="14343" width="9.54296875" style="384" customWidth="1"/>
    <col min="14344" max="14586" width="9.81640625" style="384"/>
    <col min="14587" max="14587" width="3.81640625" style="384" customWidth="1"/>
    <col min="14588" max="14589" width="9.54296875" style="384" customWidth="1"/>
    <col min="14590" max="14591" width="14.7265625" style="384" customWidth="1"/>
    <col min="14592" max="14592" width="0" style="384" hidden="1" customWidth="1"/>
    <col min="14593" max="14599" width="9.54296875" style="384" customWidth="1"/>
    <col min="14600" max="14842" width="9.81640625" style="384"/>
    <col min="14843" max="14843" width="3.81640625" style="384" customWidth="1"/>
    <col min="14844" max="14845" width="9.54296875" style="384" customWidth="1"/>
    <col min="14846" max="14847" width="14.7265625" style="384" customWidth="1"/>
    <col min="14848" max="14848" width="0" style="384" hidden="1" customWidth="1"/>
    <col min="14849" max="14855" width="9.54296875" style="384" customWidth="1"/>
    <col min="14856" max="15098" width="9.81640625" style="384"/>
    <col min="15099" max="15099" width="3.81640625" style="384" customWidth="1"/>
    <col min="15100" max="15101" width="9.54296875" style="384" customWidth="1"/>
    <col min="15102" max="15103" width="14.7265625" style="384" customWidth="1"/>
    <col min="15104" max="15104" width="0" style="384" hidden="1" customWidth="1"/>
    <col min="15105" max="15111" width="9.54296875" style="384" customWidth="1"/>
    <col min="15112" max="15354" width="9.81640625" style="384"/>
    <col min="15355" max="15355" width="3.81640625" style="384" customWidth="1"/>
    <col min="15356" max="15357" width="9.54296875" style="384" customWidth="1"/>
    <col min="15358" max="15359" width="14.7265625" style="384" customWidth="1"/>
    <col min="15360" max="15360" width="0" style="384" hidden="1" customWidth="1"/>
    <col min="15361" max="15367" width="9.54296875" style="384" customWidth="1"/>
    <col min="15368" max="15610" width="9.81640625" style="384"/>
    <col min="15611" max="15611" width="3.81640625" style="384" customWidth="1"/>
    <col min="15612" max="15613" width="9.54296875" style="384" customWidth="1"/>
    <col min="15614" max="15615" width="14.7265625" style="384" customWidth="1"/>
    <col min="15616" max="15616" width="0" style="384" hidden="1" customWidth="1"/>
    <col min="15617" max="15623" width="9.54296875" style="384" customWidth="1"/>
    <col min="15624" max="15866" width="9.81640625" style="384"/>
    <col min="15867" max="15867" width="3.81640625" style="384" customWidth="1"/>
    <col min="15868" max="15869" width="9.54296875" style="384" customWidth="1"/>
    <col min="15870" max="15871" width="14.7265625" style="384" customWidth="1"/>
    <col min="15872" max="15872" width="0" style="384" hidden="1" customWidth="1"/>
    <col min="15873" max="15879" width="9.54296875" style="384" customWidth="1"/>
    <col min="15880" max="16122" width="9.81640625" style="384"/>
    <col min="16123" max="16123" width="3.81640625" style="384" customWidth="1"/>
    <col min="16124" max="16125" width="9.54296875" style="384" customWidth="1"/>
    <col min="16126" max="16127" width="14.7265625" style="384" customWidth="1"/>
    <col min="16128" max="16128" width="0" style="384" hidden="1" customWidth="1"/>
    <col min="16129" max="16135" width="9.54296875" style="384" customWidth="1"/>
    <col min="16136" max="16384" width="9.81640625" style="384"/>
  </cols>
  <sheetData>
    <row r="1" spans="1:8" s="365" customFormat="1" ht="12.75" customHeight="1">
      <c r="B1"/>
      <c r="C1"/>
      <c r="D1"/>
      <c r="E1"/>
      <c r="F1" s="366" t="s">
        <v>0</v>
      </c>
      <c r="G1" s="367" t="s">
        <v>348</v>
      </c>
      <c r="H1"/>
    </row>
    <row r="2" spans="1:8" s="365" customFormat="1" ht="12.75" customHeight="1">
      <c r="B2"/>
      <c r="C2"/>
      <c r="D2"/>
      <c r="E2"/>
      <c r="F2" s="366" t="s">
        <v>2</v>
      </c>
      <c r="G2" s="368" t="s">
        <v>349</v>
      </c>
      <c r="H2"/>
    </row>
    <row r="3" spans="1:8" s="365" customFormat="1" ht="12.75" customHeight="1" thickBot="1">
      <c r="B3"/>
      <c r="C3"/>
      <c r="D3"/>
      <c r="E3"/>
      <c r="F3" s="366" t="s">
        <v>4</v>
      </c>
      <c r="G3" s="369" t="s">
        <v>350</v>
      </c>
      <c r="H3"/>
    </row>
    <row r="4" spans="1:8" s="365" customFormat="1" ht="17.25" customHeight="1" thickBot="1">
      <c r="A4" s="370"/>
      <c r="B4" s="542" t="s">
        <v>351</v>
      </c>
      <c r="C4" s="542"/>
      <c r="D4" s="372">
        <f ca="1">TODAY()</f>
        <v>45733</v>
      </c>
      <c r="E4"/>
      <c r="F4"/>
      <c r="G4"/>
      <c r="H4"/>
    </row>
    <row r="5" spans="1:8" s="365" customFormat="1" ht="4" customHeight="1" thickBot="1">
      <c r="A5" s="370"/>
      <c r="B5" s="543"/>
      <c r="C5" s="543"/>
      <c r="D5" s="373"/>
      <c r="E5"/>
      <c r="F5" s="370"/>
      <c r="G5" s="370"/>
      <c r="H5"/>
    </row>
    <row r="6" spans="1:8" s="365" customFormat="1" ht="17.25" customHeight="1" thickBot="1">
      <c r="A6" s="370"/>
      <c r="B6" s="542" t="s">
        <v>352</v>
      </c>
      <c r="C6" s="542"/>
      <c r="D6" s="374" t="s">
        <v>201</v>
      </c>
      <c r="E6"/>
      <c r="F6" s="371" t="s">
        <v>353</v>
      </c>
      <c r="G6" s="426" t="s">
        <v>585</v>
      </c>
      <c r="H6"/>
    </row>
    <row r="7" spans="1:8" s="365" customFormat="1" ht="4" customHeight="1" thickBot="1">
      <c r="A7" s="370"/>
      <c r="B7" s="544"/>
      <c r="C7" s="544"/>
      <c r="D7" s="373"/>
      <c r="E7"/>
      <c r="F7" s="375"/>
      <c r="G7" s="376"/>
      <c r="H7"/>
    </row>
    <row r="8" spans="1:8" s="365" customFormat="1" ht="17.25" customHeight="1" thickBot="1">
      <c r="A8" s="370"/>
      <c r="B8" s="542" t="s">
        <v>354</v>
      </c>
      <c r="C8" s="542"/>
      <c r="D8" s="374" t="str">
        <f>'1. CUTTING'!D7</f>
        <v>R12-HD02</v>
      </c>
      <c r="E8" s="377"/>
      <c r="F8" s="371" t="s">
        <v>355</v>
      </c>
      <c r="G8" s="374" t="s">
        <v>586</v>
      </c>
      <c r="H8"/>
    </row>
    <row r="9" spans="1:8" s="365" customFormat="1" ht="9" customHeight="1" thickBot="1">
      <c r="B9" s="378"/>
      <c r="C9" s="378"/>
      <c r="D9" s="378"/>
      <c r="F9" s="378"/>
      <c r="G9" s="378"/>
    </row>
    <row r="10" spans="1:8" s="376" customFormat="1" ht="33.75" customHeight="1" thickBot="1">
      <c r="A10" s="379" t="s">
        <v>356</v>
      </c>
      <c r="B10" s="379" t="s">
        <v>357</v>
      </c>
      <c r="C10" s="541" t="s">
        <v>358</v>
      </c>
      <c r="D10" s="541"/>
      <c r="E10" s="541"/>
      <c r="F10" s="541"/>
      <c r="G10" s="380" t="s">
        <v>359</v>
      </c>
      <c r="H10" s="380" t="s">
        <v>360</v>
      </c>
    </row>
    <row r="11" spans="1:8" s="365" customFormat="1" ht="106.9" customHeight="1" thickBot="1">
      <c r="A11" s="547">
        <v>1</v>
      </c>
      <c r="B11" s="382" t="s">
        <v>361</v>
      </c>
      <c r="C11" s="548" t="s">
        <v>587</v>
      </c>
      <c r="D11" s="549"/>
      <c r="E11" s="549"/>
      <c r="F11" s="550"/>
      <c r="G11" s="547"/>
      <c r="H11" s="381"/>
    </row>
    <row r="12" spans="1:8" s="365" customFormat="1" ht="106.9" customHeight="1" thickBot="1">
      <c r="A12" s="547"/>
      <c r="B12" s="382" t="s">
        <v>362</v>
      </c>
      <c r="C12" s="548" t="str">
        <f>'1. CUTTING'!G5</f>
        <v>TÁC NGHIỆP SẢN XUẤT:
THAM KHẢO CÁCH MAY THEO ÁO MẪU PP SAMPLE MÃ HÀNG R12-HD02, MÀU BLACK CHUYỂN CÙNG TÁC NGHIỆP</v>
      </c>
      <c r="D12" s="549"/>
      <c r="E12" s="549"/>
      <c r="F12" s="550"/>
      <c r="G12" s="547"/>
      <c r="H12" s="381"/>
    </row>
    <row r="13" spans="1:8" s="365" customFormat="1" ht="106.9" customHeight="1" thickBot="1">
      <c r="A13" s="381">
        <v>2</v>
      </c>
      <c r="B13" s="382" t="s">
        <v>363</v>
      </c>
      <c r="C13" s="545" t="str">
        <f>'1. CUTTING'!C117</f>
        <v>KHÔNG IN</v>
      </c>
      <c r="D13" s="545"/>
      <c r="E13" s="545"/>
      <c r="F13" s="545"/>
      <c r="G13" s="381"/>
      <c r="H13" s="381"/>
    </row>
    <row r="14" spans="1:8" s="365" customFormat="1" ht="106.9" customHeight="1" thickBot="1">
      <c r="A14" s="381">
        <v>3</v>
      </c>
      <c r="B14" s="382" t="s">
        <v>364</v>
      </c>
      <c r="C14" s="545" t="str">
        <f>'1. CUTTING'!C126</f>
        <v>THÊU BÁN THÀNH PHẨM THÂN TRƯỚC</v>
      </c>
      <c r="D14" s="545"/>
      <c r="E14" s="545"/>
      <c r="F14" s="545"/>
      <c r="G14" s="381"/>
      <c r="H14" s="381"/>
    </row>
    <row r="15" spans="1:8" s="365" customFormat="1" ht="106.9" customHeight="1" thickBot="1">
      <c r="A15" s="381">
        <v>4</v>
      </c>
      <c r="B15" s="382" t="s">
        <v>365</v>
      </c>
      <c r="C15" s="545" t="str">
        <f>'1. CUTTING'!C136</f>
        <v xml:space="preserve">KHÔNG WASH </v>
      </c>
      <c r="D15" s="545"/>
      <c r="E15" s="545"/>
      <c r="F15" s="545"/>
      <c r="G15" s="381"/>
      <c r="H15" s="381"/>
    </row>
    <row r="16" spans="1:8" s="365" customFormat="1" ht="106.9" customHeight="1" thickBot="1">
      <c r="A16" s="381">
        <v>5</v>
      </c>
      <c r="B16" s="382" t="s">
        <v>366</v>
      </c>
      <c r="C16" s="545"/>
      <c r="D16" s="545"/>
      <c r="E16" s="545"/>
      <c r="F16" s="545"/>
      <c r="G16" s="381"/>
      <c r="H16" s="381"/>
    </row>
    <row r="17" spans="1:16" ht="12" customHeight="1">
      <c r="A17" s="376"/>
      <c r="B17" s="376"/>
      <c r="C17" s="383"/>
      <c r="D17" s="383"/>
      <c r="E17" s="383"/>
      <c r="F17" s="383"/>
      <c r="G17" s="376"/>
      <c r="H17" s="376"/>
    </row>
    <row r="18" spans="1:16" ht="34.5" customHeight="1">
      <c r="A18" s="376"/>
      <c r="B18" s="546" t="s">
        <v>367</v>
      </c>
      <c r="C18" s="546"/>
      <c r="D18" s="546"/>
      <c r="E18" s="383"/>
      <c r="F18" s="383"/>
      <c r="G18" s="546" t="s">
        <v>368</v>
      </c>
      <c r="H18" s="546"/>
    </row>
    <row r="19" spans="1:16" ht="40" customHeight="1">
      <c r="A19" s="376"/>
      <c r="B19" s="385"/>
      <c r="C19" s="385"/>
      <c r="D19" s="385"/>
      <c r="E19" s="385"/>
      <c r="F19" s="365"/>
      <c r="G19" s="385"/>
      <c r="H19" s="385"/>
    </row>
    <row r="20" spans="1:16" ht="40" customHeight="1">
      <c r="A20" s="370"/>
      <c r="B20" s="386"/>
      <c r="C20" s="386"/>
      <c r="D20" s="386"/>
      <c r="E20" s="386"/>
      <c r="F20" s="386"/>
      <c r="G20" s="386"/>
      <c r="H20" s="386"/>
    </row>
    <row r="21" spans="1:16" ht="40" customHeight="1">
      <c r="A21" s="370"/>
      <c r="B21" s="386"/>
      <c r="C21" s="386"/>
      <c r="D21" s="386"/>
      <c r="E21" s="386"/>
      <c r="F21" s="386"/>
      <c r="G21" s="386"/>
      <c r="H21" s="386"/>
    </row>
    <row r="22" spans="1:16" ht="40" customHeight="1">
      <c r="A22" s="370"/>
      <c r="B22" s="386"/>
      <c r="C22" s="386"/>
      <c r="D22" s="386"/>
      <c r="E22" s="386"/>
      <c r="F22" s="386"/>
      <c r="G22" s="386"/>
      <c r="H22" s="386"/>
    </row>
    <row r="23" spans="1:16" ht="40" customHeight="1">
      <c r="A23" s="370"/>
      <c r="B23" s="386"/>
      <c r="C23" s="386"/>
      <c r="D23" s="386"/>
      <c r="E23" s="386"/>
      <c r="F23" s="386"/>
      <c r="G23" s="386"/>
      <c r="H23" s="386"/>
    </row>
    <row r="24" spans="1:16" ht="40" customHeight="1">
      <c r="A24" s="370"/>
      <c r="B24" s="386"/>
      <c r="C24" s="386"/>
      <c r="D24" s="386"/>
      <c r="E24" s="386"/>
      <c r="F24" s="386"/>
      <c r="G24" s="386"/>
      <c r="H24" s="386"/>
    </row>
    <row r="25" spans="1:16" ht="40" customHeight="1">
      <c r="A25" s="370"/>
      <c r="B25" s="386"/>
      <c r="C25" s="386"/>
      <c r="D25" s="386"/>
      <c r="E25" s="386"/>
      <c r="F25" s="386"/>
      <c r="G25" s="386"/>
      <c r="H25" s="386"/>
    </row>
    <row r="26" spans="1:16" ht="40" customHeight="1">
      <c r="A26" s="370"/>
      <c r="B26" s="386"/>
      <c r="C26" s="386"/>
      <c r="D26" s="386"/>
      <c r="E26" s="386"/>
      <c r="F26" s="386"/>
      <c r="G26" s="386"/>
      <c r="H26" s="386"/>
    </row>
    <row r="27" spans="1:16" ht="40" customHeight="1">
      <c r="A27" s="370"/>
      <c r="B27" s="386"/>
      <c r="C27" s="386"/>
      <c r="D27" s="386"/>
      <c r="E27" s="386"/>
      <c r="F27" s="386"/>
      <c r="G27" s="386"/>
      <c r="H27" s="386"/>
    </row>
    <row r="28" spans="1:16" ht="40" customHeight="1">
      <c r="A28" s="370"/>
      <c r="B28" s="386"/>
      <c r="C28" s="386"/>
      <c r="D28" s="386"/>
      <c r="E28" s="386"/>
      <c r="F28" s="386"/>
      <c r="G28" s="386"/>
      <c r="H28" s="386"/>
    </row>
    <row r="29" spans="1:16" ht="40" customHeight="1">
      <c r="A29" s="370"/>
      <c r="B29" s="386"/>
      <c r="C29" s="386"/>
      <c r="D29" s="386"/>
      <c r="E29" s="386"/>
      <c r="F29" s="386"/>
      <c r="G29" s="386"/>
      <c r="H29" s="386">
        <v>10</v>
      </c>
      <c r="J29" s="384">
        <f>(I29*0.3%+(I29/50)*0.5)</f>
        <v>0</v>
      </c>
      <c r="N29" s="331" t="s">
        <v>341</v>
      </c>
      <c r="O29" s="331"/>
      <c r="P29" s="331"/>
    </row>
    <row r="30" spans="1:16" ht="40" customHeight="1">
      <c r="A30" s="370"/>
      <c r="B30" s="386"/>
      <c r="C30" s="386"/>
      <c r="D30" s="386" t="s">
        <v>51</v>
      </c>
      <c r="E30" s="386"/>
      <c r="F30" s="386"/>
      <c r="G30" s="386"/>
      <c r="H30" s="386">
        <v>10</v>
      </c>
      <c r="N30" s="331" t="s">
        <v>342</v>
      </c>
      <c r="O30" s="331"/>
      <c r="P30" s="331"/>
    </row>
    <row r="31" spans="1:16" ht="40" customHeight="1">
      <c r="A31" s="370"/>
      <c r="B31" s="386"/>
      <c r="C31" s="386"/>
      <c r="D31" s="386"/>
      <c r="E31" s="386"/>
      <c r="F31" s="386"/>
      <c r="G31" s="386"/>
      <c r="H31" s="386"/>
    </row>
    <row r="32" spans="1:16" ht="40" customHeight="1">
      <c r="A32" s="370"/>
      <c r="B32" s="386"/>
      <c r="C32" s="386"/>
      <c r="D32" s="386"/>
      <c r="E32" s="386"/>
      <c r="F32" s="386"/>
      <c r="G32" s="386"/>
      <c r="H32" s="386"/>
    </row>
    <row r="33" spans="1:8" ht="40" customHeight="1">
      <c r="A33" s="370"/>
      <c r="B33" s="386"/>
      <c r="C33" s="386"/>
      <c r="D33" s="386"/>
      <c r="E33" s="386"/>
      <c r="F33" s="386"/>
      <c r="G33" s="386"/>
      <c r="H33" s="386"/>
    </row>
    <row r="34" spans="1:8" ht="40" customHeight="1">
      <c r="A34" s="370"/>
      <c r="B34" s="386"/>
      <c r="C34" s="386"/>
      <c r="D34" s="386"/>
      <c r="E34" s="386"/>
      <c r="F34" s="386"/>
      <c r="G34" s="386"/>
      <c r="H34" s="386"/>
    </row>
    <row r="35" spans="1:8" ht="40" customHeight="1">
      <c r="A35" s="370"/>
      <c r="B35" s="386"/>
      <c r="C35" s="386"/>
      <c r="D35" s="386"/>
      <c r="E35" s="386"/>
      <c r="F35" s="386"/>
      <c r="G35" s="386"/>
      <c r="H35" s="386"/>
    </row>
    <row r="36" spans="1:8" ht="40" customHeight="1">
      <c r="A36" s="370"/>
      <c r="B36" s="386"/>
      <c r="C36" s="386"/>
      <c r="D36" s="386"/>
      <c r="E36" s="386"/>
      <c r="F36" s="386"/>
      <c r="G36" s="386"/>
      <c r="H36" s="386"/>
    </row>
    <row r="37" spans="1:8" ht="40" customHeight="1">
      <c r="A37" s="370"/>
      <c r="B37" s="386"/>
      <c r="C37" s="386"/>
      <c r="D37" s="386"/>
      <c r="E37" s="386"/>
      <c r="F37" s="386" t="s">
        <v>369</v>
      </c>
      <c r="G37" s="386" t="s">
        <v>370</v>
      </c>
      <c r="H37" s="386"/>
    </row>
    <row r="38" spans="1:8" ht="40" customHeight="1">
      <c r="A38" s="370"/>
      <c r="B38" s="386"/>
      <c r="C38" s="386"/>
      <c r="D38" s="386"/>
      <c r="E38" s="386"/>
      <c r="F38" s="386"/>
      <c r="G38" s="386"/>
      <c r="H38" s="386"/>
    </row>
    <row r="39" spans="1:8" ht="40" customHeight="1">
      <c r="A39" s="370"/>
      <c r="B39" s="386"/>
      <c r="C39" s="386"/>
      <c r="D39" s="386"/>
      <c r="E39" s="386"/>
      <c r="F39" s="386">
        <f>D18</f>
        <v>0</v>
      </c>
      <c r="G39" s="386"/>
      <c r="H39" s="386"/>
    </row>
    <row r="40" spans="1:8" ht="40" customHeight="1">
      <c r="A40" s="370"/>
      <c r="B40" s="386"/>
      <c r="C40" s="386"/>
      <c r="D40" s="386"/>
      <c r="E40" s="386"/>
      <c r="F40" s="386"/>
      <c r="G40" s="386"/>
      <c r="H40" s="386"/>
    </row>
    <row r="41" spans="1:8" ht="40" customHeight="1">
      <c r="A41" s="370"/>
      <c r="B41" s="386"/>
      <c r="C41" s="386"/>
      <c r="D41" s="386"/>
      <c r="E41" s="386"/>
      <c r="F41" s="386"/>
      <c r="G41" s="386"/>
      <c r="H41" s="386"/>
    </row>
    <row r="42" spans="1:8" ht="40" customHeight="1">
      <c r="A42" s="370"/>
      <c r="B42" s="386"/>
      <c r="C42" s="386"/>
      <c r="D42" s="386"/>
      <c r="E42" s="386"/>
      <c r="F42" s="386"/>
      <c r="G42" s="386"/>
      <c r="H42" s="386"/>
    </row>
    <row r="43" spans="1:8" ht="40" customHeight="1">
      <c r="A43" s="370"/>
      <c r="B43" s="386"/>
      <c r="C43" s="386"/>
      <c r="D43" s="386"/>
      <c r="E43" s="386"/>
      <c r="F43" s="386"/>
      <c r="G43" s="386"/>
      <c r="H43" s="386"/>
    </row>
    <row r="44" spans="1:8" ht="40" customHeight="1">
      <c r="A44" s="370"/>
      <c r="B44" s="386"/>
      <c r="C44" s="386"/>
      <c r="D44" s="386"/>
      <c r="E44" s="386"/>
      <c r="F44" s="386"/>
      <c r="G44" s="386"/>
      <c r="H44" s="386"/>
    </row>
    <row r="45" spans="1:8" ht="40" customHeight="1">
      <c r="A45" s="370"/>
      <c r="B45" s="386"/>
      <c r="C45" s="386"/>
      <c r="D45" s="386"/>
      <c r="E45" s="386"/>
      <c r="F45" s="386"/>
      <c r="G45" s="386"/>
      <c r="H45" s="386"/>
    </row>
    <row r="46" spans="1:8" ht="40" customHeight="1">
      <c r="A46" s="370"/>
      <c r="B46" s="386"/>
      <c r="C46" s="386"/>
      <c r="D46" s="386"/>
      <c r="E46" s="386"/>
      <c r="F46" s="386"/>
      <c r="G46" s="386"/>
      <c r="H46" s="386"/>
    </row>
    <row r="47" spans="1:8" ht="40" customHeight="1">
      <c r="A47" s="370"/>
      <c r="B47" s="386"/>
      <c r="C47" s="386"/>
      <c r="D47" s="386"/>
      <c r="E47" s="386"/>
      <c r="F47" s="386"/>
      <c r="G47" s="386"/>
      <c r="H47" s="386"/>
    </row>
    <row r="48" spans="1:8" ht="40" customHeight="1">
      <c r="A48" s="370"/>
      <c r="B48" s="386"/>
      <c r="C48" s="386"/>
      <c r="D48" s="386"/>
      <c r="E48" s="386"/>
      <c r="F48" s="386"/>
      <c r="G48" s="386"/>
      <c r="H48" s="386"/>
    </row>
    <row r="49" spans="1:8" ht="40" customHeight="1">
      <c r="A49" s="370"/>
      <c r="B49" s="386"/>
      <c r="C49" s="386"/>
      <c r="D49" s="386"/>
      <c r="E49" s="386"/>
      <c r="F49" s="386"/>
      <c r="G49" s="386"/>
      <c r="H49" s="386"/>
    </row>
    <row r="50" spans="1:8" ht="40" customHeight="1">
      <c r="A50" s="370"/>
      <c r="B50" s="386"/>
      <c r="C50" s="386"/>
      <c r="D50" s="386"/>
      <c r="E50" s="386"/>
      <c r="F50" s="386"/>
      <c r="G50" s="386"/>
      <c r="H50" s="386"/>
    </row>
    <row r="51" spans="1:8" ht="40" customHeight="1">
      <c r="A51" s="370"/>
      <c r="B51" s="386"/>
      <c r="C51" s="386"/>
      <c r="D51" s="386"/>
      <c r="E51" s="386"/>
      <c r="F51" s="386"/>
      <c r="G51" s="386"/>
      <c r="H51" s="386"/>
    </row>
    <row r="52" spans="1:8" ht="40" customHeight="1">
      <c r="A52" s="370"/>
      <c r="B52" s="386"/>
      <c r="C52" s="386"/>
      <c r="D52" s="386"/>
      <c r="E52" s="386"/>
      <c r="F52" s="386"/>
      <c r="G52" s="386"/>
      <c r="H52" s="386"/>
    </row>
    <row r="53" spans="1:8" ht="40" customHeight="1">
      <c r="A53" s="370"/>
      <c r="B53" s="386"/>
      <c r="C53" s="386"/>
      <c r="D53" s="386"/>
      <c r="E53" s="386"/>
      <c r="F53" s="386"/>
      <c r="G53" s="386"/>
      <c r="H53" s="386"/>
    </row>
    <row r="54" spans="1:8" ht="40" customHeight="1">
      <c r="A54" s="370"/>
      <c r="B54" s="386"/>
      <c r="C54" s="386"/>
      <c r="D54" s="386"/>
      <c r="E54" s="386"/>
      <c r="F54" s="386"/>
      <c r="G54" s="386"/>
      <c r="H54" s="386"/>
    </row>
    <row r="55" spans="1:8" ht="40" customHeight="1">
      <c r="A55" s="370"/>
      <c r="B55" s="386"/>
      <c r="C55" s="386"/>
      <c r="D55" s="386"/>
      <c r="E55" s="386"/>
      <c r="F55" s="386"/>
      <c r="G55" s="386"/>
      <c r="H55" s="386"/>
    </row>
    <row r="56" spans="1:8" ht="40" customHeight="1">
      <c r="A56" s="370"/>
      <c r="B56" s="386"/>
      <c r="C56" s="386"/>
      <c r="D56" s="386"/>
      <c r="E56" s="386"/>
      <c r="F56" s="386"/>
      <c r="G56" s="386"/>
      <c r="H56" s="386"/>
    </row>
    <row r="57" spans="1:8" ht="40" customHeight="1">
      <c r="A57" s="370"/>
      <c r="B57" s="386"/>
      <c r="C57" s="386"/>
      <c r="D57" s="386"/>
      <c r="E57" s="386"/>
      <c r="F57" s="386"/>
      <c r="G57" s="386"/>
      <c r="H57" s="386"/>
    </row>
    <row r="58" spans="1:8" ht="40" customHeight="1">
      <c r="A58" s="370"/>
      <c r="B58" s="386"/>
      <c r="C58" s="386"/>
      <c r="D58" s="386"/>
      <c r="E58" s="386"/>
      <c r="F58" s="386"/>
      <c r="G58" s="386"/>
      <c r="H58" s="386"/>
    </row>
    <row r="59" spans="1:8" ht="40" customHeight="1">
      <c r="A59" s="370"/>
      <c r="B59" s="386"/>
      <c r="C59" s="386"/>
      <c r="D59" s="386"/>
      <c r="E59" s="386"/>
      <c r="F59" s="386"/>
      <c r="G59" s="386"/>
      <c r="H59" s="386"/>
    </row>
    <row r="60" spans="1:8" ht="40" customHeight="1">
      <c r="A60" s="370"/>
      <c r="B60" s="386"/>
      <c r="C60" s="386"/>
      <c r="D60" s="386"/>
      <c r="E60" s="386"/>
      <c r="F60" s="386"/>
      <c r="G60" s="386"/>
      <c r="H60" s="386"/>
    </row>
    <row r="61" spans="1:8" ht="40" customHeight="1">
      <c r="A61" s="370"/>
      <c r="B61" s="386"/>
      <c r="C61" s="386"/>
      <c r="D61" s="386"/>
      <c r="E61" s="386"/>
      <c r="F61" s="386"/>
      <c r="G61" s="386"/>
      <c r="H61" s="386"/>
    </row>
    <row r="62" spans="1:8" ht="40" customHeight="1">
      <c r="A62" s="370"/>
      <c r="B62" s="386"/>
      <c r="C62" s="386"/>
      <c r="D62" s="386"/>
      <c r="E62" s="386"/>
      <c r="F62" s="386"/>
      <c r="G62" s="386"/>
      <c r="H62" s="386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545C8-8E8E-4770-8A08-FC90566897A0}">
  <sheetPr>
    <pageSetUpPr fitToPage="1"/>
  </sheetPr>
  <dimension ref="A1:P62"/>
  <sheetViews>
    <sheetView view="pageBreakPreview" zoomScale="63" zoomScaleNormal="85" zoomScaleSheetLayoutView="63" zoomScalePageLayoutView="70" workbookViewId="0">
      <selection activeCell="O14" sqref="O14"/>
    </sheetView>
  </sheetViews>
  <sheetFormatPr defaultColWidth="9.81640625" defaultRowHeight="15.5"/>
  <cols>
    <col min="1" max="1" width="5.453125" style="384" bestFit="1" customWidth="1"/>
    <col min="2" max="2" width="19.7265625" style="384" customWidth="1"/>
    <col min="3" max="3" width="10.54296875" style="384" customWidth="1"/>
    <col min="4" max="4" width="20" style="384" customWidth="1"/>
    <col min="5" max="5" width="2.26953125" style="384" customWidth="1"/>
    <col min="6" max="6" width="15.81640625" style="384" customWidth="1"/>
    <col min="7" max="7" width="19.26953125" style="384" customWidth="1"/>
    <col min="8" max="8" width="45.54296875" style="384" customWidth="1"/>
    <col min="9" max="250" width="9.81640625" style="384"/>
    <col min="251" max="251" width="3.81640625" style="384" customWidth="1"/>
    <col min="252" max="253" width="9.54296875" style="384" customWidth="1"/>
    <col min="254" max="255" width="14.7265625" style="384" customWidth="1"/>
    <col min="256" max="256" width="0" style="384" hidden="1" customWidth="1"/>
    <col min="257" max="263" width="9.54296875" style="384" customWidth="1"/>
    <col min="264" max="506" width="9.81640625" style="384"/>
    <col min="507" max="507" width="3.81640625" style="384" customWidth="1"/>
    <col min="508" max="509" width="9.54296875" style="384" customWidth="1"/>
    <col min="510" max="511" width="14.7265625" style="384" customWidth="1"/>
    <col min="512" max="512" width="0" style="384" hidden="1" customWidth="1"/>
    <col min="513" max="519" width="9.54296875" style="384" customWidth="1"/>
    <col min="520" max="762" width="9.81640625" style="384"/>
    <col min="763" max="763" width="3.81640625" style="384" customWidth="1"/>
    <col min="764" max="765" width="9.54296875" style="384" customWidth="1"/>
    <col min="766" max="767" width="14.7265625" style="384" customWidth="1"/>
    <col min="768" max="768" width="0" style="384" hidden="1" customWidth="1"/>
    <col min="769" max="775" width="9.54296875" style="384" customWidth="1"/>
    <col min="776" max="1018" width="9.81640625" style="384"/>
    <col min="1019" max="1019" width="3.81640625" style="384" customWidth="1"/>
    <col min="1020" max="1021" width="9.54296875" style="384" customWidth="1"/>
    <col min="1022" max="1023" width="14.7265625" style="384" customWidth="1"/>
    <col min="1024" max="1024" width="0" style="384" hidden="1" customWidth="1"/>
    <col min="1025" max="1031" width="9.54296875" style="384" customWidth="1"/>
    <col min="1032" max="1274" width="9.81640625" style="384"/>
    <col min="1275" max="1275" width="3.81640625" style="384" customWidth="1"/>
    <col min="1276" max="1277" width="9.54296875" style="384" customWidth="1"/>
    <col min="1278" max="1279" width="14.7265625" style="384" customWidth="1"/>
    <col min="1280" max="1280" width="0" style="384" hidden="1" customWidth="1"/>
    <col min="1281" max="1287" width="9.54296875" style="384" customWidth="1"/>
    <col min="1288" max="1530" width="9.81640625" style="384"/>
    <col min="1531" max="1531" width="3.81640625" style="384" customWidth="1"/>
    <col min="1532" max="1533" width="9.54296875" style="384" customWidth="1"/>
    <col min="1534" max="1535" width="14.7265625" style="384" customWidth="1"/>
    <col min="1536" max="1536" width="0" style="384" hidden="1" customWidth="1"/>
    <col min="1537" max="1543" width="9.54296875" style="384" customWidth="1"/>
    <col min="1544" max="1786" width="9.81640625" style="384"/>
    <col min="1787" max="1787" width="3.81640625" style="384" customWidth="1"/>
    <col min="1788" max="1789" width="9.54296875" style="384" customWidth="1"/>
    <col min="1790" max="1791" width="14.7265625" style="384" customWidth="1"/>
    <col min="1792" max="1792" width="0" style="384" hidden="1" customWidth="1"/>
    <col min="1793" max="1799" width="9.54296875" style="384" customWidth="1"/>
    <col min="1800" max="2042" width="9.81640625" style="384"/>
    <col min="2043" max="2043" width="3.81640625" style="384" customWidth="1"/>
    <col min="2044" max="2045" width="9.54296875" style="384" customWidth="1"/>
    <col min="2046" max="2047" width="14.7265625" style="384" customWidth="1"/>
    <col min="2048" max="2048" width="0" style="384" hidden="1" customWidth="1"/>
    <col min="2049" max="2055" width="9.54296875" style="384" customWidth="1"/>
    <col min="2056" max="2298" width="9.81640625" style="384"/>
    <col min="2299" max="2299" width="3.81640625" style="384" customWidth="1"/>
    <col min="2300" max="2301" width="9.54296875" style="384" customWidth="1"/>
    <col min="2302" max="2303" width="14.7265625" style="384" customWidth="1"/>
    <col min="2304" max="2304" width="0" style="384" hidden="1" customWidth="1"/>
    <col min="2305" max="2311" width="9.54296875" style="384" customWidth="1"/>
    <col min="2312" max="2554" width="9.81640625" style="384"/>
    <col min="2555" max="2555" width="3.81640625" style="384" customWidth="1"/>
    <col min="2556" max="2557" width="9.54296875" style="384" customWidth="1"/>
    <col min="2558" max="2559" width="14.7265625" style="384" customWidth="1"/>
    <col min="2560" max="2560" width="0" style="384" hidden="1" customWidth="1"/>
    <col min="2561" max="2567" width="9.54296875" style="384" customWidth="1"/>
    <col min="2568" max="2810" width="9.81640625" style="384"/>
    <col min="2811" max="2811" width="3.81640625" style="384" customWidth="1"/>
    <col min="2812" max="2813" width="9.54296875" style="384" customWidth="1"/>
    <col min="2814" max="2815" width="14.7265625" style="384" customWidth="1"/>
    <col min="2816" max="2816" width="0" style="384" hidden="1" customWidth="1"/>
    <col min="2817" max="2823" width="9.54296875" style="384" customWidth="1"/>
    <col min="2824" max="3066" width="9.81640625" style="384"/>
    <col min="3067" max="3067" width="3.81640625" style="384" customWidth="1"/>
    <col min="3068" max="3069" width="9.54296875" style="384" customWidth="1"/>
    <col min="3070" max="3071" width="14.7265625" style="384" customWidth="1"/>
    <col min="3072" max="3072" width="0" style="384" hidden="1" customWidth="1"/>
    <col min="3073" max="3079" width="9.54296875" style="384" customWidth="1"/>
    <col min="3080" max="3322" width="9.81640625" style="384"/>
    <col min="3323" max="3323" width="3.81640625" style="384" customWidth="1"/>
    <col min="3324" max="3325" width="9.54296875" style="384" customWidth="1"/>
    <col min="3326" max="3327" width="14.7265625" style="384" customWidth="1"/>
    <col min="3328" max="3328" width="0" style="384" hidden="1" customWidth="1"/>
    <col min="3329" max="3335" width="9.54296875" style="384" customWidth="1"/>
    <col min="3336" max="3578" width="9.81640625" style="384"/>
    <col min="3579" max="3579" width="3.81640625" style="384" customWidth="1"/>
    <col min="3580" max="3581" width="9.54296875" style="384" customWidth="1"/>
    <col min="3582" max="3583" width="14.7265625" style="384" customWidth="1"/>
    <col min="3584" max="3584" width="0" style="384" hidden="1" customWidth="1"/>
    <col min="3585" max="3591" width="9.54296875" style="384" customWidth="1"/>
    <col min="3592" max="3834" width="9.81640625" style="384"/>
    <col min="3835" max="3835" width="3.81640625" style="384" customWidth="1"/>
    <col min="3836" max="3837" width="9.54296875" style="384" customWidth="1"/>
    <col min="3838" max="3839" width="14.7265625" style="384" customWidth="1"/>
    <col min="3840" max="3840" width="0" style="384" hidden="1" customWidth="1"/>
    <col min="3841" max="3847" width="9.54296875" style="384" customWidth="1"/>
    <col min="3848" max="4090" width="9.81640625" style="384"/>
    <col min="4091" max="4091" width="3.81640625" style="384" customWidth="1"/>
    <col min="4092" max="4093" width="9.54296875" style="384" customWidth="1"/>
    <col min="4094" max="4095" width="14.7265625" style="384" customWidth="1"/>
    <col min="4096" max="4096" width="0" style="384" hidden="1" customWidth="1"/>
    <col min="4097" max="4103" width="9.54296875" style="384" customWidth="1"/>
    <col min="4104" max="4346" width="9.81640625" style="384"/>
    <col min="4347" max="4347" width="3.81640625" style="384" customWidth="1"/>
    <col min="4348" max="4349" width="9.54296875" style="384" customWidth="1"/>
    <col min="4350" max="4351" width="14.7265625" style="384" customWidth="1"/>
    <col min="4352" max="4352" width="0" style="384" hidden="1" customWidth="1"/>
    <col min="4353" max="4359" width="9.54296875" style="384" customWidth="1"/>
    <col min="4360" max="4602" width="9.81640625" style="384"/>
    <col min="4603" max="4603" width="3.81640625" style="384" customWidth="1"/>
    <col min="4604" max="4605" width="9.54296875" style="384" customWidth="1"/>
    <col min="4606" max="4607" width="14.7265625" style="384" customWidth="1"/>
    <col min="4608" max="4608" width="0" style="384" hidden="1" customWidth="1"/>
    <col min="4609" max="4615" width="9.54296875" style="384" customWidth="1"/>
    <col min="4616" max="4858" width="9.81640625" style="384"/>
    <col min="4859" max="4859" width="3.81640625" style="384" customWidth="1"/>
    <col min="4860" max="4861" width="9.54296875" style="384" customWidth="1"/>
    <col min="4862" max="4863" width="14.7265625" style="384" customWidth="1"/>
    <col min="4864" max="4864" width="0" style="384" hidden="1" customWidth="1"/>
    <col min="4865" max="4871" width="9.54296875" style="384" customWidth="1"/>
    <col min="4872" max="5114" width="9.81640625" style="384"/>
    <col min="5115" max="5115" width="3.81640625" style="384" customWidth="1"/>
    <col min="5116" max="5117" width="9.54296875" style="384" customWidth="1"/>
    <col min="5118" max="5119" width="14.7265625" style="384" customWidth="1"/>
    <col min="5120" max="5120" width="0" style="384" hidden="1" customWidth="1"/>
    <col min="5121" max="5127" width="9.54296875" style="384" customWidth="1"/>
    <col min="5128" max="5370" width="9.81640625" style="384"/>
    <col min="5371" max="5371" width="3.81640625" style="384" customWidth="1"/>
    <col min="5372" max="5373" width="9.54296875" style="384" customWidth="1"/>
    <col min="5374" max="5375" width="14.7265625" style="384" customWidth="1"/>
    <col min="5376" max="5376" width="0" style="384" hidden="1" customWidth="1"/>
    <col min="5377" max="5383" width="9.54296875" style="384" customWidth="1"/>
    <col min="5384" max="5626" width="9.81640625" style="384"/>
    <col min="5627" max="5627" width="3.81640625" style="384" customWidth="1"/>
    <col min="5628" max="5629" width="9.54296875" style="384" customWidth="1"/>
    <col min="5630" max="5631" width="14.7265625" style="384" customWidth="1"/>
    <col min="5632" max="5632" width="0" style="384" hidden="1" customWidth="1"/>
    <col min="5633" max="5639" width="9.54296875" style="384" customWidth="1"/>
    <col min="5640" max="5882" width="9.81640625" style="384"/>
    <col min="5883" max="5883" width="3.81640625" style="384" customWidth="1"/>
    <col min="5884" max="5885" width="9.54296875" style="384" customWidth="1"/>
    <col min="5886" max="5887" width="14.7265625" style="384" customWidth="1"/>
    <col min="5888" max="5888" width="0" style="384" hidden="1" customWidth="1"/>
    <col min="5889" max="5895" width="9.54296875" style="384" customWidth="1"/>
    <col min="5896" max="6138" width="9.81640625" style="384"/>
    <col min="6139" max="6139" width="3.81640625" style="384" customWidth="1"/>
    <col min="6140" max="6141" width="9.54296875" style="384" customWidth="1"/>
    <col min="6142" max="6143" width="14.7265625" style="384" customWidth="1"/>
    <col min="6144" max="6144" width="0" style="384" hidden="1" customWidth="1"/>
    <col min="6145" max="6151" width="9.54296875" style="384" customWidth="1"/>
    <col min="6152" max="6394" width="9.81640625" style="384"/>
    <col min="6395" max="6395" width="3.81640625" style="384" customWidth="1"/>
    <col min="6396" max="6397" width="9.54296875" style="384" customWidth="1"/>
    <col min="6398" max="6399" width="14.7265625" style="384" customWidth="1"/>
    <col min="6400" max="6400" width="0" style="384" hidden="1" customWidth="1"/>
    <col min="6401" max="6407" width="9.54296875" style="384" customWidth="1"/>
    <col min="6408" max="6650" width="9.81640625" style="384"/>
    <col min="6651" max="6651" width="3.81640625" style="384" customWidth="1"/>
    <col min="6652" max="6653" width="9.54296875" style="384" customWidth="1"/>
    <col min="6654" max="6655" width="14.7265625" style="384" customWidth="1"/>
    <col min="6656" max="6656" width="0" style="384" hidden="1" customWidth="1"/>
    <col min="6657" max="6663" width="9.54296875" style="384" customWidth="1"/>
    <col min="6664" max="6906" width="9.81640625" style="384"/>
    <col min="6907" max="6907" width="3.81640625" style="384" customWidth="1"/>
    <col min="6908" max="6909" width="9.54296875" style="384" customWidth="1"/>
    <col min="6910" max="6911" width="14.7265625" style="384" customWidth="1"/>
    <col min="6912" max="6912" width="0" style="384" hidden="1" customWidth="1"/>
    <col min="6913" max="6919" width="9.54296875" style="384" customWidth="1"/>
    <col min="6920" max="7162" width="9.81640625" style="384"/>
    <col min="7163" max="7163" width="3.81640625" style="384" customWidth="1"/>
    <col min="7164" max="7165" width="9.54296875" style="384" customWidth="1"/>
    <col min="7166" max="7167" width="14.7265625" style="384" customWidth="1"/>
    <col min="7168" max="7168" width="0" style="384" hidden="1" customWidth="1"/>
    <col min="7169" max="7175" width="9.54296875" style="384" customWidth="1"/>
    <col min="7176" max="7418" width="9.81640625" style="384"/>
    <col min="7419" max="7419" width="3.81640625" style="384" customWidth="1"/>
    <col min="7420" max="7421" width="9.54296875" style="384" customWidth="1"/>
    <col min="7422" max="7423" width="14.7265625" style="384" customWidth="1"/>
    <col min="7424" max="7424" width="0" style="384" hidden="1" customWidth="1"/>
    <col min="7425" max="7431" width="9.54296875" style="384" customWidth="1"/>
    <col min="7432" max="7674" width="9.81640625" style="384"/>
    <col min="7675" max="7675" width="3.81640625" style="384" customWidth="1"/>
    <col min="7676" max="7677" width="9.54296875" style="384" customWidth="1"/>
    <col min="7678" max="7679" width="14.7265625" style="384" customWidth="1"/>
    <col min="7680" max="7680" width="0" style="384" hidden="1" customWidth="1"/>
    <col min="7681" max="7687" width="9.54296875" style="384" customWidth="1"/>
    <col min="7688" max="7930" width="9.81640625" style="384"/>
    <col min="7931" max="7931" width="3.81640625" style="384" customWidth="1"/>
    <col min="7932" max="7933" width="9.54296875" style="384" customWidth="1"/>
    <col min="7934" max="7935" width="14.7265625" style="384" customWidth="1"/>
    <col min="7936" max="7936" width="0" style="384" hidden="1" customWidth="1"/>
    <col min="7937" max="7943" width="9.54296875" style="384" customWidth="1"/>
    <col min="7944" max="8186" width="9.81640625" style="384"/>
    <col min="8187" max="8187" width="3.81640625" style="384" customWidth="1"/>
    <col min="8188" max="8189" width="9.54296875" style="384" customWidth="1"/>
    <col min="8190" max="8191" width="14.7265625" style="384" customWidth="1"/>
    <col min="8192" max="8192" width="0" style="384" hidden="1" customWidth="1"/>
    <col min="8193" max="8199" width="9.54296875" style="384" customWidth="1"/>
    <col min="8200" max="8442" width="9.81640625" style="384"/>
    <col min="8443" max="8443" width="3.81640625" style="384" customWidth="1"/>
    <col min="8444" max="8445" width="9.54296875" style="384" customWidth="1"/>
    <col min="8446" max="8447" width="14.7265625" style="384" customWidth="1"/>
    <col min="8448" max="8448" width="0" style="384" hidden="1" customWidth="1"/>
    <col min="8449" max="8455" width="9.54296875" style="384" customWidth="1"/>
    <col min="8456" max="8698" width="9.81640625" style="384"/>
    <col min="8699" max="8699" width="3.81640625" style="384" customWidth="1"/>
    <col min="8700" max="8701" width="9.54296875" style="384" customWidth="1"/>
    <col min="8702" max="8703" width="14.7265625" style="384" customWidth="1"/>
    <col min="8704" max="8704" width="0" style="384" hidden="1" customWidth="1"/>
    <col min="8705" max="8711" width="9.54296875" style="384" customWidth="1"/>
    <col min="8712" max="8954" width="9.81640625" style="384"/>
    <col min="8955" max="8955" width="3.81640625" style="384" customWidth="1"/>
    <col min="8956" max="8957" width="9.54296875" style="384" customWidth="1"/>
    <col min="8958" max="8959" width="14.7265625" style="384" customWidth="1"/>
    <col min="8960" max="8960" width="0" style="384" hidden="1" customWidth="1"/>
    <col min="8961" max="8967" width="9.54296875" style="384" customWidth="1"/>
    <col min="8968" max="9210" width="9.81640625" style="384"/>
    <col min="9211" max="9211" width="3.81640625" style="384" customWidth="1"/>
    <col min="9212" max="9213" width="9.54296875" style="384" customWidth="1"/>
    <col min="9214" max="9215" width="14.7265625" style="384" customWidth="1"/>
    <col min="9216" max="9216" width="0" style="384" hidden="1" customWidth="1"/>
    <col min="9217" max="9223" width="9.54296875" style="384" customWidth="1"/>
    <col min="9224" max="9466" width="9.81640625" style="384"/>
    <col min="9467" max="9467" width="3.81640625" style="384" customWidth="1"/>
    <col min="9468" max="9469" width="9.54296875" style="384" customWidth="1"/>
    <col min="9470" max="9471" width="14.7265625" style="384" customWidth="1"/>
    <col min="9472" max="9472" width="0" style="384" hidden="1" customWidth="1"/>
    <col min="9473" max="9479" width="9.54296875" style="384" customWidth="1"/>
    <col min="9480" max="9722" width="9.81640625" style="384"/>
    <col min="9723" max="9723" width="3.81640625" style="384" customWidth="1"/>
    <col min="9724" max="9725" width="9.54296875" style="384" customWidth="1"/>
    <col min="9726" max="9727" width="14.7265625" style="384" customWidth="1"/>
    <col min="9728" max="9728" width="0" style="384" hidden="1" customWidth="1"/>
    <col min="9729" max="9735" width="9.54296875" style="384" customWidth="1"/>
    <col min="9736" max="9978" width="9.81640625" style="384"/>
    <col min="9979" max="9979" width="3.81640625" style="384" customWidth="1"/>
    <col min="9980" max="9981" width="9.54296875" style="384" customWidth="1"/>
    <col min="9982" max="9983" width="14.7265625" style="384" customWidth="1"/>
    <col min="9984" max="9984" width="0" style="384" hidden="1" customWidth="1"/>
    <col min="9985" max="9991" width="9.54296875" style="384" customWidth="1"/>
    <col min="9992" max="10234" width="9.81640625" style="384"/>
    <col min="10235" max="10235" width="3.81640625" style="384" customWidth="1"/>
    <col min="10236" max="10237" width="9.54296875" style="384" customWidth="1"/>
    <col min="10238" max="10239" width="14.7265625" style="384" customWidth="1"/>
    <col min="10240" max="10240" width="0" style="384" hidden="1" customWidth="1"/>
    <col min="10241" max="10247" width="9.54296875" style="384" customWidth="1"/>
    <col min="10248" max="10490" width="9.81640625" style="384"/>
    <col min="10491" max="10491" width="3.81640625" style="384" customWidth="1"/>
    <col min="10492" max="10493" width="9.54296875" style="384" customWidth="1"/>
    <col min="10494" max="10495" width="14.7265625" style="384" customWidth="1"/>
    <col min="10496" max="10496" width="0" style="384" hidden="1" customWidth="1"/>
    <col min="10497" max="10503" width="9.54296875" style="384" customWidth="1"/>
    <col min="10504" max="10746" width="9.81640625" style="384"/>
    <col min="10747" max="10747" width="3.81640625" style="384" customWidth="1"/>
    <col min="10748" max="10749" width="9.54296875" style="384" customWidth="1"/>
    <col min="10750" max="10751" width="14.7265625" style="384" customWidth="1"/>
    <col min="10752" max="10752" width="0" style="384" hidden="1" customWidth="1"/>
    <col min="10753" max="10759" width="9.54296875" style="384" customWidth="1"/>
    <col min="10760" max="11002" width="9.81640625" style="384"/>
    <col min="11003" max="11003" width="3.81640625" style="384" customWidth="1"/>
    <col min="11004" max="11005" width="9.54296875" style="384" customWidth="1"/>
    <col min="11006" max="11007" width="14.7265625" style="384" customWidth="1"/>
    <col min="11008" max="11008" width="0" style="384" hidden="1" customWidth="1"/>
    <col min="11009" max="11015" width="9.54296875" style="384" customWidth="1"/>
    <col min="11016" max="11258" width="9.81640625" style="384"/>
    <col min="11259" max="11259" width="3.81640625" style="384" customWidth="1"/>
    <col min="11260" max="11261" width="9.54296875" style="384" customWidth="1"/>
    <col min="11262" max="11263" width="14.7265625" style="384" customWidth="1"/>
    <col min="11264" max="11264" width="0" style="384" hidden="1" customWidth="1"/>
    <col min="11265" max="11271" width="9.54296875" style="384" customWidth="1"/>
    <col min="11272" max="11514" width="9.81640625" style="384"/>
    <col min="11515" max="11515" width="3.81640625" style="384" customWidth="1"/>
    <col min="11516" max="11517" width="9.54296875" style="384" customWidth="1"/>
    <col min="11518" max="11519" width="14.7265625" style="384" customWidth="1"/>
    <col min="11520" max="11520" width="0" style="384" hidden="1" customWidth="1"/>
    <col min="11521" max="11527" width="9.54296875" style="384" customWidth="1"/>
    <col min="11528" max="11770" width="9.81640625" style="384"/>
    <col min="11771" max="11771" width="3.81640625" style="384" customWidth="1"/>
    <col min="11772" max="11773" width="9.54296875" style="384" customWidth="1"/>
    <col min="11774" max="11775" width="14.7265625" style="384" customWidth="1"/>
    <col min="11776" max="11776" width="0" style="384" hidden="1" customWidth="1"/>
    <col min="11777" max="11783" width="9.54296875" style="384" customWidth="1"/>
    <col min="11784" max="12026" width="9.81640625" style="384"/>
    <col min="12027" max="12027" width="3.81640625" style="384" customWidth="1"/>
    <col min="12028" max="12029" width="9.54296875" style="384" customWidth="1"/>
    <col min="12030" max="12031" width="14.7265625" style="384" customWidth="1"/>
    <col min="12032" max="12032" width="0" style="384" hidden="1" customWidth="1"/>
    <col min="12033" max="12039" width="9.54296875" style="384" customWidth="1"/>
    <col min="12040" max="12282" width="9.81640625" style="384"/>
    <col min="12283" max="12283" width="3.81640625" style="384" customWidth="1"/>
    <col min="12284" max="12285" width="9.54296875" style="384" customWidth="1"/>
    <col min="12286" max="12287" width="14.7265625" style="384" customWidth="1"/>
    <col min="12288" max="12288" width="0" style="384" hidden="1" customWidth="1"/>
    <col min="12289" max="12295" width="9.54296875" style="384" customWidth="1"/>
    <col min="12296" max="12538" width="9.81640625" style="384"/>
    <col min="12539" max="12539" width="3.81640625" style="384" customWidth="1"/>
    <col min="12540" max="12541" width="9.54296875" style="384" customWidth="1"/>
    <col min="12542" max="12543" width="14.7265625" style="384" customWidth="1"/>
    <col min="12544" max="12544" width="0" style="384" hidden="1" customWidth="1"/>
    <col min="12545" max="12551" width="9.54296875" style="384" customWidth="1"/>
    <col min="12552" max="12794" width="9.81640625" style="384"/>
    <col min="12795" max="12795" width="3.81640625" style="384" customWidth="1"/>
    <col min="12796" max="12797" width="9.54296875" style="384" customWidth="1"/>
    <col min="12798" max="12799" width="14.7265625" style="384" customWidth="1"/>
    <col min="12800" max="12800" width="0" style="384" hidden="1" customWidth="1"/>
    <col min="12801" max="12807" width="9.54296875" style="384" customWidth="1"/>
    <col min="12808" max="13050" width="9.81640625" style="384"/>
    <col min="13051" max="13051" width="3.81640625" style="384" customWidth="1"/>
    <col min="13052" max="13053" width="9.54296875" style="384" customWidth="1"/>
    <col min="13054" max="13055" width="14.7265625" style="384" customWidth="1"/>
    <col min="13056" max="13056" width="0" style="384" hidden="1" customWidth="1"/>
    <col min="13057" max="13063" width="9.54296875" style="384" customWidth="1"/>
    <col min="13064" max="13306" width="9.81640625" style="384"/>
    <col min="13307" max="13307" width="3.81640625" style="384" customWidth="1"/>
    <col min="13308" max="13309" width="9.54296875" style="384" customWidth="1"/>
    <col min="13310" max="13311" width="14.7265625" style="384" customWidth="1"/>
    <col min="13312" max="13312" width="0" style="384" hidden="1" customWidth="1"/>
    <col min="13313" max="13319" width="9.54296875" style="384" customWidth="1"/>
    <col min="13320" max="13562" width="9.81640625" style="384"/>
    <col min="13563" max="13563" width="3.81640625" style="384" customWidth="1"/>
    <col min="13564" max="13565" width="9.54296875" style="384" customWidth="1"/>
    <col min="13566" max="13567" width="14.7265625" style="384" customWidth="1"/>
    <col min="13568" max="13568" width="0" style="384" hidden="1" customWidth="1"/>
    <col min="13569" max="13575" width="9.54296875" style="384" customWidth="1"/>
    <col min="13576" max="13818" width="9.81640625" style="384"/>
    <col min="13819" max="13819" width="3.81640625" style="384" customWidth="1"/>
    <col min="13820" max="13821" width="9.54296875" style="384" customWidth="1"/>
    <col min="13822" max="13823" width="14.7265625" style="384" customWidth="1"/>
    <col min="13824" max="13824" width="0" style="384" hidden="1" customWidth="1"/>
    <col min="13825" max="13831" width="9.54296875" style="384" customWidth="1"/>
    <col min="13832" max="14074" width="9.81640625" style="384"/>
    <col min="14075" max="14075" width="3.81640625" style="384" customWidth="1"/>
    <col min="14076" max="14077" width="9.54296875" style="384" customWidth="1"/>
    <col min="14078" max="14079" width="14.7265625" style="384" customWidth="1"/>
    <col min="14080" max="14080" width="0" style="384" hidden="1" customWidth="1"/>
    <col min="14081" max="14087" width="9.54296875" style="384" customWidth="1"/>
    <col min="14088" max="14330" width="9.81640625" style="384"/>
    <col min="14331" max="14331" width="3.81640625" style="384" customWidth="1"/>
    <col min="14332" max="14333" width="9.54296875" style="384" customWidth="1"/>
    <col min="14334" max="14335" width="14.7265625" style="384" customWidth="1"/>
    <col min="14336" max="14336" width="0" style="384" hidden="1" customWidth="1"/>
    <col min="14337" max="14343" width="9.54296875" style="384" customWidth="1"/>
    <col min="14344" max="14586" width="9.81640625" style="384"/>
    <col min="14587" max="14587" width="3.81640625" style="384" customWidth="1"/>
    <col min="14588" max="14589" width="9.54296875" style="384" customWidth="1"/>
    <col min="14590" max="14591" width="14.7265625" style="384" customWidth="1"/>
    <col min="14592" max="14592" width="0" style="384" hidden="1" customWidth="1"/>
    <col min="14593" max="14599" width="9.54296875" style="384" customWidth="1"/>
    <col min="14600" max="14842" width="9.81640625" style="384"/>
    <col min="14843" max="14843" width="3.81640625" style="384" customWidth="1"/>
    <col min="14844" max="14845" width="9.54296875" style="384" customWidth="1"/>
    <col min="14846" max="14847" width="14.7265625" style="384" customWidth="1"/>
    <col min="14848" max="14848" width="0" style="384" hidden="1" customWidth="1"/>
    <col min="14849" max="14855" width="9.54296875" style="384" customWidth="1"/>
    <col min="14856" max="15098" width="9.81640625" style="384"/>
    <col min="15099" max="15099" width="3.81640625" style="384" customWidth="1"/>
    <col min="15100" max="15101" width="9.54296875" style="384" customWidth="1"/>
    <col min="15102" max="15103" width="14.7265625" style="384" customWidth="1"/>
    <col min="15104" max="15104" width="0" style="384" hidden="1" customWidth="1"/>
    <col min="15105" max="15111" width="9.54296875" style="384" customWidth="1"/>
    <col min="15112" max="15354" width="9.81640625" style="384"/>
    <col min="15355" max="15355" width="3.81640625" style="384" customWidth="1"/>
    <col min="15356" max="15357" width="9.54296875" style="384" customWidth="1"/>
    <col min="15358" max="15359" width="14.7265625" style="384" customWidth="1"/>
    <col min="15360" max="15360" width="0" style="384" hidden="1" customWidth="1"/>
    <col min="15361" max="15367" width="9.54296875" style="384" customWidth="1"/>
    <col min="15368" max="15610" width="9.81640625" style="384"/>
    <col min="15611" max="15611" width="3.81640625" style="384" customWidth="1"/>
    <col min="15612" max="15613" width="9.54296875" style="384" customWidth="1"/>
    <col min="15614" max="15615" width="14.7265625" style="384" customWidth="1"/>
    <col min="15616" max="15616" width="0" style="384" hidden="1" customWidth="1"/>
    <col min="15617" max="15623" width="9.54296875" style="384" customWidth="1"/>
    <col min="15624" max="15866" width="9.81640625" style="384"/>
    <col min="15867" max="15867" width="3.81640625" style="384" customWidth="1"/>
    <col min="15868" max="15869" width="9.54296875" style="384" customWidth="1"/>
    <col min="15870" max="15871" width="14.7265625" style="384" customWidth="1"/>
    <col min="15872" max="15872" width="0" style="384" hidden="1" customWidth="1"/>
    <col min="15873" max="15879" width="9.54296875" style="384" customWidth="1"/>
    <col min="15880" max="16122" width="9.81640625" style="384"/>
    <col min="16123" max="16123" width="3.81640625" style="384" customWidth="1"/>
    <col min="16124" max="16125" width="9.54296875" style="384" customWidth="1"/>
    <col min="16126" max="16127" width="14.7265625" style="384" customWidth="1"/>
    <col min="16128" max="16128" width="0" style="384" hidden="1" customWidth="1"/>
    <col min="16129" max="16135" width="9.54296875" style="384" customWidth="1"/>
    <col min="16136" max="16384" width="9.81640625" style="384"/>
  </cols>
  <sheetData>
    <row r="1" spans="1:8" s="365" customFormat="1" ht="12.75" customHeight="1">
      <c r="B1"/>
      <c r="C1"/>
      <c r="D1"/>
      <c r="E1"/>
      <c r="F1" s="366" t="s">
        <v>0</v>
      </c>
      <c r="G1" s="367" t="s">
        <v>348</v>
      </c>
      <c r="H1"/>
    </row>
    <row r="2" spans="1:8" s="365" customFormat="1" ht="12.75" customHeight="1">
      <c r="B2"/>
      <c r="C2"/>
      <c r="D2"/>
      <c r="E2"/>
      <c r="F2" s="366" t="s">
        <v>2</v>
      </c>
      <c r="G2" s="368" t="s">
        <v>349</v>
      </c>
      <c r="H2"/>
    </row>
    <row r="3" spans="1:8" s="365" customFormat="1" ht="12.75" customHeight="1" thickBot="1">
      <c r="B3"/>
      <c r="C3"/>
      <c r="D3"/>
      <c r="E3"/>
      <c r="F3" s="366" t="s">
        <v>4</v>
      </c>
      <c r="G3" s="369" t="s">
        <v>350</v>
      </c>
      <c r="H3"/>
    </row>
    <row r="4" spans="1:8" s="365" customFormat="1" ht="17.25" customHeight="1" thickBot="1">
      <c r="A4" s="370"/>
      <c r="B4" s="542" t="s">
        <v>351</v>
      </c>
      <c r="C4" s="542"/>
      <c r="D4" s="372">
        <f ca="1">TODAY()</f>
        <v>45733</v>
      </c>
      <c r="E4"/>
      <c r="F4"/>
      <c r="G4"/>
      <c r="H4"/>
    </row>
    <row r="5" spans="1:8" s="365" customFormat="1" ht="4" customHeight="1" thickBot="1">
      <c r="A5" s="370"/>
      <c r="B5" s="543"/>
      <c r="C5" s="543"/>
      <c r="D5" s="373"/>
      <c r="E5"/>
      <c r="F5" s="370"/>
      <c r="G5" s="370"/>
      <c r="H5"/>
    </row>
    <row r="6" spans="1:8" s="365" customFormat="1" ht="17.25" customHeight="1" thickBot="1">
      <c r="A6" s="370"/>
      <c r="B6" s="542" t="s">
        <v>352</v>
      </c>
      <c r="C6" s="542"/>
      <c r="D6" s="374" t="s">
        <v>201</v>
      </c>
      <c r="E6"/>
      <c r="F6" s="371" t="s">
        <v>353</v>
      </c>
      <c r="G6" s="426" t="s">
        <v>200</v>
      </c>
      <c r="H6"/>
    </row>
    <row r="7" spans="1:8" s="365" customFormat="1" ht="4" customHeight="1" thickBot="1">
      <c r="A7" s="370"/>
      <c r="B7" s="544"/>
      <c r="C7" s="544"/>
      <c r="D7" s="373"/>
      <c r="E7"/>
      <c r="F7" s="375"/>
      <c r="G7" s="376"/>
      <c r="H7"/>
    </row>
    <row r="8" spans="1:8" s="365" customFormat="1" ht="17.25" customHeight="1" thickBot="1">
      <c r="A8" s="370"/>
      <c r="B8" s="542" t="s">
        <v>354</v>
      </c>
      <c r="C8" s="542"/>
      <c r="D8" s="374" t="s">
        <v>600</v>
      </c>
      <c r="E8" s="377"/>
      <c r="F8" s="371" t="s">
        <v>355</v>
      </c>
      <c r="G8" s="374" t="s">
        <v>586</v>
      </c>
      <c r="H8"/>
    </row>
    <row r="9" spans="1:8" s="365" customFormat="1" ht="9" customHeight="1" thickBot="1">
      <c r="B9" s="378"/>
      <c r="C9" s="378"/>
      <c r="D9" s="378"/>
      <c r="F9" s="378"/>
      <c r="G9" s="378"/>
    </row>
    <row r="10" spans="1:8" s="376" customFormat="1" ht="33.75" customHeight="1" thickBot="1">
      <c r="A10" s="379" t="s">
        <v>356</v>
      </c>
      <c r="B10" s="379" t="s">
        <v>357</v>
      </c>
      <c r="C10" s="541" t="s">
        <v>358</v>
      </c>
      <c r="D10" s="541"/>
      <c r="E10" s="541"/>
      <c r="F10" s="541"/>
      <c r="G10" s="380" t="s">
        <v>359</v>
      </c>
      <c r="H10" s="380" t="s">
        <v>360</v>
      </c>
    </row>
    <row r="11" spans="1:8" s="365" customFormat="1" ht="106.9" customHeight="1" thickBot="1">
      <c r="A11" s="547">
        <v>1</v>
      </c>
      <c r="B11" s="382" t="s">
        <v>361</v>
      </c>
      <c r="C11" s="548" t="s">
        <v>601</v>
      </c>
      <c r="D11" s="549"/>
      <c r="E11" s="549"/>
      <c r="F11" s="550"/>
      <c r="G11" s="547"/>
      <c r="H11" s="381"/>
    </row>
    <row r="12" spans="1:8" s="365" customFormat="1" ht="106.9" customHeight="1" thickBot="1">
      <c r="A12" s="547"/>
      <c r="B12" s="382" t="s">
        <v>362</v>
      </c>
      <c r="C12" s="548" t="s">
        <v>602</v>
      </c>
      <c r="D12" s="549"/>
      <c r="E12" s="549"/>
      <c r="F12" s="550"/>
      <c r="G12" s="547"/>
      <c r="H12" s="381"/>
    </row>
    <row r="13" spans="1:8" s="365" customFormat="1" ht="106.9" customHeight="1" thickBot="1">
      <c r="A13" s="381">
        <v>2</v>
      </c>
      <c r="B13" s="382" t="s">
        <v>363</v>
      </c>
      <c r="C13" s="545" t="s">
        <v>603</v>
      </c>
      <c r="D13" s="545"/>
      <c r="E13" s="545"/>
      <c r="F13" s="545"/>
      <c r="G13" s="381"/>
      <c r="H13" s="381"/>
    </row>
    <row r="14" spans="1:8" s="365" customFormat="1" ht="106.9" customHeight="1" thickBot="1">
      <c r="A14" s="381">
        <v>3</v>
      </c>
      <c r="B14" s="382" t="s">
        <v>364</v>
      </c>
      <c r="C14" s="545" t="s">
        <v>74</v>
      </c>
      <c r="D14" s="545"/>
      <c r="E14" s="545"/>
      <c r="F14" s="545"/>
      <c r="G14" s="381"/>
      <c r="H14" s="381"/>
    </row>
    <row r="15" spans="1:8" s="365" customFormat="1" ht="106.9" customHeight="1" thickBot="1">
      <c r="A15" s="381">
        <v>4</v>
      </c>
      <c r="B15" s="382" t="s">
        <v>365</v>
      </c>
      <c r="C15" s="545" t="str">
        <f>'1. CUTTING'!C136</f>
        <v xml:space="preserve">KHÔNG WASH </v>
      </c>
      <c r="D15" s="545"/>
      <c r="E15" s="545"/>
      <c r="F15" s="545"/>
      <c r="G15" s="381"/>
      <c r="H15" s="381"/>
    </row>
    <row r="16" spans="1:8" s="365" customFormat="1" ht="106.9" customHeight="1" thickBot="1">
      <c r="A16" s="381">
        <v>5</v>
      </c>
      <c r="B16" s="382" t="s">
        <v>366</v>
      </c>
      <c r="C16" s="545"/>
      <c r="D16" s="545"/>
      <c r="E16" s="545"/>
      <c r="F16" s="545"/>
      <c r="G16" s="381"/>
      <c r="H16" s="381"/>
    </row>
    <row r="17" spans="1:16" ht="12" customHeight="1">
      <c r="A17" s="376"/>
      <c r="B17" s="376"/>
      <c r="C17" s="383"/>
      <c r="D17" s="383"/>
      <c r="E17" s="383"/>
      <c r="F17" s="383"/>
      <c r="G17" s="376"/>
      <c r="H17" s="376"/>
    </row>
    <row r="18" spans="1:16" ht="34.5" customHeight="1">
      <c r="A18" s="376"/>
      <c r="B18" s="546" t="s">
        <v>367</v>
      </c>
      <c r="C18" s="546"/>
      <c r="D18" s="546"/>
      <c r="E18" s="383"/>
      <c r="F18" s="383"/>
      <c r="G18" s="546" t="s">
        <v>368</v>
      </c>
      <c r="H18" s="546"/>
    </row>
    <row r="19" spans="1:16" ht="40" customHeight="1">
      <c r="A19" s="376"/>
      <c r="B19" s="385"/>
      <c r="C19" s="385"/>
      <c r="D19" s="385"/>
      <c r="E19" s="385"/>
      <c r="F19" s="365"/>
      <c r="G19" s="385"/>
      <c r="H19" s="385"/>
    </row>
    <row r="20" spans="1:16" ht="40" customHeight="1">
      <c r="A20" s="370"/>
      <c r="B20" s="386"/>
      <c r="C20" s="386"/>
      <c r="D20" s="386"/>
      <c r="E20" s="386"/>
      <c r="F20" s="386"/>
      <c r="G20" s="386"/>
      <c r="H20" s="386"/>
    </row>
    <row r="21" spans="1:16" ht="40" customHeight="1">
      <c r="A21" s="370"/>
      <c r="B21" s="386"/>
      <c r="C21" s="386"/>
      <c r="D21" s="386"/>
      <c r="E21" s="386"/>
      <c r="F21" s="386"/>
      <c r="G21" s="386"/>
      <c r="H21" s="386"/>
    </row>
    <row r="22" spans="1:16" ht="40" customHeight="1">
      <c r="A22" s="370"/>
      <c r="B22" s="386"/>
      <c r="C22" s="386"/>
      <c r="D22" s="386"/>
      <c r="E22" s="386"/>
      <c r="F22" s="386"/>
      <c r="G22" s="386"/>
      <c r="H22" s="386"/>
    </row>
    <row r="23" spans="1:16" ht="40" customHeight="1">
      <c r="A23" s="370"/>
      <c r="B23" s="386"/>
      <c r="C23" s="386"/>
      <c r="D23" s="386"/>
      <c r="E23" s="386"/>
      <c r="F23" s="386"/>
      <c r="G23" s="386"/>
      <c r="H23" s="386"/>
    </row>
    <row r="24" spans="1:16" ht="40" customHeight="1">
      <c r="A24" s="370"/>
      <c r="B24" s="386"/>
      <c r="C24" s="386"/>
      <c r="D24" s="386"/>
      <c r="E24" s="386"/>
      <c r="F24" s="386"/>
      <c r="G24" s="386"/>
      <c r="H24" s="386"/>
    </row>
    <row r="25" spans="1:16" ht="40" customHeight="1">
      <c r="A25" s="370"/>
      <c r="B25" s="386"/>
      <c r="C25" s="386"/>
      <c r="D25" s="386"/>
      <c r="E25" s="386"/>
      <c r="F25" s="386"/>
      <c r="G25" s="386"/>
      <c r="H25" s="386"/>
    </row>
    <row r="26" spans="1:16" ht="40" customHeight="1">
      <c r="A26" s="370"/>
      <c r="B26" s="386"/>
      <c r="C26" s="386"/>
      <c r="D26" s="386"/>
      <c r="E26" s="386"/>
      <c r="F26" s="386"/>
      <c r="G26" s="386"/>
      <c r="H26" s="386"/>
    </row>
    <row r="27" spans="1:16" ht="40" customHeight="1">
      <c r="A27" s="370"/>
      <c r="B27" s="386"/>
      <c r="C27" s="386"/>
      <c r="D27" s="386"/>
      <c r="E27" s="386"/>
      <c r="F27" s="386"/>
      <c r="G27" s="386"/>
      <c r="H27" s="386"/>
    </row>
    <row r="28" spans="1:16" ht="40" customHeight="1">
      <c r="A28" s="370"/>
      <c r="B28" s="386"/>
      <c r="C28" s="386"/>
      <c r="D28" s="386"/>
      <c r="E28" s="386"/>
      <c r="F28" s="386"/>
      <c r="G28" s="386"/>
      <c r="H28" s="386"/>
    </row>
    <row r="29" spans="1:16" ht="40" customHeight="1">
      <c r="A29" s="370"/>
      <c r="B29" s="386"/>
      <c r="C29" s="386"/>
      <c r="D29" s="386"/>
      <c r="E29" s="386"/>
      <c r="F29" s="386"/>
      <c r="G29" s="386"/>
      <c r="H29" s="386">
        <v>10</v>
      </c>
      <c r="J29" s="384">
        <f>(I29*0.3%+(I29/50)*0.5)</f>
        <v>0</v>
      </c>
      <c r="N29" s="331" t="s">
        <v>341</v>
      </c>
      <c r="O29" s="331"/>
      <c r="P29" s="331"/>
    </row>
    <row r="30" spans="1:16" ht="40" customHeight="1">
      <c r="A30" s="370"/>
      <c r="B30" s="386"/>
      <c r="C30" s="386"/>
      <c r="D30" s="386" t="s">
        <v>51</v>
      </c>
      <c r="E30" s="386"/>
      <c r="F30" s="386"/>
      <c r="G30" s="386"/>
      <c r="H30" s="386">
        <v>10</v>
      </c>
      <c r="N30" s="331" t="s">
        <v>342</v>
      </c>
      <c r="O30" s="331"/>
      <c r="P30" s="331"/>
    </row>
    <row r="31" spans="1:16" ht="40" customHeight="1">
      <c r="A31" s="370"/>
      <c r="B31" s="386"/>
      <c r="C31" s="386"/>
      <c r="D31" s="386"/>
      <c r="E31" s="386"/>
      <c r="F31" s="386"/>
      <c r="G31" s="386"/>
      <c r="H31" s="386"/>
    </row>
    <row r="32" spans="1:16" ht="40" customHeight="1">
      <c r="A32" s="370"/>
      <c r="B32" s="386"/>
      <c r="C32" s="386"/>
      <c r="D32" s="386"/>
      <c r="E32" s="386"/>
      <c r="F32" s="386"/>
      <c r="G32" s="386"/>
      <c r="H32" s="386"/>
    </row>
    <row r="33" spans="1:8" ht="40" customHeight="1">
      <c r="A33" s="370"/>
      <c r="B33" s="386"/>
      <c r="C33" s="386"/>
      <c r="D33" s="386"/>
      <c r="E33" s="386"/>
      <c r="F33" s="386"/>
      <c r="G33" s="386"/>
      <c r="H33" s="386"/>
    </row>
    <row r="34" spans="1:8" ht="40" customHeight="1">
      <c r="A34" s="370"/>
      <c r="B34" s="386"/>
      <c r="C34" s="386"/>
      <c r="D34" s="386"/>
      <c r="E34" s="386"/>
      <c r="F34" s="386"/>
      <c r="G34" s="386"/>
      <c r="H34" s="386"/>
    </row>
    <row r="35" spans="1:8" ht="40" customHeight="1">
      <c r="A35" s="370"/>
      <c r="B35" s="386"/>
      <c r="C35" s="386"/>
      <c r="D35" s="386"/>
      <c r="E35" s="386"/>
      <c r="F35" s="386"/>
      <c r="G35" s="386"/>
      <c r="H35" s="386"/>
    </row>
    <row r="36" spans="1:8" ht="40" customHeight="1">
      <c r="A36" s="370"/>
      <c r="B36" s="386"/>
      <c r="C36" s="386"/>
      <c r="D36" s="386"/>
      <c r="E36" s="386"/>
      <c r="F36" s="386"/>
      <c r="G36" s="386"/>
      <c r="H36" s="386"/>
    </row>
    <row r="37" spans="1:8" ht="40" customHeight="1">
      <c r="A37" s="370"/>
      <c r="B37" s="386"/>
      <c r="C37" s="386"/>
      <c r="D37" s="386"/>
      <c r="E37" s="386"/>
      <c r="F37" s="386" t="s">
        <v>369</v>
      </c>
      <c r="G37" s="386" t="s">
        <v>370</v>
      </c>
      <c r="H37" s="386"/>
    </row>
    <row r="38" spans="1:8" ht="40" customHeight="1">
      <c r="A38" s="370"/>
      <c r="B38" s="386"/>
      <c r="C38" s="386"/>
      <c r="D38" s="386"/>
      <c r="E38" s="386"/>
      <c r="F38" s="386"/>
      <c r="G38" s="386"/>
      <c r="H38" s="386"/>
    </row>
    <row r="39" spans="1:8" ht="40" customHeight="1">
      <c r="A39" s="370"/>
      <c r="B39" s="386"/>
      <c r="C39" s="386"/>
      <c r="D39" s="386"/>
      <c r="E39" s="386"/>
      <c r="F39" s="386">
        <f>D18</f>
        <v>0</v>
      </c>
      <c r="G39" s="386"/>
      <c r="H39" s="386"/>
    </row>
    <row r="40" spans="1:8" ht="40" customHeight="1">
      <c r="A40" s="370"/>
      <c r="B40" s="386"/>
      <c r="C40" s="386"/>
      <c r="D40" s="386"/>
      <c r="E40" s="386"/>
      <c r="F40" s="386"/>
      <c r="G40" s="386"/>
      <c r="H40" s="386"/>
    </row>
    <row r="41" spans="1:8" ht="40" customHeight="1">
      <c r="A41" s="370"/>
      <c r="B41" s="386"/>
      <c r="C41" s="386"/>
      <c r="D41" s="386"/>
      <c r="E41" s="386"/>
      <c r="F41" s="386"/>
      <c r="G41" s="386"/>
      <c r="H41" s="386"/>
    </row>
    <row r="42" spans="1:8" ht="40" customHeight="1">
      <c r="A42" s="370"/>
      <c r="B42" s="386"/>
      <c r="C42" s="386"/>
      <c r="D42" s="386"/>
      <c r="E42" s="386"/>
      <c r="F42" s="386"/>
      <c r="G42" s="386"/>
      <c r="H42" s="386"/>
    </row>
    <row r="43" spans="1:8" ht="40" customHeight="1">
      <c r="A43" s="370"/>
      <c r="B43" s="386"/>
      <c r="C43" s="386"/>
      <c r="D43" s="386"/>
      <c r="E43" s="386"/>
      <c r="F43" s="386"/>
      <c r="G43" s="386"/>
      <c r="H43" s="386"/>
    </row>
    <row r="44" spans="1:8" ht="40" customHeight="1">
      <c r="A44" s="370"/>
      <c r="B44" s="386"/>
      <c r="C44" s="386"/>
      <c r="D44" s="386"/>
      <c r="E44" s="386"/>
      <c r="F44" s="386"/>
      <c r="G44" s="386"/>
      <c r="H44" s="386"/>
    </row>
    <row r="45" spans="1:8" ht="40" customHeight="1">
      <c r="A45" s="370"/>
      <c r="B45" s="386"/>
      <c r="C45" s="386"/>
      <c r="D45" s="386"/>
      <c r="E45" s="386"/>
      <c r="F45" s="386"/>
      <c r="G45" s="386"/>
      <c r="H45" s="386"/>
    </row>
    <row r="46" spans="1:8" ht="40" customHeight="1">
      <c r="A46" s="370"/>
      <c r="B46" s="386"/>
      <c r="C46" s="386"/>
      <c r="D46" s="386"/>
      <c r="E46" s="386"/>
      <c r="F46" s="386"/>
      <c r="G46" s="386"/>
      <c r="H46" s="386"/>
    </row>
    <row r="47" spans="1:8" ht="40" customHeight="1">
      <c r="A47" s="370"/>
      <c r="B47" s="386"/>
      <c r="C47" s="386"/>
      <c r="D47" s="386"/>
      <c r="E47" s="386"/>
      <c r="F47" s="386"/>
      <c r="G47" s="386"/>
      <c r="H47" s="386"/>
    </row>
    <row r="48" spans="1:8" ht="40" customHeight="1">
      <c r="A48" s="370"/>
      <c r="B48" s="386"/>
      <c r="C48" s="386"/>
      <c r="D48" s="386"/>
      <c r="E48" s="386"/>
      <c r="F48" s="386"/>
      <c r="G48" s="386"/>
      <c r="H48" s="386"/>
    </row>
    <row r="49" spans="1:8" ht="40" customHeight="1">
      <c r="A49" s="370"/>
      <c r="B49" s="386"/>
      <c r="C49" s="386"/>
      <c r="D49" s="386"/>
      <c r="E49" s="386"/>
      <c r="F49" s="386"/>
      <c r="G49" s="386"/>
      <c r="H49" s="386"/>
    </row>
    <row r="50" spans="1:8" ht="40" customHeight="1">
      <c r="A50" s="370"/>
      <c r="B50" s="386"/>
      <c r="C50" s="386"/>
      <c r="D50" s="386"/>
      <c r="E50" s="386"/>
      <c r="F50" s="386"/>
      <c r="G50" s="386"/>
      <c r="H50" s="386"/>
    </row>
    <row r="51" spans="1:8" ht="40" customHeight="1">
      <c r="A51" s="370"/>
      <c r="B51" s="386"/>
      <c r="C51" s="386"/>
      <c r="D51" s="386"/>
      <c r="E51" s="386"/>
      <c r="F51" s="386"/>
      <c r="G51" s="386"/>
      <c r="H51" s="386"/>
    </row>
    <row r="52" spans="1:8" ht="40" customHeight="1">
      <c r="A52" s="370"/>
      <c r="B52" s="386"/>
      <c r="C52" s="386"/>
      <c r="D52" s="386"/>
      <c r="E52" s="386"/>
      <c r="F52" s="386"/>
      <c r="G52" s="386"/>
      <c r="H52" s="386"/>
    </row>
    <row r="53" spans="1:8" ht="40" customHeight="1">
      <c r="A53" s="370"/>
      <c r="B53" s="386"/>
      <c r="C53" s="386"/>
      <c r="D53" s="386"/>
      <c r="E53" s="386"/>
      <c r="F53" s="386"/>
      <c r="G53" s="386"/>
      <c r="H53" s="386"/>
    </row>
    <row r="54" spans="1:8" ht="40" customHeight="1">
      <c r="A54" s="370"/>
      <c r="B54" s="386"/>
      <c r="C54" s="386"/>
      <c r="D54" s="386"/>
      <c r="E54" s="386"/>
      <c r="F54" s="386"/>
      <c r="G54" s="386"/>
      <c r="H54" s="386"/>
    </row>
    <row r="55" spans="1:8" ht="40" customHeight="1">
      <c r="A55" s="370"/>
      <c r="B55" s="386"/>
      <c r="C55" s="386"/>
      <c r="D55" s="386"/>
      <c r="E55" s="386"/>
      <c r="F55" s="386"/>
      <c r="G55" s="386"/>
      <c r="H55" s="386"/>
    </row>
    <row r="56" spans="1:8" ht="40" customHeight="1">
      <c r="A56" s="370"/>
      <c r="B56" s="386"/>
      <c r="C56" s="386"/>
      <c r="D56" s="386"/>
      <c r="E56" s="386"/>
      <c r="F56" s="386"/>
      <c r="G56" s="386"/>
      <c r="H56" s="386"/>
    </row>
    <row r="57" spans="1:8" ht="40" customHeight="1">
      <c r="A57" s="370"/>
      <c r="B57" s="386"/>
      <c r="C57" s="386"/>
      <c r="D57" s="386"/>
      <c r="E57" s="386"/>
      <c r="F57" s="386"/>
      <c r="G57" s="386"/>
      <c r="H57" s="386"/>
    </row>
    <row r="58" spans="1:8" ht="40" customHeight="1">
      <c r="A58" s="370"/>
      <c r="B58" s="386"/>
      <c r="C58" s="386"/>
      <c r="D58" s="386"/>
      <c r="E58" s="386"/>
      <c r="F58" s="386"/>
      <c r="G58" s="386"/>
      <c r="H58" s="386"/>
    </row>
    <row r="59" spans="1:8" ht="40" customHeight="1">
      <c r="A59" s="370"/>
      <c r="B59" s="386"/>
      <c r="C59" s="386"/>
      <c r="D59" s="386"/>
      <c r="E59" s="386"/>
      <c r="F59" s="386"/>
      <c r="G59" s="386"/>
      <c r="H59" s="386"/>
    </row>
    <row r="60" spans="1:8" ht="40" customHeight="1">
      <c r="A60" s="370"/>
      <c r="B60" s="386"/>
      <c r="C60" s="386"/>
      <c r="D60" s="386"/>
      <c r="E60" s="386"/>
      <c r="F60" s="386"/>
      <c r="G60" s="386"/>
      <c r="H60" s="386"/>
    </row>
    <row r="61" spans="1:8" ht="40" customHeight="1">
      <c r="A61" s="370"/>
      <c r="B61" s="386"/>
      <c r="C61" s="386"/>
      <c r="D61" s="386"/>
      <c r="E61" s="386"/>
      <c r="F61" s="386"/>
      <c r="G61" s="386"/>
      <c r="H61" s="386"/>
    </row>
    <row r="62" spans="1:8" ht="40" customHeight="1">
      <c r="A62" s="370"/>
      <c r="B62" s="386"/>
      <c r="C62" s="386"/>
      <c r="D62" s="386"/>
      <c r="E62" s="386"/>
      <c r="F62" s="386"/>
      <c r="G62" s="386"/>
      <c r="H62" s="386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pageSetUpPr fitToPage="1"/>
  </sheetPr>
  <dimension ref="A1:W170"/>
  <sheetViews>
    <sheetView view="pageBreakPreview" topLeftCell="A11" zoomScale="40" zoomScaleNormal="55" zoomScaleSheetLayoutView="40" zoomScalePageLayoutView="40" workbookViewId="0">
      <selection activeCell="G28" sqref="G28:L28"/>
    </sheetView>
  </sheetViews>
  <sheetFormatPr defaultColWidth="9.26953125" defaultRowHeight="14"/>
  <cols>
    <col min="1" max="1" width="8.453125" style="76" customWidth="1"/>
    <col min="2" max="2" width="24.54296875" style="76" customWidth="1"/>
    <col min="3" max="3" width="26" style="76" customWidth="1"/>
    <col min="4" max="4" width="22.54296875" style="76" customWidth="1"/>
    <col min="5" max="5" width="26.26953125" style="76" customWidth="1"/>
    <col min="6" max="6" width="18" style="76" customWidth="1"/>
    <col min="7" max="7" width="17.7265625" style="77" customWidth="1"/>
    <col min="8" max="8" width="16" style="76" customWidth="1"/>
    <col min="9" max="9" width="18.54296875" style="76" customWidth="1"/>
    <col min="10" max="10" width="16" style="76" customWidth="1"/>
    <col min="11" max="11" width="19" style="76" customWidth="1"/>
    <col min="12" max="12" width="18.7265625" style="76" customWidth="1"/>
    <col min="13" max="13" width="14.26953125" style="76" customWidth="1"/>
    <col min="14" max="15" width="13.453125" style="76" customWidth="1"/>
    <col min="16" max="16" width="20.7265625" style="76" customWidth="1"/>
    <col min="17" max="17" width="15" style="76" bestFit="1" customWidth="1"/>
    <col min="18" max="21" width="11.26953125" style="76" bestFit="1" customWidth="1"/>
    <col min="22" max="22" width="9.26953125" style="76" bestFit="1" customWidth="1"/>
    <col min="23" max="23" width="16.453125" style="76" bestFit="1" customWidth="1"/>
    <col min="24" max="16384" width="9.26953125" style="76"/>
  </cols>
  <sheetData>
    <row r="1" spans="1:16" s="4" customFormat="1" ht="29.65" customHeight="1">
      <c r="A1" s="107"/>
      <c r="B1" s="107"/>
      <c r="C1" s="107"/>
      <c r="D1" s="108"/>
      <c r="E1" s="107"/>
      <c r="F1" s="107"/>
      <c r="G1" s="107"/>
      <c r="H1" s="107"/>
      <c r="I1" s="107"/>
      <c r="J1" s="107"/>
      <c r="K1" s="107"/>
      <c r="L1" s="109"/>
      <c r="M1" s="443" t="s">
        <v>0</v>
      </c>
      <c r="N1" s="443" t="s">
        <v>0</v>
      </c>
      <c r="O1" s="576" t="s">
        <v>1</v>
      </c>
      <c r="P1" s="576"/>
    </row>
    <row r="2" spans="1:16" s="4" customFormat="1" ht="29.65" customHeight="1">
      <c r="A2" s="107"/>
      <c r="B2" s="107"/>
      <c r="C2" s="107"/>
      <c r="D2" s="107"/>
      <c r="E2" s="107"/>
      <c r="F2" s="107"/>
      <c r="G2" s="107"/>
      <c r="H2" s="107"/>
      <c r="I2" s="107"/>
      <c r="J2" s="107"/>
      <c r="K2" s="107"/>
      <c r="L2" s="109"/>
      <c r="M2" s="443" t="s">
        <v>2</v>
      </c>
      <c r="N2" s="443" t="s">
        <v>2</v>
      </c>
      <c r="O2" s="577" t="s">
        <v>3</v>
      </c>
      <c r="P2" s="577"/>
    </row>
    <row r="3" spans="1:16" s="4" customFormat="1" ht="29.65" customHeight="1">
      <c r="A3" s="107"/>
      <c r="B3" s="107"/>
      <c r="C3" s="107"/>
      <c r="D3" s="107"/>
      <c r="E3" s="107"/>
      <c r="F3" s="107"/>
      <c r="G3" s="107"/>
      <c r="H3" s="107"/>
      <c r="I3" s="107"/>
      <c r="J3" s="107"/>
      <c r="K3" s="107"/>
      <c r="L3" s="109"/>
      <c r="M3" s="443" t="s">
        <v>4</v>
      </c>
      <c r="N3" s="443" t="s">
        <v>4</v>
      </c>
      <c r="O3" s="578" t="s">
        <v>5</v>
      </c>
      <c r="P3" s="576"/>
    </row>
    <row r="4" spans="1:16" s="5" customFormat="1" ht="39.65" customHeight="1" thickBot="1">
      <c r="B4" s="6" t="s">
        <v>97</v>
      </c>
      <c r="G4" s="7"/>
    </row>
    <row r="5" spans="1:16" s="5" customFormat="1" ht="38.15" customHeight="1">
      <c r="B5" s="8" t="s">
        <v>6</v>
      </c>
      <c r="C5" s="8"/>
      <c r="D5" s="6"/>
      <c r="F5" s="9"/>
      <c r="G5" s="593" t="s">
        <v>98</v>
      </c>
      <c r="H5" s="594"/>
      <c r="I5" s="594"/>
      <c r="J5" s="594"/>
      <c r="K5" s="594"/>
      <c r="L5" s="595"/>
    </row>
    <row r="6" spans="1:16" s="10" customFormat="1" ht="38.15" customHeight="1">
      <c r="B6" s="11" t="s">
        <v>7</v>
      </c>
      <c r="C6" s="11"/>
      <c r="D6" s="12" t="s">
        <v>99</v>
      </c>
      <c r="E6" s="145"/>
      <c r="F6" s="11"/>
      <c r="G6" s="596"/>
      <c r="H6" s="597"/>
      <c r="I6" s="597"/>
      <c r="J6" s="597"/>
      <c r="K6" s="597"/>
      <c r="L6" s="598"/>
      <c r="M6" s="13"/>
      <c r="N6" s="13"/>
      <c r="O6" s="13"/>
      <c r="P6" s="13"/>
    </row>
    <row r="7" spans="1:16" s="10" customFormat="1" ht="38.15" customHeight="1">
      <c r="B7" s="11" t="s">
        <v>8</v>
      </c>
      <c r="C7" s="11"/>
      <c r="D7" s="12" t="s">
        <v>100</v>
      </c>
      <c r="E7" s="12"/>
      <c r="F7" s="11"/>
      <c r="G7" s="596"/>
      <c r="H7" s="597"/>
      <c r="I7" s="597"/>
      <c r="J7" s="597"/>
      <c r="K7" s="597"/>
      <c r="L7" s="598"/>
      <c r="M7" s="13"/>
      <c r="N7" s="13"/>
      <c r="O7" s="13"/>
      <c r="P7" s="13"/>
    </row>
    <row r="8" spans="1:16" s="10" customFormat="1" ht="38.15" customHeight="1" thickBot="1">
      <c r="B8" s="11" t="s">
        <v>9</v>
      </c>
      <c r="C8" s="11"/>
      <c r="D8" s="180" t="s">
        <v>101</v>
      </c>
      <c r="E8" s="153"/>
      <c r="F8" s="153"/>
      <c r="G8" s="599"/>
      <c r="H8" s="600"/>
      <c r="I8" s="600"/>
      <c r="J8" s="600"/>
      <c r="K8" s="600"/>
      <c r="L8" s="601"/>
      <c r="M8" s="13"/>
      <c r="N8" s="13"/>
      <c r="O8" s="13"/>
      <c r="P8" s="13"/>
    </row>
    <row r="9" spans="1:16" s="14" customFormat="1" ht="32.5">
      <c r="B9" s="15" t="s">
        <v>10</v>
      </c>
      <c r="C9" s="15"/>
      <c r="D9" s="166" t="s">
        <v>102</v>
      </c>
      <c r="E9" s="16"/>
      <c r="F9" s="17"/>
      <c r="G9" s="18"/>
      <c r="H9" s="17"/>
      <c r="I9" s="17"/>
      <c r="J9" s="17"/>
      <c r="K9" s="17"/>
      <c r="L9" s="17"/>
      <c r="M9" s="17"/>
      <c r="N9" s="17"/>
      <c r="O9" s="17"/>
      <c r="P9" s="17"/>
    </row>
    <row r="10" spans="1:16" s="14" customFormat="1" ht="28">
      <c r="B10" s="19" t="s">
        <v>11</v>
      </c>
      <c r="C10" s="19"/>
      <c r="D10" s="20" t="s">
        <v>103</v>
      </c>
      <c r="E10" s="20"/>
      <c r="F10" s="20"/>
      <c r="G10" s="21"/>
      <c r="H10" s="20"/>
      <c r="I10" s="22"/>
      <c r="J10" s="22" t="s">
        <v>12</v>
      </c>
      <c r="K10" s="22"/>
      <c r="L10" s="22" t="s">
        <v>104</v>
      </c>
      <c r="M10" s="23"/>
      <c r="N10" s="23"/>
      <c r="O10" s="23"/>
      <c r="P10" s="23"/>
    </row>
    <row r="11" spans="1:16" s="14" customFormat="1" ht="60.65" customHeight="1">
      <c r="B11" s="22" t="s">
        <v>13</v>
      </c>
      <c r="C11" s="22"/>
      <c r="D11" s="154"/>
      <c r="E11" s="155"/>
      <c r="F11" s="155"/>
      <c r="G11" s="24"/>
      <c r="H11" s="25"/>
      <c r="I11" s="22"/>
      <c r="J11" s="22" t="s">
        <v>14</v>
      </c>
      <c r="K11" s="22"/>
      <c r="L11" s="602" t="s">
        <v>105</v>
      </c>
      <c r="M11" s="602"/>
      <c r="N11" s="602"/>
      <c r="O11" s="602"/>
      <c r="P11" s="602"/>
    </row>
    <row r="12" spans="1:16" s="14" customFormat="1" ht="28">
      <c r="B12" s="22" t="s">
        <v>15</v>
      </c>
      <c r="C12" s="22"/>
      <c r="D12" s="26"/>
      <c r="E12" s="22"/>
      <c r="F12" s="22"/>
      <c r="G12" s="27"/>
      <c r="H12" s="28"/>
      <c r="I12" s="22"/>
      <c r="J12" s="202" t="s">
        <v>16</v>
      </c>
      <c r="L12" s="22" t="s">
        <v>106</v>
      </c>
      <c r="M12" s="22"/>
      <c r="N12" s="28"/>
      <c r="O12" s="28"/>
      <c r="P12" s="23"/>
    </row>
    <row r="13" spans="1:16" s="14" customFormat="1" ht="28">
      <c r="B13" s="590"/>
      <c r="C13" s="590"/>
      <c r="D13" s="590"/>
      <c r="E13" s="590"/>
      <c r="F13" s="590"/>
      <c r="G13" s="27"/>
      <c r="H13" s="28"/>
      <c r="I13" s="22"/>
      <c r="J13" s="22" t="s">
        <v>17</v>
      </c>
      <c r="K13" s="22"/>
      <c r="L13" s="22" t="s">
        <v>107</v>
      </c>
      <c r="M13" s="28"/>
      <c r="N13" s="23"/>
      <c r="O13" s="23"/>
      <c r="P13" s="28"/>
    </row>
    <row r="14" spans="1:16" s="14" customFormat="1" ht="28">
      <c r="B14" s="22" t="s">
        <v>19</v>
      </c>
      <c r="C14" s="22"/>
      <c r="D14" s="22" t="s">
        <v>20</v>
      </c>
      <c r="E14" s="22"/>
      <c r="F14" s="22"/>
      <c r="G14" s="29"/>
      <c r="H14" s="22"/>
      <c r="I14" s="22"/>
      <c r="J14" s="22" t="s">
        <v>21</v>
      </c>
      <c r="K14" s="22"/>
      <c r="L14" s="23" t="s">
        <v>108</v>
      </c>
      <c r="M14" s="23"/>
      <c r="N14" s="23"/>
      <c r="O14" s="23"/>
      <c r="P14" s="23"/>
    </row>
    <row r="15" spans="1:16" s="14" customFormat="1" ht="21" customHeight="1">
      <c r="B15" s="30" t="s">
        <v>22</v>
      </c>
      <c r="C15" s="30"/>
      <c r="D15" s="30"/>
      <c r="E15" s="15"/>
      <c r="F15" s="15"/>
      <c r="G15" s="31"/>
      <c r="H15" s="15"/>
      <c r="I15" s="15"/>
      <c r="J15" s="15"/>
      <c r="K15" s="15"/>
      <c r="L15" s="15"/>
      <c r="M15" s="15"/>
      <c r="N15" s="15"/>
      <c r="O15" s="15"/>
      <c r="P15" s="15"/>
    </row>
    <row r="16" spans="1:16" s="32" customFormat="1" ht="18.75" customHeight="1">
      <c r="B16" s="33"/>
      <c r="C16" s="33"/>
      <c r="D16" s="33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</row>
    <row r="17" spans="2:22" s="5" customFormat="1" ht="35.65" customHeight="1">
      <c r="B17" s="34"/>
      <c r="C17" s="137" t="s">
        <v>23</v>
      </c>
      <c r="D17" s="137" t="s">
        <v>24</v>
      </c>
      <c r="E17" s="35" t="s">
        <v>25</v>
      </c>
      <c r="F17" s="35"/>
      <c r="G17" s="35" t="s">
        <v>91</v>
      </c>
      <c r="H17" s="35" t="s">
        <v>26</v>
      </c>
      <c r="I17" s="35" t="s">
        <v>27</v>
      </c>
      <c r="J17" s="35" t="s">
        <v>28</v>
      </c>
      <c r="K17" s="35" t="s">
        <v>29</v>
      </c>
      <c r="L17" s="35" t="s">
        <v>30</v>
      </c>
      <c r="M17" s="35"/>
      <c r="N17" s="35"/>
      <c r="O17" s="35"/>
      <c r="P17" s="139" t="s">
        <v>32</v>
      </c>
    </row>
    <row r="18" spans="2:22" s="5" customFormat="1" ht="35.65" customHeight="1">
      <c r="B18" s="138" t="s">
        <v>33</v>
      </c>
      <c r="C18" s="36"/>
      <c r="D18" s="37" t="s">
        <v>109</v>
      </c>
      <c r="E18" s="38"/>
      <c r="F18" s="39"/>
      <c r="G18" s="39">
        <v>13</v>
      </c>
      <c r="H18" s="39">
        <v>77</v>
      </c>
      <c r="I18" s="39">
        <v>95</v>
      </c>
      <c r="J18" s="39">
        <v>68</v>
      </c>
      <c r="K18" s="39">
        <v>41</v>
      </c>
      <c r="L18" s="39">
        <v>6</v>
      </c>
      <c r="M18" s="39"/>
      <c r="N18" s="39"/>
      <c r="O18" s="39"/>
      <c r="P18" s="40">
        <f>SUM(G18:O18)</f>
        <v>300</v>
      </c>
      <c r="Q18" s="208">
        <v>13</v>
      </c>
      <c r="R18" s="208">
        <v>77</v>
      </c>
      <c r="S18" s="208">
        <v>95</v>
      </c>
      <c r="T18" s="208">
        <v>68</v>
      </c>
      <c r="U18" s="208">
        <v>41</v>
      </c>
      <c r="V18" s="208">
        <v>6</v>
      </c>
    </row>
    <row r="19" spans="2:22" s="5" customFormat="1" ht="35.65" customHeight="1">
      <c r="B19" s="138" t="s">
        <v>35</v>
      </c>
      <c r="C19" s="36"/>
      <c r="D19" s="38" t="str">
        <f>D18</f>
        <v xml:space="preserve">DARKEST BLACK       </v>
      </c>
      <c r="E19" s="38"/>
      <c r="F19" s="39"/>
      <c r="G19" s="39">
        <f>ROUNDUP(G18*5%,0)</f>
        <v>1</v>
      </c>
      <c r="H19" s="39">
        <f t="shared" ref="H19:K19" si="0">ROUNDUP(H18*5%,0)</f>
        <v>4</v>
      </c>
      <c r="I19" s="39">
        <f>ROUNDUP(I18*5%,0)+1</f>
        <v>6</v>
      </c>
      <c r="J19" s="39">
        <f t="shared" si="0"/>
        <v>4</v>
      </c>
      <c r="K19" s="39">
        <f t="shared" si="0"/>
        <v>3</v>
      </c>
      <c r="L19" s="39">
        <f>ROUNDUP(L18*5%,0)</f>
        <v>1</v>
      </c>
      <c r="M19" s="39"/>
      <c r="N19" s="39"/>
      <c r="O19" s="39"/>
      <c r="P19" s="40">
        <f>SUM(G19:O19)</f>
        <v>19</v>
      </c>
    </row>
    <row r="20" spans="2:22" s="6" customFormat="1" ht="35.65" customHeight="1">
      <c r="B20" s="141" t="s">
        <v>36</v>
      </c>
      <c r="C20" s="141"/>
      <c r="D20" s="144" t="str">
        <f>D18</f>
        <v xml:space="preserve">DARKEST BLACK       </v>
      </c>
      <c r="E20" s="142"/>
      <c r="F20" s="143"/>
      <c r="G20" s="143">
        <f>G18+G19</f>
        <v>14</v>
      </c>
      <c r="H20" s="143">
        <f t="shared" ref="H20:L20" si="1">H18+H19</f>
        <v>81</v>
      </c>
      <c r="I20" s="143">
        <f t="shared" si="1"/>
        <v>101</v>
      </c>
      <c r="J20" s="143">
        <f t="shared" si="1"/>
        <v>72</v>
      </c>
      <c r="K20" s="143">
        <f t="shared" si="1"/>
        <v>44</v>
      </c>
      <c r="L20" s="143">
        <f t="shared" si="1"/>
        <v>7</v>
      </c>
      <c r="M20" s="143"/>
      <c r="N20" s="143"/>
      <c r="O20" s="143"/>
      <c r="P20" s="143">
        <f>SUM(G20:O20)</f>
        <v>319</v>
      </c>
    </row>
    <row r="21" spans="2:22" s="5" customFormat="1" ht="34.5" customHeight="1">
      <c r="B21" s="12"/>
      <c r="C21" s="12"/>
      <c r="D21" s="12"/>
      <c r="E21" s="41"/>
      <c r="F21" s="41"/>
      <c r="G21" s="42"/>
      <c r="H21" s="41"/>
      <c r="I21" s="41"/>
      <c r="J21" s="41"/>
      <c r="K21" s="41"/>
      <c r="L21" s="41"/>
      <c r="M21" s="43"/>
      <c r="N21" s="44"/>
      <c r="O21" s="44"/>
      <c r="P21" s="45"/>
    </row>
    <row r="22" spans="2:22" s="5" customFormat="1" ht="35.65" customHeight="1">
      <c r="B22" s="34"/>
      <c r="C22" s="137" t="s">
        <v>23</v>
      </c>
      <c r="D22" s="137" t="s">
        <v>24</v>
      </c>
      <c r="E22" s="35" t="s">
        <v>25</v>
      </c>
      <c r="F22" s="35"/>
      <c r="G22" s="35" t="s">
        <v>91</v>
      </c>
      <c r="H22" s="35" t="s">
        <v>26</v>
      </c>
      <c r="I22" s="35" t="s">
        <v>27</v>
      </c>
      <c r="J22" s="35" t="s">
        <v>28</v>
      </c>
      <c r="K22" s="35" t="s">
        <v>29</v>
      </c>
      <c r="L22" s="35" t="s">
        <v>30</v>
      </c>
      <c r="M22" s="35"/>
      <c r="N22" s="35"/>
      <c r="O22" s="35"/>
      <c r="P22" s="139" t="s">
        <v>32</v>
      </c>
    </row>
    <row r="23" spans="2:22" s="5" customFormat="1" ht="35.65" customHeight="1">
      <c r="B23" s="138" t="s">
        <v>33</v>
      </c>
      <c r="C23" s="36"/>
      <c r="D23" s="37" t="s">
        <v>110</v>
      </c>
      <c r="E23" s="38"/>
      <c r="F23" s="39"/>
      <c r="G23" s="39">
        <v>14</v>
      </c>
      <c r="H23" s="39">
        <v>77</v>
      </c>
      <c r="I23" s="39">
        <v>95</v>
      </c>
      <c r="J23" s="39">
        <v>68</v>
      </c>
      <c r="K23" s="39">
        <v>40</v>
      </c>
      <c r="L23" s="39">
        <v>6</v>
      </c>
      <c r="M23" s="39"/>
      <c r="N23" s="39"/>
      <c r="O23" s="39"/>
      <c r="P23" s="40">
        <f>SUM(G23:O23)</f>
        <v>300</v>
      </c>
      <c r="Q23" s="209">
        <v>14</v>
      </c>
      <c r="R23" s="209">
        <v>77</v>
      </c>
      <c r="S23" s="209">
        <v>95</v>
      </c>
      <c r="T23" s="209">
        <v>68</v>
      </c>
      <c r="U23" s="209">
        <v>40</v>
      </c>
      <c r="V23" s="209">
        <v>6</v>
      </c>
    </row>
    <row r="24" spans="2:22" s="5" customFormat="1" ht="35.65" customHeight="1">
      <c r="B24" s="138" t="s">
        <v>35</v>
      </c>
      <c r="C24" s="36"/>
      <c r="D24" s="38" t="str">
        <f>D23</f>
        <v xml:space="preserve">HYPER LILAC         </v>
      </c>
      <c r="E24" s="38"/>
      <c r="F24" s="39"/>
      <c r="G24" s="39">
        <f>ROUNDUP(G23*5%,0)</f>
        <v>1</v>
      </c>
      <c r="H24" s="39">
        <f t="shared" ref="H24:K24" si="2">ROUNDUP(H23*5%,0)</f>
        <v>4</v>
      </c>
      <c r="I24" s="39">
        <f>ROUNDUP(I23*5%,0)+1</f>
        <v>6</v>
      </c>
      <c r="J24" s="39">
        <f t="shared" si="2"/>
        <v>4</v>
      </c>
      <c r="K24" s="39">
        <f t="shared" si="2"/>
        <v>2</v>
      </c>
      <c r="L24" s="39">
        <f>ROUNDUP(L23*5%,0)</f>
        <v>1</v>
      </c>
      <c r="M24" s="39"/>
      <c r="N24" s="39"/>
      <c r="O24" s="39"/>
      <c r="P24" s="40">
        <f>SUM(G24:O24)</f>
        <v>18</v>
      </c>
    </row>
    <row r="25" spans="2:22" s="6" customFormat="1" ht="35.65" customHeight="1">
      <c r="B25" s="141" t="s">
        <v>36</v>
      </c>
      <c r="C25" s="141"/>
      <c r="D25" s="144" t="str">
        <f>D23</f>
        <v xml:space="preserve">HYPER LILAC         </v>
      </c>
      <c r="E25" s="142"/>
      <c r="F25" s="143"/>
      <c r="G25" s="143">
        <f>G23+G24</f>
        <v>15</v>
      </c>
      <c r="H25" s="143">
        <f t="shared" ref="H25" si="3">H23+H24</f>
        <v>81</v>
      </c>
      <c r="I25" s="143">
        <f t="shared" ref="I25" si="4">I23+I24</f>
        <v>101</v>
      </c>
      <c r="J25" s="143">
        <f t="shared" ref="J25" si="5">J23+J24</f>
        <v>72</v>
      </c>
      <c r="K25" s="143">
        <f t="shared" ref="K25" si="6">K23+K24</f>
        <v>42</v>
      </c>
      <c r="L25" s="143">
        <f t="shared" ref="L25" si="7">L23+L24</f>
        <v>7</v>
      </c>
      <c r="M25" s="143"/>
      <c r="N25" s="143"/>
      <c r="O25" s="143"/>
      <c r="P25" s="143">
        <f>SUM(G25:O25)</f>
        <v>318</v>
      </c>
    </row>
    <row r="26" spans="2:22" s="5" customFormat="1" ht="34.5" customHeight="1">
      <c r="B26" s="12"/>
      <c r="C26" s="12"/>
      <c r="D26" s="12"/>
      <c r="E26" s="41"/>
      <c r="F26" s="41"/>
      <c r="G26" s="42"/>
      <c r="H26" s="41"/>
      <c r="I26" s="41"/>
      <c r="J26" s="41"/>
      <c r="K26" s="41"/>
      <c r="L26" s="41"/>
      <c r="M26" s="43"/>
      <c r="N26" s="44"/>
      <c r="O26" s="44"/>
      <c r="P26" s="45"/>
    </row>
    <row r="27" spans="2:22" s="5" customFormat="1" ht="35.65" customHeight="1">
      <c r="B27" s="34"/>
      <c r="C27" s="137" t="s">
        <v>23</v>
      </c>
      <c r="D27" s="137" t="s">
        <v>24</v>
      </c>
      <c r="E27" s="35" t="s">
        <v>25</v>
      </c>
      <c r="F27" s="35"/>
      <c r="G27" s="35" t="s">
        <v>91</v>
      </c>
      <c r="H27" s="35" t="s">
        <v>26</v>
      </c>
      <c r="I27" s="35" t="s">
        <v>27</v>
      </c>
      <c r="J27" s="35" t="s">
        <v>28</v>
      </c>
      <c r="K27" s="35" t="s">
        <v>29</v>
      </c>
      <c r="L27" s="35" t="s">
        <v>30</v>
      </c>
      <c r="M27" s="35"/>
      <c r="N27" s="35"/>
      <c r="O27" s="35"/>
      <c r="P27" s="139" t="s">
        <v>32</v>
      </c>
    </row>
    <row r="28" spans="2:22" s="5" customFormat="1" ht="35.65" customHeight="1">
      <c r="B28" s="138" t="s">
        <v>33</v>
      </c>
      <c r="C28" s="36"/>
      <c r="D28" s="37" t="s">
        <v>111</v>
      </c>
      <c r="E28" s="38"/>
      <c r="F28" s="39"/>
      <c r="G28" s="39">
        <v>13</v>
      </c>
      <c r="H28" s="39">
        <v>77</v>
      </c>
      <c r="I28" s="39">
        <v>95</v>
      </c>
      <c r="J28" s="39">
        <v>68</v>
      </c>
      <c r="K28" s="39">
        <v>41</v>
      </c>
      <c r="L28" s="39">
        <v>6</v>
      </c>
      <c r="M28" s="39"/>
      <c r="N28" s="39"/>
      <c r="O28" s="39"/>
      <c r="P28" s="40">
        <f>SUM(G28:O28)</f>
        <v>300</v>
      </c>
      <c r="Q28" s="208">
        <v>13</v>
      </c>
      <c r="R28" s="208">
        <v>77</v>
      </c>
      <c r="S28" s="208">
        <v>95</v>
      </c>
      <c r="T28" s="208">
        <v>68</v>
      </c>
      <c r="U28" s="208">
        <v>41</v>
      </c>
      <c r="V28" s="208">
        <v>6</v>
      </c>
    </row>
    <row r="29" spans="2:22" s="5" customFormat="1" ht="35.65" customHeight="1">
      <c r="B29" s="138" t="s">
        <v>35</v>
      </c>
      <c r="C29" s="36"/>
      <c r="D29" s="38" t="str">
        <f>D28</f>
        <v xml:space="preserve">ATOMIC BLASTER      </v>
      </c>
      <c r="E29" s="38"/>
      <c r="F29" s="39"/>
      <c r="G29" s="39">
        <f>ROUNDUP(G28*5%,0)</f>
        <v>1</v>
      </c>
      <c r="H29" s="39">
        <f t="shared" ref="H29:K29" si="8">ROUNDUP(H28*5%,0)</f>
        <v>4</v>
      </c>
      <c r="I29" s="39">
        <f>ROUNDUP(I28*5%,0)+1</f>
        <v>6</v>
      </c>
      <c r="J29" s="39">
        <f t="shared" si="8"/>
        <v>4</v>
      </c>
      <c r="K29" s="39">
        <f t="shared" si="8"/>
        <v>3</v>
      </c>
      <c r="L29" s="39">
        <f>ROUNDUP(L28*5%,0)</f>
        <v>1</v>
      </c>
      <c r="M29" s="39"/>
      <c r="N29" s="39"/>
      <c r="O29" s="39"/>
      <c r="P29" s="40">
        <f>SUM(G29:O29)</f>
        <v>19</v>
      </c>
    </row>
    <row r="30" spans="2:22" s="6" customFormat="1" ht="35.65" customHeight="1">
      <c r="B30" s="141" t="s">
        <v>36</v>
      </c>
      <c r="C30" s="141"/>
      <c r="D30" s="144" t="str">
        <f>D28</f>
        <v xml:space="preserve">ATOMIC BLASTER      </v>
      </c>
      <c r="E30" s="142"/>
      <c r="F30" s="143"/>
      <c r="G30" s="143">
        <f>G28+G29</f>
        <v>14</v>
      </c>
      <c r="H30" s="143">
        <f t="shared" ref="H30" si="9">H28+H29</f>
        <v>81</v>
      </c>
      <c r="I30" s="143">
        <f t="shared" ref="I30" si="10">I28+I29</f>
        <v>101</v>
      </c>
      <c r="J30" s="143">
        <f t="shared" ref="J30" si="11">J28+J29</f>
        <v>72</v>
      </c>
      <c r="K30" s="143">
        <f t="shared" ref="K30" si="12">K28+K29</f>
        <v>44</v>
      </c>
      <c r="L30" s="143">
        <f t="shared" ref="L30" si="13">L28+L29</f>
        <v>7</v>
      </c>
      <c r="M30" s="143"/>
      <c r="N30" s="143"/>
      <c r="O30" s="143"/>
      <c r="P30" s="143">
        <f>SUM(G30:O30)</f>
        <v>319</v>
      </c>
    </row>
    <row r="31" spans="2:22" s="5" customFormat="1" ht="34.5" customHeight="1">
      <c r="B31" s="12"/>
      <c r="C31" s="12"/>
      <c r="D31" s="12"/>
      <c r="E31" s="41"/>
      <c r="F31" s="41"/>
      <c r="G31" s="42"/>
      <c r="H31" s="41"/>
      <c r="I31" s="41"/>
      <c r="J31" s="41"/>
      <c r="K31" s="41"/>
      <c r="L31" s="41"/>
      <c r="M31" s="43"/>
      <c r="N31" s="44"/>
      <c r="O31" s="44"/>
      <c r="P31" s="45"/>
    </row>
    <row r="32" spans="2:22" s="5" customFormat="1" ht="35.65" customHeight="1">
      <c r="B32" s="34"/>
      <c r="C32" s="137" t="s">
        <v>23</v>
      </c>
      <c r="D32" s="137" t="s">
        <v>24</v>
      </c>
      <c r="E32" s="35" t="s">
        <v>25</v>
      </c>
      <c r="F32" s="35"/>
      <c r="G32" s="35" t="s">
        <v>91</v>
      </c>
      <c r="H32" s="35" t="s">
        <v>26</v>
      </c>
      <c r="I32" s="35" t="s">
        <v>27</v>
      </c>
      <c r="J32" s="35" t="s">
        <v>28</v>
      </c>
      <c r="K32" s="35" t="s">
        <v>29</v>
      </c>
      <c r="L32" s="35" t="s">
        <v>30</v>
      </c>
      <c r="M32" s="35"/>
      <c r="N32" s="35"/>
      <c r="O32" s="35"/>
      <c r="P32" s="139" t="s">
        <v>32</v>
      </c>
    </row>
    <row r="33" spans="1:23" s="5" customFormat="1" ht="35.65" customHeight="1">
      <c r="B33" s="138" t="s">
        <v>33</v>
      </c>
      <c r="C33" s="36"/>
      <c r="D33" s="37" t="s">
        <v>112</v>
      </c>
      <c r="E33" s="38"/>
      <c r="F33" s="39"/>
      <c r="G33" s="39">
        <v>14</v>
      </c>
      <c r="H33" s="39">
        <v>77</v>
      </c>
      <c r="I33" s="39">
        <v>95</v>
      </c>
      <c r="J33" s="39">
        <v>68</v>
      </c>
      <c r="K33" s="39">
        <v>40</v>
      </c>
      <c r="L33" s="39">
        <v>6</v>
      </c>
      <c r="M33" s="39"/>
      <c r="N33" s="39"/>
      <c r="O33" s="39"/>
      <c r="P33" s="40">
        <f>SUM(G33:O33)</f>
        <v>300</v>
      </c>
      <c r="Q33" s="209">
        <v>14</v>
      </c>
      <c r="R33" s="209">
        <v>77</v>
      </c>
      <c r="S33" s="209">
        <v>95</v>
      </c>
      <c r="T33" s="209">
        <v>68</v>
      </c>
      <c r="U33" s="209">
        <v>40</v>
      </c>
      <c r="V33" s="209">
        <v>6</v>
      </c>
    </row>
    <row r="34" spans="1:23" s="5" customFormat="1" ht="35.65" customHeight="1">
      <c r="B34" s="138" t="s">
        <v>35</v>
      </c>
      <c r="C34" s="36"/>
      <c r="D34" s="38" t="str">
        <f>D33</f>
        <v xml:space="preserve">OPTIC WHITE         </v>
      </c>
      <c r="E34" s="38"/>
      <c r="F34" s="39"/>
      <c r="G34" s="39">
        <f>ROUNDUP(G33*5%,0)</f>
        <v>1</v>
      </c>
      <c r="H34" s="39">
        <f t="shared" ref="H34:K34" si="14">ROUNDUP(H33*5%,0)</f>
        <v>4</v>
      </c>
      <c r="I34" s="39">
        <f>ROUNDUP(I33*5%,0)+1</f>
        <v>6</v>
      </c>
      <c r="J34" s="39">
        <f t="shared" si="14"/>
        <v>4</v>
      </c>
      <c r="K34" s="39">
        <f t="shared" si="14"/>
        <v>2</v>
      </c>
      <c r="L34" s="39">
        <f>ROUNDUP(L33*5%,0)</f>
        <v>1</v>
      </c>
      <c r="M34" s="39"/>
      <c r="N34" s="39"/>
      <c r="O34" s="39"/>
      <c r="P34" s="40">
        <f>SUM(G34:O34)</f>
        <v>18</v>
      </c>
    </row>
    <row r="35" spans="1:23" s="6" customFormat="1" ht="35.65" customHeight="1">
      <c r="B35" s="141" t="s">
        <v>36</v>
      </c>
      <c r="C35" s="141"/>
      <c r="D35" s="144" t="str">
        <f>D33</f>
        <v xml:space="preserve">OPTIC WHITE         </v>
      </c>
      <c r="E35" s="142"/>
      <c r="F35" s="143"/>
      <c r="G35" s="143">
        <f>G33+G34</f>
        <v>15</v>
      </c>
      <c r="H35" s="143">
        <f t="shared" ref="H35" si="15">H33+H34</f>
        <v>81</v>
      </c>
      <c r="I35" s="143">
        <f t="shared" ref="I35" si="16">I33+I34</f>
        <v>101</v>
      </c>
      <c r="J35" s="143">
        <f t="shared" ref="J35" si="17">J33+J34</f>
        <v>72</v>
      </c>
      <c r="K35" s="143">
        <f t="shared" ref="K35" si="18">K33+K34</f>
        <v>42</v>
      </c>
      <c r="L35" s="143">
        <f t="shared" ref="L35" si="19">L33+L34</f>
        <v>7</v>
      </c>
      <c r="M35" s="143"/>
      <c r="N35" s="143"/>
      <c r="O35" s="143"/>
      <c r="P35" s="143">
        <f>SUM(G35:O35)</f>
        <v>318</v>
      </c>
    </row>
    <row r="36" spans="1:23" s="5" customFormat="1" ht="34.5" customHeight="1">
      <c r="B36" s="12"/>
      <c r="C36" s="12"/>
      <c r="D36" s="12"/>
      <c r="E36" s="41"/>
      <c r="F36" s="41"/>
      <c r="G36" s="42"/>
      <c r="H36" s="41"/>
      <c r="I36" s="41"/>
      <c r="J36" s="41"/>
      <c r="K36" s="41"/>
      <c r="L36" s="41"/>
      <c r="M36" s="43"/>
      <c r="N36" s="44"/>
      <c r="O36" s="44"/>
      <c r="P36" s="45"/>
    </row>
    <row r="37" spans="1:23" s="46" customFormat="1" ht="42.75" customHeight="1">
      <c r="B37" s="129" t="s">
        <v>38</v>
      </c>
      <c r="C37" s="130"/>
      <c r="D37" s="129"/>
      <c r="E37" s="131"/>
      <c r="F37" s="132"/>
      <c r="G37" s="132">
        <f>SUM(G20,G25,G30,G35)</f>
        <v>58</v>
      </c>
      <c r="H37" s="132">
        <f t="shared" ref="H37:L37" si="20">SUM(H20,H25,H30,H35)</f>
        <v>324</v>
      </c>
      <c r="I37" s="132">
        <f t="shared" si="20"/>
        <v>404</v>
      </c>
      <c r="J37" s="132">
        <f t="shared" si="20"/>
        <v>288</v>
      </c>
      <c r="K37" s="132">
        <f t="shared" si="20"/>
        <v>172</v>
      </c>
      <c r="L37" s="132">
        <f t="shared" si="20"/>
        <v>28</v>
      </c>
      <c r="M37" s="132"/>
      <c r="N37" s="132"/>
      <c r="O37" s="132"/>
      <c r="P37" s="132">
        <f>SUM(P20,P25,P30,P35)</f>
        <v>1274</v>
      </c>
      <c r="Q37" s="6">
        <f>SUM(Q3:Q36)</f>
        <v>54</v>
      </c>
      <c r="R37" s="6">
        <f t="shared" ref="R37:V37" si="21">SUM(R3:R36)</f>
        <v>308</v>
      </c>
      <c r="S37" s="6">
        <f t="shared" si="21"/>
        <v>380</v>
      </c>
      <c r="T37" s="6">
        <f t="shared" si="21"/>
        <v>272</v>
      </c>
      <c r="U37" s="6">
        <f t="shared" si="21"/>
        <v>162</v>
      </c>
      <c r="V37" s="6">
        <f t="shared" si="21"/>
        <v>24</v>
      </c>
      <c r="W37" s="6">
        <f>SUM(Q37:V37)</f>
        <v>1200</v>
      </c>
    </row>
    <row r="38" spans="1:23" s="47" customFormat="1" ht="20.25" customHeight="1">
      <c r="B38" s="48"/>
      <c r="C38" s="48"/>
      <c r="D38" s="49"/>
      <c r="E38" s="50"/>
      <c r="F38" s="51"/>
      <c r="G38" s="52"/>
      <c r="H38" s="53"/>
      <c r="I38" s="53"/>
      <c r="J38" s="53"/>
      <c r="K38" s="53"/>
      <c r="L38" s="54"/>
      <c r="M38" s="55"/>
      <c r="N38" s="51"/>
      <c r="O38" s="51"/>
      <c r="P38" s="51"/>
    </row>
    <row r="39" spans="1:23" s="4" customFormat="1" ht="30.75" customHeight="1" thickBot="1">
      <c r="B39" s="133" t="s">
        <v>39</v>
      </c>
      <c r="C39" s="56"/>
      <c r="D39" s="56"/>
      <c r="E39" s="56"/>
      <c r="F39" s="57"/>
      <c r="G39" s="58"/>
      <c r="H39" s="57"/>
      <c r="I39" s="57"/>
      <c r="J39" s="57"/>
      <c r="K39" s="57"/>
      <c r="L39" s="57"/>
      <c r="N39" s="59"/>
      <c r="O39" s="59"/>
      <c r="P39" s="60"/>
    </row>
    <row r="40" spans="1:23" s="61" customFormat="1" ht="100.5" thickBot="1">
      <c r="A40" s="591" t="s">
        <v>40</v>
      </c>
      <c r="B40" s="592"/>
      <c r="C40" s="592"/>
      <c r="D40" s="123" t="s">
        <v>41</v>
      </c>
      <c r="E40" s="124" t="s">
        <v>42</v>
      </c>
      <c r="F40" s="123" t="s">
        <v>43</v>
      </c>
      <c r="G40" s="125" t="s">
        <v>44</v>
      </c>
      <c r="H40" s="125" t="s">
        <v>45</v>
      </c>
      <c r="I40" s="125" t="s">
        <v>46</v>
      </c>
      <c r="J40" s="125" t="s">
        <v>47</v>
      </c>
      <c r="K40" s="125" t="s">
        <v>113</v>
      </c>
      <c r="L40" s="125" t="s">
        <v>49</v>
      </c>
      <c r="M40" s="582" t="s">
        <v>50</v>
      </c>
      <c r="N40" s="583"/>
      <c r="O40" s="583"/>
      <c r="P40" s="584"/>
    </row>
    <row r="41" spans="1:23" s="14" customFormat="1" ht="46.15" customHeight="1">
      <c r="A41" s="579" t="str">
        <f>D18</f>
        <v xml:space="preserve">DARKEST BLACK       </v>
      </c>
      <c r="B41" s="580"/>
      <c r="C41" s="580"/>
      <c r="D41" s="580"/>
      <c r="E41" s="580"/>
      <c r="F41" s="580"/>
      <c r="G41" s="580"/>
      <c r="H41" s="580"/>
      <c r="I41" s="580"/>
      <c r="J41" s="580"/>
      <c r="K41" s="580"/>
      <c r="L41" s="580"/>
      <c r="M41" s="580"/>
      <c r="N41" s="580"/>
      <c r="O41" s="580"/>
      <c r="P41" s="581"/>
    </row>
    <row r="42" spans="1:23" s="14" customFormat="1" ht="106.15" customHeight="1">
      <c r="A42" s="190">
        <v>1</v>
      </c>
      <c r="B42" s="589" t="str">
        <f>L11</f>
        <v>FRENCH TERRY 100% ORGANIC COTTON 430GSM</v>
      </c>
      <c r="C42" s="589"/>
      <c r="D42" s="146" t="s">
        <v>114</v>
      </c>
      <c r="E42" s="146" t="str">
        <f>A41</f>
        <v xml:space="preserve">DARKEST BLACK       </v>
      </c>
      <c r="F42" s="160" t="s">
        <v>28</v>
      </c>
      <c r="G42" s="167">
        <f>$P$20</f>
        <v>319</v>
      </c>
      <c r="H42" s="168">
        <v>0.84499999999999997</v>
      </c>
      <c r="I42" s="169">
        <f>G42*H42</f>
        <v>269.55500000000001</v>
      </c>
      <c r="J42" s="169">
        <f>I42*8.7%+(I42/25)*0.5</f>
        <v>28.842385</v>
      </c>
      <c r="K42" s="167">
        <v>0</v>
      </c>
      <c r="L42" s="189">
        <f t="shared" ref="L42:L43" si="22">ROUNDUP(SUM(I42:K42),0)</f>
        <v>299</v>
      </c>
      <c r="M42" s="585"/>
      <c r="N42" s="586"/>
      <c r="O42" s="586"/>
      <c r="P42" s="586"/>
    </row>
    <row r="43" spans="1:23" s="14" customFormat="1" ht="106.15" customHeight="1">
      <c r="A43" s="190">
        <v>2</v>
      </c>
      <c r="B43" s="589" t="s">
        <v>115</v>
      </c>
      <c r="C43" s="589"/>
      <c r="D43" s="146" t="s">
        <v>116</v>
      </c>
      <c r="E43" s="146" t="str">
        <f>E42</f>
        <v xml:space="preserve">DARKEST BLACK       </v>
      </c>
      <c r="F43" s="160" t="s">
        <v>28</v>
      </c>
      <c r="G43" s="167">
        <f>G42</f>
        <v>319</v>
      </c>
      <c r="H43" s="168">
        <v>0.02</v>
      </c>
      <c r="I43" s="169">
        <f t="shared" ref="I43" si="23">G43*H43</f>
        <v>6.38</v>
      </c>
      <c r="J43" s="169">
        <f>I43*3%+(I43/50)*0.5</f>
        <v>0.25519999999999998</v>
      </c>
      <c r="K43" s="167">
        <v>0</v>
      </c>
      <c r="L43" s="189">
        <f t="shared" si="22"/>
        <v>7</v>
      </c>
      <c r="M43" s="585"/>
      <c r="N43" s="586"/>
      <c r="O43" s="586"/>
      <c r="P43" s="586"/>
    </row>
    <row r="44" spans="1:23" s="14" customFormat="1" ht="106.15" customHeight="1">
      <c r="A44" s="190">
        <v>3</v>
      </c>
      <c r="B44" s="589" t="s">
        <v>117</v>
      </c>
      <c r="C44" s="589"/>
      <c r="D44" s="146" t="s">
        <v>118</v>
      </c>
      <c r="E44" s="146" t="str">
        <f>E43</f>
        <v xml:space="preserve">DARKEST BLACK       </v>
      </c>
      <c r="F44" s="160" t="s">
        <v>28</v>
      </c>
      <c r="G44" s="167">
        <f>G43</f>
        <v>319</v>
      </c>
      <c r="H44" s="168">
        <v>0.14000000000000001</v>
      </c>
      <c r="I44" s="169">
        <f>G44*H44</f>
        <v>44.660000000000004</v>
      </c>
      <c r="J44" s="169">
        <f>I44*0%+(I44/25)*0.5</f>
        <v>0.8932000000000001</v>
      </c>
      <c r="K44" s="167">
        <v>0</v>
      </c>
      <c r="L44" s="189">
        <f t="shared" ref="L44" si="24">ROUNDUP(SUM(I44:K44),0)</f>
        <v>46</v>
      </c>
      <c r="M44" s="585"/>
      <c r="N44" s="586"/>
      <c r="O44" s="586"/>
      <c r="P44" s="586"/>
    </row>
    <row r="45" spans="1:23" s="14" customFormat="1" ht="46.15" customHeight="1">
      <c r="A45" s="586" t="str">
        <f>D23</f>
        <v xml:space="preserve">HYPER LILAC         </v>
      </c>
      <c r="B45" s="586"/>
      <c r="C45" s="586"/>
      <c r="D45" s="586"/>
      <c r="E45" s="586"/>
      <c r="F45" s="586"/>
      <c r="G45" s="586"/>
      <c r="H45" s="586"/>
      <c r="I45" s="586"/>
      <c r="J45" s="586"/>
      <c r="K45" s="586"/>
      <c r="L45" s="586"/>
      <c r="M45" s="586"/>
      <c r="N45" s="586"/>
      <c r="O45" s="586"/>
      <c r="P45" s="586"/>
    </row>
    <row r="46" spans="1:23" s="14" customFormat="1" ht="106.15" customHeight="1">
      <c r="A46" s="190">
        <v>1</v>
      </c>
      <c r="B46" s="589" t="str">
        <f>L11</f>
        <v>FRENCH TERRY 100% ORGANIC COTTON 430GSM</v>
      </c>
      <c r="C46" s="589"/>
      <c r="D46" s="146" t="s">
        <v>114</v>
      </c>
      <c r="E46" s="146" t="str">
        <f>A45</f>
        <v xml:space="preserve">HYPER LILAC         </v>
      </c>
      <c r="F46" s="160" t="s">
        <v>28</v>
      </c>
      <c r="G46" s="167">
        <f>$P$25</f>
        <v>318</v>
      </c>
      <c r="H46" s="168">
        <v>0.84499999999999997</v>
      </c>
      <c r="I46" s="169">
        <f>G46*H46</f>
        <v>268.70999999999998</v>
      </c>
      <c r="J46" s="169">
        <f>I46*8.7%+(I46/25)*0.5</f>
        <v>28.751969999999996</v>
      </c>
      <c r="K46" s="167">
        <v>0</v>
      </c>
      <c r="L46" s="189">
        <f t="shared" ref="L46:L47" si="25">ROUNDUP(SUM(I46:K46),0)</f>
        <v>298</v>
      </c>
      <c r="M46" s="585"/>
      <c r="N46" s="586"/>
      <c r="O46" s="586"/>
      <c r="P46" s="586"/>
    </row>
    <row r="47" spans="1:23" s="14" customFormat="1" ht="106.15" customHeight="1">
      <c r="A47" s="190">
        <v>2</v>
      </c>
      <c r="B47" s="589" t="s">
        <v>115</v>
      </c>
      <c r="C47" s="589"/>
      <c r="D47" s="146" t="s">
        <v>116</v>
      </c>
      <c r="E47" s="146" t="str">
        <f>E46</f>
        <v xml:space="preserve">HYPER LILAC         </v>
      </c>
      <c r="F47" s="160" t="s">
        <v>28</v>
      </c>
      <c r="G47" s="167">
        <f>G46</f>
        <v>318</v>
      </c>
      <c r="H47" s="168">
        <v>0.02</v>
      </c>
      <c r="I47" s="169">
        <f t="shared" ref="I47" si="26">G47*H47</f>
        <v>6.36</v>
      </c>
      <c r="J47" s="169">
        <f>I47*3%+(I47/50)*0.5</f>
        <v>0.25440000000000002</v>
      </c>
      <c r="K47" s="167">
        <v>0</v>
      </c>
      <c r="L47" s="189">
        <f t="shared" si="25"/>
        <v>7</v>
      </c>
      <c r="M47" s="585"/>
      <c r="N47" s="586"/>
      <c r="O47" s="586"/>
      <c r="P47" s="586"/>
    </row>
    <row r="48" spans="1:23" s="14" customFormat="1" ht="106.15" customHeight="1">
      <c r="A48" s="190">
        <v>3</v>
      </c>
      <c r="B48" s="589" t="s">
        <v>117</v>
      </c>
      <c r="C48" s="589"/>
      <c r="D48" s="146" t="s">
        <v>118</v>
      </c>
      <c r="E48" s="146" t="str">
        <f>E47</f>
        <v xml:space="preserve">HYPER LILAC         </v>
      </c>
      <c r="F48" s="160" t="s">
        <v>28</v>
      </c>
      <c r="G48" s="167">
        <f>G47</f>
        <v>318</v>
      </c>
      <c r="H48" s="168">
        <v>0.14000000000000001</v>
      </c>
      <c r="I48" s="169">
        <f>G48*H48</f>
        <v>44.52</v>
      </c>
      <c r="J48" s="169">
        <f>I48*0%+(I48/25)*0.5</f>
        <v>0.89040000000000008</v>
      </c>
      <c r="K48" s="167">
        <v>0</v>
      </c>
      <c r="L48" s="189">
        <f t="shared" ref="L48" si="27">ROUNDUP(SUM(I48:K48),0)</f>
        <v>46</v>
      </c>
      <c r="M48" s="585"/>
      <c r="N48" s="586"/>
      <c r="O48" s="586"/>
      <c r="P48" s="586"/>
    </row>
    <row r="49" spans="1:16" s="14" customFormat="1" ht="46.15" customHeight="1">
      <c r="A49" s="586" t="str">
        <f>D28</f>
        <v xml:space="preserve">ATOMIC BLASTER      </v>
      </c>
      <c r="B49" s="586"/>
      <c r="C49" s="586"/>
      <c r="D49" s="586"/>
      <c r="E49" s="586"/>
      <c r="F49" s="586"/>
      <c r="G49" s="586"/>
      <c r="H49" s="586"/>
      <c r="I49" s="586"/>
      <c r="J49" s="586"/>
      <c r="K49" s="586"/>
      <c r="L49" s="586"/>
      <c r="M49" s="586"/>
      <c r="N49" s="586"/>
      <c r="O49" s="586"/>
      <c r="P49" s="586"/>
    </row>
    <row r="50" spans="1:16" s="14" customFormat="1" ht="106.15" customHeight="1">
      <c r="A50" s="190">
        <v>1</v>
      </c>
      <c r="B50" s="589" t="str">
        <f>L11</f>
        <v>FRENCH TERRY 100% ORGANIC COTTON 430GSM</v>
      </c>
      <c r="C50" s="589"/>
      <c r="D50" s="146" t="s">
        <v>114</v>
      </c>
      <c r="E50" s="146" t="str">
        <f>A49</f>
        <v xml:space="preserve">ATOMIC BLASTER      </v>
      </c>
      <c r="F50" s="160" t="s">
        <v>28</v>
      </c>
      <c r="G50" s="167">
        <f>$P$30</f>
        <v>319</v>
      </c>
      <c r="H50" s="168">
        <v>0.84499999999999997</v>
      </c>
      <c r="I50" s="169">
        <f>G50*H50</f>
        <v>269.55500000000001</v>
      </c>
      <c r="J50" s="169">
        <f>I50*8.7%+(I50/25)*0.5</f>
        <v>28.842385</v>
      </c>
      <c r="K50" s="167">
        <v>0</v>
      </c>
      <c r="L50" s="189">
        <f t="shared" ref="L50:L51" si="28">ROUNDUP(SUM(I50:K50),0)</f>
        <v>299</v>
      </c>
      <c r="M50" s="585"/>
      <c r="N50" s="586"/>
      <c r="O50" s="586"/>
      <c r="P50" s="586"/>
    </row>
    <row r="51" spans="1:16" s="14" customFormat="1" ht="106.15" customHeight="1">
      <c r="A51" s="190">
        <v>2</v>
      </c>
      <c r="B51" s="589" t="s">
        <v>115</v>
      </c>
      <c r="C51" s="589"/>
      <c r="D51" s="146" t="s">
        <v>116</v>
      </c>
      <c r="E51" s="146" t="str">
        <f>E50</f>
        <v xml:space="preserve">ATOMIC BLASTER      </v>
      </c>
      <c r="F51" s="160" t="s">
        <v>28</v>
      </c>
      <c r="G51" s="167">
        <f>G50</f>
        <v>319</v>
      </c>
      <c r="H51" s="168">
        <v>0.02</v>
      </c>
      <c r="I51" s="169">
        <f t="shared" ref="I51" si="29">G51*H51</f>
        <v>6.38</v>
      </c>
      <c r="J51" s="169">
        <f>I51*3%+(I51/50)*0.5</f>
        <v>0.25519999999999998</v>
      </c>
      <c r="K51" s="167">
        <v>0</v>
      </c>
      <c r="L51" s="189">
        <f t="shared" si="28"/>
        <v>7</v>
      </c>
      <c r="M51" s="585"/>
      <c r="N51" s="586"/>
      <c r="O51" s="586"/>
      <c r="P51" s="586"/>
    </row>
    <row r="52" spans="1:16" s="14" customFormat="1" ht="106.15" customHeight="1">
      <c r="A52" s="190">
        <v>3</v>
      </c>
      <c r="B52" s="589" t="s">
        <v>117</v>
      </c>
      <c r="C52" s="589"/>
      <c r="D52" s="146" t="s">
        <v>118</v>
      </c>
      <c r="E52" s="146" t="str">
        <f>E51</f>
        <v xml:space="preserve">ATOMIC BLASTER      </v>
      </c>
      <c r="F52" s="160" t="s">
        <v>28</v>
      </c>
      <c r="G52" s="167">
        <f>G51</f>
        <v>319</v>
      </c>
      <c r="H52" s="168">
        <v>0.14000000000000001</v>
      </c>
      <c r="I52" s="169">
        <f>G52*H52</f>
        <v>44.660000000000004</v>
      </c>
      <c r="J52" s="169">
        <f>I52*0%+(I52/25)*0.5</f>
        <v>0.8932000000000001</v>
      </c>
      <c r="K52" s="167">
        <v>0</v>
      </c>
      <c r="L52" s="189">
        <f t="shared" ref="L52" si="30">ROUNDUP(SUM(I52:K52),0)</f>
        <v>46</v>
      </c>
      <c r="M52" s="585"/>
      <c r="N52" s="586"/>
      <c r="O52" s="586"/>
      <c r="P52" s="586"/>
    </row>
    <row r="53" spans="1:16" s="14" customFormat="1" ht="46.15" customHeight="1">
      <c r="A53" s="586" t="str">
        <f>D33</f>
        <v xml:space="preserve">OPTIC WHITE         </v>
      </c>
      <c r="B53" s="586"/>
      <c r="C53" s="586"/>
      <c r="D53" s="586"/>
      <c r="E53" s="586"/>
      <c r="F53" s="586"/>
      <c r="G53" s="586"/>
      <c r="H53" s="586"/>
      <c r="I53" s="586"/>
      <c r="J53" s="586"/>
      <c r="K53" s="586"/>
      <c r="L53" s="586"/>
      <c r="M53" s="586"/>
      <c r="N53" s="586"/>
      <c r="O53" s="586"/>
      <c r="P53" s="586"/>
    </row>
    <row r="54" spans="1:16" s="14" customFormat="1" ht="106.15" customHeight="1">
      <c r="A54" s="190">
        <v>1</v>
      </c>
      <c r="B54" s="589" t="str">
        <f>L11</f>
        <v>FRENCH TERRY 100% ORGANIC COTTON 430GSM</v>
      </c>
      <c r="C54" s="589"/>
      <c r="D54" s="146" t="s">
        <v>114</v>
      </c>
      <c r="E54" s="146" t="str">
        <f>A53</f>
        <v xml:space="preserve">OPTIC WHITE         </v>
      </c>
      <c r="F54" s="160" t="s">
        <v>28</v>
      </c>
      <c r="G54" s="167">
        <f>$P$35</f>
        <v>318</v>
      </c>
      <c r="H54" s="168">
        <v>0.84499999999999997</v>
      </c>
      <c r="I54" s="169">
        <f>G54*H54</f>
        <v>268.70999999999998</v>
      </c>
      <c r="J54" s="169">
        <f>I54*8.7%+(I54/25)*0.5</f>
        <v>28.751969999999996</v>
      </c>
      <c r="K54" s="167">
        <v>0</v>
      </c>
      <c r="L54" s="189">
        <f t="shared" ref="L54:L55" si="31">ROUNDUP(SUM(I54:K54),0)</f>
        <v>298</v>
      </c>
      <c r="M54" s="585"/>
      <c r="N54" s="586"/>
      <c r="O54" s="586"/>
      <c r="P54" s="586"/>
    </row>
    <row r="55" spans="1:16" s="14" customFormat="1" ht="106.15" customHeight="1">
      <c r="A55" s="190">
        <v>2</v>
      </c>
      <c r="B55" s="589" t="s">
        <v>115</v>
      </c>
      <c r="C55" s="589"/>
      <c r="D55" s="146" t="s">
        <v>116</v>
      </c>
      <c r="E55" s="146" t="str">
        <f>E54</f>
        <v xml:space="preserve">OPTIC WHITE         </v>
      </c>
      <c r="F55" s="160" t="s">
        <v>28</v>
      </c>
      <c r="G55" s="167">
        <f>G54</f>
        <v>318</v>
      </c>
      <c r="H55" s="168">
        <v>0.02</v>
      </c>
      <c r="I55" s="169">
        <f t="shared" ref="I55" si="32">G55*H55</f>
        <v>6.36</v>
      </c>
      <c r="J55" s="169">
        <f>I55*3%+(I55/50)*0.5</f>
        <v>0.25440000000000002</v>
      </c>
      <c r="K55" s="167">
        <v>0</v>
      </c>
      <c r="L55" s="189">
        <f t="shared" si="31"/>
        <v>7</v>
      </c>
      <c r="M55" s="585"/>
      <c r="N55" s="586"/>
      <c r="O55" s="586"/>
      <c r="P55" s="586"/>
    </row>
    <row r="56" spans="1:16" s="14" customFormat="1" ht="106.15" customHeight="1">
      <c r="A56" s="190">
        <v>3</v>
      </c>
      <c r="B56" s="589" t="s">
        <v>117</v>
      </c>
      <c r="C56" s="589"/>
      <c r="D56" s="146" t="s">
        <v>118</v>
      </c>
      <c r="E56" s="146" t="str">
        <f>E55</f>
        <v xml:space="preserve">OPTIC WHITE         </v>
      </c>
      <c r="F56" s="160" t="s">
        <v>28</v>
      </c>
      <c r="G56" s="167">
        <f>G55</f>
        <v>318</v>
      </c>
      <c r="H56" s="168">
        <v>0.14000000000000001</v>
      </c>
      <c r="I56" s="169">
        <f>G56*H56</f>
        <v>44.52</v>
      </c>
      <c r="J56" s="169">
        <f>I56*0%+(I56/25)*0.5</f>
        <v>0.89040000000000008</v>
      </c>
      <c r="K56" s="167">
        <v>0</v>
      </c>
      <c r="L56" s="189">
        <f t="shared" ref="L56" si="33">ROUNDUP(SUM(I56:K56),0)</f>
        <v>46</v>
      </c>
      <c r="M56" s="585"/>
      <c r="N56" s="586"/>
      <c r="O56" s="586"/>
      <c r="P56" s="586"/>
    </row>
    <row r="57" spans="1:16" s="62" customFormat="1" ht="20.149999999999999" customHeight="1">
      <c r="A57" s="59"/>
      <c r="B57" s="59"/>
      <c r="C57" s="59"/>
      <c r="D57" s="59"/>
      <c r="E57" s="59"/>
      <c r="F57" s="59"/>
      <c r="G57" s="63"/>
      <c r="H57" s="59"/>
      <c r="I57" s="59"/>
      <c r="J57" s="59"/>
      <c r="K57" s="59"/>
      <c r="L57" s="59"/>
      <c r="M57" s="59"/>
      <c r="N57" s="59"/>
      <c r="O57" s="59"/>
      <c r="P57" s="59"/>
    </row>
    <row r="58" spans="1:16" s="64" customFormat="1" ht="33" customHeight="1" thickBot="1">
      <c r="B58" s="133" t="s">
        <v>52</v>
      </c>
      <c r="C58" s="65"/>
      <c r="D58" s="65"/>
      <c r="E58" s="65"/>
      <c r="G58" s="66"/>
      <c r="P58" s="67"/>
    </row>
    <row r="59" spans="1:16" s="78" customFormat="1" ht="80">
      <c r="A59" s="554" t="s">
        <v>53</v>
      </c>
      <c r="B59" s="555"/>
      <c r="C59" s="555"/>
      <c r="D59" s="555"/>
      <c r="E59" s="556"/>
      <c r="F59" s="126" t="s">
        <v>54</v>
      </c>
      <c r="G59" s="126" t="s">
        <v>55</v>
      </c>
      <c r="H59" s="587" t="s">
        <v>56</v>
      </c>
      <c r="I59" s="588"/>
      <c r="J59" s="127" t="s">
        <v>43</v>
      </c>
      <c r="K59" s="126" t="s">
        <v>57</v>
      </c>
      <c r="L59" s="126" t="s">
        <v>58</v>
      </c>
      <c r="M59" s="128" t="s">
        <v>59</v>
      </c>
      <c r="N59" s="128" t="s">
        <v>60</v>
      </c>
      <c r="O59" s="128" t="s">
        <v>61</v>
      </c>
      <c r="P59" s="128" t="s">
        <v>62</v>
      </c>
    </row>
    <row r="60" spans="1:16" s="71" customFormat="1" ht="96.65" customHeight="1">
      <c r="A60" s="146">
        <v>1</v>
      </c>
      <c r="B60" s="551" t="s">
        <v>63</v>
      </c>
      <c r="C60" s="552"/>
      <c r="D60" s="552"/>
      <c r="E60" s="553"/>
      <c r="F60" s="170" t="str">
        <f>$A$41</f>
        <v xml:space="preserve">DARKEST BLACK       </v>
      </c>
      <c r="G60" s="203"/>
      <c r="H60" s="574" t="str">
        <f>$A$41</f>
        <v xml:space="preserve">DARKEST BLACK       </v>
      </c>
      <c r="I60" s="575"/>
      <c r="J60" s="160" t="s">
        <v>64</v>
      </c>
      <c r="K60" s="160">
        <f>$P$20</f>
        <v>319</v>
      </c>
      <c r="L60" s="156">
        <f>212/4500</f>
        <v>4.7111111111111111E-2</v>
      </c>
      <c r="M60" s="157">
        <f t="shared" ref="M60:M63" si="34">K60*L60</f>
        <v>15.028444444444444</v>
      </c>
      <c r="N60" s="157"/>
      <c r="O60" s="158">
        <f t="shared" ref="O60:O63" si="35">ROUNDUP(SUM(M60:N60),0)</f>
        <v>16</v>
      </c>
      <c r="P60" s="605"/>
    </row>
    <row r="61" spans="1:16" s="71" customFormat="1" ht="96.65" customHeight="1">
      <c r="A61" s="146">
        <v>1</v>
      </c>
      <c r="B61" s="551" t="s">
        <v>63</v>
      </c>
      <c r="C61" s="552"/>
      <c r="D61" s="552"/>
      <c r="E61" s="553"/>
      <c r="F61" s="170" t="str">
        <f>$A$45</f>
        <v xml:space="preserve">HYPER LILAC         </v>
      </c>
      <c r="G61" s="203"/>
      <c r="H61" s="574" t="str">
        <f>$A$45</f>
        <v xml:space="preserve">HYPER LILAC         </v>
      </c>
      <c r="I61" s="575"/>
      <c r="J61" s="160" t="s">
        <v>64</v>
      </c>
      <c r="K61" s="160">
        <f>$P$25</f>
        <v>318</v>
      </c>
      <c r="L61" s="156">
        <f t="shared" ref="L61:L63" si="36">212/4500</f>
        <v>4.7111111111111111E-2</v>
      </c>
      <c r="M61" s="157">
        <f t="shared" si="34"/>
        <v>14.981333333333334</v>
      </c>
      <c r="N61" s="157"/>
      <c r="O61" s="158">
        <f t="shared" si="35"/>
        <v>15</v>
      </c>
      <c r="P61" s="606"/>
    </row>
    <row r="62" spans="1:16" s="71" customFormat="1" ht="96.65" customHeight="1">
      <c r="A62" s="146">
        <v>1</v>
      </c>
      <c r="B62" s="551" t="s">
        <v>63</v>
      </c>
      <c r="C62" s="552"/>
      <c r="D62" s="552"/>
      <c r="E62" s="553"/>
      <c r="F62" s="170" t="str">
        <f>$D$28</f>
        <v xml:space="preserve">ATOMIC BLASTER      </v>
      </c>
      <c r="G62" s="203"/>
      <c r="H62" s="574" t="str">
        <f>$A$49</f>
        <v xml:space="preserve">ATOMIC BLASTER      </v>
      </c>
      <c r="I62" s="575"/>
      <c r="J62" s="160" t="s">
        <v>64</v>
      </c>
      <c r="K62" s="160">
        <f>$P$30</f>
        <v>319</v>
      </c>
      <c r="L62" s="156">
        <f t="shared" si="36"/>
        <v>4.7111111111111111E-2</v>
      </c>
      <c r="M62" s="157">
        <f t="shared" si="34"/>
        <v>15.028444444444444</v>
      </c>
      <c r="N62" s="157"/>
      <c r="O62" s="158">
        <f t="shared" si="35"/>
        <v>16</v>
      </c>
      <c r="P62" s="606"/>
    </row>
    <row r="63" spans="1:16" s="71" customFormat="1" ht="96.65" customHeight="1">
      <c r="A63" s="146">
        <v>1</v>
      </c>
      <c r="B63" s="551" t="s">
        <v>63</v>
      </c>
      <c r="C63" s="552"/>
      <c r="D63" s="552"/>
      <c r="E63" s="553"/>
      <c r="F63" s="170" t="str">
        <f>$E$54</f>
        <v xml:space="preserve">OPTIC WHITE         </v>
      </c>
      <c r="G63" s="203"/>
      <c r="H63" s="574" t="str">
        <f>$A$53</f>
        <v xml:space="preserve">OPTIC WHITE         </v>
      </c>
      <c r="I63" s="575"/>
      <c r="J63" s="160" t="s">
        <v>64</v>
      </c>
      <c r="K63" s="160">
        <f>$P$35</f>
        <v>318</v>
      </c>
      <c r="L63" s="156">
        <f t="shared" si="36"/>
        <v>4.7111111111111111E-2</v>
      </c>
      <c r="M63" s="157">
        <f t="shared" si="34"/>
        <v>14.981333333333334</v>
      </c>
      <c r="N63" s="157"/>
      <c r="O63" s="158">
        <f t="shared" si="35"/>
        <v>15</v>
      </c>
      <c r="P63" s="607"/>
    </row>
    <row r="64" spans="1:16" s="71" customFormat="1" ht="71.650000000000006" customHeight="1">
      <c r="A64" s="146">
        <v>2</v>
      </c>
      <c r="B64" s="551" t="s">
        <v>119</v>
      </c>
      <c r="C64" s="552"/>
      <c r="D64" s="552"/>
      <c r="E64" s="553"/>
      <c r="F64" s="210" t="s">
        <v>120</v>
      </c>
      <c r="G64" s="573" t="s">
        <v>121</v>
      </c>
      <c r="H64" s="568" t="str">
        <f>$A$41</f>
        <v xml:space="preserve">DARKEST BLACK       </v>
      </c>
      <c r="I64" s="568"/>
      <c r="J64" s="160" t="s">
        <v>65</v>
      </c>
      <c r="K64" s="160">
        <f>$P$20</f>
        <v>319</v>
      </c>
      <c r="L64" s="156">
        <v>1</v>
      </c>
      <c r="M64" s="157">
        <f t="shared" ref="M64:M80" si="37">K64*L64</f>
        <v>319</v>
      </c>
      <c r="N64" s="157"/>
      <c r="O64" s="158">
        <f t="shared" ref="O64:O80" si="38">SUM(M64:N64)</f>
        <v>319</v>
      </c>
      <c r="P64" s="603"/>
    </row>
    <row r="65" spans="1:16" s="71" customFormat="1" ht="71.650000000000006" customHeight="1">
      <c r="A65" s="146">
        <v>2</v>
      </c>
      <c r="B65" s="551" t="s">
        <v>119</v>
      </c>
      <c r="C65" s="552"/>
      <c r="D65" s="552"/>
      <c r="E65" s="553"/>
      <c r="F65" s="210" t="s">
        <v>120</v>
      </c>
      <c r="G65" s="573"/>
      <c r="H65" s="568" t="str">
        <f>$A$45</f>
        <v xml:space="preserve">HYPER LILAC         </v>
      </c>
      <c r="I65" s="568"/>
      <c r="J65" s="160" t="s">
        <v>65</v>
      </c>
      <c r="K65" s="160">
        <f>$P$25</f>
        <v>318</v>
      </c>
      <c r="L65" s="156">
        <v>1</v>
      </c>
      <c r="M65" s="157">
        <f t="shared" si="37"/>
        <v>318</v>
      </c>
      <c r="N65" s="157"/>
      <c r="O65" s="158">
        <f t="shared" ref="O65:O66" si="39">SUM(M65:N65)</f>
        <v>318</v>
      </c>
      <c r="P65" s="603"/>
    </row>
    <row r="66" spans="1:16" s="71" customFormat="1" ht="74.150000000000006" customHeight="1">
      <c r="A66" s="146">
        <v>2</v>
      </c>
      <c r="B66" s="551" t="s">
        <v>119</v>
      </c>
      <c r="C66" s="552"/>
      <c r="D66" s="552"/>
      <c r="E66" s="553"/>
      <c r="F66" s="210" t="s">
        <v>120</v>
      </c>
      <c r="G66" s="573"/>
      <c r="H66" s="568" t="str">
        <f>$A$49</f>
        <v xml:space="preserve">ATOMIC BLASTER      </v>
      </c>
      <c r="I66" s="568"/>
      <c r="J66" s="160" t="s">
        <v>65</v>
      </c>
      <c r="K66" s="160">
        <f>$P$30</f>
        <v>319</v>
      </c>
      <c r="L66" s="156">
        <v>1</v>
      </c>
      <c r="M66" s="157">
        <f t="shared" si="37"/>
        <v>319</v>
      </c>
      <c r="N66" s="157"/>
      <c r="O66" s="158">
        <f t="shared" si="39"/>
        <v>319</v>
      </c>
      <c r="P66" s="603"/>
    </row>
    <row r="67" spans="1:16" s="71" customFormat="1" ht="74.150000000000006" customHeight="1">
      <c r="A67" s="146">
        <v>2</v>
      </c>
      <c r="B67" s="551" t="s">
        <v>119</v>
      </c>
      <c r="C67" s="552"/>
      <c r="D67" s="552"/>
      <c r="E67" s="553"/>
      <c r="F67" s="210" t="s">
        <v>120</v>
      </c>
      <c r="G67" s="573"/>
      <c r="H67" s="568" t="str">
        <f>$A$53</f>
        <v xml:space="preserve">OPTIC WHITE         </v>
      </c>
      <c r="I67" s="568"/>
      <c r="J67" s="160" t="s">
        <v>65</v>
      </c>
      <c r="K67" s="160">
        <f>$P$35</f>
        <v>318</v>
      </c>
      <c r="L67" s="156">
        <v>1</v>
      </c>
      <c r="M67" s="157">
        <f t="shared" ref="M67" si="40">K67*L67</f>
        <v>318</v>
      </c>
      <c r="N67" s="157"/>
      <c r="O67" s="158">
        <f t="shared" ref="O67" si="41">SUM(M67:N67)</f>
        <v>318</v>
      </c>
      <c r="P67" s="603"/>
    </row>
    <row r="68" spans="1:16" s="71" customFormat="1" ht="70.150000000000006" customHeight="1">
      <c r="A68" s="146">
        <v>3</v>
      </c>
      <c r="B68" s="551" t="s">
        <v>122</v>
      </c>
      <c r="C68" s="552"/>
      <c r="D68" s="552"/>
      <c r="E68" s="553"/>
      <c r="F68" s="210" t="s">
        <v>123</v>
      </c>
      <c r="G68" s="204"/>
      <c r="H68" s="568" t="str">
        <f>$A$41</f>
        <v xml:space="preserve">DARKEST BLACK       </v>
      </c>
      <c r="I68" s="568"/>
      <c r="J68" s="160" t="s">
        <v>65</v>
      </c>
      <c r="K68" s="160">
        <f>$P$20</f>
        <v>319</v>
      </c>
      <c r="L68" s="156">
        <v>1</v>
      </c>
      <c r="M68" s="157">
        <f t="shared" si="37"/>
        <v>319</v>
      </c>
      <c r="N68" s="157"/>
      <c r="O68" s="158">
        <f t="shared" si="38"/>
        <v>319</v>
      </c>
      <c r="P68" s="603" t="s">
        <v>124</v>
      </c>
    </row>
    <row r="69" spans="1:16" s="71" customFormat="1" ht="70.150000000000006" customHeight="1">
      <c r="A69" s="146">
        <v>3</v>
      </c>
      <c r="B69" s="551" t="s">
        <v>122</v>
      </c>
      <c r="C69" s="552"/>
      <c r="D69" s="552"/>
      <c r="E69" s="553"/>
      <c r="F69" s="210" t="s">
        <v>123</v>
      </c>
      <c r="G69" s="204"/>
      <c r="H69" s="568" t="str">
        <f>$A$45</f>
        <v xml:space="preserve">HYPER LILAC         </v>
      </c>
      <c r="I69" s="568"/>
      <c r="J69" s="160" t="s">
        <v>65</v>
      </c>
      <c r="K69" s="160">
        <f>$P$25</f>
        <v>318</v>
      </c>
      <c r="L69" s="156">
        <v>1</v>
      </c>
      <c r="M69" s="157">
        <f t="shared" si="37"/>
        <v>318</v>
      </c>
      <c r="N69" s="157"/>
      <c r="O69" s="158">
        <f t="shared" ref="O69:O71" si="42">SUM(M69:N69)</f>
        <v>318</v>
      </c>
      <c r="P69" s="603"/>
    </row>
    <row r="70" spans="1:16" s="71" customFormat="1" ht="70.150000000000006" customHeight="1">
      <c r="A70" s="146">
        <v>3</v>
      </c>
      <c r="B70" s="551" t="s">
        <v>122</v>
      </c>
      <c r="C70" s="552"/>
      <c r="D70" s="552"/>
      <c r="E70" s="553"/>
      <c r="F70" s="210" t="s">
        <v>123</v>
      </c>
      <c r="G70" s="203"/>
      <c r="H70" s="568" t="str">
        <f>$A$49</f>
        <v xml:space="preserve">ATOMIC BLASTER      </v>
      </c>
      <c r="I70" s="568"/>
      <c r="J70" s="160" t="s">
        <v>65</v>
      </c>
      <c r="K70" s="160">
        <f>$P$30</f>
        <v>319</v>
      </c>
      <c r="L70" s="156">
        <v>1</v>
      </c>
      <c r="M70" s="157">
        <f t="shared" ref="M70:M71" si="43">K70*L70</f>
        <v>319</v>
      </c>
      <c r="N70" s="157"/>
      <c r="O70" s="158">
        <f t="shared" si="42"/>
        <v>319</v>
      </c>
      <c r="P70" s="603"/>
    </row>
    <row r="71" spans="1:16" s="71" customFormat="1" ht="70.150000000000006" customHeight="1">
      <c r="A71" s="146">
        <v>3</v>
      </c>
      <c r="B71" s="551" t="s">
        <v>122</v>
      </c>
      <c r="C71" s="552"/>
      <c r="D71" s="552"/>
      <c r="E71" s="553"/>
      <c r="F71" s="210" t="s">
        <v>123</v>
      </c>
      <c r="G71" s="204"/>
      <c r="H71" s="568" t="str">
        <f>$A$53</f>
        <v xml:space="preserve">OPTIC WHITE         </v>
      </c>
      <c r="I71" s="568"/>
      <c r="J71" s="160" t="s">
        <v>65</v>
      </c>
      <c r="K71" s="160">
        <f>$P$35</f>
        <v>318</v>
      </c>
      <c r="L71" s="156">
        <v>1</v>
      </c>
      <c r="M71" s="157">
        <f t="shared" si="43"/>
        <v>318</v>
      </c>
      <c r="N71" s="157"/>
      <c r="O71" s="158">
        <f t="shared" si="42"/>
        <v>318</v>
      </c>
      <c r="P71" s="603"/>
    </row>
    <row r="72" spans="1:16" s="174" customFormat="1" ht="68.650000000000006" customHeight="1">
      <c r="A72" s="146">
        <v>4</v>
      </c>
      <c r="B72" s="561" t="s">
        <v>125</v>
      </c>
      <c r="C72" s="562"/>
      <c r="D72" s="562"/>
      <c r="E72" s="563"/>
      <c r="F72" s="210" t="s">
        <v>126</v>
      </c>
      <c r="G72" s="573"/>
      <c r="H72" s="568" t="str">
        <f>$A$41</f>
        <v xml:space="preserve">DARKEST BLACK       </v>
      </c>
      <c r="I72" s="568"/>
      <c r="J72" s="171" t="s">
        <v>65</v>
      </c>
      <c r="K72" s="160">
        <f>$P$20</f>
        <v>319</v>
      </c>
      <c r="L72" s="191">
        <v>1</v>
      </c>
      <c r="M72" s="172">
        <f t="shared" ref="M72:M73" si="44">K72*L72</f>
        <v>319</v>
      </c>
      <c r="N72" s="172"/>
      <c r="O72" s="173">
        <f t="shared" ref="O72:O73" si="45">SUM(M72:N72)</f>
        <v>319</v>
      </c>
      <c r="P72" s="603" t="s">
        <v>124</v>
      </c>
    </row>
    <row r="73" spans="1:16" s="174" customFormat="1" ht="68.650000000000006" customHeight="1">
      <c r="A73" s="146">
        <v>4</v>
      </c>
      <c r="B73" s="561" t="s">
        <v>125</v>
      </c>
      <c r="C73" s="562"/>
      <c r="D73" s="562"/>
      <c r="E73" s="563"/>
      <c r="F73" s="210" t="s">
        <v>126</v>
      </c>
      <c r="G73" s="573"/>
      <c r="H73" s="568" t="str">
        <f>$A$45</f>
        <v xml:space="preserve">HYPER LILAC         </v>
      </c>
      <c r="I73" s="568"/>
      <c r="J73" s="171" t="s">
        <v>65</v>
      </c>
      <c r="K73" s="160">
        <f>$P$25</f>
        <v>318</v>
      </c>
      <c r="L73" s="191">
        <v>1</v>
      </c>
      <c r="M73" s="172">
        <f t="shared" si="44"/>
        <v>318</v>
      </c>
      <c r="N73" s="172"/>
      <c r="O73" s="173">
        <f t="shared" si="45"/>
        <v>318</v>
      </c>
      <c r="P73" s="603"/>
    </row>
    <row r="74" spans="1:16" s="174" customFormat="1" ht="72" customHeight="1">
      <c r="A74" s="146">
        <v>4</v>
      </c>
      <c r="B74" s="561" t="s">
        <v>125</v>
      </c>
      <c r="C74" s="562"/>
      <c r="D74" s="562"/>
      <c r="E74" s="563"/>
      <c r="F74" s="210" t="s">
        <v>126</v>
      </c>
      <c r="G74" s="573"/>
      <c r="H74" s="568" t="str">
        <f>$A$49</f>
        <v xml:space="preserve">ATOMIC BLASTER      </v>
      </c>
      <c r="I74" s="568"/>
      <c r="J74" s="171" t="s">
        <v>65</v>
      </c>
      <c r="K74" s="160">
        <f>$P$30</f>
        <v>319</v>
      </c>
      <c r="L74" s="191">
        <v>1</v>
      </c>
      <c r="M74" s="172">
        <f t="shared" si="37"/>
        <v>319</v>
      </c>
      <c r="N74" s="172"/>
      <c r="O74" s="173">
        <f t="shared" ref="O74:O75" si="46">SUM(M74:N74)</f>
        <v>319</v>
      </c>
      <c r="P74" s="603"/>
    </row>
    <row r="75" spans="1:16" s="174" customFormat="1" ht="72" customHeight="1">
      <c r="A75" s="146">
        <v>4</v>
      </c>
      <c r="B75" s="561" t="s">
        <v>125</v>
      </c>
      <c r="C75" s="562"/>
      <c r="D75" s="562"/>
      <c r="E75" s="563"/>
      <c r="F75" s="210" t="s">
        <v>126</v>
      </c>
      <c r="G75" s="573"/>
      <c r="H75" s="568" t="str">
        <f>$A$53</f>
        <v xml:space="preserve">OPTIC WHITE         </v>
      </c>
      <c r="I75" s="568"/>
      <c r="J75" s="171" t="s">
        <v>65</v>
      </c>
      <c r="K75" s="160">
        <f>$P$35</f>
        <v>318</v>
      </c>
      <c r="L75" s="191">
        <v>1</v>
      </c>
      <c r="M75" s="172">
        <f t="shared" ref="M75" si="47">K75*L75</f>
        <v>318</v>
      </c>
      <c r="N75" s="172"/>
      <c r="O75" s="173">
        <f t="shared" si="46"/>
        <v>318</v>
      </c>
      <c r="P75" s="603"/>
    </row>
    <row r="76" spans="1:16" s="174" customFormat="1" ht="51" customHeight="1">
      <c r="A76" s="146">
        <v>5</v>
      </c>
      <c r="B76" s="561" t="s">
        <v>127</v>
      </c>
      <c r="C76" s="562"/>
      <c r="D76" s="562"/>
      <c r="E76" s="563"/>
      <c r="F76" s="210" t="s">
        <v>128</v>
      </c>
      <c r="G76" s="211" t="s">
        <v>129</v>
      </c>
      <c r="H76" s="568" t="str">
        <f>$A$41</f>
        <v xml:space="preserve">DARKEST BLACK       </v>
      </c>
      <c r="I76" s="568"/>
      <c r="J76" s="171" t="s">
        <v>28</v>
      </c>
      <c r="K76" s="160">
        <f>$P$20</f>
        <v>319</v>
      </c>
      <c r="L76" s="191">
        <v>0.1</v>
      </c>
      <c r="M76" s="172">
        <f t="shared" ref="M76:M77" si="48">K76*L76</f>
        <v>31.900000000000002</v>
      </c>
      <c r="N76" s="172"/>
      <c r="O76" s="173">
        <f t="shared" ref="O76:O77" si="49">SUM(M76:N76)</f>
        <v>31.900000000000002</v>
      </c>
      <c r="P76" s="192"/>
    </row>
    <row r="77" spans="1:16" s="174" customFormat="1" ht="51" customHeight="1">
      <c r="A77" s="146">
        <v>5</v>
      </c>
      <c r="B77" s="561" t="s">
        <v>127</v>
      </c>
      <c r="C77" s="562"/>
      <c r="D77" s="562"/>
      <c r="E77" s="563"/>
      <c r="F77" s="210" t="s">
        <v>128</v>
      </c>
      <c r="G77" s="211" t="s">
        <v>129</v>
      </c>
      <c r="H77" s="568" t="str">
        <f>$A$45</f>
        <v xml:space="preserve">HYPER LILAC         </v>
      </c>
      <c r="I77" s="568"/>
      <c r="J77" s="171" t="s">
        <v>28</v>
      </c>
      <c r="K77" s="160">
        <f>$P$25</f>
        <v>318</v>
      </c>
      <c r="L77" s="191">
        <v>0.1</v>
      </c>
      <c r="M77" s="172">
        <f t="shared" si="48"/>
        <v>31.8</v>
      </c>
      <c r="N77" s="172"/>
      <c r="O77" s="173">
        <f t="shared" si="49"/>
        <v>31.8</v>
      </c>
      <c r="P77" s="192"/>
    </row>
    <row r="78" spans="1:16" s="174" customFormat="1" ht="51" customHeight="1">
      <c r="A78" s="146">
        <v>5</v>
      </c>
      <c r="B78" s="561" t="s">
        <v>127</v>
      </c>
      <c r="C78" s="562"/>
      <c r="D78" s="562"/>
      <c r="E78" s="563"/>
      <c r="F78" s="210" t="s">
        <v>128</v>
      </c>
      <c r="G78" s="211" t="s">
        <v>129</v>
      </c>
      <c r="H78" s="568" t="str">
        <f>$A$49</f>
        <v xml:space="preserve">ATOMIC BLASTER      </v>
      </c>
      <c r="I78" s="568"/>
      <c r="J78" s="171" t="s">
        <v>28</v>
      </c>
      <c r="K78" s="160">
        <f>$P$30</f>
        <v>319</v>
      </c>
      <c r="L78" s="191">
        <v>0.1</v>
      </c>
      <c r="M78" s="172">
        <f t="shared" ref="M78:M79" si="50">K78*L78</f>
        <v>31.900000000000002</v>
      </c>
      <c r="N78" s="172"/>
      <c r="O78" s="173">
        <f t="shared" ref="O78:O79" si="51">SUM(M78:N78)</f>
        <v>31.900000000000002</v>
      </c>
      <c r="P78" s="192"/>
    </row>
    <row r="79" spans="1:16" s="174" customFormat="1" ht="51" customHeight="1">
      <c r="A79" s="146">
        <v>5</v>
      </c>
      <c r="B79" s="561" t="s">
        <v>127</v>
      </c>
      <c r="C79" s="562"/>
      <c r="D79" s="562"/>
      <c r="E79" s="563"/>
      <c r="F79" s="210" t="s">
        <v>128</v>
      </c>
      <c r="G79" s="211" t="s">
        <v>129</v>
      </c>
      <c r="H79" s="568" t="str">
        <f>$A$53</f>
        <v xml:space="preserve">OPTIC WHITE         </v>
      </c>
      <c r="I79" s="568"/>
      <c r="J79" s="171" t="s">
        <v>28</v>
      </c>
      <c r="K79" s="160">
        <f>$P$35</f>
        <v>318</v>
      </c>
      <c r="L79" s="191">
        <v>0.1</v>
      </c>
      <c r="M79" s="172">
        <f t="shared" si="50"/>
        <v>31.8</v>
      </c>
      <c r="N79" s="172"/>
      <c r="O79" s="173">
        <f t="shared" si="51"/>
        <v>31.8</v>
      </c>
      <c r="P79" s="192"/>
    </row>
    <row r="80" spans="1:16" s="174" customFormat="1" ht="70.150000000000006" customHeight="1">
      <c r="A80" s="146">
        <v>6</v>
      </c>
      <c r="B80" s="561" t="s">
        <v>130</v>
      </c>
      <c r="C80" s="562"/>
      <c r="D80" s="562"/>
      <c r="E80" s="563"/>
      <c r="F80" s="210" t="s">
        <v>123</v>
      </c>
      <c r="G80" s="205"/>
      <c r="H80" s="568" t="str">
        <f>$A$41</f>
        <v xml:space="preserve">DARKEST BLACK       </v>
      </c>
      <c r="I80" s="568"/>
      <c r="J80" s="171" t="s">
        <v>65</v>
      </c>
      <c r="K80" s="160">
        <f>$P$20</f>
        <v>319</v>
      </c>
      <c r="L80" s="191">
        <v>1</v>
      </c>
      <c r="M80" s="172">
        <f t="shared" si="37"/>
        <v>319</v>
      </c>
      <c r="N80" s="172"/>
      <c r="O80" s="173">
        <f t="shared" si="38"/>
        <v>319</v>
      </c>
      <c r="P80" s="604"/>
    </row>
    <row r="81" spans="1:16" s="174" customFormat="1" ht="70.150000000000006" customHeight="1">
      <c r="A81" s="146">
        <v>6</v>
      </c>
      <c r="B81" s="561" t="s">
        <v>130</v>
      </c>
      <c r="C81" s="562"/>
      <c r="D81" s="562"/>
      <c r="E81" s="563"/>
      <c r="F81" s="210" t="s">
        <v>123</v>
      </c>
      <c r="G81" s="205"/>
      <c r="H81" s="568" t="str">
        <f>$A$45</f>
        <v xml:space="preserve">HYPER LILAC         </v>
      </c>
      <c r="I81" s="568"/>
      <c r="J81" s="171" t="s">
        <v>65</v>
      </c>
      <c r="K81" s="160">
        <f>$P$25</f>
        <v>318</v>
      </c>
      <c r="L81" s="191">
        <v>1</v>
      </c>
      <c r="M81" s="172">
        <f t="shared" ref="M81:M83" si="52">K81*L81</f>
        <v>318</v>
      </c>
      <c r="N81" s="172"/>
      <c r="O81" s="173">
        <f t="shared" ref="O81:O83" si="53">SUM(M81:N81)</f>
        <v>318</v>
      </c>
      <c r="P81" s="604"/>
    </row>
    <row r="82" spans="1:16" s="174" customFormat="1" ht="72.650000000000006" customHeight="1">
      <c r="A82" s="146">
        <v>6</v>
      </c>
      <c r="B82" s="561" t="s">
        <v>130</v>
      </c>
      <c r="C82" s="562"/>
      <c r="D82" s="562"/>
      <c r="E82" s="563"/>
      <c r="F82" s="210" t="s">
        <v>123</v>
      </c>
      <c r="G82" s="205"/>
      <c r="H82" s="568" t="str">
        <f>$A$49</f>
        <v xml:space="preserve">ATOMIC BLASTER      </v>
      </c>
      <c r="I82" s="568"/>
      <c r="J82" s="171" t="s">
        <v>65</v>
      </c>
      <c r="K82" s="160">
        <f>$P$30</f>
        <v>319</v>
      </c>
      <c r="L82" s="191">
        <v>1</v>
      </c>
      <c r="M82" s="172">
        <f t="shared" si="52"/>
        <v>319</v>
      </c>
      <c r="N82" s="172"/>
      <c r="O82" s="173">
        <f t="shared" si="53"/>
        <v>319</v>
      </c>
      <c r="P82" s="604"/>
    </row>
    <row r="83" spans="1:16" s="174" customFormat="1" ht="72.650000000000006" customHeight="1">
      <c r="A83" s="146">
        <v>6</v>
      </c>
      <c r="B83" s="561" t="s">
        <v>130</v>
      </c>
      <c r="C83" s="562"/>
      <c r="D83" s="562"/>
      <c r="E83" s="563"/>
      <c r="F83" s="210" t="s">
        <v>123</v>
      </c>
      <c r="G83" s="205"/>
      <c r="H83" s="568" t="str">
        <f>$A$53</f>
        <v xml:space="preserve">OPTIC WHITE         </v>
      </c>
      <c r="I83" s="568"/>
      <c r="J83" s="171" t="s">
        <v>65</v>
      </c>
      <c r="K83" s="160">
        <f>$P$35</f>
        <v>318</v>
      </c>
      <c r="L83" s="191">
        <v>1</v>
      </c>
      <c r="M83" s="172">
        <f t="shared" si="52"/>
        <v>318</v>
      </c>
      <c r="N83" s="172"/>
      <c r="O83" s="173">
        <f t="shared" si="53"/>
        <v>318</v>
      </c>
      <c r="P83" s="604"/>
    </row>
    <row r="84" spans="1:16" s="174" customFormat="1" ht="67.5" customHeight="1">
      <c r="A84" s="146">
        <v>7</v>
      </c>
      <c r="B84" s="557" t="s">
        <v>131</v>
      </c>
      <c r="C84" s="558"/>
      <c r="D84" s="558"/>
      <c r="E84" s="559"/>
      <c r="F84" s="212" t="s">
        <v>123</v>
      </c>
      <c r="G84" s="619"/>
      <c r="H84" s="574" t="str">
        <f>$A$41</f>
        <v xml:space="preserve">DARKEST BLACK       </v>
      </c>
      <c r="I84" s="575"/>
      <c r="J84" s="171" t="s">
        <v>65</v>
      </c>
      <c r="K84" s="160">
        <f>$P$20</f>
        <v>319</v>
      </c>
      <c r="L84" s="191">
        <v>1</v>
      </c>
      <c r="M84" s="172">
        <f t="shared" ref="M84:M87" si="54">K84*L84</f>
        <v>319</v>
      </c>
      <c r="N84" s="172"/>
      <c r="O84" s="173">
        <f t="shared" ref="O84:O87" si="55">SUM(M84:N84)</f>
        <v>319</v>
      </c>
      <c r="P84" s="213" t="s">
        <v>132</v>
      </c>
    </row>
    <row r="85" spans="1:16" s="174" customFormat="1" ht="67.5" customHeight="1">
      <c r="A85" s="146">
        <v>7</v>
      </c>
      <c r="B85" s="557" t="s">
        <v>131</v>
      </c>
      <c r="C85" s="558"/>
      <c r="D85" s="558"/>
      <c r="E85" s="559"/>
      <c r="F85" s="212" t="s">
        <v>123</v>
      </c>
      <c r="G85" s="620"/>
      <c r="H85" s="574" t="str">
        <f>$A$45</f>
        <v xml:space="preserve">HYPER LILAC         </v>
      </c>
      <c r="I85" s="575"/>
      <c r="J85" s="171" t="s">
        <v>65</v>
      </c>
      <c r="K85" s="160">
        <f>$P$25</f>
        <v>318</v>
      </c>
      <c r="L85" s="191">
        <v>1</v>
      </c>
      <c r="M85" s="172">
        <f t="shared" si="54"/>
        <v>318</v>
      </c>
      <c r="N85" s="172"/>
      <c r="O85" s="173">
        <f t="shared" si="55"/>
        <v>318</v>
      </c>
      <c r="P85" s="213" t="s">
        <v>132</v>
      </c>
    </row>
    <row r="86" spans="1:16" s="174" customFormat="1" ht="75" customHeight="1">
      <c r="A86" s="146">
        <v>7</v>
      </c>
      <c r="B86" s="557" t="s">
        <v>131</v>
      </c>
      <c r="C86" s="558"/>
      <c r="D86" s="558"/>
      <c r="E86" s="559"/>
      <c r="F86" s="212" t="s">
        <v>123</v>
      </c>
      <c r="G86" s="620"/>
      <c r="H86" s="574" t="str">
        <f>$A$49</f>
        <v xml:space="preserve">ATOMIC BLASTER      </v>
      </c>
      <c r="I86" s="575"/>
      <c r="J86" s="171" t="s">
        <v>65</v>
      </c>
      <c r="K86" s="160">
        <f>$P$30</f>
        <v>319</v>
      </c>
      <c r="L86" s="191">
        <v>1</v>
      </c>
      <c r="M86" s="172">
        <f t="shared" si="54"/>
        <v>319</v>
      </c>
      <c r="N86" s="172"/>
      <c r="O86" s="173">
        <f t="shared" si="55"/>
        <v>319</v>
      </c>
      <c r="P86" s="213" t="s">
        <v>132</v>
      </c>
    </row>
    <row r="87" spans="1:16" s="174" customFormat="1" ht="75" customHeight="1">
      <c r="A87" s="146">
        <v>7</v>
      </c>
      <c r="B87" s="560" t="s">
        <v>131</v>
      </c>
      <c r="C87" s="560"/>
      <c r="D87" s="560"/>
      <c r="E87" s="560"/>
      <c r="F87" s="210" t="s">
        <v>123</v>
      </c>
      <c r="G87" s="621"/>
      <c r="H87" s="574" t="str">
        <f>$A$53</f>
        <v xml:space="preserve">OPTIC WHITE         </v>
      </c>
      <c r="I87" s="575"/>
      <c r="J87" s="171" t="s">
        <v>65</v>
      </c>
      <c r="K87" s="160">
        <f>$P$35</f>
        <v>318</v>
      </c>
      <c r="L87" s="191">
        <v>1</v>
      </c>
      <c r="M87" s="172">
        <f t="shared" si="54"/>
        <v>318</v>
      </c>
      <c r="N87" s="172"/>
      <c r="O87" s="173">
        <f t="shared" si="55"/>
        <v>318</v>
      </c>
      <c r="P87" s="214" t="s">
        <v>132</v>
      </c>
    </row>
    <row r="88" spans="1:16" s="62" customFormat="1" ht="20.25" customHeight="1">
      <c r="A88" s="59"/>
      <c r="B88" s="59"/>
      <c r="C88" s="59"/>
      <c r="D88" s="59"/>
      <c r="E88" s="59"/>
      <c r="F88" s="59"/>
      <c r="G88" s="63"/>
      <c r="H88" s="59"/>
      <c r="I88" s="59"/>
      <c r="J88" s="59"/>
      <c r="K88" s="59"/>
      <c r="L88" s="59"/>
      <c r="M88" s="59"/>
      <c r="N88" s="59"/>
      <c r="O88" s="59"/>
      <c r="P88" s="59"/>
    </row>
    <row r="89" spans="1:16" s="64" customFormat="1" ht="33" customHeight="1" thickBot="1">
      <c r="B89" s="140" t="s">
        <v>133</v>
      </c>
      <c r="C89" s="65"/>
      <c r="D89" s="65"/>
      <c r="E89" s="176"/>
      <c r="F89" s="177"/>
      <c r="G89" s="178"/>
      <c r="H89" s="177"/>
      <c r="I89" s="177"/>
      <c r="J89" s="177"/>
      <c r="K89" s="177"/>
      <c r="L89" s="177"/>
      <c r="M89" s="177"/>
      <c r="N89" s="177"/>
      <c r="O89" s="177"/>
      <c r="P89" s="179"/>
    </row>
    <row r="90" spans="1:16" s="78" customFormat="1" ht="80">
      <c r="A90" s="554" t="s">
        <v>53</v>
      </c>
      <c r="B90" s="555"/>
      <c r="C90" s="555"/>
      <c r="D90" s="555"/>
      <c r="E90" s="556"/>
      <c r="F90" s="126" t="s">
        <v>54</v>
      </c>
      <c r="G90" s="126" t="s">
        <v>55</v>
      </c>
      <c r="H90" s="587" t="s">
        <v>56</v>
      </c>
      <c r="I90" s="588"/>
      <c r="J90" s="127" t="s">
        <v>43</v>
      </c>
      <c r="K90" s="126" t="s">
        <v>57</v>
      </c>
      <c r="L90" s="126" t="s">
        <v>58</v>
      </c>
      <c r="M90" s="128" t="s">
        <v>59</v>
      </c>
      <c r="N90" s="128" t="s">
        <v>60</v>
      </c>
      <c r="O90" s="128" t="s">
        <v>61</v>
      </c>
      <c r="P90" s="128" t="s">
        <v>62</v>
      </c>
    </row>
    <row r="91" spans="1:16" s="159" customFormat="1" ht="52.5" customHeight="1">
      <c r="A91" s="146">
        <v>1</v>
      </c>
      <c r="B91" s="551" t="s">
        <v>134</v>
      </c>
      <c r="C91" s="552"/>
      <c r="D91" s="552"/>
      <c r="E91" s="553"/>
      <c r="F91" s="215" t="s">
        <v>34</v>
      </c>
      <c r="G91" s="204" t="s">
        <v>135</v>
      </c>
      <c r="H91" s="568" t="str">
        <f t="shared" ref="H91:H95" si="56">$A$41</f>
        <v xml:space="preserve">DARKEST BLACK       </v>
      </c>
      <c r="I91" s="568"/>
      <c r="J91" s="160" t="s">
        <v>65</v>
      </c>
      <c r="K91" s="160">
        <f>$P$20</f>
        <v>319</v>
      </c>
      <c r="L91" s="156">
        <v>1</v>
      </c>
      <c r="M91" s="160">
        <f>K91*L91</f>
        <v>319</v>
      </c>
      <c r="N91" s="157"/>
      <c r="O91" s="158">
        <f t="shared" ref="O91:O92" si="57">ROUNDUP(SUM(M91:N91),0)</f>
        <v>319</v>
      </c>
      <c r="P91" s="585"/>
    </row>
    <row r="92" spans="1:16" s="159" customFormat="1" ht="52.5" customHeight="1">
      <c r="A92" s="146">
        <v>1</v>
      </c>
      <c r="B92" s="551" t="s">
        <v>134</v>
      </c>
      <c r="C92" s="552"/>
      <c r="D92" s="552"/>
      <c r="E92" s="553"/>
      <c r="F92" s="215" t="s">
        <v>34</v>
      </c>
      <c r="G92" s="204" t="s">
        <v>135</v>
      </c>
      <c r="H92" s="568" t="str">
        <f t="shared" ref="H92:H96" si="58">$A$45</f>
        <v xml:space="preserve">HYPER LILAC         </v>
      </c>
      <c r="I92" s="568"/>
      <c r="J92" s="160" t="s">
        <v>65</v>
      </c>
      <c r="K92" s="160">
        <f>$P$25</f>
        <v>318</v>
      </c>
      <c r="L92" s="156">
        <v>1</v>
      </c>
      <c r="M92" s="160">
        <f t="shared" ref="M92" si="59">K92*L92</f>
        <v>318</v>
      </c>
      <c r="N92" s="157"/>
      <c r="O92" s="158">
        <f t="shared" si="57"/>
        <v>318</v>
      </c>
      <c r="P92" s="585"/>
    </row>
    <row r="93" spans="1:16" s="159" customFormat="1" ht="52.5" customHeight="1">
      <c r="A93" s="146">
        <v>1</v>
      </c>
      <c r="B93" s="551" t="s">
        <v>134</v>
      </c>
      <c r="C93" s="552"/>
      <c r="D93" s="552"/>
      <c r="E93" s="553"/>
      <c r="F93" s="215" t="s">
        <v>34</v>
      </c>
      <c r="G93" s="204" t="s">
        <v>135</v>
      </c>
      <c r="H93" s="568" t="str">
        <f>$A$49</f>
        <v xml:space="preserve">ATOMIC BLASTER      </v>
      </c>
      <c r="I93" s="568"/>
      <c r="J93" s="160" t="s">
        <v>65</v>
      </c>
      <c r="K93" s="160">
        <f>$P$30</f>
        <v>319</v>
      </c>
      <c r="L93" s="156">
        <v>1</v>
      </c>
      <c r="M93" s="160">
        <f>K93*L93</f>
        <v>319</v>
      </c>
      <c r="N93" s="157"/>
      <c r="O93" s="158">
        <f t="shared" ref="O93:O94" si="60">ROUNDUP(SUM(M93:N93),0)</f>
        <v>319</v>
      </c>
      <c r="P93" s="585"/>
    </row>
    <row r="94" spans="1:16" s="159" customFormat="1" ht="52.5" customHeight="1">
      <c r="A94" s="146">
        <v>1</v>
      </c>
      <c r="B94" s="551" t="s">
        <v>134</v>
      </c>
      <c r="C94" s="552"/>
      <c r="D94" s="552"/>
      <c r="E94" s="553"/>
      <c r="F94" s="215" t="s">
        <v>34</v>
      </c>
      <c r="G94" s="204" t="s">
        <v>135</v>
      </c>
      <c r="H94" s="568" t="str">
        <f>$A$53</f>
        <v xml:space="preserve">OPTIC WHITE         </v>
      </c>
      <c r="I94" s="568"/>
      <c r="J94" s="160" t="s">
        <v>65</v>
      </c>
      <c r="K94" s="160">
        <f>$P$35</f>
        <v>318</v>
      </c>
      <c r="L94" s="156">
        <v>1</v>
      </c>
      <c r="M94" s="160">
        <f t="shared" ref="M94" si="61">K94*L94</f>
        <v>318</v>
      </c>
      <c r="N94" s="157"/>
      <c r="O94" s="158">
        <f t="shared" si="60"/>
        <v>318</v>
      </c>
      <c r="P94" s="585"/>
    </row>
    <row r="95" spans="1:16" s="159" customFormat="1" ht="52.5" customHeight="1">
      <c r="A95" s="146">
        <v>2</v>
      </c>
      <c r="B95" s="551" t="s">
        <v>136</v>
      </c>
      <c r="C95" s="552"/>
      <c r="D95" s="552"/>
      <c r="E95" s="553"/>
      <c r="F95" s="215" t="s">
        <v>34</v>
      </c>
      <c r="G95" s="203"/>
      <c r="H95" s="568" t="str">
        <f t="shared" si="56"/>
        <v xml:space="preserve">DARKEST BLACK       </v>
      </c>
      <c r="I95" s="568"/>
      <c r="J95" s="160" t="s">
        <v>65</v>
      </c>
      <c r="K95" s="160">
        <f>$P$20</f>
        <v>319</v>
      </c>
      <c r="L95" s="156">
        <v>1</v>
      </c>
      <c r="M95" s="160">
        <f t="shared" ref="M95:M120" si="62">K95*L95</f>
        <v>319</v>
      </c>
      <c r="N95" s="157"/>
      <c r="O95" s="158">
        <f t="shared" ref="O95:O120" si="63">ROUNDUP(SUM(M95:N95),0)</f>
        <v>319</v>
      </c>
      <c r="P95" s="585" t="s">
        <v>137</v>
      </c>
    </row>
    <row r="96" spans="1:16" s="159" customFormat="1" ht="52.5" customHeight="1">
      <c r="A96" s="146">
        <v>2</v>
      </c>
      <c r="B96" s="551" t="s">
        <v>136</v>
      </c>
      <c r="C96" s="552"/>
      <c r="D96" s="552"/>
      <c r="E96" s="553"/>
      <c r="F96" s="215" t="s">
        <v>34</v>
      </c>
      <c r="G96" s="203"/>
      <c r="H96" s="568" t="str">
        <f t="shared" si="58"/>
        <v xml:space="preserve">HYPER LILAC         </v>
      </c>
      <c r="I96" s="568"/>
      <c r="J96" s="160" t="s">
        <v>65</v>
      </c>
      <c r="K96" s="160">
        <f>$P$25</f>
        <v>318</v>
      </c>
      <c r="L96" s="156">
        <v>1</v>
      </c>
      <c r="M96" s="160">
        <f t="shared" si="62"/>
        <v>318</v>
      </c>
      <c r="N96" s="157"/>
      <c r="O96" s="158">
        <f t="shared" si="63"/>
        <v>318</v>
      </c>
      <c r="P96" s="585"/>
    </row>
    <row r="97" spans="1:16" s="159" customFormat="1" ht="52.5" customHeight="1">
      <c r="A97" s="146">
        <v>2</v>
      </c>
      <c r="B97" s="551" t="s">
        <v>136</v>
      </c>
      <c r="C97" s="552"/>
      <c r="D97" s="552"/>
      <c r="E97" s="553"/>
      <c r="F97" s="215" t="s">
        <v>34</v>
      </c>
      <c r="G97" s="203"/>
      <c r="H97" s="568" t="str">
        <f>$A$49</f>
        <v xml:space="preserve">ATOMIC BLASTER      </v>
      </c>
      <c r="I97" s="568"/>
      <c r="J97" s="160" t="s">
        <v>65</v>
      </c>
      <c r="K97" s="160">
        <f>$P$30</f>
        <v>319</v>
      </c>
      <c r="L97" s="156">
        <v>1</v>
      </c>
      <c r="M97" s="160">
        <f t="shared" ref="M97:M98" si="64">K97*L97</f>
        <v>319</v>
      </c>
      <c r="N97" s="157"/>
      <c r="O97" s="158">
        <f t="shared" ref="O97:O98" si="65">ROUNDUP(SUM(M97:N97),0)</f>
        <v>319</v>
      </c>
      <c r="P97" s="585"/>
    </row>
    <row r="98" spans="1:16" s="159" customFormat="1" ht="52.5" customHeight="1">
      <c r="A98" s="146">
        <v>2</v>
      </c>
      <c r="B98" s="551" t="s">
        <v>136</v>
      </c>
      <c r="C98" s="552"/>
      <c r="D98" s="552"/>
      <c r="E98" s="553"/>
      <c r="F98" s="215" t="s">
        <v>34</v>
      </c>
      <c r="G98" s="203"/>
      <c r="H98" s="568" t="str">
        <f>$A$53</f>
        <v xml:space="preserve">OPTIC WHITE         </v>
      </c>
      <c r="I98" s="568"/>
      <c r="J98" s="160" t="s">
        <v>65</v>
      </c>
      <c r="K98" s="160">
        <f>$P$35</f>
        <v>318</v>
      </c>
      <c r="L98" s="156">
        <v>1</v>
      </c>
      <c r="M98" s="160">
        <f t="shared" si="64"/>
        <v>318</v>
      </c>
      <c r="N98" s="157"/>
      <c r="O98" s="158">
        <f t="shared" si="65"/>
        <v>318</v>
      </c>
      <c r="P98" s="585"/>
    </row>
    <row r="99" spans="1:16" s="159" customFormat="1" ht="74.150000000000006" customHeight="1">
      <c r="A99" s="146">
        <v>3</v>
      </c>
      <c r="B99" s="551" t="s">
        <v>138</v>
      </c>
      <c r="C99" s="552"/>
      <c r="D99" s="552"/>
      <c r="E99" s="553"/>
      <c r="F99" s="215" t="s">
        <v>34</v>
      </c>
      <c r="G99" s="203"/>
      <c r="H99" s="568" t="str">
        <f t="shared" ref="H99:H103" si="66">$A$41</f>
        <v xml:space="preserve">DARKEST BLACK       </v>
      </c>
      <c r="I99" s="568"/>
      <c r="J99" s="160" t="s">
        <v>65</v>
      </c>
      <c r="K99" s="160">
        <f>$P$20</f>
        <v>319</v>
      </c>
      <c r="L99" s="156">
        <v>1</v>
      </c>
      <c r="M99" s="160">
        <f t="shared" si="62"/>
        <v>319</v>
      </c>
      <c r="N99" s="157"/>
      <c r="O99" s="158">
        <f t="shared" si="63"/>
        <v>319</v>
      </c>
      <c r="P99" s="585" t="s">
        <v>132</v>
      </c>
    </row>
    <row r="100" spans="1:16" s="159" customFormat="1" ht="74.150000000000006" customHeight="1">
      <c r="A100" s="146">
        <v>3</v>
      </c>
      <c r="B100" s="551" t="s">
        <v>138</v>
      </c>
      <c r="C100" s="552"/>
      <c r="D100" s="552"/>
      <c r="E100" s="553"/>
      <c r="F100" s="215" t="s">
        <v>34</v>
      </c>
      <c r="G100" s="203"/>
      <c r="H100" s="568" t="str">
        <f t="shared" ref="H100:H104" si="67">$A$45</f>
        <v xml:space="preserve">HYPER LILAC         </v>
      </c>
      <c r="I100" s="568"/>
      <c r="J100" s="160" t="s">
        <v>65</v>
      </c>
      <c r="K100" s="160">
        <f>$P$25</f>
        <v>318</v>
      </c>
      <c r="L100" s="156">
        <v>1</v>
      </c>
      <c r="M100" s="160">
        <f t="shared" si="62"/>
        <v>318</v>
      </c>
      <c r="N100" s="157"/>
      <c r="O100" s="158">
        <f t="shared" si="63"/>
        <v>318</v>
      </c>
      <c r="P100" s="585"/>
    </row>
    <row r="101" spans="1:16" s="159" customFormat="1" ht="69" customHeight="1">
      <c r="A101" s="146">
        <v>3</v>
      </c>
      <c r="B101" s="551" t="s">
        <v>138</v>
      </c>
      <c r="C101" s="552"/>
      <c r="D101" s="552"/>
      <c r="E101" s="553"/>
      <c r="F101" s="215" t="s">
        <v>34</v>
      </c>
      <c r="G101" s="203"/>
      <c r="H101" s="568" t="str">
        <f>$A$49</f>
        <v xml:space="preserve">ATOMIC BLASTER      </v>
      </c>
      <c r="I101" s="568"/>
      <c r="J101" s="160" t="s">
        <v>65</v>
      </c>
      <c r="K101" s="160">
        <f>$P$30</f>
        <v>319</v>
      </c>
      <c r="L101" s="156">
        <v>1</v>
      </c>
      <c r="M101" s="160">
        <f t="shared" ref="M101:M102" si="68">K101*L101</f>
        <v>319</v>
      </c>
      <c r="N101" s="157"/>
      <c r="O101" s="158">
        <f t="shared" ref="O101:O102" si="69">ROUNDUP(SUM(M101:N101),0)</f>
        <v>319</v>
      </c>
      <c r="P101" s="585"/>
    </row>
    <row r="102" spans="1:16" s="159" customFormat="1" ht="69" customHeight="1">
      <c r="A102" s="146">
        <v>3</v>
      </c>
      <c r="B102" s="551" t="s">
        <v>138</v>
      </c>
      <c r="C102" s="552"/>
      <c r="D102" s="552"/>
      <c r="E102" s="553"/>
      <c r="F102" s="215" t="s">
        <v>34</v>
      </c>
      <c r="G102" s="203"/>
      <c r="H102" s="568" t="str">
        <f>$A$53</f>
        <v xml:space="preserve">OPTIC WHITE         </v>
      </c>
      <c r="I102" s="568"/>
      <c r="J102" s="160" t="s">
        <v>65</v>
      </c>
      <c r="K102" s="160">
        <f>$P$35</f>
        <v>318</v>
      </c>
      <c r="L102" s="156">
        <v>1</v>
      </c>
      <c r="M102" s="160">
        <f t="shared" si="68"/>
        <v>318</v>
      </c>
      <c r="N102" s="157"/>
      <c r="O102" s="158">
        <f t="shared" si="69"/>
        <v>318</v>
      </c>
      <c r="P102" s="585"/>
    </row>
    <row r="103" spans="1:16" s="159" customFormat="1" ht="52.5" customHeight="1">
      <c r="A103" s="146">
        <v>4</v>
      </c>
      <c r="B103" s="551" t="s">
        <v>139</v>
      </c>
      <c r="C103" s="552"/>
      <c r="D103" s="552"/>
      <c r="E103" s="553"/>
      <c r="F103" s="215" t="s">
        <v>34</v>
      </c>
      <c r="G103" s="204">
        <v>102507</v>
      </c>
      <c r="H103" s="568" t="str">
        <f t="shared" si="66"/>
        <v xml:space="preserve">DARKEST BLACK       </v>
      </c>
      <c r="I103" s="568"/>
      <c r="J103" s="160" t="s">
        <v>65</v>
      </c>
      <c r="K103" s="160">
        <f>$P$20</f>
        <v>319</v>
      </c>
      <c r="L103" s="156">
        <v>1</v>
      </c>
      <c r="M103" s="160">
        <f t="shared" si="62"/>
        <v>319</v>
      </c>
      <c r="N103" s="157"/>
      <c r="O103" s="158">
        <f t="shared" si="63"/>
        <v>319</v>
      </c>
      <c r="P103" s="585"/>
    </row>
    <row r="104" spans="1:16" s="159" customFormat="1" ht="52.5" customHeight="1">
      <c r="A104" s="146">
        <v>4</v>
      </c>
      <c r="B104" s="551" t="s">
        <v>139</v>
      </c>
      <c r="C104" s="552"/>
      <c r="D104" s="552"/>
      <c r="E104" s="553"/>
      <c r="F104" s="215" t="s">
        <v>34</v>
      </c>
      <c r="G104" s="204">
        <v>102507</v>
      </c>
      <c r="H104" s="568" t="str">
        <f t="shared" si="67"/>
        <v xml:space="preserve">HYPER LILAC         </v>
      </c>
      <c r="I104" s="568"/>
      <c r="J104" s="160" t="s">
        <v>65</v>
      </c>
      <c r="K104" s="160">
        <f>$P$25</f>
        <v>318</v>
      </c>
      <c r="L104" s="156">
        <v>1</v>
      </c>
      <c r="M104" s="160">
        <f t="shared" si="62"/>
        <v>318</v>
      </c>
      <c r="N104" s="157"/>
      <c r="O104" s="158">
        <f t="shared" si="63"/>
        <v>318</v>
      </c>
      <c r="P104" s="585"/>
    </row>
    <row r="105" spans="1:16" s="159" customFormat="1" ht="52.5" customHeight="1">
      <c r="A105" s="146">
        <v>4</v>
      </c>
      <c r="B105" s="551" t="s">
        <v>139</v>
      </c>
      <c r="C105" s="552"/>
      <c r="D105" s="552"/>
      <c r="E105" s="553"/>
      <c r="F105" s="215" t="s">
        <v>34</v>
      </c>
      <c r="G105" s="204">
        <v>102507</v>
      </c>
      <c r="H105" s="568" t="str">
        <f>$A$49</f>
        <v xml:space="preserve">ATOMIC BLASTER      </v>
      </c>
      <c r="I105" s="568"/>
      <c r="J105" s="160" t="s">
        <v>65</v>
      </c>
      <c r="K105" s="160">
        <f>$P$30</f>
        <v>319</v>
      </c>
      <c r="L105" s="156">
        <v>1</v>
      </c>
      <c r="M105" s="160">
        <f t="shared" ref="M105:M106" si="70">K105*L105</f>
        <v>319</v>
      </c>
      <c r="N105" s="157"/>
      <c r="O105" s="158">
        <f t="shared" ref="O105:O106" si="71">ROUNDUP(SUM(M105:N105),0)</f>
        <v>319</v>
      </c>
      <c r="P105" s="585"/>
    </row>
    <row r="106" spans="1:16" s="159" customFormat="1" ht="52.5" customHeight="1">
      <c r="A106" s="146">
        <v>4</v>
      </c>
      <c r="B106" s="551" t="s">
        <v>139</v>
      </c>
      <c r="C106" s="552"/>
      <c r="D106" s="552"/>
      <c r="E106" s="553"/>
      <c r="F106" s="215" t="s">
        <v>34</v>
      </c>
      <c r="G106" s="204">
        <v>102507</v>
      </c>
      <c r="H106" s="568" t="str">
        <f>$A$53</f>
        <v xml:space="preserve">OPTIC WHITE         </v>
      </c>
      <c r="I106" s="568"/>
      <c r="J106" s="160" t="s">
        <v>65</v>
      </c>
      <c r="K106" s="160">
        <f>$P$35</f>
        <v>318</v>
      </c>
      <c r="L106" s="156">
        <v>1</v>
      </c>
      <c r="M106" s="160">
        <f t="shared" si="70"/>
        <v>318</v>
      </c>
      <c r="N106" s="157"/>
      <c r="O106" s="158">
        <f t="shared" si="71"/>
        <v>318</v>
      </c>
      <c r="P106" s="585"/>
    </row>
    <row r="107" spans="1:16" s="159" customFormat="1" ht="52.5" customHeight="1">
      <c r="A107" s="146">
        <v>5</v>
      </c>
      <c r="B107" s="551" t="s">
        <v>140</v>
      </c>
      <c r="C107" s="552"/>
      <c r="D107" s="552"/>
      <c r="E107" s="553"/>
      <c r="F107" s="215" t="s">
        <v>68</v>
      </c>
      <c r="G107" s="203"/>
      <c r="H107" s="568" t="str">
        <f t="shared" ref="H107:H111" si="72">$A$41</f>
        <v xml:space="preserve">DARKEST BLACK       </v>
      </c>
      <c r="I107" s="568"/>
      <c r="J107" s="160" t="s">
        <v>65</v>
      </c>
      <c r="K107" s="160">
        <f>$P$20</f>
        <v>319</v>
      </c>
      <c r="L107" s="156">
        <f>1/14</f>
        <v>7.1428571428571425E-2</v>
      </c>
      <c r="M107" s="156">
        <f t="shared" si="62"/>
        <v>22.785714285714285</v>
      </c>
      <c r="N107" s="157"/>
      <c r="O107" s="158">
        <f t="shared" si="63"/>
        <v>23</v>
      </c>
      <c r="P107" s="585"/>
    </row>
    <row r="108" spans="1:16" s="159" customFormat="1" ht="52.5" customHeight="1">
      <c r="A108" s="146">
        <v>5</v>
      </c>
      <c r="B108" s="551" t="s">
        <v>140</v>
      </c>
      <c r="C108" s="552"/>
      <c r="D108" s="552"/>
      <c r="E108" s="553"/>
      <c r="F108" s="215" t="s">
        <v>68</v>
      </c>
      <c r="G108" s="203"/>
      <c r="H108" s="568" t="str">
        <f t="shared" ref="H108:H112" si="73">$A$45</f>
        <v xml:space="preserve">HYPER LILAC         </v>
      </c>
      <c r="I108" s="568"/>
      <c r="J108" s="160" t="s">
        <v>65</v>
      </c>
      <c r="K108" s="160">
        <f>$P$25</f>
        <v>318</v>
      </c>
      <c r="L108" s="156">
        <f t="shared" ref="L108:L110" si="74">1/14</f>
        <v>7.1428571428571425E-2</v>
      </c>
      <c r="M108" s="156">
        <f t="shared" si="62"/>
        <v>22.714285714285712</v>
      </c>
      <c r="N108" s="157"/>
      <c r="O108" s="158">
        <f t="shared" si="63"/>
        <v>23</v>
      </c>
      <c r="P108" s="585"/>
    </row>
    <row r="109" spans="1:16" s="159" customFormat="1" ht="52.5" customHeight="1">
      <c r="A109" s="146">
        <v>5</v>
      </c>
      <c r="B109" s="551" t="s">
        <v>140</v>
      </c>
      <c r="C109" s="552"/>
      <c r="D109" s="552"/>
      <c r="E109" s="553"/>
      <c r="F109" s="215" t="s">
        <v>68</v>
      </c>
      <c r="G109" s="203"/>
      <c r="H109" s="568" t="str">
        <f>$A$49</f>
        <v xml:space="preserve">ATOMIC BLASTER      </v>
      </c>
      <c r="I109" s="568"/>
      <c r="J109" s="160" t="s">
        <v>65</v>
      </c>
      <c r="K109" s="160">
        <f>$P$30</f>
        <v>319</v>
      </c>
      <c r="L109" s="156">
        <f t="shared" si="74"/>
        <v>7.1428571428571425E-2</v>
      </c>
      <c r="M109" s="156">
        <f t="shared" ref="M109:M110" si="75">K109*L109</f>
        <v>22.785714285714285</v>
      </c>
      <c r="N109" s="157"/>
      <c r="O109" s="158">
        <f t="shared" ref="O109:O110" si="76">ROUNDUP(SUM(M109:N109),0)</f>
        <v>23</v>
      </c>
      <c r="P109" s="585"/>
    </row>
    <row r="110" spans="1:16" s="159" customFormat="1" ht="52.5" customHeight="1">
      <c r="A110" s="146">
        <v>5</v>
      </c>
      <c r="B110" s="551" t="s">
        <v>140</v>
      </c>
      <c r="C110" s="552"/>
      <c r="D110" s="552"/>
      <c r="E110" s="553"/>
      <c r="F110" s="215" t="s">
        <v>68</v>
      </c>
      <c r="G110" s="203"/>
      <c r="H110" s="568" t="str">
        <f>$A$53</f>
        <v xml:space="preserve">OPTIC WHITE         </v>
      </c>
      <c r="I110" s="568"/>
      <c r="J110" s="160" t="s">
        <v>65</v>
      </c>
      <c r="K110" s="160">
        <f>$P$35</f>
        <v>318</v>
      </c>
      <c r="L110" s="156">
        <f t="shared" si="74"/>
        <v>7.1428571428571425E-2</v>
      </c>
      <c r="M110" s="156">
        <f t="shared" si="75"/>
        <v>22.714285714285712</v>
      </c>
      <c r="N110" s="157"/>
      <c r="O110" s="158">
        <f t="shared" si="76"/>
        <v>23</v>
      </c>
      <c r="P110" s="585"/>
    </row>
    <row r="111" spans="1:16" s="159" customFormat="1" ht="52.5" customHeight="1">
      <c r="A111" s="146">
        <v>6</v>
      </c>
      <c r="B111" s="551" t="s">
        <v>141</v>
      </c>
      <c r="C111" s="552"/>
      <c r="D111" s="552"/>
      <c r="E111" s="553"/>
      <c r="F111" s="215" t="s">
        <v>68</v>
      </c>
      <c r="G111" s="203"/>
      <c r="H111" s="568" t="str">
        <f t="shared" si="72"/>
        <v xml:space="preserve">DARKEST BLACK       </v>
      </c>
      <c r="I111" s="568"/>
      <c r="J111" s="160" t="s">
        <v>65</v>
      </c>
      <c r="K111" s="160">
        <f>$P$20</f>
        <v>319</v>
      </c>
      <c r="L111" s="156">
        <f>2/14</f>
        <v>0.14285714285714285</v>
      </c>
      <c r="M111" s="156">
        <f t="shared" si="62"/>
        <v>45.571428571428569</v>
      </c>
      <c r="N111" s="157"/>
      <c r="O111" s="158">
        <f>ROUNDUP(SUM(M111:N111),0)+1</f>
        <v>47</v>
      </c>
      <c r="P111" s="585"/>
    </row>
    <row r="112" spans="1:16" s="159" customFormat="1" ht="52.5" customHeight="1">
      <c r="A112" s="146">
        <v>6</v>
      </c>
      <c r="B112" s="551" t="s">
        <v>141</v>
      </c>
      <c r="C112" s="552"/>
      <c r="D112" s="552"/>
      <c r="E112" s="553"/>
      <c r="F112" s="215" t="s">
        <v>68</v>
      </c>
      <c r="G112" s="203"/>
      <c r="H112" s="568" t="str">
        <f t="shared" si="73"/>
        <v xml:space="preserve">HYPER LILAC         </v>
      </c>
      <c r="I112" s="568"/>
      <c r="J112" s="160" t="s">
        <v>65</v>
      </c>
      <c r="K112" s="160">
        <f>$P$25</f>
        <v>318</v>
      </c>
      <c r="L112" s="156">
        <f t="shared" ref="L112:L114" si="77">2/14</f>
        <v>0.14285714285714285</v>
      </c>
      <c r="M112" s="156">
        <f t="shared" si="62"/>
        <v>45.428571428571423</v>
      </c>
      <c r="N112" s="157"/>
      <c r="O112" s="158">
        <f t="shared" si="63"/>
        <v>46</v>
      </c>
      <c r="P112" s="585"/>
    </row>
    <row r="113" spans="1:16" s="159" customFormat="1" ht="52.5" customHeight="1">
      <c r="A113" s="146">
        <v>6</v>
      </c>
      <c r="B113" s="551" t="s">
        <v>141</v>
      </c>
      <c r="C113" s="552"/>
      <c r="D113" s="552"/>
      <c r="E113" s="553"/>
      <c r="F113" s="215" t="s">
        <v>68</v>
      </c>
      <c r="G113" s="203"/>
      <c r="H113" s="568" t="str">
        <f>$A$49</f>
        <v xml:space="preserve">ATOMIC BLASTER      </v>
      </c>
      <c r="I113" s="568"/>
      <c r="J113" s="160" t="s">
        <v>65</v>
      </c>
      <c r="K113" s="160">
        <f>$P$30</f>
        <v>319</v>
      </c>
      <c r="L113" s="156">
        <f t="shared" si="77"/>
        <v>0.14285714285714285</v>
      </c>
      <c r="M113" s="156">
        <f t="shared" ref="M113:M114" si="78">K113*L113</f>
        <v>45.571428571428569</v>
      </c>
      <c r="N113" s="157"/>
      <c r="O113" s="158">
        <f>ROUNDUP(SUM(M113:N113),0)+1</f>
        <v>47</v>
      </c>
      <c r="P113" s="585"/>
    </row>
    <row r="114" spans="1:16" s="159" customFormat="1" ht="52.5" customHeight="1">
      <c r="A114" s="146">
        <v>6</v>
      </c>
      <c r="B114" s="551" t="s">
        <v>141</v>
      </c>
      <c r="C114" s="552"/>
      <c r="D114" s="552"/>
      <c r="E114" s="553"/>
      <c r="F114" s="215" t="s">
        <v>68</v>
      </c>
      <c r="G114" s="203"/>
      <c r="H114" s="568" t="str">
        <f>$A$53</f>
        <v xml:space="preserve">OPTIC WHITE         </v>
      </c>
      <c r="I114" s="568"/>
      <c r="J114" s="160" t="s">
        <v>65</v>
      </c>
      <c r="K114" s="160">
        <f>$P$35</f>
        <v>318</v>
      </c>
      <c r="L114" s="156">
        <f t="shared" si="77"/>
        <v>0.14285714285714285</v>
      </c>
      <c r="M114" s="156">
        <f t="shared" si="78"/>
        <v>45.428571428571423</v>
      </c>
      <c r="N114" s="157"/>
      <c r="O114" s="158">
        <f t="shared" ref="O114" si="79">ROUNDUP(SUM(M114:N114),0)</f>
        <v>46</v>
      </c>
      <c r="P114" s="585"/>
    </row>
    <row r="115" spans="1:16" s="159" customFormat="1" ht="52.5" customHeight="1">
      <c r="A115" s="146">
        <v>7</v>
      </c>
      <c r="B115" s="551" t="s">
        <v>142</v>
      </c>
      <c r="C115" s="552"/>
      <c r="D115" s="552"/>
      <c r="E115" s="553"/>
      <c r="F115" s="215" t="s">
        <v>67</v>
      </c>
      <c r="G115" s="203"/>
      <c r="H115" s="568" t="str">
        <f t="shared" ref="H115:H119" si="80">$A$41</f>
        <v xml:space="preserve">DARKEST BLACK       </v>
      </c>
      <c r="I115" s="568"/>
      <c r="J115" s="160" t="s">
        <v>65</v>
      </c>
      <c r="K115" s="160">
        <f>$P$20</f>
        <v>319</v>
      </c>
      <c r="L115" s="156">
        <f>1/14</f>
        <v>7.1428571428571425E-2</v>
      </c>
      <c r="M115" s="156">
        <f t="shared" si="62"/>
        <v>22.785714285714285</v>
      </c>
      <c r="N115" s="157"/>
      <c r="O115" s="158">
        <f t="shared" si="63"/>
        <v>23</v>
      </c>
      <c r="P115" s="585"/>
    </row>
    <row r="116" spans="1:16" s="159" customFormat="1" ht="52.5" customHeight="1">
      <c r="A116" s="146">
        <v>7</v>
      </c>
      <c r="B116" s="551" t="s">
        <v>142</v>
      </c>
      <c r="C116" s="552"/>
      <c r="D116" s="552"/>
      <c r="E116" s="553"/>
      <c r="F116" s="215" t="s">
        <v>67</v>
      </c>
      <c r="G116" s="203"/>
      <c r="H116" s="568" t="str">
        <f t="shared" ref="H116:H120" si="81">$A$45</f>
        <v xml:space="preserve">HYPER LILAC         </v>
      </c>
      <c r="I116" s="568"/>
      <c r="J116" s="160" t="s">
        <v>65</v>
      </c>
      <c r="K116" s="160">
        <f>$P$25</f>
        <v>318</v>
      </c>
      <c r="L116" s="156">
        <f t="shared" ref="L116:L118" si="82">1/14</f>
        <v>7.1428571428571425E-2</v>
      </c>
      <c r="M116" s="156">
        <f t="shared" si="62"/>
        <v>22.714285714285712</v>
      </c>
      <c r="N116" s="157"/>
      <c r="O116" s="158">
        <f t="shared" si="63"/>
        <v>23</v>
      </c>
      <c r="P116" s="585"/>
    </row>
    <row r="117" spans="1:16" s="159" customFormat="1" ht="45" customHeight="1">
      <c r="A117" s="146">
        <v>7</v>
      </c>
      <c r="B117" s="551" t="s">
        <v>142</v>
      </c>
      <c r="C117" s="552"/>
      <c r="D117" s="552"/>
      <c r="E117" s="553"/>
      <c r="F117" s="215" t="s">
        <v>67</v>
      </c>
      <c r="G117" s="203"/>
      <c r="H117" s="568" t="str">
        <f>$A$49</f>
        <v xml:space="preserve">ATOMIC BLASTER      </v>
      </c>
      <c r="I117" s="568"/>
      <c r="J117" s="160" t="s">
        <v>65</v>
      </c>
      <c r="K117" s="160">
        <f>$P$30</f>
        <v>319</v>
      </c>
      <c r="L117" s="156">
        <f t="shared" si="82"/>
        <v>7.1428571428571425E-2</v>
      </c>
      <c r="M117" s="156">
        <f t="shared" ref="M117:M118" si="83">K117*L117</f>
        <v>22.785714285714285</v>
      </c>
      <c r="N117" s="157"/>
      <c r="O117" s="158">
        <f t="shared" ref="O117:O118" si="84">ROUNDUP(SUM(M117:N117),0)</f>
        <v>23</v>
      </c>
      <c r="P117" s="585"/>
    </row>
    <row r="118" spans="1:16" s="159" customFormat="1" ht="45" customHeight="1">
      <c r="A118" s="146">
        <v>7</v>
      </c>
      <c r="B118" s="551" t="s">
        <v>142</v>
      </c>
      <c r="C118" s="552"/>
      <c r="D118" s="552"/>
      <c r="E118" s="553"/>
      <c r="F118" s="215" t="s">
        <v>67</v>
      </c>
      <c r="G118" s="203"/>
      <c r="H118" s="568" t="str">
        <f>$A$53</f>
        <v xml:space="preserve">OPTIC WHITE         </v>
      </c>
      <c r="I118" s="568"/>
      <c r="J118" s="160" t="s">
        <v>65</v>
      </c>
      <c r="K118" s="160">
        <f>$P$35</f>
        <v>318</v>
      </c>
      <c r="L118" s="156">
        <f t="shared" si="82"/>
        <v>7.1428571428571425E-2</v>
      </c>
      <c r="M118" s="156">
        <f t="shared" si="83"/>
        <v>22.714285714285712</v>
      </c>
      <c r="N118" s="157"/>
      <c r="O118" s="158">
        <f t="shared" si="84"/>
        <v>23</v>
      </c>
      <c r="P118" s="585"/>
    </row>
    <row r="119" spans="1:16" s="159" customFormat="1" ht="66.650000000000006" customHeight="1">
      <c r="A119" s="146">
        <v>8</v>
      </c>
      <c r="B119" s="551" t="s">
        <v>143</v>
      </c>
      <c r="C119" s="552"/>
      <c r="D119" s="552"/>
      <c r="E119" s="553"/>
      <c r="F119" s="215" t="s">
        <v>34</v>
      </c>
      <c r="G119" s="204" t="s">
        <v>144</v>
      </c>
      <c r="H119" s="568" t="str">
        <f t="shared" si="80"/>
        <v xml:space="preserve">DARKEST BLACK       </v>
      </c>
      <c r="I119" s="568"/>
      <c r="J119" s="160" t="s">
        <v>65</v>
      </c>
      <c r="K119" s="160">
        <f>$P$20</f>
        <v>319</v>
      </c>
      <c r="L119" s="156">
        <v>1</v>
      </c>
      <c r="M119" s="160">
        <f t="shared" si="62"/>
        <v>319</v>
      </c>
      <c r="N119" s="157"/>
      <c r="O119" s="158">
        <f t="shared" si="63"/>
        <v>319</v>
      </c>
      <c r="P119" s="216" t="s">
        <v>132</v>
      </c>
    </row>
    <row r="120" spans="1:16" s="159" customFormat="1" ht="66.650000000000006" customHeight="1">
      <c r="A120" s="146">
        <v>8</v>
      </c>
      <c r="B120" s="551" t="s">
        <v>143</v>
      </c>
      <c r="C120" s="552"/>
      <c r="D120" s="552"/>
      <c r="E120" s="553"/>
      <c r="F120" s="215" t="s">
        <v>34</v>
      </c>
      <c r="G120" s="204" t="s">
        <v>144</v>
      </c>
      <c r="H120" s="568" t="str">
        <f t="shared" si="81"/>
        <v xml:space="preserve">HYPER LILAC         </v>
      </c>
      <c r="I120" s="568"/>
      <c r="J120" s="160" t="s">
        <v>65</v>
      </c>
      <c r="K120" s="160">
        <f>$P$25</f>
        <v>318</v>
      </c>
      <c r="L120" s="156">
        <v>1</v>
      </c>
      <c r="M120" s="160">
        <f t="shared" si="62"/>
        <v>318</v>
      </c>
      <c r="N120" s="157"/>
      <c r="O120" s="158">
        <f t="shared" si="63"/>
        <v>318</v>
      </c>
      <c r="P120" s="216" t="s">
        <v>132</v>
      </c>
    </row>
    <row r="121" spans="1:16" s="159" customFormat="1" ht="71.650000000000006" customHeight="1">
      <c r="A121" s="146">
        <v>8</v>
      </c>
      <c r="B121" s="551" t="s">
        <v>143</v>
      </c>
      <c r="C121" s="552"/>
      <c r="D121" s="552"/>
      <c r="E121" s="553"/>
      <c r="F121" s="215" t="s">
        <v>34</v>
      </c>
      <c r="G121" s="204" t="s">
        <v>144</v>
      </c>
      <c r="H121" s="568" t="str">
        <f>$A$49</f>
        <v xml:space="preserve">ATOMIC BLASTER      </v>
      </c>
      <c r="I121" s="568"/>
      <c r="J121" s="160" t="s">
        <v>65</v>
      </c>
      <c r="K121" s="160">
        <f>$P$30</f>
        <v>319</v>
      </c>
      <c r="L121" s="156">
        <v>1</v>
      </c>
      <c r="M121" s="160">
        <f t="shared" ref="M121:M122" si="85">K121*L121</f>
        <v>319</v>
      </c>
      <c r="N121" s="157"/>
      <c r="O121" s="158">
        <f t="shared" ref="O121:O122" si="86">ROUNDUP(SUM(M121:N121),0)</f>
        <v>319</v>
      </c>
      <c r="P121" s="216" t="s">
        <v>132</v>
      </c>
    </row>
    <row r="122" spans="1:16" s="159" customFormat="1" ht="71.650000000000006" customHeight="1">
      <c r="A122" s="146">
        <v>8</v>
      </c>
      <c r="B122" s="551" t="s">
        <v>143</v>
      </c>
      <c r="C122" s="552"/>
      <c r="D122" s="552"/>
      <c r="E122" s="553"/>
      <c r="F122" s="215" t="s">
        <v>34</v>
      </c>
      <c r="G122" s="204" t="s">
        <v>144</v>
      </c>
      <c r="H122" s="568" t="str">
        <f>$A$53</f>
        <v xml:space="preserve">OPTIC WHITE         </v>
      </c>
      <c r="I122" s="568"/>
      <c r="J122" s="160" t="s">
        <v>65</v>
      </c>
      <c r="K122" s="160">
        <f>$P$35</f>
        <v>318</v>
      </c>
      <c r="L122" s="156">
        <v>1</v>
      </c>
      <c r="M122" s="160">
        <f t="shared" si="85"/>
        <v>318</v>
      </c>
      <c r="N122" s="157"/>
      <c r="O122" s="158">
        <f t="shared" si="86"/>
        <v>318</v>
      </c>
      <c r="P122" s="216" t="s">
        <v>132</v>
      </c>
    </row>
    <row r="123" spans="1:16" s="159" customFormat="1" ht="32.65" customHeight="1">
      <c r="F123" s="183"/>
      <c r="G123" s="184"/>
      <c r="H123" s="185"/>
      <c r="I123" s="185"/>
      <c r="J123" s="182"/>
      <c r="K123" s="182"/>
      <c r="L123" s="182"/>
      <c r="M123" s="182"/>
      <c r="N123" s="186"/>
      <c r="O123" s="187"/>
      <c r="P123" s="188"/>
    </row>
    <row r="124" spans="1:16" s="14" customFormat="1" ht="33" customHeight="1">
      <c r="B124" s="133" t="s">
        <v>145</v>
      </c>
      <c r="C124" s="134"/>
      <c r="D124" s="135"/>
      <c r="E124" s="135"/>
      <c r="F124" s="135"/>
      <c r="G124" s="136"/>
      <c r="H124" s="135"/>
      <c r="I124" s="135"/>
      <c r="J124" s="564" t="s">
        <v>146</v>
      </c>
      <c r="K124" s="564"/>
      <c r="L124" s="564"/>
      <c r="M124" s="564"/>
      <c r="N124" s="69"/>
      <c r="O124" s="69"/>
      <c r="P124" s="70"/>
    </row>
    <row r="125" spans="1:16" s="147" customFormat="1" ht="34.5" customHeight="1">
      <c r="A125" s="147">
        <v>1</v>
      </c>
      <c r="B125" s="148" t="s">
        <v>147</v>
      </c>
      <c r="C125" s="17"/>
      <c r="D125" s="14"/>
      <c r="E125" s="14"/>
      <c r="F125" s="14"/>
      <c r="G125" s="71"/>
      <c r="H125" s="71"/>
      <c r="I125" s="71"/>
      <c r="J125" s="71"/>
      <c r="K125" s="18"/>
      <c r="L125" s="71"/>
      <c r="M125" s="71"/>
      <c r="N125" s="71"/>
      <c r="O125" s="71"/>
      <c r="P125" s="71"/>
    </row>
    <row r="126" spans="1:16" s="147" customFormat="1" ht="19.5" customHeight="1">
      <c r="B126" s="148"/>
      <c r="C126" s="17"/>
      <c r="D126" s="14"/>
      <c r="E126" s="14"/>
      <c r="F126" s="14"/>
      <c r="G126" s="71"/>
      <c r="H126" s="71"/>
      <c r="I126" s="71"/>
      <c r="J126" s="71"/>
      <c r="K126" s="18"/>
      <c r="L126" s="71"/>
      <c r="M126" s="71"/>
      <c r="N126" s="71"/>
      <c r="O126" s="71"/>
      <c r="P126" s="71"/>
    </row>
    <row r="127" spans="1:16" s="14" customFormat="1" ht="34.5" customHeight="1">
      <c r="A127" s="147"/>
      <c r="B127" s="614" t="s">
        <v>72</v>
      </c>
      <c r="C127" s="614"/>
      <c r="D127" s="614"/>
      <c r="E127" s="614"/>
      <c r="F127" s="614"/>
      <c r="G127" s="614"/>
      <c r="H127" s="614"/>
      <c r="I127" s="614"/>
      <c r="J127" s="614"/>
      <c r="K127" s="18"/>
      <c r="L127" s="71"/>
      <c r="M127" s="71"/>
      <c r="N127" s="71"/>
      <c r="O127" s="71"/>
      <c r="P127" s="71"/>
    </row>
    <row r="128" spans="1:16" s="14" customFormat="1" ht="34.5" customHeight="1">
      <c r="A128" s="147"/>
      <c r="B128" s="149" t="s">
        <v>56</v>
      </c>
      <c r="C128" s="615" t="s">
        <v>73</v>
      </c>
      <c r="D128" s="615"/>
      <c r="E128" s="615"/>
      <c r="F128" s="615"/>
      <c r="G128" s="615"/>
      <c r="H128" s="615"/>
      <c r="I128" s="615"/>
      <c r="J128" s="615"/>
      <c r="K128" s="71"/>
      <c r="L128" s="71"/>
      <c r="M128" s="71"/>
      <c r="N128" s="71"/>
      <c r="O128" s="71"/>
      <c r="P128" s="71"/>
    </row>
    <row r="129" spans="1:16" s="71" customFormat="1" ht="67.5" customHeight="1">
      <c r="A129" s="161"/>
      <c r="B129" s="175" t="str">
        <f t="shared" ref="B129" si="87">$A$41</f>
        <v xml:space="preserve">DARKEST BLACK       </v>
      </c>
      <c r="C129" s="572"/>
      <c r="D129" s="572"/>
      <c r="E129" s="572"/>
      <c r="F129" s="572"/>
      <c r="G129" s="572"/>
      <c r="H129" s="572"/>
      <c r="I129" s="572"/>
      <c r="J129" s="572"/>
    </row>
    <row r="130" spans="1:16" s="71" customFormat="1" ht="67.5" customHeight="1">
      <c r="A130" s="161"/>
      <c r="B130" s="175" t="str">
        <f t="shared" ref="B130" si="88">$A$45</f>
        <v xml:space="preserve">HYPER LILAC         </v>
      </c>
      <c r="C130" s="572"/>
      <c r="D130" s="572"/>
      <c r="E130" s="572"/>
      <c r="F130" s="572"/>
      <c r="G130" s="572"/>
      <c r="H130" s="572"/>
      <c r="I130" s="572"/>
      <c r="J130" s="572"/>
    </row>
    <row r="131" spans="1:16" s="71" customFormat="1" ht="67.5" customHeight="1">
      <c r="A131" s="161"/>
      <c r="B131" s="175" t="str">
        <f>$A$49</f>
        <v xml:space="preserve">ATOMIC BLASTER      </v>
      </c>
      <c r="C131" s="569"/>
      <c r="D131" s="570"/>
      <c r="E131" s="570"/>
      <c r="F131" s="570"/>
      <c r="G131" s="570"/>
      <c r="H131" s="570"/>
      <c r="I131" s="570"/>
      <c r="J131" s="571"/>
    </row>
    <row r="132" spans="1:16" s="71" customFormat="1" ht="67.5" customHeight="1">
      <c r="A132" s="161"/>
      <c r="B132" s="175" t="str">
        <f>$A$53</f>
        <v xml:space="preserve">OPTIC WHITE         </v>
      </c>
      <c r="C132" s="572"/>
      <c r="D132" s="572"/>
      <c r="E132" s="572"/>
      <c r="F132" s="572"/>
      <c r="G132" s="572"/>
      <c r="H132" s="572"/>
      <c r="I132" s="572"/>
      <c r="J132" s="572"/>
    </row>
    <row r="133" spans="1:16" s="71" customFormat="1" ht="28">
      <c r="A133" s="161"/>
      <c r="B133" s="616" t="s">
        <v>148</v>
      </c>
      <c r="C133" s="617"/>
      <c r="D133" s="617"/>
      <c r="E133" s="617"/>
      <c r="F133" s="617"/>
      <c r="G133" s="617"/>
      <c r="H133" s="617"/>
      <c r="I133" s="617"/>
      <c r="J133" s="618"/>
    </row>
    <row r="134" spans="1:16" s="71" customFormat="1" ht="28">
      <c r="A134" s="161"/>
      <c r="B134" s="613" t="s">
        <v>84</v>
      </c>
      <c r="C134" s="613"/>
      <c r="D134" s="162" t="s">
        <v>91</v>
      </c>
      <c r="E134" s="162" t="s">
        <v>26</v>
      </c>
      <c r="F134" s="162" t="s">
        <v>27</v>
      </c>
      <c r="G134" s="162" t="s">
        <v>28</v>
      </c>
      <c r="H134" s="162" t="s">
        <v>29</v>
      </c>
      <c r="I134" s="622" t="s">
        <v>30</v>
      </c>
      <c r="J134" s="623"/>
    </row>
    <row r="135" spans="1:16" s="71" customFormat="1" ht="93" customHeight="1">
      <c r="A135" s="161"/>
      <c r="B135" s="551" t="s">
        <v>149</v>
      </c>
      <c r="C135" s="553"/>
      <c r="D135" s="610" t="s">
        <v>150</v>
      </c>
      <c r="E135" s="611"/>
      <c r="F135" s="611"/>
      <c r="G135" s="611"/>
      <c r="H135" s="611"/>
      <c r="I135" s="611"/>
      <c r="J135" s="612"/>
    </row>
    <row r="136" spans="1:16" s="71" customFormat="1" ht="100.15" customHeight="1">
      <c r="A136" s="161"/>
      <c r="B136" s="566" t="s">
        <v>151</v>
      </c>
      <c r="C136" s="567"/>
      <c r="D136" s="206"/>
      <c r="E136" s="206"/>
      <c r="F136" s="206">
        <v>5.7</v>
      </c>
      <c r="G136" s="206"/>
      <c r="H136" s="206"/>
      <c r="I136" s="608"/>
      <c r="J136" s="609"/>
    </row>
    <row r="137" spans="1:16" s="71" customFormat="1" ht="69.650000000000006" customHeight="1">
      <c r="A137" s="161"/>
      <c r="B137" s="566" t="s">
        <v>152</v>
      </c>
      <c r="C137" s="567"/>
      <c r="D137" s="206"/>
      <c r="E137" s="207"/>
      <c r="F137" s="207">
        <v>16.3</v>
      </c>
      <c r="G137" s="207"/>
      <c r="H137" s="207"/>
      <c r="I137" s="608"/>
      <c r="J137" s="609"/>
    </row>
    <row r="138" spans="1:16" s="14" customFormat="1" ht="34.5" customHeight="1">
      <c r="A138" s="147"/>
      <c r="B138" s="147"/>
      <c r="C138" s="147"/>
      <c r="D138" s="147"/>
      <c r="E138" s="147"/>
      <c r="F138" s="147"/>
      <c r="G138" s="147"/>
      <c r="H138" s="147"/>
      <c r="I138" s="147"/>
      <c r="J138" s="71"/>
      <c r="K138" s="71"/>
      <c r="L138" s="71"/>
      <c r="M138" s="71"/>
      <c r="N138" s="71"/>
      <c r="O138" s="71"/>
      <c r="P138" s="71"/>
    </row>
    <row r="139" spans="1:16" s="147" customFormat="1" ht="34.5" customHeight="1">
      <c r="A139" s="15">
        <v>2</v>
      </c>
      <c r="B139" s="148" t="s">
        <v>153</v>
      </c>
      <c r="C139" s="565" t="s">
        <v>74</v>
      </c>
      <c r="D139" s="565"/>
      <c r="E139" s="565"/>
      <c r="F139" s="565"/>
      <c r="G139" s="71"/>
      <c r="H139" s="71"/>
      <c r="I139" s="71"/>
      <c r="J139" s="71"/>
      <c r="K139" s="18"/>
      <c r="L139" s="71"/>
      <c r="M139" s="71"/>
      <c r="N139" s="71"/>
      <c r="O139" s="71"/>
      <c r="P139" s="71"/>
    </row>
    <row r="140" spans="1:16" s="147" customFormat="1" ht="34.5" customHeight="1">
      <c r="A140" s="15">
        <v>3</v>
      </c>
      <c r="B140" s="148" t="s">
        <v>154</v>
      </c>
      <c r="C140" s="17" t="s">
        <v>155</v>
      </c>
      <c r="D140" s="17"/>
      <c r="E140" s="17"/>
      <c r="F140" s="17"/>
      <c r="G140" s="71"/>
      <c r="H140" s="71"/>
      <c r="I140" s="71"/>
      <c r="J140" s="71"/>
      <c r="K140" s="18"/>
      <c r="L140" s="71"/>
      <c r="M140" s="71"/>
      <c r="N140" s="71"/>
      <c r="O140" s="71"/>
      <c r="P140" s="71"/>
    </row>
    <row r="141" spans="1:16" s="14" customFormat="1" ht="33.75" customHeight="1">
      <c r="A141" s="147"/>
      <c r="B141" s="147"/>
      <c r="C141" s="71"/>
      <c r="D141" s="71"/>
      <c r="E141" s="71"/>
      <c r="F141" s="71"/>
      <c r="G141" s="71"/>
      <c r="H141" s="71"/>
      <c r="I141" s="71"/>
      <c r="J141" s="71"/>
      <c r="K141" s="71"/>
      <c r="L141" s="71"/>
      <c r="M141" s="71"/>
      <c r="N141" s="71"/>
      <c r="O141" s="71"/>
      <c r="P141" s="71"/>
    </row>
    <row r="142" spans="1:16" s="14" customFormat="1" ht="29.25" customHeight="1">
      <c r="B142" s="564" t="s">
        <v>80</v>
      </c>
      <c r="C142" s="564"/>
      <c r="D142" s="564"/>
      <c r="E142" s="564"/>
      <c r="G142" s="71"/>
      <c r="M142" s="70"/>
      <c r="N142" s="69"/>
      <c r="O142" s="69"/>
      <c r="P142" s="70"/>
    </row>
    <row r="143" spans="1:16" s="14" customFormat="1" ht="35.25" customHeight="1">
      <c r="A143" s="147">
        <v>1</v>
      </c>
      <c r="B143" s="150" t="s">
        <v>156</v>
      </c>
      <c r="C143" s="147"/>
      <c r="D143" s="147"/>
      <c r="G143" s="71"/>
      <c r="M143" s="70"/>
      <c r="N143" s="69"/>
      <c r="O143" s="69"/>
      <c r="P143" s="70"/>
    </row>
    <row r="144" spans="1:16" s="14" customFormat="1" ht="35.25" customHeight="1">
      <c r="A144" s="147">
        <v>2</v>
      </c>
      <c r="B144" s="150" t="s">
        <v>82</v>
      </c>
      <c r="C144" s="147"/>
      <c r="D144" s="147"/>
      <c r="G144" s="71"/>
      <c r="M144" s="70"/>
      <c r="N144" s="69"/>
      <c r="O144" s="69"/>
      <c r="P144" s="70"/>
    </row>
    <row r="145" spans="1:16" s="14" customFormat="1" ht="35.15" customHeight="1">
      <c r="A145" s="147">
        <v>3</v>
      </c>
      <c r="B145" s="150" t="s">
        <v>83</v>
      </c>
      <c r="C145" s="147"/>
      <c r="D145" s="147"/>
      <c r="G145" s="71"/>
      <c r="M145" s="70"/>
      <c r="N145" s="69"/>
      <c r="O145" s="69"/>
      <c r="P145" s="70"/>
    </row>
    <row r="146" spans="1:16" s="17" customFormat="1" ht="28">
      <c r="A146" s="15"/>
      <c r="B146" s="72" t="s">
        <v>84</v>
      </c>
      <c r="C146" s="73" t="s">
        <v>91</v>
      </c>
      <c r="D146" s="73" t="s">
        <v>26</v>
      </c>
      <c r="E146" s="73" t="s">
        <v>27</v>
      </c>
      <c r="F146" s="73" t="s">
        <v>28</v>
      </c>
      <c r="G146" s="73" t="s">
        <v>29</v>
      </c>
      <c r="H146" s="73" t="s">
        <v>30</v>
      </c>
      <c r="J146" s="74"/>
      <c r="K146" s="75"/>
      <c r="L146" s="75"/>
      <c r="M146" s="74"/>
    </row>
    <row r="147" spans="1:16" s="17" customFormat="1" ht="28">
      <c r="A147" s="15"/>
      <c r="B147" s="72" t="s">
        <v>85</v>
      </c>
      <c r="C147" s="68">
        <f t="shared" ref="C147:H147" si="89">G37</f>
        <v>58</v>
      </c>
      <c r="D147" s="68">
        <f t="shared" si="89"/>
        <v>324</v>
      </c>
      <c r="E147" s="68">
        <f t="shared" si="89"/>
        <v>404</v>
      </c>
      <c r="F147" s="68">
        <f t="shared" si="89"/>
        <v>288</v>
      </c>
      <c r="G147" s="68">
        <f t="shared" si="89"/>
        <v>172</v>
      </c>
      <c r="H147" s="68">
        <f t="shared" si="89"/>
        <v>28</v>
      </c>
      <c r="J147" s="74"/>
      <c r="K147" s="75"/>
      <c r="L147" s="75"/>
      <c r="M147" s="74"/>
    </row>
    <row r="148" spans="1:16" s="164" customFormat="1" ht="60.5">
      <c r="B148" s="163" t="s">
        <v>157</v>
      </c>
      <c r="C148" s="163" t="s">
        <v>158</v>
      </c>
      <c r="G148" s="165"/>
    </row>
    <row r="149" spans="1:16" s="164" customFormat="1" ht="60.5">
      <c r="B149" s="163"/>
      <c r="C149" s="163" t="s">
        <v>159</v>
      </c>
      <c r="G149" s="165"/>
    </row>
    <row r="150" spans="1:16" s="151" customFormat="1" ht="27.5">
      <c r="G150" s="152"/>
    </row>
    <row r="151" spans="1:16" s="151" customFormat="1" ht="27.5">
      <c r="G151" s="152"/>
    </row>
    <row r="152" spans="1:16" s="151" customFormat="1" ht="27.5">
      <c r="G152" s="152"/>
    </row>
    <row r="153" spans="1:16" s="151" customFormat="1" ht="27.5">
      <c r="G153" s="152"/>
    </row>
    <row r="154" spans="1:16" s="151" customFormat="1" ht="27.5">
      <c r="G154" s="152"/>
    </row>
    <row r="155" spans="1:16" s="151" customFormat="1" ht="27.5">
      <c r="G155" s="152"/>
    </row>
    <row r="156" spans="1:16" s="151" customFormat="1" ht="27.5">
      <c r="G156" s="152"/>
    </row>
    <row r="157" spans="1:16" s="151" customFormat="1" ht="27.5">
      <c r="G157" s="152"/>
    </row>
    <row r="158" spans="1:16" s="151" customFormat="1" ht="27.5">
      <c r="G158" s="152"/>
    </row>
    <row r="159" spans="1:16" s="151" customFormat="1" ht="27.5">
      <c r="G159" s="152"/>
    </row>
    <row r="160" spans="1:16" s="151" customFormat="1" ht="27.5">
      <c r="G160" s="152"/>
    </row>
    <row r="161" spans="7:7" s="151" customFormat="1" ht="27.5">
      <c r="G161" s="152"/>
    </row>
    <row r="162" spans="7:7" s="151" customFormat="1" ht="27.5">
      <c r="G162" s="152"/>
    </row>
    <row r="163" spans="7:7" s="151" customFormat="1" ht="27.5">
      <c r="G163" s="152"/>
    </row>
    <row r="164" spans="7:7" s="151" customFormat="1" ht="27.5">
      <c r="G164" s="152"/>
    </row>
    <row r="165" spans="7:7" s="151" customFormat="1" ht="27.5">
      <c r="G165" s="152"/>
    </row>
    <row r="166" spans="7:7" s="151" customFormat="1" ht="27.5">
      <c r="G166" s="152"/>
    </row>
    <row r="167" spans="7:7" s="151" customFormat="1" ht="27.5">
      <c r="G167" s="152"/>
    </row>
    <row r="168" spans="7:7" s="151" customFormat="1" ht="27.5">
      <c r="G168" s="152"/>
    </row>
    <row r="169" spans="7:7" s="151" customFormat="1" ht="27.5">
      <c r="G169" s="152"/>
    </row>
    <row r="170" spans="7:7" s="151" customFormat="1" ht="27.5">
      <c r="G170" s="152"/>
    </row>
  </sheetData>
  <mergeCells count="196">
    <mergeCell ref="B108:E108"/>
    <mergeCell ref="B109:E109"/>
    <mergeCell ref="B110:E110"/>
    <mergeCell ref="B111:E111"/>
    <mergeCell ref="B112:E112"/>
    <mergeCell ref="B113:E113"/>
    <mergeCell ref="B114:E114"/>
    <mergeCell ref="I134:J134"/>
    <mergeCell ref="I136:J136"/>
    <mergeCell ref="H112:I112"/>
    <mergeCell ref="H109:I109"/>
    <mergeCell ref="H110:I110"/>
    <mergeCell ref="I137:J137"/>
    <mergeCell ref="D135:J135"/>
    <mergeCell ref="B134:C134"/>
    <mergeCell ref="B127:J127"/>
    <mergeCell ref="C128:J128"/>
    <mergeCell ref="B133:J133"/>
    <mergeCell ref="J124:M124"/>
    <mergeCell ref="H120:I120"/>
    <mergeCell ref="P72:P75"/>
    <mergeCell ref="H74:I74"/>
    <mergeCell ref="H75:I75"/>
    <mergeCell ref="H72:I72"/>
    <mergeCell ref="H96:I96"/>
    <mergeCell ref="H99:I99"/>
    <mergeCell ref="H100:I100"/>
    <mergeCell ref="G84:G87"/>
    <mergeCell ref="H73:I73"/>
    <mergeCell ref="P103:P106"/>
    <mergeCell ref="P107:P110"/>
    <mergeCell ref="P111:P114"/>
    <mergeCell ref="P115:P118"/>
    <mergeCell ref="H113:I113"/>
    <mergeCell ref="H114:I114"/>
    <mergeCell ref="H111:I111"/>
    <mergeCell ref="G64:G67"/>
    <mergeCell ref="B43:C43"/>
    <mergeCell ref="M43:P43"/>
    <mergeCell ref="B47:C47"/>
    <mergeCell ref="M47:P47"/>
    <mergeCell ref="B52:C52"/>
    <mergeCell ref="M52:P52"/>
    <mergeCell ref="B56:C56"/>
    <mergeCell ref="M56:P56"/>
    <mergeCell ref="B44:C44"/>
    <mergeCell ref="P64:P67"/>
    <mergeCell ref="P60:P63"/>
    <mergeCell ref="A49:P49"/>
    <mergeCell ref="H67:I67"/>
    <mergeCell ref="M44:P44"/>
    <mergeCell ref="B61:E61"/>
    <mergeCell ref="B62:E62"/>
    <mergeCell ref="B63:E63"/>
    <mergeCell ref="B64:E64"/>
    <mergeCell ref="B65:E65"/>
    <mergeCell ref="B66:E66"/>
    <mergeCell ref="B67:E67"/>
    <mergeCell ref="H107:I107"/>
    <mergeCell ref="H108:I108"/>
    <mergeCell ref="H105:I105"/>
    <mergeCell ref="H106:I106"/>
    <mergeCell ref="H103:I103"/>
    <mergeCell ref="H104:I104"/>
    <mergeCell ref="P95:P98"/>
    <mergeCell ref="P99:P102"/>
    <mergeCell ref="H94:I94"/>
    <mergeCell ref="H102:I102"/>
    <mergeCell ref="H98:I98"/>
    <mergeCell ref="H101:I101"/>
    <mergeCell ref="H91:I91"/>
    <mergeCell ref="H93:I93"/>
    <mergeCell ref="P80:P83"/>
    <mergeCell ref="H84:I84"/>
    <mergeCell ref="H85:I85"/>
    <mergeCell ref="H86:I86"/>
    <mergeCell ref="H87:I87"/>
    <mergeCell ref="H92:I92"/>
    <mergeCell ref="H97:I97"/>
    <mergeCell ref="H95:I95"/>
    <mergeCell ref="P91:P94"/>
    <mergeCell ref="H90:I90"/>
    <mergeCell ref="H81:I81"/>
    <mergeCell ref="H82:I82"/>
    <mergeCell ref="H83:I83"/>
    <mergeCell ref="H80:I80"/>
    <mergeCell ref="B13:F13"/>
    <mergeCell ref="A40:C40"/>
    <mergeCell ref="G5:L8"/>
    <mergeCell ref="L11:P11"/>
    <mergeCell ref="H71:I71"/>
    <mergeCell ref="H64:I64"/>
    <mergeCell ref="H68:I68"/>
    <mergeCell ref="H61:I61"/>
    <mergeCell ref="H63:I63"/>
    <mergeCell ref="H62:I62"/>
    <mergeCell ref="H65:I65"/>
    <mergeCell ref="H66:I66"/>
    <mergeCell ref="H69:I69"/>
    <mergeCell ref="H70:I70"/>
    <mergeCell ref="P68:P71"/>
    <mergeCell ref="B50:C50"/>
    <mergeCell ref="B51:C51"/>
    <mergeCell ref="A53:P53"/>
    <mergeCell ref="M54:P54"/>
    <mergeCell ref="M55:P55"/>
    <mergeCell ref="B54:C54"/>
    <mergeCell ref="B55:C55"/>
    <mergeCell ref="M50:P50"/>
    <mergeCell ref="B60:E60"/>
    <mergeCell ref="G72:G75"/>
    <mergeCell ref="H60:I60"/>
    <mergeCell ref="H78:I78"/>
    <mergeCell ref="H79:I79"/>
    <mergeCell ref="H76:I76"/>
    <mergeCell ref="H77:I77"/>
    <mergeCell ref="M1:N1"/>
    <mergeCell ref="O1:P1"/>
    <mergeCell ref="M2:N2"/>
    <mergeCell ref="O2:P2"/>
    <mergeCell ref="M3:N3"/>
    <mergeCell ref="O3:P3"/>
    <mergeCell ref="A41:P41"/>
    <mergeCell ref="M40:P40"/>
    <mergeCell ref="M42:P42"/>
    <mergeCell ref="H59:I59"/>
    <mergeCell ref="A45:P45"/>
    <mergeCell ref="B46:C46"/>
    <mergeCell ref="M46:P46"/>
    <mergeCell ref="B48:C48"/>
    <mergeCell ref="M48:P48"/>
    <mergeCell ref="B42:C42"/>
    <mergeCell ref="A59:E59"/>
    <mergeCell ref="M51:P51"/>
    <mergeCell ref="B142:E142"/>
    <mergeCell ref="C139:F139"/>
    <mergeCell ref="B135:C135"/>
    <mergeCell ref="B136:C136"/>
    <mergeCell ref="B137:C137"/>
    <mergeCell ref="H117:I117"/>
    <mergeCell ref="H118:I118"/>
    <mergeCell ref="H115:I115"/>
    <mergeCell ref="H116:I116"/>
    <mergeCell ref="H121:I121"/>
    <mergeCell ref="H122:I122"/>
    <mergeCell ref="C131:J131"/>
    <mergeCell ref="C132:J132"/>
    <mergeCell ref="C129:J129"/>
    <mergeCell ref="C130:J130"/>
    <mergeCell ref="B115:E115"/>
    <mergeCell ref="B116:E116"/>
    <mergeCell ref="B117:E117"/>
    <mergeCell ref="B118:E118"/>
    <mergeCell ref="B119:E119"/>
    <mergeCell ref="B120:E120"/>
    <mergeCell ref="B121:E121"/>
    <mergeCell ref="B122:E122"/>
    <mergeCell ref="H119:I119"/>
    <mergeCell ref="B68:E68"/>
    <mergeCell ref="B69:E69"/>
    <mergeCell ref="B70:E70"/>
    <mergeCell ref="B71:E71"/>
    <mergeCell ref="B72:E72"/>
    <mergeCell ref="B73:E73"/>
    <mergeCell ref="B74:E74"/>
    <mergeCell ref="B75:E75"/>
    <mergeCell ref="B76:E76"/>
    <mergeCell ref="B77:E77"/>
    <mergeCell ref="B78:E78"/>
    <mergeCell ref="B79:E79"/>
    <mergeCell ref="B80:E80"/>
    <mergeCell ref="B81:E81"/>
    <mergeCell ref="B82:E82"/>
    <mergeCell ref="B83:E83"/>
    <mergeCell ref="B84:E84"/>
    <mergeCell ref="B85:E85"/>
    <mergeCell ref="B86:E86"/>
    <mergeCell ref="B87:E87"/>
    <mergeCell ref="B91:E91"/>
    <mergeCell ref="B92:E92"/>
    <mergeCell ref="B93:E93"/>
    <mergeCell ref="B94:E94"/>
    <mergeCell ref="B95:E95"/>
    <mergeCell ref="B96:E96"/>
    <mergeCell ref="B97:E97"/>
    <mergeCell ref="B106:E106"/>
    <mergeCell ref="B107:E107"/>
    <mergeCell ref="B98:E98"/>
    <mergeCell ref="A90:E90"/>
    <mergeCell ref="B99:E99"/>
    <mergeCell ref="B100:E100"/>
    <mergeCell ref="B101:E101"/>
    <mergeCell ref="B102:E102"/>
    <mergeCell ref="B103:E103"/>
    <mergeCell ref="B104:E104"/>
    <mergeCell ref="B105:E105"/>
  </mergeCells>
  <printOptions horizontalCentered="1"/>
  <pageMargins left="0.25" right="0" top="0.61388888888888893" bottom="0.75" header="0" footer="0"/>
  <pageSetup scale="34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122" max="15" man="1"/>
  </rowBreaks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2:J15"/>
  <sheetViews>
    <sheetView topLeftCell="A10" workbookViewId="0">
      <selection activeCell="E9" sqref="E9"/>
    </sheetView>
  </sheetViews>
  <sheetFormatPr defaultColWidth="8.7265625" defaultRowHeight="14"/>
  <cols>
    <col min="1" max="1" width="26.453125" style="194" customWidth="1"/>
    <col min="2" max="16384" width="8.7265625" style="194"/>
  </cols>
  <sheetData>
    <row r="12" spans="1:10" s="195" customFormat="1" ht="34.15" customHeight="1">
      <c r="A12" s="624" t="s">
        <v>160</v>
      </c>
      <c r="B12" s="624"/>
      <c r="C12" s="624"/>
      <c r="D12" s="624"/>
      <c r="E12" s="624"/>
      <c r="F12" s="624"/>
      <c r="G12" s="624"/>
      <c r="H12" s="624"/>
      <c r="I12" s="624"/>
      <c r="J12" s="624"/>
    </row>
    <row r="13" spans="1:10" ht="24" customHeight="1">
      <c r="A13" s="197" t="s">
        <v>84</v>
      </c>
      <c r="B13" s="197" t="s">
        <v>161</v>
      </c>
      <c r="C13" s="197" t="s">
        <v>162</v>
      </c>
      <c r="D13" s="197" t="s">
        <v>26</v>
      </c>
      <c r="E13" s="196" t="s">
        <v>27</v>
      </c>
      <c r="F13" s="197" t="s">
        <v>28</v>
      </c>
      <c r="G13" s="197" t="s">
        <v>29</v>
      </c>
      <c r="H13" s="197" t="s">
        <v>30</v>
      </c>
      <c r="I13" s="197" t="s">
        <v>163</v>
      </c>
      <c r="J13" s="197" t="s">
        <v>164</v>
      </c>
    </row>
    <row r="14" spans="1:10" s="201" customFormat="1" ht="44.65" customHeight="1">
      <c r="A14" s="198" t="s">
        <v>165</v>
      </c>
      <c r="B14" s="199">
        <f>$D$14-0.5</f>
        <v>15</v>
      </c>
      <c r="C14" s="200">
        <f>$D$14-0.5</f>
        <v>15</v>
      </c>
      <c r="D14" s="200">
        <v>15.5</v>
      </c>
      <c r="E14" s="200">
        <v>15.5</v>
      </c>
      <c r="F14" s="200">
        <f>E14+0.5</f>
        <v>16</v>
      </c>
      <c r="G14" s="200">
        <f>F14</f>
        <v>16</v>
      </c>
      <c r="H14" s="200">
        <f>$G$14+0.5</f>
        <v>16.5</v>
      </c>
      <c r="I14" s="199">
        <f>$G$14+0.5</f>
        <v>16.5</v>
      </c>
      <c r="J14" s="199">
        <f>$G$14+0.5</f>
        <v>16.5</v>
      </c>
    </row>
    <row r="15" spans="1:10" s="201" customFormat="1" ht="44.65" customHeight="1">
      <c r="A15" s="198" t="s">
        <v>166</v>
      </c>
      <c r="B15" s="199">
        <f>$D$15-0.3</f>
        <v>4.7</v>
      </c>
      <c r="C15" s="200">
        <f>$D$15-0.3</f>
        <v>4.7</v>
      </c>
      <c r="D15" s="200">
        <v>5</v>
      </c>
      <c r="E15" s="200">
        <v>5</v>
      </c>
      <c r="F15" s="200">
        <f>E15+0.3</f>
        <v>5.3</v>
      </c>
      <c r="G15" s="200">
        <f>F15</f>
        <v>5.3</v>
      </c>
      <c r="H15" s="200">
        <f>$G$15+0.3</f>
        <v>5.6</v>
      </c>
      <c r="I15" s="199">
        <f t="shared" ref="I15:J15" si="0">$G$15+0.3</f>
        <v>5.6</v>
      </c>
      <c r="J15" s="199">
        <f t="shared" si="0"/>
        <v>5.6</v>
      </c>
    </row>
  </sheetData>
  <mergeCells count="1">
    <mergeCell ref="A12:J12"/>
  </mergeCells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4bf10b48-52f7-4ad4-b1e1-de514cec68e0">
      <Terms xmlns="http://schemas.microsoft.com/office/infopath/2007/PartnerControls"/>
    </lcf76f155ced4ddcb4097134ff3c332f>
    <TaxCatchAll xmlns="cc099e4b-e381-4360-bcff-5e1f51ab48dc" xsi:nil="true"/>
  </documentManagement>
</p:properties>
</file>

<file path=customXml/itemProps1.xml><?xml version="1.0" encoding="utf-8"?>
<ds:datastoreItem xmlns:ds="http://schemas.openxmlformats.org/officeDocument/2006/customXml" ds:itemID="{F153B9D8-E685-44A4-9C6F-1B85830BE3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E3321A-26A0-433F-BD54-E584614FA17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ED916C1-5477-469F-8716-7037E5F6DBA9}">
  <ds:schemaRefs>
    <ds:schemaRef ds:uri="http://purl.org/dc/terms/"/>
    <ds:schemaRef ds:uri="http://schemas.microsoft.com/office/2006/documentManagement/types"/>
    <ds:schemaRef ds:uri="http://www.w3.org/XML/1998/namespace"/>
    <ds:schemaRef ds:uri="cc099e4b-e381-4360-bcff-5e1f51ab48dc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4bf10b48-52f7-4ad4-b1e1-de514cec68e0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10</vt:i4>
      </vt:variant>
    </vt:vector>
  </HeadingPairs>
  <TitlesOfParts>
    <vt:vector size="21" baseType="lpstr">
      <vt:lpstr>1. CUTTING</vt:lpstr>
      <vt:lpstr>Sheet2</vt:lpstr>
      <vt:lpstr>2. TRIM</vt:lpstr>
      <vt:lpstr>SPEC</vt:lpstr>
      <vt:lpstr>FULL SIZE</vt:lpstr>
      <vt:lpstr>MER.QT-04.BM4</vt:lpstr>
      <vt:lpstr>MER.QT-04.BM4 (2)</vt:lpstr>
      <vt:lpstr>1. CUTTING </vt:lpstr>
      <vt:lpstr>1099-624675</vt:lpstr>
      <vt:lpstr>3. ĐỊNH VỊ HÌNH IN.THÊU</vt:lpstr>
      <vt:lpstr>4. THÔNG SỐ SẢN XUẤT</vt:lpstr>
      <vt:lpstr>NHÃN_CHÍNH_GẮN_CHIP_NFC_70MM_x_38MM</vt:lpstr>
      <vt:lpstr>'1. CUTTING'!Print_Area</vt:lpstr>
      <vt:lpstr>'1. CUTTING '!Print_Area</vt:lpstr>
      <vt:lpstr>'2. TRIM'!Print_Area</vt:lpstr>
      <vt:lpstr>'MER.QT-04.BM4'!Print_Area</vt:lpstr>
      <vt:lpstr>'MER.QT-04.BM4 (2)'!Print_Area</vt:lpstr>
      <vt:lpstr>'1. CUTTING'!Print_Titles</vt:lpstr>
      <vt:lpstr>'1. CUTTING '!Print_Titles</vt:lpstr>
      <vt:lpstr>'2. TRIM'!Print_Titles</vt:lpstr>
      <vt:lpstr>'FULL SIZE'!Print_Titles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Lai Vu Thi</cp:lastModifiedBy>
  <cp:revision/>
  <cp:lastPrinted>2025-02-28T03:39:58Z</cp:lastPrinted>
  <dcterms:created xsi:type="dcterms:W3CDTF">2016-05-06T01:47:29Z</dcterms:created>
  <dcterms:modified xsi:type="dcterms:W3CDTF">2025-03-17T11:07:51Z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