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/3-SS25/2-PRODUCTION/4-INTERNAL-PURCHASE-ORDER/4-2-TRIM-ORDER/TRIM-PO/DRAFT-PO/TEKKERZ/"/>
    </mc:Choice>
  </mc:AlternateContent>
  <xr:revisionPtr revIDLastSave="873" documentId="6_{13C73650-2F37-4722-8F0F-29C69CA899BB}" xr6:coauthVersionLast="47" xr6:coauthVersionMax="47" xr10:uidLastSave="{94F301FC-45F0-4EA3-AF1B-3588ED3C02DE}"/>
  <bookViews>
    <workbookView xWindow="-120" yWindow="-120" windowWidth="20730" windowHeight="11040" activeTab="1" xr2:uid="{00000000-000D-0000-FFFF-FFFF00000000}"/>
  </bookViews>
  <sheets>
    <sheet name="PO" sheetId="2" r:id="rId1"/>
    <sheet name="Barcodes" sheetId="7" r:id="rId2"/>
  </sheets>
  <definedNames>
    <definedName name="BARCODE">#REF!</definedName>
    <definedName name="COLOR">#REF!</definedName>
    <definedName name="_xlnm.Print_Area" localSheetId="0">PO!$A$1:$N$15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7" l="1"/>
  <c r="K25" i="7" s="1"/>
  <c r="M25" i="7" s="1"/>
  <c r="L4" i="7"/>
  <c r="L5" i="7"/>
  <c r="L6" i="7"/>
  <c r="L7" i="7"/>
  <c r="L8" i="7"/>
  <c r="L9" i="7"/>
  <c r="M9" i="7" s="1"/>
  <c r="L10" i="7"/>
  <c r="L11" i="7"/>
  <c r="M11" i="7" s="1"/>
  <c r="L12" i="7"/>
  <c r="L13" i="7"/>
  <c r="L14" i="7"/>
  <c r="M14" i="7" s="1"/>
  <c r="L15" i="7"/>
  <c r="M15" i="7" s="1"/>
  <c r="L16" i="7"/>
  <c r="M16" i="7" s="1"/>
  <c r="L17" i="7"/>
  <c r="M17" i="7" s="1"/>
  <c r="L18" i="7"/>
  <c r="L19" i="7"/>
  <c r="M19" i="7" s="1"/>
  <c r="L20" i="7"/>
  <c r="L3" i="7"/>
  <c r="M22" i="7"/>
  <c r="M23" i="7"/>
  <c r="M24" i="7"/>
  <c r="M26" i="7"/>
  <c r="L22" i="7"/>
  <c r="L23" i="7"/>
  <c r="L24" i="7"/>
  <c r="L25" i="7"/>
  <c r="L26" i="7"/>
  <c r="L21" i="7"/>
  <c r="M21" i="7" s="1"/>
  <c r="M10" i="7"/>
  <c r="M4" i="7"/>
  <c r="M5" i="7"/>
  <c r="M6" i="7"/>
  <c r="M7" i="7"/>
  <c r="M8" i="7"/>
  <c r="M12" i="7"/>
  <c r="M13" i="7"/>
  <c r="M18" i="7"/>
  <c r="M20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6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6" i="7"/>
  <c r="J3" i="7"/>
  <c r="K3" i="7" s="1"/>
  <c r="M3" i="7" l="1"/>
  <c r="I17" i="2"/>
  <c r="I18" i="2"/>
  <c r="I13" i="2" l="1"/>
  <c r="H8" i="2"/>
  <c r="H7" i="2" l="1"/>
  <c r="K11" i="2" l="1"/>
  <c r="M11" i="2" l="1"/>
  <c r="M13" i="2" l="1"/>
  <c r="K13" i="2"/>
</calcChain>
</file>

<file path=xl/sharedStrings.xml><?xml version="1.0" encoding="utf-8"?>
<sst xmlns="http://schemas.openxmlformats.org/spreadsheetml/2006/main" count="252" uniqueCount="129">
  <si>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</si>
  <si>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</si>
  <si>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</si>
  <si>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</si>
  <si>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</si>
  <si>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</si>
  <si>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</si>
  <si>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</si>
  <si>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</si>
  <si>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</si>
  <si>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</si>
  <si>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</si>
  <si>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</si>
  <si>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</si>
  <si>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</si>
  <si>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</si>
  <si>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</si>
  <si>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</si>
  <si>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</si>
  <si>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</si>
  <si>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</si>
  <si>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</si>
  <si>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</si>
  <si>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</si>
  <si>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</si>
  <si>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</si>
  <si>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</si>
  <si>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</si>
  <si>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</si>
  <si>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</si>
  <si>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</si>
  <si>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</si>
  <si>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</si>
  <si>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</si>
  <si>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</si>
  <si>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</si>
  <si>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</si>
  <si>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</si>
  <si>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</si>
  <si>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RAPHA
ADH1</t>
  </si>
  <si>
    <t>WHITE/BLACK</t>
  </si>
  <si>
    <t>ALL STYLES</t>
  </si>
  <si>
    <t>Barcode
Sticker RAPHA
ADH1</t>
  </si>
  <si>
    <t>SKU</t>
  </si>
  <si>
    <t>BARCODE</t>
  </si>
  <si>
    <t>NAME</t>
  </si>
  <si>
    <t>COLOUR</t>
  </si>
  <si>
    <t>SIZE</t>
  </si>
  <si>
    <t>LRG</t>
  </si>
  <si>
    <t>MED</t>
  </si>
  <si>
    <t>SML</t>
  </si>
  <si>
    <t>XLG</t>
  </si>
  <si>
    <t>XSM</t>
  </si>
  <si>
    <t>XXL</t>
  </si>
  <si>
    <t>QTY</t>
  </si>
  <si>
    <t>R12  SS25  G2773</t>
  </si>
  <si>
    <t>Byways</t>
  </si>
  <si>
    <t>EXTRA</t>
  </si>
  <si>
    <t>ORDER NUMBER</t>
  </si>
  <si>
    <t>STICKER FOR POLY BAG + HANGTAG</t>
  </si>
  <si>
    <t>STICKER FOR CARTON</t>
  </si>
  <si>
    <t>TOTAL ORDER</t>
  </si>
  <si>
    <t>MUL</t>
  </si>
  <si>
    <t>SS25- TEKKERZ</t>
  </si>
  <si>
    <t>CNW01XXMULLRG</t>
  </si>
  <si>
    <t>5059526501695</t>
  </si>
  <si>
    <t>Tekkerz SS T-Shirt</t>
  </si>
  <si>
    <t>CNW01XXMULMED</t>
  </si>
  <si>
    <t>5059526501688</t>
  </si>
  <si>
    <t>CNW01XXMULSML</t>
  </si>
  <si>
    <t>5059526501671</t>
  </si>
  <si>
    <t>CNW01XXMULXLG</t>
  </si>
  <si>
    <t>5059526501701</t>
  </si>
  <si>
    <t>CNW01XXMULXSM</t>
  </si>
  <si>
    <t>5059526501664</t>
  </si>
  <si>
    <t>CNW01XXMULXXL</t>
  </si>
  <si>
    <t>5059526501718</t>
  </si>
  <si>
    <t>CNX01XXMULLRG</t>
  </si>
  <si>
    <t>5059526501763</t>
  </si>
  <si>
    <t>Tekkerz Women's SS T-Shirt</t>
  </si>
  <si>
    <t>CNX01XXMULMED</t>
  </si>
  <si>
    <t>5059526501756</t>
  </si>
  <si>
    <t>CNX01XXMULSML</t>
  </si>
  <si>
    <t>5059526501749</t>
  </si>
  <si>
    <t>CNX01XXMULXLG</t>
  </si>
  <si>
    <t>5059526501770</t>
  </si>
  <si>
    <t>CNX01XXMULXSM</t>
  </si>
  <si>
    <t>5059526501732</t>
  </si>
  <si>
    <t>CNX01XXMULXXS</t>
  </si>
  <si>
    <t>5059526501725</t>
  </si>
  <si>
    <t>XXS</t>
  </si>
  <si>
    <t>CNY01XXMULLRG</t>
  </si>
  <si>
    <t>5059526501817</t>
  </si>
  <si>
    <t>Tekkerz LS T-Shirt</t>
  </si>
  <si>
    <t>CNY01XXMULMED</t>
  </si>
  <si>
    <t>5059526501800</t>
  </si>
  <si>
    <t>CNY01XXMULSML</t>
  </si>
  <si>
    <t>5059526501794</t>
  </si>
  <si>
    <t>CNY01XXMULXLG</t>
  </si>
  <si>
    <t>5059526501824</t>
  </si>
  <si>
    <t>CNY01XXMULXSM</t>
  </si>
  <si>
    <t>5059526501787</t>
  </si>
  <si>
    <t>CNY01XXMULXXL</t>
  </si>
  <si>
    <t>5059526501831</t>
  </si>
  <si>
    <t>CTV01XXMULLRG</t>
  </si>
  <si>
    <t>5059526507017</t>
  </si>
  <si>
    <t>Tekkerz Sweatshirt</t>
  </si>
  <si>
    <t>CTV01XXMULMED</t>
  </si>
  <si>
    <t>5059526507000</t>
  </si>
  <si>
    <t>CTV01XXMULSML</t>
  </si>
  <si>
    <t>5059526506997</t>
  </si>
  <si>
    <t>CTV01XXMULXLG</t>
  </si>
  <si>
    <t>5059526507024</t>
  </si>
  <si>
    <t>CTV01XXMULXSM</t>
  </si>
  <si>
    <t>5059526506980</t>
  </si>
  <si>
    <t>CTV01XXMULXXL</t>
  </si>
  <si>
    <t>5059526507031</t>
  </si>
  <si>
    <t>UA STYLE NO.</t>
  </si>
  <si>
    <t>C0046-SST250</t>
  </si>
  <si>
    <t>C0046-SST252</t>
  </si>
  <si>
    <t>C0046-LST033</t>
  </si>
  <si>
    <t>C0046-CRW054</t>
  </si>
  <si>
    <t>UA COLOR</t>
  </si>
  <si>
    <t>WHITE</t>
  </si>
  <si>
    <t>BLACK</t>
  </si>
  <si>
    <t>CNW01XX</t>
  </si>
  <si>
    <t>CNX01XX</t>
  </si>
  <si>
    <t>CNY01XX</t>
  </si>
  <si>
    <t>CTV01XX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</si>
</sst>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2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0"/>
      <color rgb="FF000000"/>
      <name val="Adobe Caslon Pro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1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1" fillId="0" borderId="0" xfId="0" applyNumberFormat="1" applyFont="1"/>
    <xf numFmtId="0" fontId="0" fillId="10" borderId="0" xfId="0" applyFill="1"/>
    <xf numFmtId="49" fontId="20" fillId="9" borderId="0" xfId="0" applyNumberFormat="1" applyFont="1" applyFill="1" applyAlignment="1">
      <alignment vertical="center" wrapText="1"/>
    </xf>
    <xf numFmtId="49" fontId="20" fillId="10" borderId="0" xfId="0" applyNumberFormat="1" applyFont="1" applyFill="1" applyAlignment="1">
      <alignment vertical="center" wrapText="1"/>
    </xf>
    <xf numFmtId="0" fontId="6" fillId="4" borderId="4" xfId="6" applyFont="1" applyFill="1" applyBorder="1" applyAlignment="1">
      <alignment vertical="center"/>
    </xf>
    <xf numFmtId="0" fontId="6" fillId="4" borderId="5" xfId="6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0" fillId="0" borderId="0" xfId="0" applyAlignment="1">
      <alignment vertical="center"/>
    </xf>
    <xf numFmtId="3" fontId="21" fillId="0" borderId="0" xfId="0" applyNumberFormat="1" applyFont="1"/>
    <xf numFmtId="49" fontId="20" fillId="9" borderId="0" xfId="0" applyNumberFormat="1" applyFont="1" applyFill="1" applyAlignment="1">
      <alignment vertical="center"/>
    </xf>
    <xf numFmtId="49" fontId="20" fillId="10" borderId="0" xfId="0" applyNumberFormat="1" applyFont="1" applyFill="1" applyAlignment="1">
      <alignment vertical="center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103909</xdr:colOff>
      <xdr:row>10</xdr:row>
      <xdr:rowOff>346363</xdr:rowOff>
    </xdr:from>
    <xdr:ext cx="1920389" cy="2147455"/>
    <xdr:pic>
      <xdr:nvPicPr>
        <xdr:cNvPr id="3" name="Picture 2">
          <a:extLst>
            <a:ext uri="{FF2B5EF4-FFF2-40B4-BE49-F238E27FC236}">
              <a16:creationId xmlns:a16="http://schemas.microsoft.com/office/drawing/2014/main" id="{E51993D8-A846-456C-8459-790C7C0B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2136" y="4433454"/>
          <a:ext cx="1920389" cy="2147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view="pageBreakPreview" zoomScale="55" zoomScaleNormal="55" zoomScaleSheetLayoutView="55" zoomScalePageLayoutView="55" workbookViewId="0">
      <selection activeCell="I12" sqref="I12"/>
    </sheetView>
  </sheetViews>
  <sheetFormatPr defaultColWidth="9.28515625" defaultRowHeight="24"/>
  <cols>
    <col min="1" max="1" width="27" style="96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9.28515625" style="7"/>
    <col min="9" max="9" width="16.425781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56</v>
      </c>
      <c r="D5" s="17"/>
      <c r="E5" s="18"/>
      <c r="F5" s="107" t="s">
        <v>6</v>
      </c>
      <c r="G5" s="108"/>
      <c r="H5" s="111" t="s">
        <v>37</v>
      </c>
      <c r="I5" s="112"/>
      <c r="J5" s="19"/>
      <c r="K5" s="19"/>
      <c r="L5" s="20"/>
      <c r="M5" s="21" t="s">
        <v>7</v>
      </c>
      <c r="N5" s="22"/>
    </row>
    <row r="6" spans="1:21" ht="30.75" customHeight="1">
      <c r="A6" s="93" t="s">
        <v>8</v>
      </c>
      <c r="B6" s="23"/>
      <c r="D6" s="24"/>
      <c r="E6" s="18"/>
      <c r="F6" s="107" t="s">
        <v>9</v>
      </c>
      <c r="G6" s="108"/>
      <c r="H6" s="104" t="s">
        <v>63</v>
      </c>
      <c r="I6" s="105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06"/>
      <c r="C7" s="106"/>
      <c r="D7" s="26"/>
      <c r="E7" s="18"/>
      <c r="F7" s="107" t="s">
        <v>12</v>
      </c>
      <c r="G7" s="108"/>
      <c r="H7" s="109">
        <f>N5+20</f>
        <v>20</v>
      </c>
      <c r="I7" s="110"/>
      <c r="J7" s="19"/>
      <c r="K7" s="19"/>
      <c r="L7" s="20"/>
      <c r="M7" s="21" t="s">
        <v>13</v>
      </c>
      <c r="N7" s="27" t="s">
        <v>55</v>
      </c>
    </row>
    <row r="8" spans="1:21" ht="30.75" customHeight="1">
      <c r="A8" s="94" t="s">
        <v>14</v>
      </c>
      <c r="B8" s="116"/>
      <c r="C8" s="116"/>
      <c r="D8" s="28"/>
      <c r="E8" s="18"/>
      <c r="F8" s="107" t="s">
        <v>15</v>
      </c>
      <c r="G8" s="108"/>
      <c r="H8" s="109">
        <f>N5+30</f>
        <v>30</v>
      </c>
      <c r="I8" s="110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8" t="s">
        <v>41</v>
      </c>
      <c r="B11" s="88"/>
      <c r="C11" s="43" t="s">
        <v>42</v>
      </c>
      <c r="D11" s="45" t="s">
        <v>36</v>
      </c>
      <c r="E11" s="45" t="s">
        <v>36</v>
      </c>
      <c r="F11" s="44" t="s">
        <v>39</v>
      </c>
      <c r="G11" s="46" t="s">
        <v>40</v>
      </c>
      <c r="H11" s="47" t="s">
        <v>35</v>
      </c>
      <c r="I11" s="98">
        <v>2301</v>
      </c>
      <c r="J11" s="41">
        <v>0</v>
      </c>
      <c r="K11" s="41">
        <f t="shared" ref="K11" si="0">I11-J11</f>
        <v>2301</v>
      </c>
      <c r="L11" s="89">
        <v>0</v>
      </c>
      <c r="M11" s="42">
        <f t="shared" ref="M11" si="1">K11*L11</f>
        <v>0</v>
      </c>
      <c r="N11" s="99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2301</v>
      </c>
      <c r="J13" s="61"/>
      <c r="K13" s="60">
        <f>SUM(K11:K12)</f>
        <v>2301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14" t="s">
        <v>31</v>
      </c>
      <c r="B15" s="114"/>
      <c r="C15" s="70"/>
      <c r="D15" s="71"/>
      <c r="E15" s="115" t="s">
        <v>32</v>
      </c>
      <c r="F15" s="115"/>
      <c r="G15" s="115"/>
      <c r="H15" s="72"/>
      <c r="I15" s="73"/>
      <c r="J15" s="73"/>
      <c r="K15" s="73"/>
      <c r="L15" s="113" t="s">
        <v>33</v>
      </c>
      <c r="M15" s="113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>
        <f>I11-160-1699</f>
        <v>442</v>
      </c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>
        <f>1859-160</f>
        <v>1699</v>
      </c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2">
    <mergeCell ref="F8:G8"/>
    <mergeCell ref="H8:I8"/>
    <mergeCell ref="L15:M15"/>
    <mergeCell ref="A15:B15"/>
    <mergeCell ref="E15:G15"/>
    <mergeCell ref="B8:C8"/>
    <mergeCell ref="B7:C7"/>
    <mergeCell ref="F7:G7"/>
    <mergeCell ref="H7:I7"/>
    <mergeCell ref="F5:G5"/>
    <mergeCell ref="H5:I5"/>
    <mergeCell ref="F6:G6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B8870-AFD1-49A3-8A79-63A792BFFA36}">
  <dimension ref="A2:M379"/>
  <sheetViews>
    <sheetView tabSelected="1" topLeftCell="A11" workbookViewId="0">
      <selection activeCell="A2" sqref="A2"/>
    </sheetView>
  </sheetViews>
  <sheetFormatPr defaultRowHeight="15"/>
  <cols>
    <col min="1" max="1" width="17.28515625" bestFit="1" customWidth="1"/>
    <col min="2" max="2" width="17.28515625" customWidth="1"/>
    <col min="3" max="3" width="21.42578125" customWidth="1"/>
    <col min="4" max="4" width="19.5703125" customWidth="1"/>
    <col min="5" max="5" width="30" customWidth="1"/>
    <col min="6" max="6" width="10.42578125" customWidth="1"/>
    <col min="7" max="7" width="13" customWidth="1"/>
    <col min="8" max="8" width="10.42578125" customWidth="1"/>
    <col min="11" max="11" width="17.7109375" customWidth="1"/>
    <col min="12" max="12" width="13.140625" customWidth="1"/>
    <col min="13" max="13" width="11.28515625" customWidth="1"/>
  </cols>
  <sheetData>
    <row r="2" spans="1:13" s="117" customFormat="1" ht="38.25">
      <c r="A2" s="120" t="s">
        <v>117</v>
      </c>
      <c r="B2" s="119" t="s">
        <v>58</v>
      </c>
      <c r="C2" s="119" t="s">
        <v>43</v>
      </c>
      <c r="D2" s="119" t="s">
        <v>44</v>
      </c>
      <c r="E2" s="119" t="s">
        <v>45</v>
      </c>
      <c r="F2" s="119" t="s">
        <v>46</v>
      </c>
      <c r="G2" s="120" t="s">
        <v>122</v>
      </c>
      <c r="H2" s="119" t="s">
        <v>47</v>
      </c>
      <c r="I2" s="119" t="s">
        <v>54</v>
      </c>
      <c r="J2" s="102" t="s">
        <v>57</v>
      </c>
      <c r="K2" s="102" t="s">
        <v>59</v>
      </c>
      <c r="L2" s="102" t="s">
        <v>60</v>
      </c>
      <c r="M2" s="103" t="s">
        <v>61</v>
      </c>
    </row>
    <row r="3" spans="1:13">
      <c r="A3" s="100" t="s">
        <v>118</v>
      </c>
      <c r="B3" s="100" t="s">
        <v>125</v>
      </c>
      <c r="C3" s="100" t="s">
        <v>64</v>
      </c>
      <c r="D3" s="100" t="s">
        <v>65</v>
      </c>
      <c r="E3" s="100" t="s">
        <v>66</v>
      </c>
      <c r="F3" s="100" t="s">
        <v>62</v>
      </c>
      <c r="G3" s="100" t="s">
        <v>123</v>
      </c>
      <c r="H3" s="100" t="s">
        <v>48</v>
      </c>
      <c r="I3" s="118">
        <v>85</v>
      </c>
      <c r="J3">
        <f>ROUNDUP(I3*30%,0)</f>
        <v>26</v>
      </c>
      <c r="K3">
        <f>SUM(I3:J3)*2</f>
        <v>222</v>
      </c>
      <c r="L3">
        <f>ROUNDUP((I3/40)*2,0)</f>
        <v>5</v>
      </c>
      <c r="M3">
        <f>K3+L3</f>
        <v>227</v>
      </c>
    </row>
    <row r="4" spans="1:13">
      <c r="A4" s="100" t="s">
        <v>118</v>
      </c>
      <c r="B4" s="100" t="s">
        <v>125</v>
      </c>
      <c r="C4" s="100" t="s">
        <v>67</v>
      </c>
      <c r="D4" s="100" t="s">
        <v>68</v>
      </c>
      <c r="E4" s="100" t="s">
        <v>66</v>
      </c>
      <c r="F4" s="100" t="s">
        <v>62</v>
      </c>
      <c r="G4" s="100" t="s">
        <v>123</v>
      </c>
      <c r="H4" s="100" t="s">
        <v>49</v>
      </c>
      <c r="I4" s="118">
        <v>96</v>
      </c>
      <c r="J4">
        <f t="shared" ref="J4:J26" si="0">ROUNDUP(I4*30%,0)</f>
        <v>29</v>
      </c>
      <c r="K4">
        <f t="shared" ref="K4:K26" si="1">SUM(I4:J4)*2</f>
        <v>250</v>
      </c>
      <c r="L4">
        <f t="shared" ref="L4:L20" si="2">ROUNDUP((I4/40)*2,0)</f>
        <v>5</v>
      </c>
      <c r="M4">
        <f t="shared" ref="M4:M26" si="3">K4+L4</f>
        <v>255</v>
      </c>
    </row>
    <row r="5" spans="1:13">
      <c r="A5" s="100" t="s">
        <v>118</v>
      </c>
      <c r="B5" s="100" t="s">
        <v>125</v>
      </c>
      <c r="C5" s="100" t="s">
        <v>69</v>
      </c>
      <c r="D5" s="100" t="s">
        <v>70</v>
      </c>
      <c r="E5" s="100" t="s">
        <v>66</v>
      </c>
      <c r="F5" s="100" t="s">
        <v>62</v>
      </c>
      <c r="G5" s="100" t="s">
        <v>123</v>
      </c>
      <c r="H5" s="100" t="s">
        <v>50</v>
      </c>
      <c r="I5" s="118">
        <v>48</v>
      </c>
      <c r="J5">
        <f t="shared" si="0"/>
        <v>15</v>
      </c>
      <c r="K5">
        <f t="shared" si="1"/>
        <v>126</v>
      </c>
      <c r="L5">
        <f t="shared" si="2"/>
        <v>3</v>
      </c>
      <c r="M5">
        <f t="shared" si="3"/>
        <v>129</v>
      </c>
    </row>
    <row r="6" spans="1:13">
      <c r="A6" s="100" t="s">
        <v>118</v>
      </c>
      <c r="B6" s="100" t="s">
        <v>125</v>
      </c>
      <c r="C6" s="100" t="s">
        <v>71</v>
      </c>
      <c r="D6" s="100" t="s">
        <v>72</v>
      </c>
      <c r="E6" s="100" t="s">
        <v>66</v>
      </c>
      <c r="F6" s="100" t="s">
        <v>62</v>
      </c>
      <c r="G6" s="100" t="s">
        <v>123</v>
      </c>
      <c r="H6" s="100" t="s">
        <v>51</v>
      </c>
      <c r="I6" s="118">
        <v>44</v>
      </c>
      <c r="J6">
        <f t="shared" si="0"/>
        <v>14</v>
      </c>
      <c r="K6">
        <f t="shared" si="1"/>
        <v>116</v>
      </c>
      <c r="L6">
        <f t="shared" si="2"/>
        <v>3</v>
      </c>
      <c r="M6">
        <f t="shared" si="3"/>
        <v>119</v>
      </c>
    </row>
    <row r="7" spans="1:13">
      <c r="A7" s="100" t="s">
        <v>118</v>
      </c>
      <c r="B7" s="100" t="s">
        <v>125</v>
      </c>
      <c r="C7" s="100" t="s">
        <v>73</v>
      </c>
      <c r="D7" s="100" t="s">
        <v>74</v>
      </c>
      <c r="E7" s="100" t="s">
        <v>66</v>
      </c>
      <c r="F7" s="100" t="s">
        <v>62</v>
      </c>
      <c r="G7" s="100" t="s">
        <v>123</v>
      </c>
      <c r="H7" s="100" t="s">
        <v>52</v>
      </c>
      <c r="I7" s="118">
        <v>11</v>
      </c>
      <c r="J7">
        <f t="shared" si="0"/>
        <v>4</v>
      </c>
      <c r="K7">
        <f t="shared" si="1"/>
        <v>30</v>
      </c>
      <c r="L7">
        <f t="shared" si="2"/>
        <v>1</v>
      </c>
      <c r="M7">
        <f t="shared" si="3"/>
        <v>31</v>
      </c>
    </row>
    <row r="8" spans="1:13">
      <c r="A8" s="100" t="s">
        <v>118</v>
      </c>
      <c r="B8" s="100" t="s">
        <v>125</v>
      </c>
      <c r="C8" s="100" t="s">
        <v>75</v>
      </c>
      <c r="D8" s="100" t="s">
        <v>76</v>
      </c>
      <c r="E8" s="100" t="s">
        <v>66</v>
      </c>
      <c r="F8" s="100" t="s">
        <v>62</v>
      </c>
      <c r="G8" s="100" t="s">
        <v>123</v>
      </c>
      <c r="H8" s="100" t="s">
        <v>53</v>
      </c>
      <c r="I8" s="118">
        <v>16</v>
      </c>
      <c r="J8">
        <f t="shared" si="0"/>
        <v>5</v>
      </c>
      <c r="K8">
        <f t="shared" si="1"/>
        <v>42</v>
      </c>
      <c r="L8">
        <f t="shared" si="2"/>
        <v>1</v>
      </c>
      <c r="M8">
        <f t="shared" si="3"/>
        <v>43</v>
      </c>
    </row>
    <row r="9" spans="1:13">
      <c r="A9" s="100" t="s">
        <v>119</v>
      </c>
      <c r="B9" s="100" t="s">
        <v>126</v>
      </c>
      <c r="C9" s="100" t="s">
        <v>77</v>
      </c>
      <c r="D9" s="100" t="s">
        <v>78</v>
      </c>
      <c r="E9" s="100" t="s">
        <v>79</v>
      </c>
      <c r="F9" s="100" t="s">
        <v>62</v>
      </c>
      <c r="G9" s="100" t="s">
        <v>123</v>
      </c>
      <c r="H9" s="100" t="s">
        <v>48</v>
      </c>
      <c r="I9" s="118">
        <v>6</v>
      </c>
      <c r="J9">
        <f t="shared" si="0"/>
        <v>2</v>
      </c>
      <c r="K9">
        <f t="shared" si="1"/>
        <v>16</v>
      </c>
      <c r="L9">
        <f t="shared" si="2"/>
        <v>1</v>
      </c>
      <c r="M9">
        <f t="shared" si="3"/>
        <v>17</v>
      </c>
    </row>
    <row r="10" spans="1:13">
      <c r="A10" s="100" t="s">
        <v>119</v>
      </c>
      <c r="B10" s="100" t="s">
        <v>126</v>
      </c>
      <c r="C10" s="100" t="s">
        <v>80</v>
      </c>
      <c r="D10" s="100" t="s">
        <v>81</v>
      </c>
      <c r="E10" s="100" t="s">
        <v>79</v>
      </c>
      <c r="F10" s="100" t="s">
        <v>62</v>
      </c>
      <c r="G10" s="100" t="s">
        <v>123</v>
      </c>
      <c r="H10" s="100" t="s">
        <v>49</v>
      </c>
      <c r="I10" s="118">
        <v>13</v>
      </c>
      <c r="J10">
        <f t="shared" si="0"/>
        <v>4</v>
      </c>
      <c r="K10">
        <f t="shared" si="1"/>
        <v>34</v>
      </c>
      <c r="L10">
        <f t="shared" si="2"/>
        <v>1</v>
      </c>
      <c r="M10">
        <f t="shared" si="3"/>
        <v>35</v>
      </c>
    </row>
    <row r="11" spans="1:13">
      <c r="A11" s="100" t="s">
        <v>119</v>
      </c>
      <c r="B11" s="100" t="s">
        <v>126</v>
      </c>
      <c r="C11" s="100" t="s">
        <v>82</v>
      </c>
      <c r="D11" s="100" t="s">
        <v>83</v>
      </c>
      <c r="E11" s="100" t="s">
        <v>79</v>
      </c>
      <c r="F11" s="100" t="s">
        <v>62</v>
      </c>
      <c r="G11" s="100" t="s">
        <v>123</v>
      </c>
      <c r="H11" s="100" t="s">
        <v>50</v>
      </c>
      <c r="I11" s="118">
        <v>17</v>
      </c>
      <c r="J11">
        <f t="shared" si="0"/>
        <v>6</v>
      </c>
      <c r="K11">
        <f t="shared" si="1"/>
        <v>46</v>
      </c>
      <c r="L11">
        <f t="shared" si="2"/>
        <v>1</v>
      </c>
      <c r="M11">
        <f t="shared" si="3"/>
        <v>47</v>
      </c>
    </row>
    <row r="12" spans="1:13">
      <c r="A12" s="100" t="s">
        <v>119</v>
      </c>
      <c r="B12" s="100" t="s">
        <v>126</v>
      </c>
      <c r="C12" s="100" t="s">
        <v>84</v>
      </c>
      <c r="D12" s="100" t="s">
        <v>85</v>
      </c>
      <c r="E12" s="100" t="s">
        <v>79</v>
      </c>
      <c r="F12" s="100" t="s">
        <v>62</v>
      </c>
      <c r="G12" s="100" t="s">
        <v>123</v>
      </c>
      <c r="H12" s="100" t="s">
        <v>51</v>
      </c>
      <c r="I12" s="118">
        <v>2</v>
      </c>
      <c r="J12">
        <f t="shared" si="0"/>
        <v>1</v>
      </c>
      <c r="K12">
        <f t="shared" si="1"/>
        <v>6</v>
      </c>
      <c r="L12">
        <f t="shared" si="2"/>
        <v>1</v>
      </c>
      <c r="M12">
        <f t="shared" si="3"/>
        <v>7</v>
      </c>
    </row>
    <row r="13" spans="1:13">
      <c r="A13" s="100" t="s">
        <v>119</v>
      </c>
      <c r="B13" s="100" t="s">
        <v>126</v>
      </c>
      <c r="C13" s="100" t="s">
        <v>86</v>
      </c>
      <c r="D13" s="100" t="s">
        <v>87</v>
      </c>
      <c r="E13" s="100" t="s">
        <v>79</v>
      </c>
      <c r="F13" s="100" t="s">
        <v>62</v>
      </c>
      <c r="G13" s="100" t="s">
        <v>123</v>
      </c>
      <c r="H13" s="100" t="s">
        <v>52</v>
      </c>
      <c r="I13" s="118">
        <v>10</v>
      </c>
      <c r="J13">
        <f t="shared" si="0"/>
        <v>3</v>
      </c>
      <c r="K13">
        <f t="shared" si="1"/>
        <v>26</v>
      </c>
      <c r="L13">
        <f t="shared" si="2"/>
        <v>1</v>
      </c>
      <c r="M13">
        <f t="shared" si="3"/>
        <v>27</v>
      </c>
    </row>
    <row r="14" spans="1:13">
      <c r="A14" s="100" t="s">
        <v>119</v>
      </c>
      <c r="B14" s="100" t="s">
        <v>126</v>
      </c>
      <c r="C14" s="100" t="s">
        <v>88</v>
      </c>
      <c r="D14" s="100" t="s">
        <v>89</v>
      </c>
      <c r="E14" s="100" t="s">
        <v>79</v>
      </c>
      <c r="F14" s="100" t="s">
        <v>62</v>
      </c>
      <c r="G14" s="100" t="s">
        <v>123</v>
      </c>
      <c r="H14" s="100" t="s">
        <v>90</v>
      </c>
      <c r="I14" s="118">
        <v>3</v>
      </c>
      <c r="J14">
        <f t="shared" si="0"/>
        <v>1</v>
      </c>
      <c r="K14">
        <f t="shared" si="1"/>
        <v>8</v>
      </c>
      <c r="L14">
        <f t="shared" si="2"/>
        <v>1</v>
      </c>
      <c r="M14">
        <f t="shared" si="3"/>
        <v>9</v>
      </c>
    </row>
    <row r="15" spans="1:13">
      <c r="A15" s="100" t="s">
        <v>120</v>
      </c>
      <c r="B15" s="100" t="s">
        <v>127</v>
      </c>
      <c r="C15" s="100" t="s">
        <v>91</v>
      </c>
      <c r="D15" s="100" t="s">
        <v>92</v>
      </c>
      <c r="E15" s="100" t="s">
        <v>93</v>
      </c>
      <c r="F15" s="100" t="s">
        <v>62</v>
      </c>
      <c r="G15" s="100" t="s">
        <v>124</v>
      </c>
      <c r="H15" s="100" t="s">
        <v>48</v>
      </c>
      <c r="I15" s="118">
        <v>52</v>
      </c>
      <c r="J15">
        <f t="shared" si="0"/>
        <v>16</v>
      </c>
      <c r="K15">
        <f t="shared" si="1"/>
        <v>136</v>
      </c>
      <c r="L15">
        <f t="shared" si="2"/>
        <v>3</v>
      </c>
      <c r="M15">
        <f t="shared" si="3"/>
        <v>139</v>
      </c>
    </row>
    <row r="16" spans="1:13">
      <c r="A16" s="100" t="s">
        <v>120</v>
      </c>
      <c r="B16" s="100" t="s">
        <v>127</v>
      </c>
      <c r="C16" s="100" t="s">
        <v>94</v>
      </c>
      <c r="D16" s="100" t="s">
        <v>95</v>
      </c>
      <c r="E16" s="100" t="s">
        <v>93</v>
      </c>
      <c r="F16" s="100" t="s">
        <v>62</v>
      </c>
      <c r="G16" s="100" t="s">
        <v>124</v>
      </c>
      <c r="H16" s="100" t="s">
        <v>49</v>
      </c>
      <c r="I16" s="118">
        <v>63</v>
      </c>
      <c r="J16">
        <f t="shared" si="0"/>
        <v>19</v>
      </c>
      <c r="K16">
        <f t="shared" si="1"/>
        <v>164</v>
      </c>
      <c r="L16">
        <f t="shared" si="2"/>
        <v>4</v>
      </c>
      <c r="M16">
        <f t="shared" si="3"/>
        <v>168</v>
      </c>
    </row>
    <row r="17" spans="1:13">
      <c r="A17" s="100" t="s">
        <v>120</v>
      </c>
      <c r="B17" s="100" t="s">
        <v>127</v>
      </c>
      <c r="C17" s="100" t="s">
        <v>96</v>
      </c>
      <c r="D17" s="100" t="s">
        <v>97</v>
      </c>
      <c r="E17" s="100" t="s">
        <v>93</v>
      </c>
      <c r="F17" s="100" t="s">
        <v>62</v>
      </c>
      <c r="G17" s="100" t="s">
        <v>124</v>
      </c>
      <c r="H17" s="100" t="s">
        <v>50</v>
      </c>
      <c r="I17" s="118">
        <v>29</v>
      </c>
      <c r="J17">
        <f t="shared" si="0"/>
        <v>9</v>
      </c>
      <c r="K17">
        <f t="shared" si="1"/>
        <v>76</v>
      </c>
      <c r="L17">
        <f t="shared" si="2"/>
        <v>2</v>
      </c>
      <c r="M17">
        <f t="shared" si="3"/>
        <v>78</v>
      </c>
    </row>
    <row r="18" spans="1:13">
      <c r="A18" s="100" t="s">
        <v>120</v>
      </c>
      <c r="B18" s="100" t="s">
        <v>127</v>
      </c>
      <c r="C18" s="100" t="s">
        <v>98</v>
      </c>
      <c r="D18" s="100" t="s">
        <v>99</v>
      </c>
      <c r="E18" s="100" t="s">
        <v>93</v>
      </c>
      <c r="F18" s="100" t="s">
        <v>62</v>
      </c>
      <c r="G18" s="100" t="s">
        <v>124</v>
      </c>
      <c r="H18" s="100" t="s">
        <v>51</v>
      </c>
      <c r="I18" s="118">
        <v>27</v>
      </c>
      <c r="J18">
        <f t="shared" si="0"/>
        <v>9</v>
      </c>
      <c r="K18">
        <f t="shared" si="1"/>
        <v>72</v>
      </c>
      <c r="L18">
        <f t="shared" si="2"/>
        <v>2</v>
      </c>
      <c r="M18">
        <f t="shared" si="3"/>
        <v>74</v>
      </c>
    </row>
    <row r="19" spans="1:13">
      <c r="A19" s="100" t="s">
        <v>120</v>
      </c>
      <c r="B19" s="100" t="s">
        <v>127</v>
      </c>
      <c r="C19" s="100" t="s">
        <v>100</v>
      </c>
      <c r="D19" s="100" t="s">
        <v>101</v>
      </c>
      <c r="E19" s="100" t="s">
        <v>93</v>
      </c>
      <c r="F19" s="100" t="s">
        <v>62</v>
      </c>
      <c r="G19" s="100" t="s">
        <v>124</v>
      </c>
      <c r="H19" s="100" t="s">
        <v>52</v>
      </c>
      <c r="I19" s="118">
        <v>8</v>
      </c>
      <c r="J19">
        <f t="shared" si="0"/>
        <v>3</v>
      </c>
      <c r="K19">
        <f t="shared" si="1"/>
        <v>22</v>
      </c>
      <c r="L19">
        <f t="shared" si="2"/>
        <v>1</v>
      </c>
      <c r="M19">
        <f t="shared" si="3"/>
        <v>23</v>
      </c>
    </row>
    <row r="20" spans="1:13">
      <c r="A20" s="100" t="s">
        <v>120</v>
      </c>
      <c r="B20" s="100" t="s">
        <v>127</v>
      </c>
      <c r="C20" s="100" t="s">
        <v>102</v>
      </c>
      <c r="D20" s="100" t="s">
        <v>103</v>
      </c>
      <c r="E20" s="100" t="s">
        <v>93</v>
      </c>
      <c r="F20" s="100" t="s">
        <v>62</v>
      </c>
      <c r="G20" s="100" t="s">
        <v>124</v>
      </c>
      <c r="H20" s="100" t="s">
        <v>53</v>
      </c>
      <c r="I20" s="118">
        <v>9</v>
      </c>
      <c r="J20">
        <f t="shared" si="0"/>
        <v>3</v>
      </c>
      <c r="K20">
        <f t="shared" si="1"/>
        <v>24</v>
      </c>
      <c r="L20">
        <f t="shared" si="2"/>
        <v>1</v>
      </c>
      <c r="M20">
        <f t="shared" si="3"/>
        <v>25</v>
      </c>
    </row>
    <row r="21" spans="1:13">
      <c r="A21" s="100" t="s">
        <v>121</v>
      </c>
      <c r="B21" s="100" t="s">
        <v>128</v>
      </c>
      <c r="C21" s="100" t="s">
        <v>104</v>
      </c>
      <c r="D21" s="100" t="s">
        <v>105</v>
      </c>
      <c r="E21" s="100" t="s">
        <v>106</v>
      </c>
      <c r="F21" s="100" t="s">
        <v>62</v>
      </c>
      <c r="G21" s="100" t="s">
        <v>124</v>
      </c>
      <c r="H21" s="100" t="s">
        <v>48</v>
      </c>
      <c r="I21" s="118">
        <v>80</v>
      </c>
      <c r="J21">
        <f t="shared" si="0"/>
        <v>24</v>
      </c>
      <c r="K21">
        <f t="shared" si="1"/>
        <v>208</v>
      </c>
      <c r="L21">
        <f>ROUNDUP((I21/12)*2,0)</f>
        <v>14</v>
      </c>
      <c r="M21">
        <f t="shared" si="3"/>
        <v>222</v>
      </c>
    </row>
    <row r="22" spans="1:13">
      <c r="A22" s="100" t="s">
        <v>121</v>
      </c>
      <c r="B22" s="100" t="s">
        <v>128</v>
      </c>
      <c r="C22" s="100" t="s">
        <v>107</v>
      </c>
      <c r="D22" s="100" t="s">
        <v>108</v>
      </c>
      <c r="E22" s="100" t="s">
        <v>106</v>
      </c>
      <c r="F22" s="100" t="s">
        <v>62</v>
      </c>
      <c r="G22" s="100" t="s">
        <v>124</v>
      </c>
      <c r="H22" s="100" t="s">
        <v>49</v>
      </c>
      <c r="I22" s="118">
        <v>100</v>
      </c>
      <c r="J22">
        <f t="shared" si="0"/>
        <v>30</v>
      </c>
      <c r="K22">
        <f t="shared" si="1"/>
        <v>260</v>
      </c>
      <c r="L22">
        <f t="shared" ref="L22:L26" si="4">ROUNDUP((I22/12)*2,0)</f>
        <v>17</v>
      </c>
      <c r="M22">
        <f t="shared" si="3"/>
        <v>277</v>
      </c>
    </row>
    <row r="23" spans="1:13">
      <c r="A23" s="100" t="s">
        <v>121</v>
      </c>
      <c r="B23" s="100" t="s">
        <v>128</v>
      </c>
      <c r="C23" s="100" t="s">
        <v>109</v>
      </c>
      <c r="D23" s="100" t="s">
        <v>110</v>
      </c>
      <c r="E23" s="100" t="s">
        <v>106</v>
      </c>
      <c r="F23" s="100" t="s">
        <v>62</v>
      </c>
      <c r="G23" s="100" t="s">
        <v>124</v>
      </c>
      <c r="H23" s="100" t="s">
        <v>50</v>
      </c>
      <c r="I23" s="118">
        <v>49</v>
      </c>
      <c r="J23">
        <f t="shared" si="0"/>
        <v>15</v>
      </c>
      <c r="K23">
        <f t="shared" si="1"/>
        <v>128</v>
      </c>
      <c r="L23">
        <f t="shared" si="4"/>
        <v>9</v>
      </c>
      <c r="M23">
        <f t="shared" si="3"/>
        <v>137</v>
      </c>
    </row>
    <row r="24" spans="1:13">
      <c r="A24" s="100" t="s">
        <v>121</v>
      </c>
      <c r="B24" s="100" t="s">
        <v>128</v>
      </c>
      <c r="C24" s="100" t="s">
        <v>111</v>
      </c>
      <c r="D24" s="100" t="s">
        <v>112</v>
      </c>
      <c r="E24" s="100" t="s">
        <v>106</v>
      </c>
      <c r="F24" s="100" t="s">
        <v>62</v>
      </c>
      <c r="G24" s="100" t="s">
        <v>124</v>
      </c>
      <c r="H24" s="100" t="s">
        <v>51</v>
      </c>
      <c r="I24" s="118">
        <v>45</v>
      </c>
      <c r="J24">
        <f t="shared" si="0"/>
        <v>14</v>
      </c>
      <c r="K24">
        <f t="shared" si="1"/>
        <v>118</v>
      </c>
      <c r="L24">
        <f t="shared" si="4"/>
        <v>8</v>
      </c>
      <c r="M24">
        <f t="shared" si="3"/>
        <v>126</v>
      </c>
    </row>
    <row r="25" spans="1:13">
      <c r="A25" s="100" t="s">
        <v>121</v>
      </c>
      <c r="B25" s="100" t="s">
        <v>128</v>
      </c>
      <c r="C25" s="100" t="s">
        <v>113</v>
      </c>
      <c r="D25" s="100" t="s">
        <v>114</v>
      </c>
      <c r="E25" s="100" t="s">
        <v>106</v>
      </c>
      <c r="F25" s="100" t="s">
        <v>62</v>
      </c>
      <c r="G25" s="100" t="s">
        <v>124</v>
      </c>
      <c r="H25" s="100" t="s">
        <v>52</v>
      </c>
      <c r="I25" s="118">
        <v>13</v>
      </c>
      <c r="J25">
        <f>ROUNDUP(I25*30%,0)</f>
        <v>4</v>
      </c>
      <c r="K25">
        <f t="shared" si="1"/>
        <v>34</v>
      </c>
      <c r="L25">
        <f t="shared" si="4"/>
        <v>3</v>
      </c>
      <c r="M25">
        <f t="shared" si="3"/>
        <v>37</v>
      </c>
    </row>
    <row r="26" spans="1:13">
      <c r="A26" s="100" t="s">
        <v>121</v>
      </c>
      <c r="B26" s="100" t="s">
        <v>128</v>
      </c>
      <c r="C26" s="100" t="s">
        <v>115</v>
      </c>
      <c r="D26" s="100" t="s">
        <v>116</v>
      </c>
      <c r="E26" s="100" t="s">
        <v>106</v>
      </c>
      <c r="F26" s="100" t="s">
        <v>62</v>
      </c>
      <c r="G26" s="100" t="s">
        <v>124</v>
      </c>
      <c r="H26" s="100" t="s">
        <v>53</v>
      </c>
      <c r="I26" s="118">
        <v>17</v>
      </c>
      <c r="J26">
        <f t="shared" si="0"/>
        <v>6</v>
      </c>
      <c r="K26">
        <f t="shared" si="1"/>
        <v>46</v>
      </c>
      <c r="L26">
        <f t="shared" si="4"/>
        <v>3</v>
      </c>
      <c r="M26">
        <f t="shared" si="3"/>
        <v>49</v>
      </c>
    </row>
    <row r="379" spans="13:13">
      <c r="M379" s="101"/>
    </row>
  </sheetData>
  <pageMargins left="0.7" right="0.7" top="0.75" bottom="0.75" header="0.3" footer="0.3"/>
  <pageSetup paperSize="9" orientation="landscape"/>
  <headerFooter>
    <oddHeader>&amp;BBarcodes&amp;B</oddHeader>
    <evenHeader>&amp;D
RAPHARACING\MILLIE.LAYTON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Barcodes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2023-10-18T08:10:47Z</cp:lastPrinted>
  <dcterms:created xsi:type="dcterms:W3CDTF">2020-11-11T02:21:38Z</dcterms:created>
  <dcterms:modified xsi:type="dcterms:W3CDTF">2025-03-03T07:45:14Z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