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2-STYLE-FILE/CUTTING DOCKET/DROP 2/PRO/AS IS/P1/ĐÃ CHUYỂN/"/>
    </mc:Choice>
  </mc:AlternateContent>
  <xr:revisionPtr revIDLastSave="2089" documentId="13_ncr:1_{66F22585-BC41-4ADE-BD8E-78C30022B84D}" xr6:coauthVersionLast="47" xr6:coauthVersionMax="47" xr10:uidLastSave="{C302BFB1-10B4-4B7A-ACFF-C983982876E8}"/>
  <bookViews>
    <workbookView xWindow="-110" yWindow="-110" windowWidth="19420" windowHeight="10300" tabRatio="895" firstSheet="1" activeTab="1" xr2:uid="{00000000-000D-0000-FFFF-FFFF00000000}"/>
  </bookViews>
  <sheets>
    <sheet name="1. CUTTING" sheetId="21" state="hidden" r:id="rId1"/>
    <sheet name="1. CUTTING (2)" sheetId="38" r:id="rId2"/>
    <sheet name="2. TRIM" sheetId="22" r:id="rId3"/>
    <sheet name="COMMENT SIZE SET" sheetId="35" state="hidden" r:id="rId4"/>
    <sheet name="SPEC" sheetId="33" state="hidden" r:id="rId5"/>
    <sheet name="FULL SIZE (2)" sheetId="37" r:id="rId6"/>
    <sheet name="MER.QT-04.BM4" sheetId="36" r:id="rId7"/>
    <sheet name="1. CUTTING " sheetId="1" state="hidden" r:id="rId8"/>
    <sheet name="1099-624675" sheetId="14" state="hidden" r:id="rId9"/>
    <sheet name="3. ĐỊNH VỊ HÌNH IN.THÊU" sheetId="7" state="hidden" r:id="rId10"/>
    <sheet name="4. THÔNG SỐ SẢN XUẤT" sheetId="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 localSheetId="5">[4]MTP!#REF!</definedName>
    <definedName name="_1CAP002" localSheetId="6">[4]MTP!#REF!</definedName>
    <definedName name="_1CAP002">[4]MTP!#REF!</definedName>
    <definedName name="_2DATA_DATA2_L">'[5]#REF'!#REF!</definedName>
    <definedName name="_2STREO7" localSheetId="5">[6]MTP!#REF!</definedName>
    <definedName name="_2STREO7" localSheetId="6">[6]MTP!#REF!</definedName>
    <definedName name="_2STREO7">[6]MTP!#REF!</definedName>
    <definedName name="_4GOIC01" localSheetId="5">[7]MTP!#REF!</definedName>
    <definedName name="_4GOIC01" localSheetId="6">[7]MTP!#REF!</definedName>
    <definedName name="_4GOIC01">[7]MTP!#REF!</definedName>
    <definedName name="_4OSLCTT" localSheetId="5">[7]MTP!#REF!</definedName>
    <definedName name="_4OSLCTT" localSheetId="6">[7]MTP!#REF!</definedName>
    <definedName name="_4OSLCTT">[7]MTP!#REF!</definedName>
    <definedName name="_6BNTTTH" localSheetId="5">[6]MTP1!#REF!</definedName>
    <definedName name="_6BNTTTH" localSheetId="6">[6]MTP1!#REF!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 localSheetId="8">'[10]Chiet tinh dz22'!#REF!</definedName>
    <definedName name="_day1" localSheetId="5">'[10]Chiet tinh dz22'!#REF!</definedName>
    <definedName name="_day1" localSheetId="6">'[10]Chiet tinh dz22'!#REF!</definedName>
    <definedName name="_day1">'[10]Chiet tinh dz22'!#REF!</definedName>
    <definedName name="_day2">'[11]Chiet tinh dz35'!$H$3</definedName>
    <definedName name="_dbu1" localSheetId="8">'[8]CT Thang Mo'!#REF!</definedName>
    <definedName name="_dbu1" localSheetId="5">'[8]CT Thang Mo'!#REF!</definedName>
    <definedName name="_dbu1" localSheetId="6">'[8]CT Thang Mo'!#REF!</definedName>
    <definedName name="_dbu1">'[8]CT Thang Mo'!#REF!</definedName>
    <definedName name="_dbu2">'[8]CT Thang Mo'!$B$93:$F$93</definedName>
    <definedName name="_Fill" localSheetId="8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0" hidden="1">'1. CUTTING'!$A$40:$V$70</definedName>
    <definedName name="_xlnm._FilterDatabase" localSheetId="1" hidden="1">'1. CUTTING (2)'!$A$37:$V$53</definedName>
    <definedName name="_lap1" localSheetId="8">#REF!</definedName>
    <definedName name="_lap1" localSheetId="5">#REF!</definedName>
    <definedName name="_lap1" localSheetId="6">#REF!</definedName>
    <definedName name="_lap1">#REF!</definedName>
    <definedName name="_lap2" localSheetId="8">#REF!</definedName>
    <definedName name="_lap2" localSheetId="5">#REF!</definedName>
    <definedName name="_lap2" localSheetId="6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 localSheetId="8">#REF!</definedName>
    <definedName name="B_Giaù" localSheetId="5">#REF!</definedName>
    <definedName name="B_Giaù" localSheetId="6">#REF!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RCODE">#REF!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 localSheetId="8">#REF!</definedName>
    <definedName name="Caáp_Baät" localSheetId="5">#REF!</definedName>
    <definedName name="Caáp_Baät" localSheetId="6">#REF!</definedName>
    <definedName name="Caáp_Baät">#REF!</definedName>
    <definedName name="cap" localSheetId="8">#REF!</definedName>
    <definedName name="cap" localSheetId="5">#REF!</definedName>
    <definedName name="cap" localSheetId="6">#REF!</definedName>
    <definedName name="cap">#REF!</definedName>
    <definedName name="cap0.7" localSheetId="8">#REF!</definedName>
    <definedName name="cap0.7" localSheetId="5">#REF!</definedName>
    <definedName name="cap0.7" localSheetId="6">#REF!</definedName>
    <definedName name="cap0.7">#REF!</definedName>
    <definedName name="CCNK" localSheetId="8">[14]QMCT!#REF!</definedName>
    <definedName name="CCNK" localSheetId="5">[14]QMCT!#REF!</definedName>
    <definedName name="CCNK" localSheetId="6">[14]QMCT!#REF!</definedName>
    <definedName name="CCNK">[14]QMCT!#REF!</definedName>
    <definedName name="CL" localSheetId="8">#REF!</definedName>
    <definedName name="CL" localSheetId="5">#REF!</definedName>
    <definedName name="CL" localSheetId="6">#REF!</definedName>
    <definedName name="CL">#REF!</definedName>
    <definedName name="CLTMP" localSheetId="8">[14]QMCT!#REF!</definedName>
    <definedName name="CLTMP" localSheetId="5">[14]QMCT!#REF!</definedName>
    <definedName name="CLTMP" localSheetId="6">[14]QMCT!#REF!</definedName>
    <definedName name="CLTMP">[14]QMCT!#REF!</definedName>
    <definedName name="CODE">[15]CODE!$A$6:$B$156</definedName>
    <definedName name="COLOR">#REF!</definedName>
    <definedName name="ctdn9697" localSheetId="8">#REF!</definedName>
    <definedName name="ctdn9697" localSheetId="5">#REF!</definedName>
    <definedName name="ctdn9697" localSheetId="6">#REF!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 localSheetId="8">#REF!</definedName>
    <definedName name="DATA_DATA2_List" localSheetId="5">#REF!</definedName>
    <definedName name="DATA_DATA2_List" localSheetId="6">#REF!</definedName>
    <definedName name="DATA_DATA2_List">#REF!</definedName>
    <definedName name="_xlnm.Database" localSheetId="8">#REF!</definedName>
    <definedName name="_xlnm.Database" localSheetId="5">#REF!</definedName>
    <definedName name="_xlnm.Database" localSheetId="6">#REF!</definedName>
    <definedName name="_xlnm.Database">#REF!</definedName>
    <definedName name="DDAY" localSheetId="8">#REF!</definedName>
    <definedName name="DDAY" localSheetId="5">#REF!</definedName>
    <definedName name="DDAY" localSheetId="6">#REF!</definedName>
    <definedName name="DDAY">#REF!</definedName>
    <definedName name="DM" localSheetId="5">#REF!</definedName>
    <definedName name="DM" localSheetId="6">#REF!</definedName>
    <definedName name="DM">#REF!</definedName>
    <definedName name="DM_1">[12]TK!$E$11:$E$60</definedName>
    <definedName name="DM_2">[12]TK!$M$11:$M$60</definedName>
    <definedName name="dobt" localSheetId="8">#REF!</definedName>
    <definedName name="dobt" localSheetId="5">#REF!</definedName>
    <definedName name="dobt" localSheetId="6">#REF!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 localSheetId="8">#REF!</definedName>
    <definedName name="dulieu" localSheetId="5">#REF!</definedName>
    <definedName name="dulieu" localSheetId="6">#REF!</definedName>
    <definedName name="dulieu">#REF!</definedName>
    <definedName name="FHT" localSheetId="8">#REF!</definedName>
    <definedName name="FHT" localSheetId="5">#REF!</definedName>
    <definedName name="FHT" localSheetId="6">#REF!</definedName>
    <definedName name="FHT">#REF!</definedName>
    <definedName name="Full" localSheetId="8">[14]QMCT!#REF!</definedName>
    <definedName name="Full" localSheetId="5">[14]QMCT!#REF!</definedName>
    <definedName name="Full" localSheetId="6">[14]QMCT!#REF!</definedName>
    <definedName name="Full">[14]QMCT!#REF!</definedName>
    <definedName name="giaca">'[16]dg-VTu'!$C$6:$F$55</definedName>
    <definedName name="HDCCT" localSheetId="8">[14]QMCT!#REF!</definedName>
    <definedName name="HDCCT" localSheetId="5">[14]QMCT!#REF!</definedName>
    <definedName name="HDCCT" localSheetId="6">[14]QMCT!#REF!</definedName>
    <definedName name="HDCCT">[14]QMCT!#REF!</definedName>
    <definedName name="HDCD" localSheetId="8">[14]QMCT!#REF!</definedName>
    <definedName name="HDCD" localSheetId="5">[14]QMCT!#REF!</definedName>
    <definedName name="HDCD" localSheetId="6">[14]QMCT!#REF!</definedName>
    <definedName name="HDCD">[14]QMCT!#REF!</definedName>
    <definedName name="Heâ_Soá">'[17]He so'!$A$1:$AU$1</definedName>
    <definedName name="Heä_Soá_NS" localSheetId="8">#REF!</definedName>
    <definedName name="Heä_Soá_NS" localSheetId="5">#REF!</definedName>
    <definedName name="Heä_Soá_NS" localSheetId="6">#REF!</definedName>
    <definedName name="Heä_Soá_NS">#REF!</definedName>
    <definedName name="Heä_Soá_TC">[12]HS!$C$66:$E$79</definedName>
    <definedName name="HS_1" localSheetId="8">[12]HS!#REF!</definedName>
    <definedName name="HS_1" localSheetId="5">[12]HS!#REF!</definedName>
    <definedName name="HS_1" localSheetId="6">[12]HS!#REF!</definedName>
    <definedName name="HS_1">[12]HS!#REF!</definedName>
    <definedName name="HS_2" localSheetId="8">[12]HS!#REF!</definedName>
    <definedName name="HS_2" localSheetId="5">[12]HS!#REF!</definedName>
    <definedName name="HS_2" localSheetId="6">[12]HS!#REF!</definedName>
    <definedName name="HS_2">[12]HS!#REF!</definedName>
    <definedName name="HS_3" localSheetId="8">[12]HS!#REF!</definedName>
    <definedName name="HS_3" localSheetId="6">[12]HS!#REF!</definedName>
    <definedName name="HS_3">[12]HS!#REF!</definedName>
    <definedName name="HS_4" localSheetId="8">[12]HS!#REF!</definedName>
    <definedName name="HS_4" localSheetId="6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 localSheetId="8">#REF!</definedName>
    <definedName name="K" localSheetId="5">#REF!</definedName>
    <definedName name="K" localSheetId="6">#REF!</definedName>
    <definedName name="K">#REF!</definedName>
    <definedName name="K_1" localSheetId="1">[18]!K_1</definedName>
    <definedName name="K_1">[18]!K_1</definedName>
    <definedName name="K_2" localSheetId="1">[18]!K_2</definedName>
    <definedName name="K_2">[18]!K_2</definedName>
    <definedName name="Khaû_Naêng" localSheetId="8">#REF!</definedName>
    <definedName name="Khaû_Naêng" localSheetId="5">#REF!</definedName>
    <definedName name="Khaû_Naêng" localSheetId="6">#REF!</definedName>
    <definedName name="Khaû_Naêng">#REF!</definedName>
    <definedName name="KN" localSheetId="8">#REF!</definedName>
    <definedName name="KN" localSheetId="5">#REF!</definedName>
    <definedName name="KN" localSheetId="6">#REF!</definedName>
    <definedName name="KN">#REF!</definedName>
    <definedName name="KNIT">'[19]GENERAL (K)'!$C$7:$C$4072</definedName>
    <definedName name="KVC" localSheetId="8">#REF!</definedName>
    <definedName name="KVC" localSheetId="5">#REF!</definedName>
    <definedName name="KVC" localSheetId="6">#REF!</definedName>
    <definedName name="KVC">#REF!</definedName>
    <definedName name="L" localSheetId="8">#REF!</definedName>
    <definedName name="L" localSheetId="5">#REF!</definedName>
    <definedName name="L" localSheetId="6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 localSheetId="8">#REF!</definedName>
    <definedName name="LÑP" localSheetId="5">#REF!</definedName>
    <definedName name="LÑP" localSheetId="6">#REF!</definedName>
    <definedName name="LÑP">#REF!</definedName>
    <definedName name="lVC" localSheetId="8">#REF!</definedName>
    <definedName name="lVC" localSheetId="5">#REF!</definedName>
    <definedName name="lVC" localSheetId="6">#REF!</definedName>
    <definedName name="lVC">#REF!</definedName>
    <definedName name="MAHANG">#REF!</definedName>
    <definedName name="Maõ_CÑ" localSheetId="8">#REF!</definedName>
    <definedName name="Maõ_CÑ" localSheetId="5">#REF!</definedName>
    <definedName name="Maõ_CÑ" localSheetId="6">#REF!</definedName>
    <definedName name="Maõ_CÑ">#REF!</definedName>
    <definedName name="Maõ_Haøng" localSheetId="5">#REF!</definedName>
    <definedName name="Maõ_Haøng" localSheetId="6">#REF!</definedName>
    <definedName name="Maõ_Haøng">#REF!</definedName>
    <definedName name="mat">[20]Tke!$AD$10:$AR$96</definedName>
    <definedName name="MAVT">[21]Code!$A$7:$A$73</definedName>
    <definedName name="May" localSheetId="8">#REF!</definedName>
    <definedName name="May" localSheetId="5">#REF!</definedName>
    <definedName name="May" localSheetId="6">#REF!</definedName>
    <definedName name="May">#REF!</definedName>
    <definedName name="Naêng_Suaát_BQ">[13]QT!$P$3</definedName>
    <definedName name="Naêng_suaát_BQ__taïm" localSheetId="8">#REF!</definedName>
    <definedName name="Naêng_suaát_BQ__taïm" localSheetId="5">#REF!</definedName>
    <definedName name="Naêng_suaát_BQ__taïm" localSheetId="6">#REF!</definedName>
    <definedName name="Naêng_suaát_BQ__taïm">#REF!</definedName>
    <definedName name="Naêng_suaát_QÑ" localSheetId="8">#REF!</definedName>
    <definedName name="Naêng_suaát_QÑ" localSheetId="5">#REF!</definedName>
    <definedName name="Naêng_suaát_QÑ" localSheetId="6">#REF!</definedName>
    <definedName name="Naêng_suaát_QÑ">#REF!</definedName>
    <definedName name="NAVY" localSheetId="6" hidden="1">#REF!</definedName>
    <definedName name="NAVY" hidden="1">#REF!</definedName>
    <definedName name="NCcap0.7" localSheetId="8">#REF!</definedName>
    <definedName name="NCcap0.7" localSheetId="5">#REF!</definedName>
    <definedName name="NCcap0.7" localSheetId="6">#REF!</definedName>
    <definedName name="NCcap0.7">#REF!</definedName>
    <definedName name="NCcap1" localSheetId="5">#REF!</definedName>
    <definedName name="NCcap1" localSheetId="6">#REF!</definedName>
    <definedName name="NCcap1">#REF!</definedName>
    <definedName name="ÑG">[13]QT!$K$6</definedName>
    <definedName name="Ngaøy_thaùng_HH" localSheetId="8">#REF!</definedName>
    <definedName name="Ngaøy_thaùng_HH" localSheetId="5">#REF!</definedName>
    <definedName name="Ngaøy_thaùng_HH" localSheetId="6">#REF!</definedName>
    <definedName name="Ngaøy_thaùng_HH">#REF!</definedName>
    <definedName name="NHÃN_CHÍNH_GẮN_CHIP_NFC_70MM_x_38MM">'1. CUTTING '!$C$67:$E$67</definedName>
    <definedName name="Ñinh_Möùc_BQ">[13]QT!$B$5</definedName>
    <definedName name="ÑMTB" localSheetId="8">#REF!</definedName>
    <definedName name="ÑMTB" localSheetId="5">#REF!</definedName>
    <definedName name="ÑMTB" localSheetId="6">#REF!</definedName>
    <definedName name="ÑMTB">#REF!</definedName>
    <definedName name="Ñoåi_teân" localSheetId="8">[12]HS!#REF!</definedName>
    <definedName name="Ñoåi_teân" localSheetId="5">[12]HS!#REF!</definedName>
    <definedName name="Ñoåi_teân" localSheetId="6">[12]HS!#REF!</definedName>
    <definedName name="Ñoåi_teân">[12]HS!#REF!</definedName>
    <definedName name="Ñôn_Giaù_Duyeät" localSheetId="8">#REF!</definedName>
    <definedName name="Ñôn_Giaù_Duyeät" localSheetId="5">#REF!</definedName>
    <definedName name="Ñôn_Giaù_Duyeät" localSheetId="6">#REF!</definedName>
    <definedName name="Ñôn_Giaù_Duyeät">#REF!</definedName>
    <definedName name="Ñònh_Möùc_BQ" localSheetId="8">#REF!</definedName>
    <definedName name="Ñònh_Möùc_BQ" localSheetId="5">#REF!</definedName>
    <definedName name="Ñònh_Möùc_BQ" localSheetId="6">#REF!</definedName>
    <definedName name="Ñònh_Möùc_BQ">#REF!</definedName>
    <definedName name="NSNM" localSheetId="8">#REF!</definedName>
    <definedName name="NSNM" localSheetId="5">#REF!</definedName>
    <definedName name="NSNM" localSheetId="6">#REF!</definedName>
    <definedName name="NSNM">#REF!</definedName>
    <definedName name="NToS" localSheetId="1">[22]!NToS</definedName>
    <definedName name="NToS">[22]!NToS</definedName>
    <definedName name="PRICE" localSheetId="8">#REF!</definedName>
    <definedName name="PRICE" localSheetId="5">#REF!</definedName>
    <definedName name="PRICE" localSheetId="6">#REF!</definedName>
    <definedName name="PRICE">#REF!</definedName>
    <definedName name="_xlnm.Print_Area" localSheetId="0">'1. CUTTING'!$A$1:$P$99</definedName>
    <definedName name="_xlnm.Print_Area" localSheetId="7">'1. CUTTING '!$A$1:$P$149</definedName>
    <definedName name="_xlnm.Print_Area" localSheetId="1">'1. CUTTING (2)'!$A$1:$P$81</definedName>
    <definedName name="_xlnm.Print_Area" localSheetId="2">'2. TRIM'!$A$1:$B$40</definedName>
    <definedName name="_xlnm.Print_Area" localSheetId="3">'COMMENT SIZE SET'!$A$1:$O$34</definedName>
    <definedName name="_xlnm.Print_Area" localSheetId="5">'FULL SIZE (2)'!$A$1:$L$27</definedName>
    <definedName name="_xlnm.Print_Area" localSheetId="6">'MER.QT-04.BM4'!$A$1:$H$19</definedName>
    <definedName name="Print_erea">[13]QT!$A$1:$U$54</definedName>
    <definedName name="_xlnm.Print_Titles" localSheetId="0">'1. CUTTING'!$1:$15</definedName>
    <definedName name="_xlnm.Print_Titles" localSheetId="7">'1. CUTTING '!$1:$15</definedName>
    <definedName name="_xlnm.Print_Titles" localSheetId="1">'1. CUTTING (2)'!$1:$15</definedName>
    <definedName name="_xlnm.Print_Titles" localSheetId="2">'2. TRIM'!$1:$5</definedName>
    <definedName name="_xlnm.Print_Titles" localSheetId="5">'FULL SIZE (2)'!$1:$4</definedName>
    <definedName name="Quyõ_TG_SX" localSheetId="8">#REF!</definedName>
    <definedName name="Quyõ_TG_SX" localSheetId="5">#REF!</definedName>
    <definedName name="Quyõ_TG_SX" localSheetId="6">#REF!</definedName>
    <definedName name="Quyõ_TG_SX">#REF!</definedName>
    <definedName name="Quyõ_TGTB" localSheetId="8">#REF!</definedName>
    <definedName name="Quyõ_TGTB" localSheetId="5">#REF!</definedName>
    <definedName name="Quyõ_TGTB" localSheetId="6">#REF!</definedName>
    <definedName name="Quyõ_TGTB">#REF!</definedName>
    <definedName name="S_löôïng_BQ1toå" localSheetId="8">#REF!</definedName>
    <definedName name="S_löôïng_BQ1toå" localSheetId="5">#REF!</definedName>
    <definedName name="S_löôïng_BQ1toå" localSheetId="6">#REF!</definedName>
    <definedName name="S_löôïng_BQ1toå">#REF!</definedName>
    <definedName name="sau">'[11]Chiet tinh dz35'!$H$4</definedName>
    <definedName name="SDDL" localSheetId="8">[14]QMCT!#REF!</definedName>
    <definedName name="SDDL" localSheetId="5">[14]QMCT!#REF!</definedName>
    <definedName name="SDDL" localSheetId="6">[14]QMCT!#REF!</definedName>
    <definedName name="SDDL">[14]QMCT!#REF!</definedName>
    <definedName name="SESEAM" localSheetId="6" hidden="1">#REF!</definedName>
    <definedName name="SESEAM" hidden="1">#REF!</definedName>
    <definedName name="size">#REF!</definedName>
    <definedName name="SL">#REF!</definedName>
    <definedName name="Soá_Giôø_TC" localSheetId="8">#REF!</definedName>
    <definedName name="Soá_Giôø_TC" localSheetId="5">#REF!</definedName>
    <definedName name="Soá_Giôø_TC" localSheetId="6">#REF!</definedName>
    <definedName name="Soá_Giôø_TC">#REF!</definedName>
    <definedName name="Soá_Löôïng" localSheetId="8">#REF!</definedName>
    <definedName name="Soá_Löôïng" localSheetId="5">#REF!</definedName>
    <definedName name="Soá_Löôïng" localSheetId="6">#REF!</definedName>
    <definedName name="Soá_Löôïng">#REF!</definedName>
    <definedName name="Soá_ngaøy_SX" localSheetId="8">#REF!</definedName>
    <definedName name="Soá_ngaøy_SX" localSheetId="5">#REF!</definedName>
    <definedName name="Soá_ngaøy_SX" localSheetId="6">#REF!</definedName>
    <definedName name="Soá_ngaøy_SX">#REF!</definedName>
    <definedName name="Soá_TT" localSheetId="5">#REF!</definedName>
    <definedName name="Soá_TT" localSheetId="6">#REF!</definedName>
    <definedName name="Soá_TT">#REF!</definedName>
    <definedName name="style" localSheetId="5">#REF!</definedName>
    <definedName name="style" localSheetId="6">#REF!</definedName>
    <definedName name="style">#REF!</definedName>
    <definedName name="TableStart">[23]Tables!$C$3</definedName>
    <definedName name="tablestart1">[24]Tables!$C$3</definedName>
    <definedName name="TAMTINH" localSheetId="5">#REF!</definedName>
    <definedName name="TAMTINH" localSheetId="6">#REF!</definedName>
    <definedName name="TAMTINH">#REF!</definedName>
    <definedName name="TG_Bthöôøng" localSheetId="5">#REF!</definedName>
    <definedName name="TG_Bthöôøng" localSheetId="6">#REF!</definedName>
    <definedName name="TG_Bthöôøng">#REF!</definedName>
    <definedName name="Thôøi_gian_SX" localSheetId="5">#REF!</definedName>
    <definedName name="Thôøi_gian_SX" localSheetId="6">#REF!</definedName>
    <definedName name="Thôøi_gian_SX">#REF!</definedName>
    <definedName name="TRAM" localSheetId="5">#REF!</definedName>
    <definedName name="TRAM" localSheetId="6">#REF!</definedName>
    <definedName name="TRAM">#REF!</definedName>
    <definedName name="ttbt" localSheetId="5">#REF!</definedName>
    <definedName name="ttbt" localSheetId="6">#REF!</definedName>
    <definedName name="ttbt">#REF!</definedName>
    <definedName name="ttt">'[8]CT Thang Mo'!$B$309:$M$309</definedName>
    <definedName name="tttb">'[8]CT Thang Mo'!$B$431:$I$431</definedName>
    <definedName name="UH" localSheetId="8">#REF!</definedName>
    <definedName name="UH" localSheetId="5">#REF!</definedName>
    <definedName name="UH" localSheetId="6">#REF!</definedName>
    <definedName name="UH">#REF!</definedName>
    <definedName name="vc3.">'[8]CT  PL'!$B$125:$H$125</definedName>
    <definedName name="vca">'[8]CT  PL'!$B$25:$H$25</definedName>
    <definedName name="vccot" localSheetId="8">#REF!</definedName>
    <definedName name="vccot" localSheetId="5">#REF!</definedName>
    <definedName name="vccot" localSheetId="6">#REF!</definedName>
    <definedName name="vccot">#REF!</definedName>
    <definedName name="vccot.">'[8]CT  PL'!$B$8:$H$8</definedName>
    <definedName name="vcdbt">'[8]CT Thang Mo'!$B$220:$I$220</definedName>
    <definedName name="vcdc." localSheetId="8">'[25]Chi tiet'!#REF!</definedName>
    <definedName name="vcdc." localSheetId="5">'[25]Chi tiet'!#REF!</definedName>
    <definedName name="vcdc." localSheetId="6">'[25]Chi tiet'!#REF!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 localSheetId="8">#REF!</definedName>
    <definedName name="vctb" localSheetId="5">#REF!</definedName>
    <definedName name="vctb" localSheetId="6">#REF!</definedName>
    <definedName name="vctb">#REF!</definedName>
    <definedName name="vctt">'[8]CT  PL'!$B$288:$H$288</definedName>
    <definedName name="VDCLY" localSheetId="8">[14]QMCT!#REF!</definedName>
    <definedName name="VDCLY" localSheetId="5">[14]QMCT!#REF!</definedName>
    <definedName name="VDCLY" localSheetId="6">[14]QMCT!#REF!</definedName>
    <definedName name="VDCLY">[14]QMCT!#REF!</definedName>
    <definedName name="Vlcap0.7" localSheetId="8">#REF!</definedName>
    <definedName name="Vlcap0.7" localSheetId="5">#REF!</definedName>
    <definedName name="Vlcap0.7" localSheetId="6">#REF!</definedName>
    <definedName name="Vlcap0.7">#REF!</definedName>
    <definedName name="VLcap1" localSheetId="8">#REF!</definedName>
    <definedName name="VLcap1" localSheetId="5">#REF!</definedName>
    <definedName name="VLcap1" localSheetId="6">#REF!</definedName>
    <definedName name="VLcap1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4" i="38" l="1"/>
  <c r="R35" i="38" l="1"/>
  <c r="J34" i="38"/>
  <c r="R34" i="38"/>
  <c r="B2" i="22" l="1"/>
  <c r="B3" i="22"/>
  <c r="B4" i="22"/>
  <c r="B5" i="22"/>
  <c r="B6" i="22" s="1"/>
  <c r="B7" i="22"/>
  <c r="B9" i="22"/>
  <c r="B11" i="22"/>
  <c r="B13" i="22"/>
  <c r="B21" i="22"/>
  <c r="H19" i="38"/>
  <c r="I19" i="38"/>
  <c r="I20" i="38" s="1"/>
  <c r="J19" i="38"/>
  <c r="J20" i="38" s="1"/>
  <c r="J29" i="38" s="1"/>
  <c r="F81" i="38" s="1"/>
  <c r="K19" i="38"/>
  <c r="K20" i="38" s="1"/>
  <c r="L19" i="38"/>
  <c r="L20" i="38" s="1"/>
  <c r="L29" i="38" s="1"/>
  <c r="H81" i="38" s="1"/>
  <c r="G19" i="38"/>
  <c r="B68" i="38"/>
  <c r="C60" i="38"/>
  <c r="L53" i="38"/>
  <c r="H53" i="38"/>
  <c r="L52" i="38"/>
  <c r="H52" i="38"/>
  <c r="H51" i="38"/>
  <c r="H50" i="38"/>
  <c r="H49" i="38"/>
  <c r="H48" i="38"/>
  <c r="H47" i="38"/>
  <c r="H44" i="38"/>
  <c r="H43" i="38"/>
  <c r="H42" i="38"/>
  <c r="H41" i="38"/>
  <c r="H40" i="38"/>
  <c r="H39" i="38"/>
  <c r="L38" i="38"/>
  <c r="H38" i="38"/>
  <c r="E35" i="38"/>
  <c r="A33" i="38"/>
  <c r="C27" i="38"/>
  <c r="P26" i="38"/>
  <c r="P25" i="38"/>
  <c r="D25" i="38"/>
  <c r="C25" i="38"/>
  <c r="P24" i="38"/>
  <c r="P21" i="38"/>
  <c r="C20" i="38"/>
  <c r="H20" i="38"/>
  <c r="D19" i="38"/>
  <c r="D20" i="38" s="1"/>
  <c r="C19" i="38"/>
  <c r="P18" i="38"/>
  <c r="Q37" i="21"/>
  <c r="B15" i="22" l="1"/>
  <c r="D27" i="38"/>
  <c r="D26" i="38" s="1"/>
  <c r="P19" i="38"/>
  <c r="G20" i="38"/>
  <c r="P20" i="38" s="1"/>
  <c r="K29" i="38"/>
  <c r="G81" i="38" s="1"/>
  <c r="I29" i="38"/>
  <c r="E81" i="38" s="1"/>
  <c r="B60" i="38"/>
  <c r="D21" i="38"/>
  <c r="B75" i="38"/>
  <c r="P27" i="38"/>
  <c r="S34" i="21"/>
  <c r="G19" i="21"/>
  <c r="G29" i="38" l="1"/>
  <c r="K40" i="38"/>
  <c r="M40" i="38" s="1"/>
  <c r="O40" i="38" s="1"/>
  <c r="K47" i="38"/>
  <c r="M47" i="38" s="1"/>
  <c r="O47" i="38" s="1"/>
  <c r="K51" i="38"/>
  <c r="M51" i="38" s="1"/>
  <c r="O51" i="38" s="1"/>
  <c r="G34" i="38"/>
  <c r="K48" i="38"/>
  <c r="M48" i="38" s="1"/>
  <c r="O48" i="38" s="1"/>
  <c r="K42" i="38"/>
  <c r="M42" i="38" s="1"/>
  <c r="O42" i="38" s="1"/>
  <c r="K52" i="38"/>
  <c r="M52" i="38" s="1"/>
  <c r="O52" i="38" s="1"/>
  <c r="K49" i="38"/>
  <c r="M49" i="38" s="1"/>
  <c r="O49" i="38" s="1"/>
  <c r="K44" i="38"/>
  <c r="M44" i="38" s="1"/>
  <c r="O44" i="38" s="1"/>
  <c r="K41" i="38"/>
  <c r="M41" i="38" s="1"/>
  <c r="O41" i="38" s="1"/>
  <c r="K53" i="38"/>
  <c r="M53" i="38" s="1"/>
  <c r="O53" i="38" s="1"/>
  <c r="K39" i="38"/>
  <c r="M39" i="38" s="1"/>
  <c r="O39" i="38" s="1"/>
  <c r="K50" i="38"/>
  <c r="M50" i="38" s="1"/>
  <c r="O50" i="38" s="1"/>
  <c r="K43" i="38"/>
  <c r="M43" i="38" s="1"/>
  <c r="O43" i="38" s="1"/>
  <c r="K38" i="38"/>
  <c r="M38" i="38" s="1"/>
  <c r="O38" i="38" s="1"/>
  <c r="C81" i="38"/>
  <c r="H29" i="38"/>
  <c r="D81" i="38" s="1"/>
  <c r="B3" i="37"/>
  <c r="A3" i="37"/>
  <c r="B2" i="37"/>
  <c r="A2" i="37"/>
  <c r="B1" i="37"/>
  <c r="A1" i="37"/>
  <c r="B2" i="35"/>
  <c r="B3" i="35"/>
  <c r="B1" i="35"/>
  <c r="A2" i="35"/>
  <c r="A3" i="35"/>
  <c r="A1" i="35"/>
  <c r="P29" i="38" l="1"/>
  <c r="G35" i="38"/>
  <c r="I35" i="38" s="1"/>
  <c r="J35" i="38" s="1"/>
  <c r="I34" i="38"/>
  <c r="I81" i="38"/>
  <c r="D4" i="36"/>
  <c r="D8" i="36"/>
  <c r="M34" i="38" l="1"/>
  <c r="S35" i="38" s="1"/>
  <c r="M35" i="38"/>
  <c r="C15" i="36"/>
  <c r="C14" i="36"/>
  <c r="C13" i="36"/>
  <c r="C12" i="36"/>
  <c r="F39" i="36"/>
  <c r="J29" i="36"/>
  <c r="A15" i="22" l="1"/>
  <c r="A13" i="22"/>
  <c r="H46" i="21"/>
  <c r="H45" i="21"/>
  <c r="A19" i="22"/>
  <c r="G34" i="22"/>
  <c r="H70" i="21" l="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4" i="21"/>
  <c r="H53" i="21"/>
  <c r="H52" i="21"/>
  <c r="H51" i="21"/>
  <c r="H50" i="21"/>
  <c r="H49" i="21"/>
  <c r="H48" i="21"/>
  <c r="H47" i="21"/>
  <c r="H44" i="21"/>
  <c r="H43" i="21"/>
  <c r="H42" i="21"/>
  <c r="H41" i="21"/>
  <c r="B85" i="21" l="1"/>
  <c r="L70" i="21"/>
  <c r="L69" i="21"/>
  <c r="L68" i="21"/>
  <c r="L67" i="21"/>
  <c r="B37" i="21" l="1"/>
  <c r="L42" i="21"/>
  <c r="H19" i="21"/>
  <c r="I19" i="21"/>
  <c r="J19" i="21"/>
  <c r="K19" i="21"/>
  <c r="L19" i="21"/>
  <c r="C27" i="21"/>
  <c r="C25" i="21"/>
  <c r="C20" i="21"/>
  <c r="C19" i="21"/>
  <c r="C77" i="21"/>
  <c r="A21" i="22" l="1"/>
  <c r="L41" i="21" l="1"/>
  <c r="I20" i="21" l="1"/>
  <c r="J20" i="21"/>
  <c r="K20" i="21"/>
  <c r="L20" i="21"/>
  <c r="L25" i="21" l="1"/>
  <c r="L27" i="21" s="1"/>
  <c r="L29" i="21" s="1"/>
  <c r="K25" i="21"/>
  <c r="K27" i="21" s="1"/>
  <c r="K29" i="21" s="1"/>
  <c r="J25" i="21"/>
  <c r="J27" i="21" s="1"/>
  <c r="J29" i="21" s="1"/>
  <c r="I25" i="21"/>
  <c r="H25" i="21"/>
  <c r="H27" i="21" s="1"/>
  <c r="G25" i="21"/>
  <c r="G27" i="21" s="1"/>
  <c r="I27" i="21" l="1"/>
  <c r="I29" i="21" s="1"/>
  <c r="P26" i="21"/>
  <c r="P21" i="21"/>
  <c r="P25" i="21" l="1"/>
  <c r="D25" i="21"/>
  <c r="B86" i="21" s="1"/>
  <c r="P24" i="21"/>
  <c r="D27" i="21" l="1"/>
  <c r="D26" i="21" s="1"/>
  <c r="A36" i="21"/>
  <c r="E38" i="21"/>
  <c r="P27" i="21"/>
  <c r="H20" i="21"/>
  <c r="H29" i="21" s="1"/>
  <c r="E99" i="21"/>
  <c r="F99" i="21"/>
  <c r="G99" i="21"/>
  <c r="H99" i="21"/>
  <c r="G20" i="21"/>
  <c r="G29" i="21" s="1"/>
  <c r="E35" i="21"/>
  <c r="G38" i="21" l="1"/>
  <c r="G37" i="21"/>
  <c r="K46" i="21"/>
  <c r="M46" i="21" s="1"/>
  <c r="K58" i="21"/>
  <c r="M58" i="21" s="1"/>
  <c r="O58" i="21" s="1"/>
  <c r="K70" i="21"/>
  <c r="M70" i="21" s="1"/>
  <c r="O70" i="21" s="1"/>
  <c r="K64" i="21"/>
  <c r="M64" i="21" s="1"/>
  <c r="O64" i="21" s="1"/>
  <c r="K60" i="21"/>
  <c r="M60" i="21" s="1"/>
  <c r="O60" i="21" s="1"/>
  <c r="K66" i="21"/>
  <c r="M66" i="21" s="1"/>
  <c r="O66" i="21" s="1"/>
  <c r="K62" i="21"/>
  <c r="M62" i="21" s="1"/>
  <c r="O62" i="21" s="1"/>
  <c r="K68" i="21"/>
  <c r="M68" i="21" s="1"/>
  <c r="O68" i="21" s="1"/>
  <c r="D99" i="21"/>
  <c r="K44" i="21"/>
  <c r="M44" i="21" s="1"/>
  <c r="K50" i="21"/>
  <c r="M50" i="21" s="1"/>
  <c r="O50" i="21" s="1"/>
  <c r="K54" i="21"/>
  <c r="K52" i="21"/>
  <c r="K42" i="21"/>
  <c r="K48" i="21"/>
  <c r="A17" i="22"/>
  <c r="P29" i="21" l="1"/>
  <c r="C99" i="21"/>
  <c r="I99" i="21" s="1"/>
  <c r="M54" i="21" l="1"/>
  <c r="O54" i="21" s="1"/>
  <c r="M52" i="21"/>
  <c r="O52" i="21" s="1"/>
  <c r="M48" i="21"/>
  <c r="O48" i="21" s="1"/>
  <c r="M42" i="21"/>
  <c r="O42" i="21" s="1"/>
  <c r="I38" i="21"/>
  <c r="I37" i="21"/>
  <c r="J37" i="21" s="1"/>
  <c r="A8" i="22"/>
  <c r="A11" i="22"/>
  <c r="M37" i="21" l="1"/>
  <c r="J38" i="21"/>
  <c r="M38" i="21" s="1"/>
  <c r="B34" i="21"/>
  <c r="A10" i="22" l="1"/>
  <c r="A9" i="22"/>
  <c r="A33" i="21" l="1"/>
  <c r="A4" i="22"/>
  <c r="A3" i="22"/>
  <c r="A2" i="22"/>
  <c r="D19" i="21"/>
  <c r="P19" i="21"/>
  <c r="P18" i="2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H30" i="1"/>
  <c r="L25" i="1"/>
  <c r="J25" i="1"/>
  <c r="I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A49" i="1"/>
  <c r="H70" i="1" s="1"/>
  <c r="H118" i="1"/>
  <c r="H114" i="1"/>
  <c r="H122" i="1"/>
  <c r="B132" i="1"/>
  <c r="H110" i="1"/>
  <c r="H98" i="1"/>
  <c r="H106" i="1"/>
  <c r="H102" i="1"/>
  <c r="H94" i="1"/>
  <c r="H83" i="1"/>
  <c r="H87" i="1"/>
  <c r="H71" i="1"/>
  <c r="H79" i="1"/>
  <c r="H75" i="1"/>
  <c r="H62" i="1"/>
  <c r="E54" i="1"/>
  <c r="E55" i="1" s="1"/>
  <c r="E56" i="1" s="1"/>
  <c r="H63" i="1"/>
  <c r="H67" i="1"/>
  <c r="A45" i="1"/>
  <c r="E46" i="1" s="1"/>
  <c r="E47" i="1" s="1"/>
  <c r="E48" i="1" s="1"/>
  <c r="A41" i="1"/>
  <c r="H111" i="1" s="1"/>
  <c r="F61" i="1" l="1"/>
  <c r="H115" i="1"/>
  <c r="P24" i="1"/>
  <c r="H119" i="1"/>
  <c r="H64" i="1"/>
  <c r="H107" i="1"/>
  <c r="H80" i="1"/>
  <c r="B129" i="1"/>
  <c r="H95" i="1"/>
  <c r="H103" i="1"/>
  <c r="H91" i="1"/>
  <c r="F60" i="1"/>
  <c r="H68" i="1"/>
  <c r="H76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0" i="2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P20" i="21"/>
  <c r="G34" i="21" s="1"/>
  <c r="G35" i="21" l="1"/>
  <c r="I35" i="21" s="1"/>
  <c r="I34" i="21"/>
  <c r="K45" i="21"/>
  <c r="M45" i="21" s="1"/>
  <c r="O45" i="21" s="1"/>
  <c r="K69" i="21"/>
  <c r="M69" i="21" s="1"/>
  <c r="O69" i="21" s="1"/>
  <c r="K63" i="21"/>
  <c r="M63" i="21" s="1"/>
  <c r="O63" i="21" s="1"/>
  <c r="K59" i="21"/>
  <c r="M59" i="21" s="1"/>
  <c r="O59" i="21" s="1"/>
  <c r="K67" i="21"/>
  <c r="M67" i="21" s="1"/>
  <c r="O67" i="21" s="1"/>
  <c r="K65" i="21"/>
  <c r="M65" i="21" s="1"/>
  <c r="O65" i="21" s="1"/>
  <c r="K61" i="21"/>
  <c r="M61" i="21" s="1"/>
  <c r="O61" i="21" s="1"/>
  <c r="K57" i="21"/>
  <c r="M57" i="21" s="1"/>
  <c r="O57" i="21" s="1"/>
  <c r="K49" i="21"/>
  <c r="M49" i="21" s="1"/>
  <c r="O49" i="21" s="1"/>
  <c r="K43" i="21"/>
  <c r="M43" i="21" s="1"/>
  <c r="O43" i="21" s="1"/>
  <c r="K53" i="21"/>
  <c r="M53" i="21" s="1"/>
  <c r="O53" i="21" s="1"/>
  <c r="K41" i="21"/>
  <c r="M41" i="21" s="1"/>
  <c r="O41" i="21" s="1"/>
  <c r="K47" i="21"/>
  <c r="K51" i="21"/>
  <c r="M51" i="21" s="1"/>
  <c r="O51" i="21" s="1"/>
  <c r="B77" i="21"/>
  <c r="B93" i="21"/>
  <c r="D21" i="2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J35" i="21" l="1"/>
  <c r="M35" i="21" s="1"/>
  <c r="J34" i="21"/>
  <c r="M34" i="21" s="1"/>
  <c r="M47" i="21"/>
  <c r="O47" i="21" s="1"/>
  <c r="G47" i="1"/>
  <c r="I46" i="1"/>
  <c r="G55" i="1"/>
  <c r="I54" i="1"/>
  <c r="G43" i="1"/>
  <c r="I42" i="1"/>
  <c r="G51" i="1"/>
  <c r="I50" i="1"/>
  <c r="J46" i="1" l="1"/>
  <c r="L46" i="1"/>
  <c r="G48" i="1"/>
  <c r="I48" i="1" s="1"/>
  <c r="I47" i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J47" i="1" l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<sst xmlns="http://schemas.openxmlformats.org/spreadsheetml/2006/main" count="1260" uniqueCount="518">
  <si>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</si>
  <si>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</si>
  <si>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</si>
  <si>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</si>
  <si>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</si>
  <si>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</si>
  <si>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</si>
  <si>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</si>
  <si>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</si>
  <si>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</si>
  <si>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</si>
  <si>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</si>
  <si>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DROP:</t>
  </si>
  <si>
    <t>NGÀY CẤP:</t>
  </si>
  <si>
    <t>VẢI CHÍNH:</t>
  </si>
  <si>
    <t>NGÀY GIAO HÀNG:</t>
  </si>
  <si>
    <t xml:space="preserve">THÀNH PHẦN VẢI: </t>
  </si>
  <si>
    <t>KHỔ VẢI:</t>
  </si>
  <si>
    <t>168CM</t>
  </si>
  <si>
    <t xml:space="preserve">Xí nghiệp: </t>
  </si>
  <si>
    <t>UN-AVAILABLE</t>
  </si>
  <si>
    <t>KHÁCH HÀNG: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</si>
  <si>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</si>
  <si>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</si>
  <si>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</si>
  <si>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</si>
  <si>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</si>
  <si>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</si>
  <si>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</si>
  <si>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</si>
  <si>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</si>
  <si>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</si>
  <si>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</si>
  <si>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</si>
  <si>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WHITE</t>
  </si>
  <si>
    <t>EXTRA (+/-)</t>
  </si>
  <si>
    <t>TOTAL :</t>
  </si>
  <si>
    <t>SHIPPING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</si>
  <si>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</si>
  <si>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</si>
  <si>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</si>
  <si>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</si>
  <si>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</si>
  <si>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</si>
  <si>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</si>
  <si>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</si>
  <si>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</si>
  <si>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</si>
  <si>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</si>
  <si>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</si>
  <si>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</si>
  <si>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</si>
  <si>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BO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</si>
  <si>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</si>
  <si>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</si>
  <si>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</si>
  <si>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</si>
  <si>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</si>
  <si>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</si>
  <si>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</si>
  <si>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</si>
  <si>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</si>
  <si>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</si>
  <si>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</si>
  <si>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</si>
  <si>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CUỘN</t>
  </si>
  <si>
    <t>PCS</t>
  </si>
  <si>
    <t>PHẦN C: PHỤ LIỆU ĐÓNG GÓI</t>
  </si>
  <si>
    <t>CLEAR</t>
  </si>
  <si>
    <t>NATURAL</t>
  </si>
  <si>
    <t>PHẦN C: IN/ THÊU/ WASH</t>
  </si>
  <si>
    <t>PHẦN D: HÌNH</t>
  </si>
  <si>
    <t>IN:</t>
  </si>
  <si>
    <t>CHẤT LƯỢNG VÀ KÍCH THƯỚC</t>
  </si>
  <si>
    <t>DUYỆT HÌNH IN THEO</t>
  </si>
  <si>
    <t>THÔNG TIN ĐỊNH VỊ HÌNH THÊU</t>
  </si>
  <si>
    <t>KHÔNG THÊU</t>
  </si>
  <si>
    <t>DUYỆT HÌNH THÊU THEO</t>
  </si>
  <si>
    <r>
      <t>WASH:</t>
    </r>
    <r>
      <rPr>
        <sz val="32"/>
        <rFont val="Muli"/>
      </rPr>
      <t xml:space="preserve"> </t>
    </r>
  </si>
  <si>
    <t xml:space="preserve">KHÔNG WASH </t>
  </si>
  <si>
    <t>CHẤT LƯỢNG, HIỆU ỨNG VÀ MÀU SẮC DUYỆT THEO</t>
  </si>
  <si>
    <t>THAM KHẢO ÁO MẪU SIZE SET, 
MÃ C21-TS07, MÀU BLACK, SIZE XXL ĐÃ CHUYỂN NGÀY 27/9</t>
  </si>
  <si>
    <t xml:space="preserve">PHẦN F: LƯU Ý </t>
  </si>
  <si>
    <t>- THAM KHẢO MẪU VÀ TÀI LIỆU ĐÍNH KÈM</t>
  </si>
  <si>
    <t>- CÁCH GẮN NHÃN PHẢI NHƯ TÀI LIỆU YÊU CẦU</t>
  </si>
  <si>
    <t>- NHÃN SIZE - SỐ LƯỢNG MỖI SIZE NHƯ SAU:</t>
  </si>
  <si>
    <t>SIZE</t>
  </si>
  <si>
    <t>SỐ LƯỢNG</t>
  </si>
  <si>
    <t xml:space="preserve">VẢI CHÍNH </t>
  </si>
  <si>
    <t>THÀNH PHẦN</t>
  </si>
  <si>
    <t>CHỈ MAY CHÍNH</t>
  </si>
  <si>
    <t>CUSTOMER :</t>
  </si>
  <si>
    <t>No.</t>
  </si>
  <si>
    <t>XXS</t>
  </si>
  <si>
    <t>TO BẢN BO CỔ</t>
  </si>
  <si>
    <t>NECK WIDTH (SEAM TO SEAM)</t>
  </si>
  <si>
    <t>ARMHOLE STRAIGHT</t>
  </si>
  <si>
    <t>NÁCH ĐO THẲNG</t>
  </si>
  <si>
    <t>DÀI TAY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</si>
  <si>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</si>
  <si>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</si>
  <si>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</si>
  <si>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</si>
  <si>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</si>
  <si>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</si>
  <si>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</si>
  <si>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</si>
  <si>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</si>
  <si>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</si>
  <si>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</si>
  <si>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</si>
  <si>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</si>
  <si>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</si>
  <si>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</si>
  <si>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</si>
  <si>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SỐ LƯỢNG CẦN CẤP CHO TEST IN</t>
  </si>
  <si>
    <t>VẢI CHÍNH</t>
  </si>
  <si>
    <t>SINGLE JERSEY 100% ORGANIC COTTON  170GSM</t>
  </si>
  <si>
    <t>VIỀN CỔ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</si>
  <si>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</si>
  <si>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</si>
  <si>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</si>
  <si>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</si>
  <si>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</si>
  <si>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</si>
  <si>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</si>
  <si>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</si>
  <si>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</si>
  <si>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</si>
  <si>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</si>
  <si>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</si>
  <si>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</si>
  <si>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</si>
  <si>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</si>
  <si>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</si>
  <si>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</si>
  <si>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</si>
  <si>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</si>
  <si>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</si>
  <si>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</si>
  <si>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</si>
  <si>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</si>
  <si>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</si>
  <si>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</si>
  <si>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</si>
  <si>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</si>
  <si>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</si>
  <si>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</si>
  <si>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</si>
  <si>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</si>
  <si>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</si>
  <si>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</si>
  <si>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</si>
  <si>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</si>
  <si>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</si>
  <si>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</si>
  <si>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</si>
  <si>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</si>
  <si>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</si>
  <si>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</si>
  <si>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</si>
  <si>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</si>
  <si>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</si>
  <si>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</si>
  <si>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</si>
  <si>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</si>
  <si>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</si>
  <si>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</si>
  <si>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</si>
  <si>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5THEWAY</t>
  </si>
  <si>
    <t>VER.12/2019</t>
  </si>
  <si>
    <t>STYLE :</t>
  </si>
  <si>
    <t>SS NEW TEE</t>
  </si>
  <si>
    <t>Ngày cập nhật: 26/12/2019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</si>
  <si>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</si>
  <si>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</si>
  <si>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</si>
  <si>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</si>
  <si>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</si>
  <si>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</si>
  <si>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</si>
  <si>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</si>
  <si>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</si>
  <si>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</si>
  <si>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</si>
  <si>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</si>
  <si>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[+/-]  0.5 cm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</si>
  <si>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</si>
  <si>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</si>
  <si>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</si>
  <si>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</si>
  <si>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</si>
  <si>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</si>
  <si>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</si>
  <si>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</si>
  <si>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</si>
  <si>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</si>
  <si>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</si>
  <si>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</si>
  <si>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</si>
  <si>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</si>
  <si>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</si>
  <si>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SS25</t>
  </si>
  <si>
    <t>RAPHA</t>
  </si>
  <si>
    <t>NGANG TRƯỚC TỪ ĐỈNH VAI XUỐNG 13CM</t>
  </si>
  <si>
    <t>NGANG NGỰC DƯỚI NÁCH 2CM</t>
  </si>
  <si>
    <t>NGANG EO</t>
  </si>
  <si>
    <t>RỘNG CỔ SAU</t>
  </si>
  <si>
    <t>HẠ CỔ TRƯỚC TỪ ĐỈNH VAI</t>
  </si>
  <si>
    <t>HẠ CỔ SAU TỪ ĐỈNH VAI</t>
  </si>
  <si>
    <t>RỘNG BẮP TAY DƯỚI NÁCH 2CM</t>
  </si>
  <si>
    <t>NGANG SAU TỪ ĐỈNH VAI XUỐNG 13CM</t>
  </si>
  <si>
    <t>RỘNG LAI ĐO ÊM</t>
  </si>
  <si>
    <t>RỘNG NÁCH</t>
  </si>
  <si>
    <t>BO CỔ + BO TAY</t>
  </si>
  <si>
    <t>DÀI TRƯỚC TỪ ĐỈNH VAI ĐẾN LAI BAO GỒM CỔ</t>
  </si>
  <si>
    <t>DÀI SAU TỪ ĐỈNH VAI ĐẾN LAI BAO GỒM CỔ</t>
  </si>
  <si>
    <t>DÀI VAI CON</t>
  </si>
  <si>
    <t>VỊ TRÍ EO TỪ ĐỈNH VAI</t>
  </si>
  <si>
    <t>DÀI ĐƯỜNG MAY RAGLAN</t>
  </si>
  <si>
    <t>KHOẢNG CÁCH GIỮA 2 ĐIỂM RAGLAN TẠI THÂN SAU</t>
  </si>
  <si>
    <t>TO BẢN CỬA TAY</t>
  </si>
  <si>
    <t>* CHÚ Ý</t>
  </si>
  <si>
    <t>MAY TẠI SƯỜN TRÁI NGƯỜI MẶC -
TỪ MÉP LAI LÊN 10CM</t>
  </si>
  <si>
    <t>RỘNG KHỦY TAY : TỪ 1/2 DÀI TAY</t>
  </si>
  <si>
    <t>RỘNG CẲNG TAY TỪ CỬA TAY LÊN 13CM</t>
  </si>
  <si>
    <t>NHÃN CHÍNH + SIZE</t>
  </si>
  <si>
    <t>DUYỆT HÌNH IN THEO STRIKE OFF CHUYỂN PHÒNG IN</t>
  </si>
  <si>
    <t>ĐỊNH VỊ HÌNH IN: 
CANH GIỮA THÂN TRƯỚC - TỪ  ĐƯỜNG RÁP CỔ XUỐNG</t>
  </si>
  <si>
    <t>9CM</t>
  </si>
  <si>
    <t>Displaying 25 - 25 of 25 results                                                                                                                                                                                                                                                                         Units: CM</t>
  </si>
  <si>
    <r>
      <rPr>
        <b/>
        <sz val="5.5"/>
        <color rgb="FF0B0C0B"/>
        <rFont val="Trebuchet MS"/>
        <family val="2"/>
      </rPr>
      <t>Revised</t>
    </r>
  </si>
  <si>
    <r>
      <rPr>
        <b/>
        <sz val="5.5"/>
        <color rgb="FF0B0C0B"/>
        <rFont val="Trebuchet MS"/>
        <family val="2"/>
      </rPr>
      <t>Tol (+)</t>
    </r>
  </si>
  <si>
    <r>
      <rPr>
        <b/>
        <sz val="5.5"/>
        <color rgb="FF0B0C0B"/>
        <rFont val="Trebuchet MS"/>
        <family val="2"/>
      </rPr>
      <t>Tol (-)</t>
    </r>
  </si>
  <si>
    <r>
      <rPr>
        <b/>
        <sz val="5.5"/>
        <color rgb="FF0B0C0B"/>
        <rFont val="Trebuchet MS"/>
        <family val="2"/>
      </rPr>
      <t>Description</t>
    </r>
  </si>
  <si>
    <r>
      <rPr>
        <b/>
        <sz val="5.5"/>
        <color rgb="FF0B0C0B"/>
        <rFont val="Trebuchet MS"/>
        <family val="2"/>
      </rPr>
      <t>Title</t>
    </r>
  </si>
  <si>
    <r>
      <rPr>
        <b/>
        <sz val="5.5"/>
        <color rgb="FF0B0C0B"/>
        <rFont val="Trebuchet MS"/>
        <family val="2"/>
      </rPr>
      <t>Dim</t>
    </r>
  </si>
  <si>
    <t>THÊU BÁN THÀNH PHẨM THÂN TRƯỚC</t>
  </si>
  <si>
    <t>KHÔNG IN</t>
  </si>
  <si>
    <t>THÊU:</t>
  </si>
  <si>
    <t>THANH QUÝ/ QUỲNH 251</t>
  </si>
  <si>
    <r>
      <rPr>
        <b/>
        <sz val="10"/>
        <color rgb="FF0B0C0B"/>
        <rFont val="Times New Roman"/>
        <family val="1"/>
      </rPr>
      <t>BDY2</t>
    </r>
  </si>
  <si>
    <r>
      <rPr>
        <sz val="10"/>
        <color rgb="FF0B0C0B"/>
        <rFont val="Times New Roman"/>
        <family val="1"/>
      </rPr>
      <t>Front Body Length</t>
    </r>
  </si>
  <si>
    <r>
      <rPr>
        <sz val="10"/>
        <color rgb="FF0B0C0B"/>
        <rFont val="Times New Roman"/>
        <family val="1"/>
      </rPr>
      <t>SNP Down To Hem. Measured excluding collar</t>
    </r>
  </si>
  <si>
    <r>
      <rPr>
        <b/>
        <sz val="10"/>
        <color rgb="FF0B0C0B"/>
        <rFont val="Times New Roman"/>
        <family val="1"/>
      </rPr>
      <t>BDY3</t>
    </r>
  </si>
  <si>
    <r>
      <rPr>
        <sz val="10"/>
        <color rgb="FF0B0C0B"/>
        <rFont val="Times New Roman"/>
        <family val="1"/>
      </rPr>
      <t>Back Body Length</t>
    </r>
  </si>
  <si>
    <r>
      <rPr>
        <b/>
        <sz val="10"/>
        <color rgb="FF0B0C0B"/>
        <rFont val="Times New Roman"/>
        <family val="1"/>
      </rPr>
      <t>BDY5</t>
    </r>
  </si>
  <si>
    <r>
      <rPr>
        <sz val="10"/>
        <color rgb="FF0B0C0B"/>
        <rFont val="Times New Roman"/>
        <family val="1"/>
      </rPr>
      <t>Across Shoulder</t>
    </r>
  </si>
  <si>
    <r>
      <rPr>
        <sz val="10"/>
        <color rgb="FF0B0C0B"/>
        <rFont val="Times New Roman"/>
        <family val="1"/>
      </rPr>
      <t>Across Shoulder Point To Point</t>
    </r>
  </si>
  <si>
    <r>
      <rPr>
        <b/>
        <sz val="10"/>
        <color rgb="FF0B0C0B"/>
        <rFont val="Times New Roman"/>
        <family val="1"/>
      </rPr>
      <t>BDY6</t>
    </r>
  </si>
  <si>
    <r>
      <rPr>
        <sz val="10"/>
        <color rgb="FF0B0C0B"/>
        <rFont val="Times New Roman"/>
        <family val="1"/>
      </rPr>
      <t>Shoulder Length</t>
    </r>
  </si>
  <si>
    <r>
      <rPr>
        <sz val="10"/>
        <color rgb="FF0B0C0B"/>
        <rFont val="Times New Roman"/>
        <family val="1"/>
      </rPr>
      <t>SNP To Armhole Along Natural Fold</t>
    </r>
  </si>
  <si>
    <r>
      <rPr>
        <b/>
        <sz val="10"/>
        <color rgb="FF0B0C0B"/>
        <rFont val="Times New Roman"/>
        <family val="1"/>
      </rPr>
      <t>BDY8</t>
    </r>
  </si>
  <si>
    <r>
      <rPr>
        <sz val="10"/>
        <color rgb="FF0B0C0B"/>
        <rFont val="Times New Roman"/>
        <family val="1"/>
      </rPr>
      <t>Across Back</t>
    </r>
  </si>
  <si>
    <r>
      <rPr>
        <sz val="10"/>
        <color rgb="FF0B0C0B"/>
        <rFont val="Times New Roman"/>
        <family val="1"/>
      </rPr>
      <t>13cm Down From SNP &amp; Across</t>
    </r>
  </si>
  <si>
    <r>
      <rPr>
        <b/>
        <sz val="10"/>
        <color rgb="FF0B0C0B"/>
        <rFont val="Times New Roman"/>
        <family val="1"/>
      </rPr>
      <t>BDY9</t>
    </r>
  </si>
  <si>
    <r>
      <rPr>
        <sz val="10"/>
        <color rgb="FF0B0C0B"/>
        <rFont val="Times New Roman"/>
        <family val="1"/>
      </rPr>
      <t>Across Front</t>
    </r>
  </si>
  <si>
    <r>
      <rPr>
        <b/>
        <sz val="10"/>
        <color rgb="FF0B0C0B"/>
        <rFont val="Times New Roman"/>
        <family val="1"/>
      </rPr>
      <t>BDY10</t>
    </r>
  </si>
  <si>
    <r>
      <rPr>
        <sz val="10"/>
        <color rgb="FF0B0C0B"/>
        <rFont val="Times New Roman"/>
        <family val="1"/>
      </rPr>
      <t>Chest Width</t>
    </r>
  </si>
  <si>
    <r>
      <rPr>
        <sz val="10"/>
        <color rgb="FF0B0C0B"/>
        <rFont val="Times New Roman"/>
        <family val="1"/>
      </rPr>
      <t>2cm Below Underarm Across</t>
    </r>
  </si>
  <si>
    <r>
      <rPr>
        <b/>
        <sz val="10"/>
        <color rgb="FF0B0C0B"/>
        <rFont val="Times New Roman"/>
        <family val="1"/>
      </rPr>
      <t>BDY11</t>
    </r>
  </si>
  <si>
    <r>
      <rPr>
        <sz val="10"/>
        <color rgb="FF0B0C0B"/>
        <rFont val="Times New Roman"/>
        <family val="1"/>
      </rPr>
      <t>Waist Position</t>
    </r>
  </si>
  <si>
    <r>
      <rPr>
        <sz val="10"/>
        <color rgb="FF0B0C0B"/>
        <rFont val="Times New Roman"/>
        <family val="1"/>
      </rPr>
      <t>SNP to (MMT)</t>
    </r>
  </si>
  <si>
    <r>
      <rPr>
        <b/>
        <sz val="10"/>
        <color rgb="FF0B0C0B"/>
        <rFont val="Times New Roman"/>
        <family val="1"/>
      </rPr>
      <t>BDY12</t>
    </r>
  </si>
  <si>
    <r>
      <rPr>
        <sz val="10"/>
        <color rgb="FF0B0C0B"/>
        <rFont val="Times New Roman"/>
        <family val="1"/>
      </rPr>
      <t>Waist Width</t>
    </r>
  </si>
  <si>
    <r>
      <rPr>
        <sz val="10"/>
        <color rgb="FF0B0C0B"/>
        <rFont val="Times New Roman"/>
        <family val="1"/>
      </rPr>
      <t>Straight Across at waist position</t>
    </r>
  </si>
  <si>
    <r>
      <rPr>
        <b/>
        <sz val="10"/>
        <color rgb="FF0B0C0B"/>
        <rFont val="Times New Roman"/>
        <family val="1"/>
      </rPr>
      <t>BDY13</t>
    </r>
  </si>
  <si>
    <r>
      <rPr>
        <sz val="10"/>
        <color rgb="FF0B0C0B"/>
        <rFont val="Times New Roman"/>
        <family val="1"/>
      </rPr>
      <t>Hem Width Relaxed</t>
    </r>
  </si>
  <si>
    <r>
      <rPr>
        <sz val="10"/>
        <color rgb="FF0B0C0B"/>
        <rFont val="Times New Roman"/>
        <family val="1"/>
      </rPr>
      <t>Straight Across</t>
    </r>
  </si>
  <si>
    <r>
      <rPr>
        <b/>
        <sz val="10"/>
        <color rgb="FF0B0C0B"/>
        <rFont val="Times New Roman"/>
        <family val="1"/>
      </rPr>
      <t>BDY15</t>
    </r>
  </si>
  <si>
    <r>
      <rPr>
        <sz val="10"/>
        <color rgb="FF0B0C0B"/>
        <rFont val="Times New Roman"/>
        <family val="1"/>
      </rPr>
      <t>Hem Depth</t>
    </r>
  </si>
  <si>
    <r>
      <rPr>
        <b/>
        <sz val="10"/>
        <color rgb="FF0B0C0B"/>
        <rFont val="Times New Roman"/>
        <family val="1"/>
      </rPr>
      <t>BDY23</t>
    </r>
  </si>
  <si>
    <r>
      <rPr>
        <sz val="10"/>
        <color rgb="FF0B0C0B"/>
        <rFont val="Times New Roman"/>
        <family val="1"/>
      </rPr>
      <t>Raglan Seam Length Back</t>
    </r>
  </si>
  <si>
    <r>
      <rPr>
        <sz val="10"/>
        <color rgb="FF0B0C0B"/>
        <rFont val="Times New Roman"/>
        <family val="1"/>
      </rPr>
      <t>Neckline To Underarm</t>
    </r>
  </si>
  <si>
    <r>
      <rPr>
        <b/>
        <sz val="10"/>
        <color rgb="FF0B0C0B"/>
        <rFont val="Times New Roman"/>
        <family val="1"/>
      </rPr>
      <t>NE36</t>
    </r>
  </si>
  <si>
    <r>
      <rPr>
        <sz val="10"/>
        <color rgb="FF0B0C0B"/>
        <rFont val="Times New Roman"/>
        <family val="1"/>
      </rPr>
      <t>Back Neck Width</t>
    </r>
  </si>
  <si>
    <r>
      <rPr>
        <sz val="10"/>
        <color rgb="FF0B0C0B"/>
        <rFont val="Times New Roman"/>
        <family val="1"/>
      </rPr>
      <t>SNP To SNP</t>
    </r>
  </si>
  <si>
    <r>
      <rPr>
        <b/>
        <sz val="10"/>
        <color rgb="FF0B0C0B"/>
        <rFont val="Times New Roman"/>
        <family val="1"/>
      </rPr>
      <t>NE32</t>
    </r>
  </si>
  <si>
    <r>
      <rPr>
        <sz val="10"/>
        <color rgb="FF0B0C0B"/>
        <rFont val="Times New Roman"/>
        <family val="1"/>
      </rPr>
      <t>Front Neck Drop</t>
    </r>
  </si>
  <si>
    <r>
      <rPr>
        <sz val="10"/>
        <color rgb="FF0B0C0B"/>
        <rFont val="Times New Roman"/>
        <family val="1"/>
      </rPr>
      <t>SNP To Neck Seam</t>
    </r>
  </si>
  <si>
    <r>
      <rPr>
        <b/>
        <sz val="10"/>
        <color rgb="FF0B0C0B"/>
        <rFont val="Times New Roman"/>
        <family val="1"/>
      </rPr>
      <t>NE33</t>
    </r>
  </si>
  <si>
    <r>
      <rPr>
        <sz val="10"/>
        <color rgb="FF0B0C0B"/>
        <rFont val="Times New Roman"/>
        <family val="1"/>
      </rPr>
      <t>Back Neck Drop</t>
    </r>
  </si>
  <si>
    <r>
      <rPr>
        <sz val="10"/>
        <color rgb="FF0B0C0B"/>
        <rFont val="Times New Roman"/>
        <family val="1"/>
      </rPr>
      <t>SNP To CB Seam</t>
    </r>
  </si>
  <si>
    <r>
      <rPr>
        <b/>
        <sz val="10"/>
        <color rgb="FF0B0C0B"/>
        <rFont val="Times New Roman"/>
        <family val="1"/>
      </rPr>
      <t>NE34</t>
    </r>
  </si>
  <si>
    <r>
      <rPr>
        <sz val="10"/>
        <color rgb="FF0B0C0B"/>
        <rFont val="Times New Roman"/>
        <family val="1"/>
      </rPr>
      <t>Collar depth</t>
    </r>
  </si>
  <si>
    <r>
      <rPr>
        <b/>
        <sz val="10"/>
        <color rgb="FF0B0C0B"/>
        <rFont val="Times New Roman"/>
        <family val="1"/>
      </rPr>
      <t>BDY19</t>
    </r>
  </si>
  <si>
    <r>
      <rPr>
        <sz val="10"/>
        <color rgb="FF0B0C0B"/>
        <rFont val="Times New Roman"/>
        <family val="1"/>
      </rPr>
      <t>Armhole Straight</t>
    </r>
  </si>
  <si>
    <r>
      <rPr>
        <sz val="10"/>
        <color rgb="FF0B0C0B"/>
        <rFont val="Times New Roman"/>
        <family val="1"/>
      </rPr>
      <t>Underarm To Shoulder seam</t>
    </r>
  </si>
  <si>
    <r>
      <rPr>
        <b/>
        <sz val="10"/>
        <color rgb="FF0B0C0B"/>
        <rFont val="Times New Roman"/>
        <family val="1"/>
      </rPr>
      <t>BDY25</t>
    </r>
  </si>
  <si>
    <r>
      <rPr>
        <sz val="10"/>
        <color rgb="FF0B0C0B"/>
        <rFont val="Times New Roman"/>
        <family val="1"/>
      </rPr>
      <t>Distance Between Raglan Points Back</t>
    </r>
  </si>
  <si>
    <r>
      <rPr>
        <sz val="10"/>
        <color rgb="FF0B0C0B"/>
        <rFont val="Times New Roman"/>
        <family val="1"/>
      </rPr>
      <t>Across Seam To Seam</t>
    </r>
  </si>
  <si>
    <r>
      <rPr>
        <b/>
        <sz val="10"/>
        <color rgb="FF0B0C0B"/>
        <rFont val="Times New Roman"/>
        <family val="1"/>
      </rPr>
      <t>SL30</t>
    </r>
  </si>
  <si>
    <r>
      <rPr>
        <sz val="10"/>
        <color rgb="FF0B0C0B"/>
        <rFont val="Times New Roman"/>
        <family val="1"/>
      </rPr>
      <t>Overarm Sleeve Length Set In</t>
    </r>
  </si>
  <si>
    <r>
      <rPr>
        <sz val="10"/>
        <color rgb="FF0B0C0B"/>
        <rFont val="Times New Roman"/>
        <family val="1"/>
      </rPr>
      <t>Shoulder Point To Hem</t>
    </r>
  </si>
  <si>
    <r>
      <rPr>
        <b/>
        <sz val="10"/>
        <color rgb="FF0B0C0B"/>
        <rFont val="Times New Roman"/>
        <family val="1"/>
      </rPr>
      <t>SL37</t>
    </r>
  </si>
  <si>
    <r>
      <rPr>
        <sz val="10"/>
        <color rgb="FF0B0C0B"/>
        <rFont val="Times New Roman"/>
        <family val="1"/>
      </rPr>
      <t>Bicep Width</t>
    </r>
  </si>
  <si>
    <r>
      <rPr>
        <sz val="10"/>
        <color rgb="FF0B0C0B"/>
        <rFont val="Times New Roman"/>
        <family val="1"/>
      </rPr>
      <t>2cm Below Armhole, Across</t>
    </r>
  </si>
  <si>
    <r>
      <rPr>
        <b/>
        <sz val="10"/>
        <color rgb="FF0B0C0B"/>
        <rFont val="Times New Roman"/>
        <family val="1"/>
      </rPr>
      <t>SL38</t>
    </r>
  </si>
  <si>
    <r>
      <rPr>
        <sz val="10"/>
        <color rgb="FF0B0C0B"/>
        <rFont val="Times New Roman"/>
        <family val="1"/>
      </rPr>
      <t>Elbow Width</t>
    </r>
  </si>
  <si>
    <r>
      <rPr>
        <sz val="10"/>
        <color rgb="FF0B0C0B"/>
        <rFont val="Times New Roman"/>
        <family val="1"/>
      </rPr>
      <t>Fold sleeve from hem to shoulder point for half measure</t>
    </r>
  </si>
  <si>
    <r>
      <rPr>
        <b/>
        <sz val="10"/>
        <color rgb="FF0B0C0B"/>
        <rFont val="Times New Roman"/>
        <family val="1"/>
      </rPr>
      <t>SL39</t>
    </r>
  </si>
  <si>
    <r>
      <rPr>
        <sz val="10"/>
        <color rgb="FF0B0C0B"/>
        <rFont val="Times New Roman"/>
        <family val="1"/>
      </rPr>
      <t>Forearm Width</t>
    </r>
  </si>
  <si>
    <r>
      <rPr>
        <sz val="10"/>
        <color rgb="FF0B0C0B"/>
        <rFont val="Times New Roman"/>
        <family val="1"/>
      </rPr>
      <t>13 cm from hem</t>
    </r>
  </si>
  <si>
    <r>
      <rPr>
        <b/>
        <sz val="10"/>
        <color rgb="FF0B0C0B"/>
        <rFont val="Times New Roman"/>
        <family val="1"/>
      </rPr>
      <t>SL40</t>
    </r>
  </si>
  <si>
    <r>
      <rPr>
        <sz val="10"/>
        <color rgb="FF0B0C0B"/>
        <rFont val="Times New Roman"/>
        <family val="1"/>
      </rPr>
      <t>Cuff Width Relaxed</t>
    </r>
  </si>
  <si>
    <r>
      <rPr>
        <sz val="10"/>
        <color rgb="FF0B0C0B"/>
        <rFont val="Times New Roman"/>
        <family val="1"/>
      </rPr>
      <t>Measured at edge of cuff</t>
    </r>
  </si>
  <si>
    <r>
      <rPr>
        <b/>
        <sz val="10"/>
        <color rgb="FF0B0C0B"/>
        <rFont val="Times New Roman"/>
        <family val="1"/>
      </rPr>
      <t>SL42</t>
    </r>
  </si>
  <si>
    <r>
      <rPr>
        <sz val="10"/>
        <color rgb="FF0B0C0B"/>
        <rFont val="Times New Roman"/>
        <family val="1"/>
      </rPr>
      <t>Cuff Depth</t>
    </r>
  </si>
  <si>
    <r>
      <rPr>
        <b/>
        <sz val="10"/>
        <color rgb="FF0B0C0B"/>
        <rFont val="Times New Roman"/>
        <family val="1"/>
      </rPr>
      <t>BDY29</t>
    </r>
  </si>
  <si>
    <r>
      <rPr>
        <sz val="10"/>
        <color rgb="FF0B0C0B"/>
        <rFont val="Times New Roman"/>
        <family val="1"/>
      </rPr>
      <t>Logo Position From CF</t>
    </r>
  </si>
  <si>
    <r>
      <rPr>
        <sz val="10"/>
        <color rgb="FF0B0C0B"/>
        <rFont val="Times New Roman"/>
        <family val="1"/>
      </rPr>
      <t>CF neck seam To Top Of 'R'</t>
    </r>
  </si>
  <si>
    <t>Black / White</t>
  </si>
  <si>
    <t>CHỈ MAY NHÃN CHÍNH 40/2</t>
  </si>
  <si>
    <t xml:space="preserve">GIẤY CHỐNG ẨM </t>
  </si>
  <si>
    <t>UA</t>
  </si>
  <si>
    <t xml:space="preserve"> GÓI CHỐNG ẨM 2G</t>
  </si>
  <si>
    <t>WHITE/
BLACK</t>
  </si>
  <si>
    <t>THẺ BÀI
Rapha Swing Ticket RAPHA TKT N 45mm x 90mm + Rapha Swing Ticket RAPHA TKT N 45mm x 90mm</t>
  </si>
  <si>
    <t>SETS</t>
  </si>
  <si>
    <t xml:space="preserve"> GÓI CHỐNG ẨM 10G</t>
  </si>
  <si>
    <t>STICKER DÁN THÙNG</t>
  </si>
  <si>
    <t>THÙNG CARTON 60CM x 40CM x 30CM</t>
  </si>
  <si>
    <t>Basic Black</t>
  </si>
  <si>
    <t>Black</t>
  </si>
  <si>
    <t>White</t>
  </si>
  <si>
    <t>VỊ TRÍ LOGO TỪ GIỮA ĐƯỜNG MAY CỔ ĐẾN ĐỈNH CHỮ R</t>
  </si>
  <si>
    <t>SATIN RIBBON</t>
  </si>
  <si>
    <t>CARE LABEL</t>
  </si>
  <si>
    <t>R12-0017</t>
  </si>
  <si>
    <t>R12-0020</t>
  </si>
  <si>
    <t>R12-0014</t>
  </si>
  <si>
    <t>R12-0008</t>
  </si>
  <si>
    <t>POPLIN STORY LABEL</t>
  </si>
  <si>
    <t>17AXU</t>
  </si>
  <si>
    <t>BASIC BLACK</t>
  </si>
  <si>
    <t>BỎ VÀO KHI GẤP XẾP</t>
  </si>
  <si>
    <t>2GRAM - ĐỂ VÀO ÁO KHI ĐÓNG GÓI, DÙNG CHO TẤT CẢ CÁC CỬA HÀNG</t>
  </si>
  <si>
    <t>WHITE/BLACK</t>
  </si>
  <si>
    <t>XỎ DÂY THẺ BÀI QUA DÂY SATIN Ở CỔ (XEM HÌNH)</t>
  </si>
  <si>
    <t>ĐÓNG 1 SẢN PHẨM VÀO BAO</t>
  </si>
  <si>
    <t>CTSS24P0326001T00K LOT 809/5 ÁNH C CẤP ĐỦ SỐ LƯỢNG</t>
  </si>
  <si>
    <t>CTSS24P0326002T00K LOT 809/5 ÁNH C CẤP ĐỦ SỐ LƯỢNG</t>
  </si>
  <si>
    <t>10GRAM - BỎ VÀO THÙNG KHI ĐÓNG GÓI</t>
  </si>
  <si>
    <t>DÁN VÀO 4 MẶT THÙNG</t>
  </si>
  <si>
    <t>THÙNG + TẤM LÓT THÙNG + BAO 100X120</t>
  </si>
  <si>
    <t>CHỈ MAY CHÍNH + MAY NHÃN CHÍNH + VẮT SỔ 40/2</t>
  </si>
  <si>
    <t>CHỈ MAY NHÃN POPLIN 40/2</t>
  </si>
  <si>
    <t>CHỈ MAY NHÃN CHÍNH</t>
  </si>
  <si>
    <t>CHỈ MAY NHÃN POPLIN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</si>
  <si>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</si>
  <si>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</si>
  <si>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</si>
  <si>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</si>
  <si>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</si>
  <si>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</si>
  <si>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</si>
  <si>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</si>
  <si>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SS TEE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</si>
  <si>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</si>
  <si>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</si>
  <si>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</si>
  <si>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</si>
  <si>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</si>
  <si>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</si>
  <si>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</si>
  <si>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</si>
  <si>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</si>
  <si>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</si>
  <si>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</si>
  <si>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</si>
  <si>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</si>
  <si>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BLACK - SJ</t>
  </si>
  <si>
    <t>C9700</t>
  </si>
  <si>
    <r>
      <t xml:space="preserve">MAY XUNG QUANH 4 CẠNH 
CÁCH 2CM MÉP DƯỚI VIỀN CỔ  - TẠI GIỮA CỔ SAU
</t>
    </r>
    <r>
      <rPr>
        <b/>
        <sz val="28"/>
        <rFont val="Muli"/>
      </rPr>
      <t>CHÚ Ý: CHỈ TRÊN MAY TỆP MÀU NHÃN - CHỈ DƯỚI MAY TỆP MÀU VẢI</t>
    </r>
  </si>
  <si>
    <t>1. DÂY SATIN RIBBON MAY HOÀN THIỆN DÀI 1CM ĐỂ TREO THẺ BÀI. THAM KHẢO HÌNH</t>
  </si>
  <si>
    <t>R12-SS08</t>
  </si>
  <si>
    <t>MEN'S COTTON T-SHIRT (RELAXED FIT)</t>
  </si>
  <si>
    <t>Blush Pink / White</t>
  </si>
  <si>
    <t>CFN01XXBBW</t>
  </si>
  <si>
    <t>CFN01XXPMW</t>
  </si>
  <si>
    <t>Pale Mauve</t>
  </si>
  <si>
    <t>VTK6207-1M SINGLE JERSEY 100% ORGANIC COTTON 16'SCM/1, 240GSM, CW: 170CM</t>
  </si>
  <si>
    <t>VTK6208-1M RIB 1X1 100%ORGANIC COTTON 16'SCM/1, 320GSM, CW: 172CM</t>
  </si>
  <si>
    <t>NU06F</t>
  </si>
  <si>
    <t>VỊ TRÍ ĐO</t>
  </si>
  <si>
    <t>DÀI TRƯỚC ĐO TỪ ĐỈNH VAI ĐẾN LAI</t>
  </si>
  <si>
    <t>DÀI SAU ĐO TỪ ĐỈNH VAI ĐẾN LAI</t>
  </si>
  <si>
    <t>VAI CON</t>
  </si>
  <si>
    <t xml:space="preserve">VỊ EO TỪ ĐỈNH VAI </t>
  </si>
  <si>
    <t>TO BẢN LAI</t>
  </si>
  <si>
    <t>DÀI ĐƯỜNG MAY RAGLAN TẠI THÂN SAU</t>
  </si>
  <si>
    <t>KHOÁCH CÁCH GIỮA 2 ĐIỂM RAGLAN</t>
  </si>
  <si>
    <t>VỊ TRÍ LOGO TỪ ĐỈNH VAI ĐẾN ĐỈNH CHỮ R</t>
  </si>
  <si>
    <t>TẠI GIỮA THÂN TRƯỚC ĐO TỪ ĐƯỜNG MAY BO CỔ ĐẾN ĐỈNH CHỮ R</t>
  </si>
  <si>
    <r>
      <rPr>
        <b/>
        <sz val="12"/>
        <color rgb="FF0B0C0B"/>
        <rFont val="Muli"/>
      </rPr>
      <t>BDY2</t>
    </r>
  </si>
  <si>
    <r>
      <rPr>
        <b/>
        <sz val="12"/>
        <color rgb="FF0B0C0B"/>
        <rFont val="Muli"/>
      </rPr>
      <t>Front Body Length</t>
    </r>
  </si>
  <si>
    <r>
      <rPr>
        <b/>
        <sz val="12"/>
        <color rgb="FF0B0C0B"/>
        <rFont val="Muli"/>
      </rPr>
      <t>SNP Down To Hem (measured excluding collar)</t>
    </r>
  </si>
  <si>
    <r>
      <rPr>
        <b/>
        <sz val="12"/>
        <color rgb="FF0B0C0B"/>
        <rFont val="Muli"/>
      </rPr>
      <t>BDY3</t>
    </r>
  </si>
  <si>
    <r>
      <rPr>
        <b/>
        <sz val="12"/>
        <color rgb="FF0B0C0B"/>
        <rFont val="Muli"/>
      </rPr>
      <t>Back Body Length</t>
    </r>
  </si>
  <si>
    <r>
      <rPr>
        <b/>
        <sz val="12"/>
        <color rgb="FF0B0C0B"/>
        <rFont val="Muli"/>
      </rPr>
      <t>BDY5</t>
    </r>
  </si>
  <si>
    <r>
      <rPr>
        <b/>
        <sz val="12"/>
        <color rgb="FF0B0C0B"/>
        <rFont val="Muli"/>
      </rPr>
      <t>Across Shoulder</t>
    </r>
  </si>
  <si>
    <r>
      <rPr>
        <b/>
        <sz val="12"/>
        <color rgb="FF0B0C0B"/>
        <rFont val="Muli"/>
      </rPr>
      <t>Across Shoulder Point To Point</t>
    </r>
  </si>
  <si>
    <r>
      <rPr>
        <b/>
        <sz val="12"/>
        <color rgb="FF0B0C0B"/>
        <rFont val="Muli"/>
      </rPr>
      <t>BDY6</t>
    </r>
  </si>
  <si>
    <r>
      <rPr>
        <b/>
        <sz val="12"/>
        <color rgb="FF0B0C0B"/>
        <rFont val="Muli"/>
      </rPr>
      <t>Shoulder Length</t>
    </r>
  </si>
  <si>
    <r>
      <rPr>
        <b/>
        <sz val="12"/>
        <color rgb="FF0B0C0B"/>
        <rFont val="Muli"/>
      </rPr>
      <t>SNP To Armhole Along Natural Fold</t>
    </r>
  </si>
  <si>
    <r>
      <rPr>
        <b/>
        <sz val="12"/>
        <color rgb="FF0B0C0B"/>
        <rFont val="Muli"/>
      </rPr>
      <t>BDY8</t>
    </r>
  </si>
  <si>
    <r>
      <rPr>
        <b/>
        <sz val="12"/>
        <color rgb="FF0B0C0B"/>
        <rFont val="Muli"/>
      </rPr>
      <t>Across Back</t>
    </r>
  </si>
  <si>
    <r>
      <rPr>
        <b/>
        <sz val="12"/>
        <color rgb="FF0B0C0B"/>
        <rFont val="Muli"/>
      </rPr>
      <t>13cm Down From SNP &amp; Across</t>
    </r>
  </si>
  <si>
    <r>
      <rPr>
        <b/>
        <sz val="12"/>
        <color rgb="FF0B0C0B"/>
        <rFont val="Muli"/>
      </rPr>
      <t>BDY9</t>
    </r>
  </si>
  <si>
    <r>
      <rPr>
        <b/>
        <sz val="12"/>
        <color rgb="FF0B0C0B"/>
        <rFont val="Muli"/>
      </rPr>
      <t>Across Front</t>
    </r>
  </si>
  <si>
    <r>
      <rPr>
        <b/>
        <sz val="12"/>
        <color rgb="FF0B0C0B"/>
        <rFont val="Muli"/>
      </rPr>
      <t>BDY10</t>
    </r>
  </si>
  <si>
    <r>
      <rPr>
        <b/>
        <sz val="12"/>
        <color rgb="FF0B0C0B"/>
        <rFont val="Muli"/>
      </rPr>
      <t>Chest Width</t>
    </r>
  </si>
  <si>
    <r>
      <rPr>
        <b/>
        <sz val="12"/>
        <color rgb="FF0B0C0B"/>
        <rFont val="Muli"/>
      </rPr>
      <t>2cm Below Underarm Across</t>
    </r>
  </si>
  <si>
    <r>
      <rPr>
        <b/>
        <sz val="12"/>
        <color rgb="FF0B0C0B"/>
        <rFont val="Muli"/>
      </rPr>
      <t>BDY11</t>
    </r>
  </si>
  <si>
    <r>
      <rPr>
        <b/>
        <sz val="12"/>
        <color rgb="FF0B0C0B"/>
        <rFont val="Muli"/>
      </rPr>
      <t>Waist Position</t>
    </r>
  </si>
  <si>
    <r>
      <rPr>
        <b/>
        <sz val="12"/>
        <color rgb="FF0B0C0B"/>
        <rFont val="Muli"/>
      </rPr>
      <t>SNP to (MMT)</t>
    </r>
  </si>
  <si>
    <r>
      <rPr>
        <b/>
        <sz val="12"/>
        <color rgb="FF0B0C0B"/>
        <rFont val="Muli"/>
      </rPr>
      <t>BDY12</t>
    </r>
  </si>
  <si>
    <r>
      <rPr>
        <b/>
        <sz val="12"/>
        <color rgb="FF0B0C0B"/>
        <rFont val="Muli"/>
      </rPr>
      <t>Waist Width</t>
    </r>
  </si>
  <si>
    <r>
      <rPr>
        <b/>
        <sz val="12"/>
        <color rgb="FF0B0C0B"/>
        <rFont val="Muli"/>
      </rPr>
      <t>Straight Across at waist position</t>
    </r>
  </si>
  <si>
    <r>
      <rPr>
        <b/>
        <sz val="12"/>
        <color rgb="FF0B0C0B"/>
        <rFont val="Muli"/>
      </rPr>
      <t>BDY13</t>
    </r>
  </si>
  <si>
    <r>
      <rPr>
        <b/>
        <sz val="12"/>
        <color rgb="FF0B0C0B"/>
        <rFont val="Muli"/>
      </rPr>
      <t>Hem Width Relaxed</t>
    </r>
  </si>
  <si>
    <r>
      <rPr>
        <b/>
        <sz val="12"/>
        <color rgb="FF0B0C0B"/>
        <rFont val="Muli"/>
      </rPr>
      <t>Straight Across</t>
    </r>
  </si>
  <si>
    <r>
      <rPr>
        <b/>
        <sz val="12"/>
        <color rgb="FF0B0C0B"/>
        <rFont val="Muli"/>
      </rPr>
      <t>BDY15</t>
    </r>
  </si>
  <si>
    <r>
      <rPr>
        <b/>
        <sz val="12"/>
        <color rgb="FF0B0C0B"/>
        <rFont val="Muli"/>
      </rPr>
      <t>Hem Depth</t>
    </r>
  </si>
  <si>
    <r>
      <rPr>
        <b/>
        <sz val="12"/>
        <color rgb="FF0B0C0B"/>
        <rFont val="Muli"/>
      </rPr>
      <t>BDY23</t>
    </r>
  </si>
  <si>
    <r>
      <rPr>
        <b/>
        <sz val="12"/>
        <color rgb="FF0B0C0B"/>
        <rFont val="Muli"/>
      </rPr>
      <t>Raglan Seam Length Back</t>
    </r>
  </si>
  <si>
    <r>
      <rPr>
        <b/>
        <sz val="12"/>
        <color rgb="FF0B0C0B"/>
        <rFont val="Muli"/>
      </rPr>
      <t>Neckline To Underarm</t>
    </r>
  </si>
  <si>
    <r>
      <rPr>
        <b/>
        <sz val="12"/>
        <color rgb="FF0B0C0B"/>
        <rFont val="Muli"/>
      </rPr>
      <t>NE36</t>
    </r>
  </si>
  <si>
    <r>
      <rPr>
        <b/>
        <sz val="12"/>
        <color rgb="FF0B0C0B"/>
        <rFont val="Muli"/>
      </rPr>
      <t>Back Neck Width</t>
    </r>
  </si>
  <si>
    <r>
      <rPr>
        <b/>
        <sz val="12"/>
        <color rgb="FF0B0C0B"/>
        <rFont val="Muli"/>
      </rPr>
      <t>SNP To SNP</t>
    </r>
  </si>
  <si>
    <r>
      <rPr>
        <b/>
        <sz val="12"/>
        <color rgb="FF0B0C0B"/>
        <rFont val="Muli"/>
      </rPr>
      <t>NE37</t>
    </r>
  </si>
  <si>
    <r>
      <rPr>
        <b/>
        <sz val="12"/>
        <color rgb="FF0B0C0B"/>
        <rFont val="Muli"/>
      </rPr>
      <t>Collar depth</t>
    </r>
  </si>
  <si>
    <r>
      <rPr>
        <b/>
        <sz val="12"/>
        <color rgb="FF0B0C0B"/>
        <rFont val="Muli"/>
      </rPr>
      <t>NE32</t>
    </r>
  </si>
  <si>
    <r>
      <rPr>
        <b/>
        <sz val="12"/>
        <color rgb="FF0B0C0B"/>
        <rFont val="Muli"/>
      </rPr>
      <t>Front Neck Drop</t>
    </r>
  </si>
  <si>
    <r>
      <rPr>
        <b/>
        <sz val="12"/>
        <color rgb="FF0B0C0B"/>
        <rFont val="Muli"/>
      </rPr>
      <t>SNP To Neck Seam</t>
    </r>
  </si>
  <si>
    <r>
      <rPr>
        <b/>
        <sz val="12"/>
        <color rgb="FF0B0C0B"/>
        <rFont val="Muli"/>
      </rPr>
      <t>NE33</t>
    </r>
  </si>
  <si>
    <r>
      <rPr>
        <b/>
        <sz val="12"/>
        <color rgb="FF0B0C0B"/>
        <rFont val="Muli"/>
      </rPr>
      <t>Back Neck Drop</t>
    </r>
  </si>
  <si>
    <r>
      <rPr>
        <b/>
        <sz val="12"/>
        <color rgb="FF0B0C0B"/>
        <rFont val="Muli"/>
      </rPr>
      <t>SNP To CB Seam</t>
    </r>
  </si>
  <si>
    <r>
      <rPr>
        <b/>
        <sz val="12"/>
        <color rgb="FF0B0C0B"/>
        <rFont val="Muli"/>
      </rPr>
      <t>BDY19</t>
    </r>
  </si>
  <si>
    <r>
      <rPr>
        <b/>
        <sz val="12"/>
        <color rgb="FF0B0C0B"/>
        <rFont val="Muli"/>
      </rPr>
      <t>Armhole Straight</t>
    </r>
  </si>
  <si>
    <r>
      <rPr>
        <b/>
        <sz val="12"/>
        <color rgb="FF0B0C0B"/>
        <rFont val="Muli"/>
      </rPr>
      <t>Underarm To Shoulder seam</t>
    </r>
  </si>
  <si>
    <r>
      <rPr>
        <b/>
        <sz val="12"/>
        <color rgb="FF0B0C0B"/>
        <rFont val="Muli"/>
      </rPr>
      <t>BDY25</t>
    </r>
  </si>
  <si>
    <r>
      <rPr>
        <b/>
        <sz val="12"/>
        <color rgb="FF0B0C0B"/>
        <rFont val="Muli"/>
      </rPr>
      <t>Distance Between Raglan Points Back</t>
    </r>
  </si>
  <si>
    <r>
      <rPr>
        <b/>
        <sz val="12"/>
        <color rgb="FF0B0C0B"/>
        <rFont val="Muli"/>
      </rPr>
      <t>Across Seam To Seam</t>
    </r>
  </si>
  <si>
    <r>
      <rPr>
        <b/>
        <sz val="12"/>
        <color rgb="FF0B0C0B"/>
        <rFont val="Muli"/>
      </rPr>
      <t>SL30</t>
    </r>
  </si>
  <si>
    <r>
      <rPr>
        <b/>
        <sz val="12"/>
        <color rgb="FF0B0C0B"/>
        <rFont val="Muli"/>
      </rPr>
      <t>Overarm Sleeve Length Set In</t>
    </r>
  </si>
  <si>
    <r>
      <rPr>
        <b/>
        <sz val="12"/>
        <color rgb="FF0B0C0B"/>
        <rFont val="Muli"/>
      </rPr>
      <t>Shoulder Point To Hem</t>
    </r>
  </si>
  <si>
    <r>
      <rPr>
        <b/>
        <sz val="12"/>
        <color rgb="FF0B0C0B"/>
        <rFont val="Muli"/>
      </rPr>
      <t>SL37</t>
    </r>
  </si>
  <si>
    <r>
      <rPr>
        <b/>
        <sz val="12"/>
        <color rgb="FF0B0C0B"/>
        <rFont val="Muli"/>
      </rPr>
      <t>Bicep Width</t>
    </r>
  </si>
  <si>
    <r>
      <rPr>
        <b/>
        <sz val="12"/>
        <color rgb="FF0B0C0B"/>
        <rFont val="Muli"/>
      </rPr>
      <t>2cm Below Armhole, Across</t>
    </r>
  </si>
  <si>
    <r>
      <rPr>
        <b/>
        <sz val="12"/>
        <color rgb="FF0B0C0B"/>
        <rFont val="Muli"/>
      </rPr>
      <t>SL40</t>
    </r>
  </si>
  <si>
    <r>
      <rPr>
        <b/>
        <sz val="12"/>
        <color rgb="FF0B0C0B"/>
        <rFont val="Muli"/>
      </rPr>
      <t>Cuff Width Relaxed</t>
    </r>
  </si>
  <si>
    <r>
      <rPr>
        <b/>
        <sz val="12"/>
        <color rgb="FF0B0C0B"/>
        <rFont val="Muli"/>
      </rPr>
      <t>Measured at edge of cuff</t>
    </r>
  </si>
  <si>
    <r>
      <rPr>
        <b/>
        <sz val="12"/>
        <color rgb="FF0B0C0B"/>
        <rFont val="Muli"/>
      </rPr>
      <t>BDY29</t>
    </r>
  </si>
  <si>
    <r>
      <rPr>
        <b/>
        <sz val="12"/>
        <color rgb="FF0B0C0B"/>
        <rFont val="Muli"/>
      </rPr>
      <t>Logo Position From SNP</t>
    </r>
  </si>
  <si>
    <r>
      <rPr>
        <b/>
        <sz val="12"/>
        <color rgb="FF0B0C0B"/>
        <rFont val="Muli"/>
      </rPr>
      <t>SNP To Top Of 'R'</t>
    </r>
  </si>
  <si>
    <r>
      <rPr>
        <b/>
        <sz val="12"/>
        <color rgb="FF0B0C0B"/>
        <rFont val="Muli"/>
      </rPr>
      <t>BDY30</t>
    </r>
  </si>
  <si>
    <r>
      <rPr>
        <b/>
        <sz val="12"/>
        <color rgb="FF0B0C0B"/>
        <rFont val="Muli"/>
      </rPr>
      <t>Logo Position from CF</t>
    </r>
  </si>
  <si>
    <r>
      <rPr>
        <b/>
        <sz val="12"/>
        <color rgb="FF0B0C0B"/>
        <rFont val="Muli"/>
      </rPr>
      <t>CF To 'R'</t>
    </r>
  </si>
  <si>
    <r>
      <rPr>
        <b/>
        <sz val="16"/>
        <color rgb="FF0B0C0B"/>
        <rFont val="Muli"/>
      </rPr>
      <t>Dim</t>
    </r>
  </si>
  <si>
    <r>
      <rPr>
        <b/>
        <sz val="16"/>
        <color rgb="FF0B0C0B"/>
        <rFont val="Muli"/>
      </rPr>
      <t>Title</t>
    </r>
  </si>
  <si>
    <r>
      <rPr>
        <b/>
        <sz val="16"/>
        <color rgb="FF0B0C0B"/>
        <rFont val="Muli"/>
      </rPr>
      <t>Description</t>
    </r>
  </si>
  <si>
    <r>
      <rPr>
        <b/>
        <sz val="16"/>
        <color rgb="FF0B0C0B"/>
        <rFont val="Muli"/>
      </rPr>
      <t>Tol (-)</t>
    </r>
  </si>
  <si>
    <r>
      <rPr>
        <b/>
        <sz val="16"/>
        <color rgb="FF0B0C0B"/>
        <rFont val="Muli"/>
      </rPr>
      <t>Tol (+)</t>
    </r>
  </si>
  <si>
    <r>
      <rPr>
        <b/>
        <sz val="16"/>
        <color rgb="FF0B0C0B"/>
        <rFont val="Muli"/>
      </rPr>
      <t>XSM</t>
    </r>
  </si>
  <si>
    <r>
      <rPr>
        <b/>
        <sz val="16"/>
        <color rgb="FF0B0C0B"/>
        <rFont val="Muli"/>
      </rPr>
      <t>SML</t>
    </r>
  </si>
  <si>
    <r>
      <rPr>
        <b/>
        <sz val="16"/>
        <color rgb="FF0B0C0B"/>
        <rFont val="Muli"/>
      </rPr>
      <t>MED</t>
    </r>
  </si>
  <si>
    <r>
      <rPr>
        <b/>
        <sz val="16"/>
        <color rgb="FF0B0C0B"/>
        <rFont val="Muli"/>
      </rPr>
      <t>LRG</t>
    </r>
  </si>
  <si>
    <r>
      <rPr>
        <b/>
        <sz val="16"/>
        <color rgb="FF0B0C0B"/>
        <rFont val="Muli"/>
      </rPr>
      <t>XLG</t>
    </r>
  </si>
  <si>
    <r>
      <rPr>
        <b/>
        <sz val="16"/>
        <color rgb="FF0B0C0B"/>
        <rFont val="Muli"/>
      </rPr>
      <t>XXL</t>
    </r>
  </si>
  <si>
    <t>LỖI VẢI (DEFECT)
+ ĐẦU KHÚC</t>
  </si>
  <si>
    <t>SỐ LƯỢNG CẦN CẤP CHO TEST INHOUSE</t>
  </si>
  <si>
    <t>XSM</t>
  </si>
  <si>
    <t>SML</t>
  </si>
  <si>
    <t>MED</t>
  </si>
  <si>
    <t>LRG</t>
  </si>
  <si>
    <t>XLG</t>
  </si>
  <si>
    <t>Vapor</t>
  </si>
  <si>
    <t>White Alyssum</t>
  </si>
  <si>
    <t>C8149</t>
  </si>
  <si>
    <t>R12-0064</t>
  </si>
  <si>
    <t>Vapor Blue/ Basic Black</t>
  </si>
  <si>
    <t>Immago
523584-02</t>
  </si>
  <si>
    <t>Basic Black/
Basic White</t>
  </si>
  <si>
    <t>Immago
523584-01</t>
  </si>
  <si>
    <t>White Alyssum/ Basic Black</t>
  </si>
  <si>
    <t>111077953X</t>
  </si>
  <si>
    <t>R12-0062</t>
  </si>
  <si>
    <t>RAPHA CARE LBL</t>
  </si>
  <si>
    <t>BARCODE STICKERS 40mm x 50mm DÁN BAO + DÁN HANGTAG + DÁN THÙNG</t>
  </si>
  <si>
    <t>R12-0011</t>
  </si>
  <si>
    <t>R12-0009</t>
  </si>
  <si>
    <t>R12-0010</t>
  </si>
  <si>
    <t>IT5</t>
  </si>
  <si>
    <t>BAO POLY 
W= 30cm x 35cm</t>
  </si>
  <si>
    <t>R12-0068</t>
  </si>
  <si>
    <t>R12  SS25  G2773</t>
  </si>
  <si>
    <t>DROP 2- PERFORMANCE 1</t>
  </si>
  <si>
    <t>MÀU CHỈ TRÊN THÂN TIỆP VỚI MÀU VẢI
MÀU CHỈ TRÊN NHÃN LÀ MÀU WHITE ALYSSUM</t>
  </si>
  <si>
    <t>Basic Black/ Basic White</t>
  </si>
  <si>
    <t xml:space="preserve">1PCS DÁN TRÊN GÓC BAO POLYBAG
1PCS DÁN TRÊN THẺ BÀI
1PCS DÁN THÙNG
</t>
  </si>
  <si>
    <t>ĐỊNH VỊ HÌNH THÊU: TỪ ĐỈNH VẢI ĐẾN ĐỈNH CHỮ R</t>
  </si>
  <si>
    <t>ĐỊNH VỊ HÌNH THÊU: TỪ GIỮA TRƯỚC ĐẾN CẠNH CHỮ R</t>
  </si>
  <si>
    <t>SS25 - DROP 2 - PERFORMANCE 1</t>
  </si>
  <si>
    <t>CHUYỂN RẬP IN ĐỦ SIZE CHO THÊU</t>
  </si>
  <si>
    <t>TÁC NGHIỆP SẢN XUẤT:
THAM KHẢO CÁCH MAY THEO ÁO MẪU PP SAMPLE MÃ HÀNG R12-SS08, MÀU GREEN GREY CHUYỂN CÙNG TÁC NGHIỆP NGÀY 05-DEC-24</t>
  </si>
  <si>
    <t>RPSS25P0007023A00K ÁNH A LOT DC5319 CẤP TRIỆT TIÊU 651M</t>
  </si>
  <si>
    <t>RPSS25P0007024A00K ÁNH A+B LOT DC5323 CẤP ĐỦ SỐ LƯỢNG</t>
  </si>
  <si>
    <t>RPSS25P0007020A00K ÁNH A LOT DC5325 CẤP ĐỦ SỐ LƯỢNG</t>
  </si>
  <si>
    <t>RPSS25P0007019A00K ÁNH A LOT DC7241 CẤP ĐỦ SỐ LƯỢNG</t>
  </si>
  <si>
    <t>DUYỆT CHẤT LƯỢNG HÌNH THÊU THEO S/O ĐÃ CHUYỂN CHO OUTSOURCE</t>
  </si>
  <si>
    <t>MAY KẸP DƯỚI VIỀN CỔ SAU MAY CẠNH ĐƯỜNG VẮT SỔ (NHƯ HÌNH)
THÀNH PHẨM LỘ NGOÀI 1CM</t>
  </si>
  <si>
    <t>BLACK</t>
  </si>
  <si>
    <t>NHÃN THÀNH PHẦN</t>
  </si>
  <si>
    <r>
      <t xml:space="preserve">DIỄU 4 CẠNH, MÀU CHỈ TIỆP VỚI MÀU NHÃN
</t>
    </r>
    <r>
      <rPr>
        <b/>
        <sz val="28"/>
        <rFont val="Muli"/>
      </rPr>
      <t xml:space="preserve">MAY TẠI MẶT TRONG THÂN PHẢI SAU, TỪ SƯỜN VÀO 5CM, TRA LAI LÊN 3CM
</t>
    </r>
    <r>
      <rPr>
        <sz val="28"/>
        <rFont val="Muli"/>
      </rPr>
      <t>KÍCH NHÃN: L=6CM, W=4.6CM</t>
    </r>
  </si>
  <si>
    <t>RPSS25P0007015A00K ÁNH A LOT DC5319 CẤP TRIỆT TIÊU 651M
LOT DC5319C ÁNH A CẤP TRIỆT TIÊU 164M
LOT DC5319B ÁNH A CẤP TRIỆT TIÊU 107M
LOT DC6208 ÁNH B CẤP TRIỆT TIÊU 295M</t>
  </si>
  <si>
    <t>RPSS25P0007016A00K ÁNH A+B LOT DC5323 CẤP ĐỦ SỐ LƯỢNG</t>
  </si>
  <si>
    <t>cấp bù thêm 26m ngày 23-Dec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</si>
</sst>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0.0000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20"/>
      <name val="Muli"/>
    </font>
    <font>
      <sz val="10"/>
      <color rgb="FF000000"/>
      <name val="Verdana"/>
      <family val="2"/>
    </font>
    <font>
      <b/>
      <sz val="12"/>
      <name val="Muli"/>
    </font>
    <font>
      <b/>
      <sz val="48"/>
      <name val="Muli"/>
    </font>
    <font>
      <b/>
      <u/>
      <sz val="28"/>
      <name val="Muli"/>
    </font>
    <font>
      <b/>
      <i/>
      <sz val="28"/>
      <name val="Muli"/>
    </font>
    <font>
      <sz val="32"/>
      <name val="Muli"/>
    </font>
    <font>
      <b/>
      <sz val="32"/>
      <name val="Muli"/>
    </font>
    <font>
      <b/>
      <u/>
      <sz val="32"/>
      <name val="Muli"/>
    </font>
    <font>
      <sz val="32"/>
      <name val="Arial"/>
      <family val="2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33"/>
      <name val="Muli"/>
    </font>
    <font>
      <b/>
      <sz val="24"/>
      <color theme="1"/>
      <name val="Muli"/>
    </font>
    <font>
      <sz val="5.5"/>
      <name val="Calibri"/>
      <family val="2"/>
    </font>
    <font>
      <sz val="5.5"/>
      <color rgb="FF0B0C0B"/>
      <name val="Calibri"/>
      <family val="2"/>
    </font>
    <font>
      <b/>
      <sz val="5.5"/>
      <name val="Trebuchet MS"/>
      <family val="2"/>
    </font>
    <font>
      <b/>
      <sz val="5.5"/>
      <color rgb="FF0B0C0B"/>
      <name val="Trebuchet MS"/>
      <family val="2"/>
    </font>
    <font>
      <b/>
      <sz val="10"/>
      <name val="Times New Roman"/>
      <family val="1"/>
    </font>
    <font>
      <b/>
      <sz val="10"/>
      <color rgb="FF0B0C0B"/>
      <name val="Times New Roman"/>
      <family val="1"/>
    </font>
    <font>
      <sz val="10"/>
      <name val="Times New Roman"/>
      <family val="1"/>
    </font>
    <font>
      <sz val="10"/>
      <color rgb="FF0B0C0B"/>
      <name val="Times New Roman"/>
      <family val="1"/>
    </font>
    <font>
      <b/>
      <sz val="10"/>
      <color rgb="FFCB4733"/>
      <name val="Times New Roman"/>
      <family val="1"/>
    </font>
    <font>
      <sz val="11"/>
      <name val="Times New Roman"/>
      <family val="1"/>
    </font>
    <font>
      <b/>
      <sz val="22"/>
      <color theme="5"/>
      <name val="Muli"/>
    </font>
    <font>
      <sz val="26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b/>
      <sz val="8"/>
      <name val="Muli"/>
    </font>
    <font>
      <i/>
      <sz val="12"/>
      <name val="Muli"/>
    </font>
    <font>
      <b/>
      <sz val="12"/>
      <color rgb="FF0B0C0B"/>
      <name val="Muli"/>
    </font>
    <font>
      <b/>
      <sz val="12"/>
      <color rgb="FF000000"/>
      <name val="Muli"/>
    </font>
    <font>
      <b/>
      <sz val="16"/>
      <color rgb="FF0B0C0B"/>
      <name val="Muli"/>
    </font>
    <font>
      <b/>
      <sz val="16"/>
      <color rgb="FF000000"/>
      <name val="Muli"/>
    </font>
    <font>
      <b/>
      <sz val="10"/>
      <name val="Muli"/>
    </font>
    <font>
      <sz val="8"/>
      <name val="Muli"/>
    </font>
    <font>
      <b/>
      <sz val="26"/>
      <color theme="1"/>
      <name val="Muli"/>
    </font>
    <font>
      <b/>
      <sz val="26"/>
      <color indexed="8"/>
      <name val="Muli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1F0F1"/>
      </patternFill>
    </fill>
    <fill>
      <patternFill patternType="solid">
        <fgColor rgb="FFE0E1E4"/>
      </patternFill>
    </fill>
    <fill>
      <patternFill patternType="solid">
        <fgColor rgb="FFCCD0D4"/>
      </patternFill>
    </fill>
    <fill>
      <patternFill patternType="solid">
        <fgColor rgb="FFD7D9DC"/>
      </patternFill>
    </fill>
    <fill>
      <patternFill patternType="solid">
        <fgColor rgb="FFF7F6F6"/>
      </patternFill>
    </fill>
    <fill>
      <patternFill patternType="solid">
        <fgColor theme="6" tint="0.79998168889431442"/>
        <bgColor indexed="41"/>
      </patternFill>
    </fill>
    <fill>
      <patternFill patternType="solid">
        <fgColor theme="5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C1C5CA"/>
      </left>
      <right/>
      <top style="thin">
        <color rgb="FFC1C5CA"/>
      </top>
      <bottom style="thin">
        <color rgb="FFC1C5CA"/>
      </bottom>
      <diagonal/>
    </border>
    <border>
      <left/>
      <right/>
      <top style="thin">
        <color rgb="FFC1C5CA"/>
      </top>
      <bottom style="thin">
        <color rgb="FFC1C5CA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C1C5CA"/>
      </left>
      <right/>
      <top style="thin">
        <color rgb="FFB3B9BF"/>
      </top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 style="thin">
        <color rgb="FFC1C5CA"/>
      </right>
      <top/>
      <bottom style="thin">
        <color rgb="FFC1C5CA"/>
      </bottom>
      <diagonal/>
    </border>
    <border>
      <left/>
      <right/>
      <top style="thin">
        <color rgb="FFB3B9BF"/>
      </top>
      <bottom/>
      <diagonal/>
    </border>
    <border>
      <left/>
      <right/>
      <top/>
      <bottom style="thin">
        <color rgb="FFB3B9B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1" fillId="0" borderId="0"/>
    <xf numFmtId="0" fontId="1" fillId="0" borderId="0"/>
    <xf numFmtId="0" fontId="74" fillId="0" borderId="0"/>
    <xf numFmtId="0" fontId="76" fillId="18" borderId="0" applyNumberFormat="0" applyBorder="0" applyAlignment="0" applyProtection="0"/>
    <xf numFmtId="0" fontId="77" fillId="0" borderId="0"/>
    <xf numFmtId="0" fontId="78" fillId="0" borderId="0"/>
    <xf numFmtId="0" fontId="80" fillId="0" borderId="0"/>
    <xf numFmtId="0" fontId="74" fillId="0" borderId="0"/>
    <xf numFmtId="0" fontId="16" fillId="0" borderId="0"/>
    <xf numFmtId="0" fontId="13" fillId="0" borderId="0"/>
    <xf numFmtId="0" fontId="1" fillId="0" borderId="0"/>
    <xf numFmtId="0" fontId="77" fillId="0" borderId="0"/>
  </cellStyleXfs>
  <cellXfs count="60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vertical="center" wrapText="1"/>
    </xf>
    <xf numFmtId="0" fontId="60" fillId="3" borderId="0" xfId="0" applyFont="1" applyFill="1" applyAlignment="1">
      <alignment vertical="center"/>
    </xf>
    <xf numFmtId="0" fontId="61" fillId="2" borderId="2" xfId="0" applyFont="1" applyFill="1" applyBorder="1" applyAlignment="1">
      <alignment horizontal="left" vertical="center"/>
    </xf>
    <xf numFmtId="0" fontId="61" fillId="2" borderId="2" xfId="0" applyFont="1" applyFill="1" applyBorder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4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vertical="center" wrapText="1"/>
    </xf>
    <xf numFmtId="0" fontId="61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1" fontId="31" fillId="2" borderId="0" xfId="0" applyNumberFormat="1" applyFont="1" applyFill="1" applyAlignment="1">
      <alignment horizontal="center" vertical="center" wrapText="1"/>
    </xf>
    <xf numFmtId="1" fontId="63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62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8" fillId="2" borderId="14" xfId="0" applyFont="1" applyFill="1" applyBorder="1" applyAlignment="1">
      <alignment horizontal="center" vertical="center" wrapText="1"/>
    </xf>
    <xf numFmtId="0" fontId="57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0" fillId="0" borderId="0" xfId="0" applyFont="1" applyAlignment="1">
      <alignment vertical="center"/>
    </xf>
    <xf numFmtId="0" fontId="69" fillId="15" borderId="14" xfId="0" applyFont="1" applyFill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2" fillId="2" borderId="1" xfId="0" applyFont="1" applyFill="1" applyBorder="1" applyAlignment="1">
      <alignment vertical="center"/>
    </xf>
    <xf numFmtId="1" fontId="73" fillId="2" borderId="14" xfId="0" applyNumberFormat="1" applyFont="1" applyFill="1" applyBorder="1" applyAlignment="1">
      <alignment horizontal="center" vertical="center" wrapText="1"/>
    </xf>
    <xf numFmtId="1" fontId="73" fillId="2" borderId="14" xfId="0" applyNumberFormat="1" applyFont="1" applyFill="1" applyBorder="1" applyAlignment="1">
      <alignment vertical="center" wrapText="1"/>
    </xf>
    <xf numFmtId="1" fontId="73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5" fillId="17" borderId="0" xfId="0" applyFont="1" applyFill="1" applyAlignment="1">
      <alignment horizontal="center"/>
    </xf>
    <xf numFmtId="0" fontId="75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3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3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83" fillId="3" borderId="0" xfId="0" applyFont="1" applyFill="1" applyAlignment="1">
      <alignment vertical="center"/>
    </xf>
    <xf numFmtId="0" fontId="55" fillId="3" borderId="0" xfId="0" applyFont="1" applyFill="1" applyAlignment="1">
      <alignment vertical="center"/>
    </xf>
    <xf numFmtId="0" fontId="56" fillId="3" borderId="0" xfId="0" applyFont="1" applyFill="1" applyAlignment="1">
      <alignment vertical="center"/>
    </xf>
    <xf numFmtId="0" fontId="55" fillId="3" borderId="0" xfId="0" applyFont="1" applyFill="1" applyAlignment="1">
      <alignment vertical="center" wrapText="1"/>
    </xf>
    <xf numFmtId="0" fontId="55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/>
    </xf>
    <xf numFmtId="0" fontId="55" fillId="2" borderId="1" xfId="0" applyFont="1" applyFill="1" applyBorder="1" applyAlignment="1" applyProtection="1">
      <alignment vertical="center"/>
      <protection hidden="1"/>
    </xf>
    <xf numFmtId="0" fontId="84" fillId="2" borderId="1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vertical="center"/>
    </xf>
    <xf numFmtId="15" fontId="55" fillId="2" borderId="1" xfId="0" quotePrefix="1" applyNumberFormat="1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vertical="center"/>
    </xf>
    <xf numFmtId="164" fontId="55" fillId="2" borderId="1" xfId="0" quotePrefix="1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84" fillId="2" borderId="1" xfId="0" applyFont="1" applyFill="1" applyBorder="1" applyAlignment="1">
      <alignment horizontal="left" vertical="center" wrapText="1"/>
    </xf>
    <xf numFmtId="0" fontId="55" fillId="2" borderId="1" xfId="0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horizontal="left" vertical="center" wrapText="1"/>
    </xf>
    <xf numFmtId="15" fontId="55" fillId="2" borderId="1" xfId="0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/>
    </xf>
    <xf numFmtId="0" fontId="55" fillId="2" borderId="1" xfId="0" applyFont="1" applyFill="1" applyBorder="1" applyAlignment="1">
      <alignment vertical="center" wrapText="1"/>
    </xf>
    <xf numFmtId="0" fontId="55" fillId="2" borderId="0" xfId="0" applyFont="1" applyFill="1" applyAlignment="1">
      <alignment horizontal="left" vertical="center" wrapText="1"/>
    </xf>
    <xf numFmtId="0" fontId="72" fillId="5" borderId="8" xfId="0" applyFont="1" applyFill="1" applyBorder="1" applyAlignment="1">
      <alignment horizontal="center" vertical="center"/>
    </xf>
    <xf numFmtId="0" fontId="72" fillId="5" borderId="9" xfId="0" applyFont="1" applyFill="1" applyBorder="1" applyAlignment="1">
      <alignment horizontal="center" vertical="center"/>
    </xf>
    <xf numFmtId="0" fontId="72" fillId="5" borderId="8" xfId="0" applyFont="1" applyFill="1" applyBorder="1" applyAlignment="1">
      <alignment horizontal="center" vertical="center" wrapText="1"/>
    </xf>
    <xf numFmtId="0" fontId="79" fillId="2" borderId="0" xfId="0" applyFont="1" applyFill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/>
    </xf>
    <xf numFmtId="165" fontId="29" fillId="2" borderId="14" xfId="0" applyNumberFormat="1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73" fontId="29" fillId="2" borderId="14" xfId="0" applyNumberFormat="1" applyFont="1" applyFill="1" applyBorder="1" applyAlignment="1">
      <alignment horizontal="center" vertical="center"/>
    </xf>
    <xf numFmtId="0" fontId="72" fillId="5" borderId="20" xfId="0" applyFont="1" applyFill="1" applyBorder="1" applyAlignment="1">
      <alignment horizontal="center" vertical="center" wrapText="1"/>
    </xf>
    <xf numFmtId="0" fontId="72" fillId="5" borderId="18" xfId="0" applyFont="1" applyFill="1" applyBorder="1" applyAlignment="1">
      <alignment horizontal="center" vertical="center" wrapText="1"/>
    </xf>
    <xf numFmtId="0" fontId="72" fillId="5" borderId="20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 wrapText="1"/>
    </xf>
    <xf numFmtId="1" fontId="29" fillId="0" borderId="11" xfId="1" applyNumberFormat="1" applyFont="1" applyBorder="1" applyAlignment="1">
      <alignment horizontal="center" vertical="center" wrapText="1"/>
    </xf>
    <xf numFmtId="2" fontId="29" fillId="2" borderId="14" xfId="0" applyNumberFormat="1" applyFont="1" applyFill="1" applyBorder="1" applyAlignment="1">
      <alignment horizontal="center" vertical="center" wrapText="1"/>
    </xf>
    <xf numFmtId="165" fontId="29" fillId="2" borderId="14" xfId="0" applyNumberFormat="1" applyFont="1" applyFill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 wrapText="1"/>
    </xf>
    <xf numFmtId="1" fontId="26" fillId="0" borderId="11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0" borderId="14" xfId="0" applyFont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 wrapText="1"/>
    </xf>
    <xf numFmtId="0" fontId="26" fillId="0" borderId="11" xfId="0" quotePrefix="1" applyFont="1" applyBorder="1" applyAlignment="1">
      <alignment horizontal="center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85" fillId="2" borderId="0" xfId="0" applyFont="1" applyFill="1" applyAlignment="1">
      <alignment horizontal="center" vertical="center" wrapText="1"/>
    </xf>
    <xf numFmtId="1" fontId="85" fillId="0" borderId="0" xfId="1" applyNumberFormat="1" applyFont="1" applyAlignment="1">
      <alignment horizontal="center" vertical="center" wrapText="1"/>
    </xf>
    <xf numFmtId="1" fontId="85" fillId="0" borderId="0" xfId="0" applyNumberFormat="1" applyFont="1" applyAlignment="1">
      <alignment horizontal="center" vertical="center" wrapText="1"/>
    </xf>
    <xf numFmtId="2" fontId="85" fillId="0" borderId="0" xfId="0" applyNumberFormat="1" applyFont="1" applyAlignment="1">
      <alignment horizontal="center" vertical="center" wrapText="1"/>
    </xf>
    <xf numFmtId="165" fontId="85" fillId="0" borderId="0" xfId="0" applyNumberFormat="1" applyFont="1" applyAlignment="1">
      <alignment horizontal="center" vertical="center" wrapText="1"/>
    </xf>
    <xf numFmtId="1" fontId="86" fillId="0" borderId="0" xfId="0" applyNumberFormat="1" applyFont="1" applyAlignment="1">
      <alignment horizontal="center" vertical="center" wrapText="1"/>
    </xf>
    <xf numFmtId="1" fontId="86" fillId="0" borderId="0" xfId="1" applyNumberFormat="1" applyFont="1" applyAlignment="1">
      <alignment horizontal="center" vertical="center" wrapText="1"/>
    </xf>
    <xf numFmtId="0" fontId="85" fillId="0" borderId="0" xfId="0" applyFont="1" applyAlignment="1">
      <alignment vertical="center" wrapText="1"/>
    </xf>
    <xf numFmtId="0" fontId="85" fillId="2" borderId="0" xfId="0" applyFont="1" applyFill="1" applyAlignment="1">
      <alignment horizontal="left" vertical="center"/>
    </xf>
    <xf numFmtId="0" fontId="87" fillId="2" borderId="0" xfId="0" applyFont="1" applyFill="1" applyAlignment="1">
      <alignment horizontal="left" vertical="center"/>
    </xf>
    <xf numFmtId="0" fontId="86" fillId="2" borderId="0" xfId="0" applyFont="1" applyFill="1" applyAlignment="1">
      <alignment vertical="center"/>
    </xf>
    <xf numFmtId="0" fontId="85" fillId="2" borderId="0" xfId="0" applyFont="1" applyFill="1" applyAlignment="1">
      <alignment vertical="center"/>
    </xf>
    <xf numFmtId="0" fontId="85" fillId="2" borderId="0" xfId="0" applyFont="1" applyFill="1" applyAlignment="1">
      <alignment vertical="center" wrapText="1"/>
    </xf>
    <xf numFmtId="0" fontId="86" fillId="2" borderId="0" xfId="0" applyFont="1" applyFill="1" applyAlignment="1">
      <alignment vertical="center" wrapText="1"/>
    </xf>
    <xf numFmtId="0" fontId="86" fillId="2" borderId="0" xfId="0" applyFont="1" applyFill="1" applyAlignment="1">
      <alignment horizontal="left" vertical="center"/>
    </xf>
    <xf numFmtId="0" fontId="86" fillId="0" borderId="0" xfId="0" applyFont="1" applyAlignment="1">
      <alignment vertical="center"/>
    </xf>
    <xf numFmtId="0" fontId="85" fillId="2" borderId="0" xfId="0" applyFont="1" applyFill="1" applyAlignment="1">
      <alignment horizontal="center" vertical="center"/>
    </xf>
    <xf numFmtId="166" fontId="85" fillId="2" borderId="0" xfId="0" applyNumberFormat="1" applyFont="1" applyFill="1" applyAlignment="1">
      <alignment horizontal="center" vertical="center"/>
    </xf>
    <xf numFmtId="0" fontId="85" fillId="2" borderId="0" xfId="0" quotePrefix="1" applyFont="1" applyFill="1" applyAlignment="1">
      <alignment horizontal="left" vertical="center"/>
    </xf>
    <xf numFmtId="0" fontId="86" fillId="0" borderId="3" xfId="0" applyFont="1" applyBorder="1" applyAlignment="1">
      <alignment horizontal="left" vertical="center"/>
    </xf>
    <xf numFmtId="0" fontId="86" fillId="2" borderId="3" xfId="0" applyFont="1" applyFill="1" applyBorder="1" applyAlignment="1">
      <alignment vertical="center"/>
    </xf>
    <xf numFmtId="0" fontId="86" fillId="2" borderId="3" xfId="0" applyFont="1" applyFill="1" applyBorder="1" applyAlignment="1">
      <alignment horizontal="center" vertical="center"/>
    </xf>
    <xf numFmtId="3" fontId="86" fillId="2" borderId="3" xfId="0" applyNumberFormat="1" applyFont="1" applyFill="1" applyBorder="1" applyAlignment="1">
      <alignment horizontal="center" vertical="center"/>
    </xf>
    <xf numFmtId="0" fontId="88" fillId="17" borderId="0" xfId="0" applyFont="1" applyFill="1" applyAlignment="1">
      <alignment horizontal="center"/>
    </xf>
    <xf numFmtId="0" fontId="86" fillId="0" borderId="3" xfId="0" applyFont="1" applyBorder="1" applyAlignment="1">
      <alignment vertical="center"/>
    </xf>
    <xf numFmtId="0" fontId="86" fillId="19" borderId="0" xfId="0" applyFont="1" applyFill="1" applyAlignment="1">
      <alignment vertical="center"/>
    </xf>
    <xf numFmtId="0" fontId="86" fillId="3" borderId="0" xfId="0" applyFont="1" applyFill="1" applyAlignment="1">
      <alignment horizontal="left" vertical="center"/>
    </xf>
    <xf numFmtId="0" fontId="86" fillId="2" borderId="0" xfId="0" applyFont="1" applyFill="1" applyAlignment="1">
      <alignment horizontal="right" vertical="center"/>
    </xf>
    <xf numFmtId="0" fontId="86" fillId="2" borderId="0" xfId="0" applyFont="1" applyFill="1" applyAlignment="1">
      <alignment horizontal="right" vertical="center" wrapText="1"/>
    </xf>
    <xf numFmtId="0" fontId="86" fillId="0" borderId="2" xfId="0" applyFont="1" applyBorder="1" applyAlignment="1">
      <alignment horizontal="right" vertical="center"/>
    </xf>
    <xf numFmtId="0" fontId="86" fillId="2" borderId="2" xfId="0" applyFont="1" applyFill="1" applyBorder="1" applyAlignment="1">
      <alignment horizontal="right" vertical="center"/>
    </xf>
    <xf numFmtId="0" fontId="86" fillId="11" borderId="0" xfId="0" applyFont="1" applyFill="1" applyAlignment="1">
      <alignment horizontal="left" vertical="center"/>
    </xf>
    <xf numFmtId="0" fontId="86" fillId="11" borderId="0" xfId="0" applyFont="1" applyFill="1" applyAlignment="1">
      <alignment horizontal="center" vertical="center"/>
    </xf>
    <xf numFmtId="1" fontId="86" fillId="11" borderId="0" xfId="0" applyNumberFormat="1" applyFont="1" applyFill="1" applyAlignment="1">
      <alignment horizontal="right" vertical="center"/>
    </xf>
    <xf numFmtId="1" fontId="86" fillId="11" borderId="0" xfId="0" applyNumberFormat="1" applyFont="1" applyFill="1" applyAlignment="1">
      <alignment horizontal="center" vertical="center"/>
    </xf>
    <xf numFmtId="0" fontId="86" fillId="3" borderId="0" xfId="0" applyFont="1" applyFill="1" applyAlignment="1">
      <alignment vertical="center"/>
    </xf>
    <xf numFmtId="0" fontId="86" fillId="2" borderId="2" xfId="0" applyFont="1" applyFill="1" applyBorder="1" applyAlignment="1">
      <alignment horizontal="left" vertical="center"/>
    </xf>
    <xf numFmtId="3" fontId="89" fillId="2" borderId="4" xfId="0" applyNumberFormat="1" applyFont="1" applyFill="1" applyBorder="1" applyAlignment="1">
      <alignment vertical="center"/>
    </xf>
    <xf numFmtId="3" fontId="89" fillId="2" borderId="4" xfId="0" applyNumberFormat="1" applyFont="1" applyFill="1" applyBorder="1" applyAlignment="1">
      <alignment horizontal="center" vertical="center"/>
    </xf>
    <xf numFmtId="0" fontId="90" fillId="0" borderId="0" xfId="0" applyFont="1"/>
    <xf numFmtId="0" fontId="48" fillId="2" borderId="0" xfId="0" applyFont="1" applyFill="1" applyAlignment="1">
      <alignment vertical="center"/>
    </xf>
    <xf numFmtId="3" fontId="81" fillId="2" borderId="0" xfId="0" applyNumberFormat="1" applyFont="1" applyFill="1" applyAlignment="1">
      <alignment horizontal="center" vertical="center"/>
    </xf>
    <xf numFmtId="1" fontId="26" fillId="0" borderId="14" xfId="0" applyNumberFormat="1" applyFont="1" applyBorder="1" applyAlignment="1">
      <alignment horizontal="center" vertical="center" wrapText="1"/>
    </xf>
    <xf numFmtId="1" fontId="26" fillId="2" borderId="11" xfId="0" applyNumberFormat="1" applyFont="1" applyFill="1" applyBorder="1" applyAlignment="1">
      <alignment horizontal="center" vertical="center" wrapText="1"/>
    </xf>
    <xf numFmtId="1" fontId="86" fillId="2" borderId="0" xfId="0" applyNumberFormat="1" applyFont="1" applyFill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1" fillId="0" borderId="0" xfId="0" applyFont="1" applyAlignment="1">
      <alignment vertical="center" wrapText="1"/>
    </xf>
    <xf numFmtId="1" fontId="29" fillId="2" borderId="0" xfId="0" applyNumberFormat="1" applyFont="1" applyFill="1" applyAlignment="1">
      <alignment vertical="center"/>
    </xf>
    <xf numFmtId="0" fontId="92" fillId="0" borderId="0" xfId="0" applyFont="1" applyAlignment="1">
      <alignment horizontal="left" vertical="center"/>
    </xf>
    <xf numFmtId="0" fontId="92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32" fillId="0" borderId="11" xfId="0" quotePrefix="1" applyFont="1" applyBorder="1" applyAlignment="1">
      <alignment horizontal="center" vertical="center"/>
    </xf>
    <xf numFmtId="12" fontId="53" fillId="0" borderId="14" xfId="0" quotePrefix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vertical="center"/>
    </xf>
    <xf numFmtId="0" fontId="77" fillId="0" borderId="0" xfId="64" applyAlignment="1">
      <alignment horizontal="left" vertical="top"/>
    </xf>
    <xf numFmtId="0" fontId="77" fillId="0" borderId="51" xfId="64" applyBorder="1" applyAlignment="1">
      <alignment vertical="center" wrapText="1"/>
    </xf>
    <xf numFmtId="0" fontId="98" fillId="0" borderId="51" xfId="64" applyFont="1" applyBorder="1" applyAlignment="1">
      <alignment vertical="top" wrapText="1"/>
    </xf>
    <xf numFmtId="0" fontId="30" fillId="2" borderId="0" xfId="0" applyFont="1" applyFill="1" applyAlignment="1">
      <alignment horizontal="left" vertical="center"/>
    </xf>
    <xf numFmtId="0" fontId="100" fillId="0" borderId="51" xfId="64" applyFont="1" applyBorder="1" applyAlignment="1">
      <alignment vertical="top" wrapText="1"/>
    </xf>
    <xf numFmtId="2" fontId="101" fillId="0" borderId="51" xfId="64" applyNumberFormat="1" applyFont="1" applyBorder="1" applyAlignment="1">
      <alignment vertical="top" shrinkToFit="1"/>
    </xf>
    <xf numFmtId="2" fontId="101" fillId="0" borderId="55" xfId="64" applyNumberFormat="1" applyFont="1" applyBorder="1" applyAlignment="1">
      <alignment vertical="top" shrinkToFit="1"/>
    </xf>
    <xf numFmtId="2" fontId="102" fillId="0" borderId="51" xfId="64" applyNumberFormat="1" applyFont="1" applyBorder="1" applyAlignment="1">
      <alignment vertical="top" shrinkToFit="1"/>
    </xf>
    <xf numFmtId="2" fontId="102" fillId="0" borderId="55" xfId="64" applyNumberFormat="1" applyFont="1" applyBorder="1" applyAlignment="1">
      <alignment vertical="top" shrinkToFit="1"/>
    </xf>
    <xf numFmtId="0" fontId="103" fillId="0" borderId="51" xfId="64" applyFont="1" applyBorder="1" applyAlignment="1">
      <alignment vertical="center" wrapText="1"/>
    </xf>
    <xf numFmtId="0" fontId="104" fillId="2" borderId="2" xfId="0" applyFont="1" applyFill="1" applyBorder="1" applyAlignment="1">
      <alignment horizontal="left" vertical="center"/>
    </xf>
    <xf numFmtId="0" fontId="86" fillId="5" borderId="2" xfId="0" applyFont="1" applyFill="1" applyBorder="1" applyAlignment="1">
      <alignment horizontal="center" vertical="center"/>
    </xf>
    <xf numFmtId="0" fontId="86" fillId="5" borderId="0" xfId="0" applyFont="1" applyFill="1" applyAlignment="1">
      <alignment vertical="center"/>
    </xf>
    <xf numFmtId="0" fontId="86" fillId="5" borderId="2" xfId="0" quotePrefix="1" applyFont="1" applyFill="1" applyBorder="1" applyAlignment="1">
      <alignment horizontal="center" vertical="center"/>
    </xf>
    <xf numFmtId="0" fontId="86" fillId="11" borderId="3" xfId="0" applyFont="1" applyFill="1" applyBorder="1" applyAlignment="1">
      <alignment horizontal="center" vertical="center"/>
    </xf>
    <xf numFmtId="0" fontId="104" fillId="12" borderId="2" xfId="0" applyFont="1" applyFill="1" applyBorder="1" applyAlignment="1">
      <alignment horizontal="left" vertical="center"/>
    </xf>
    <xf numFmtId="1" fontId="86" fillId="11" borderId="3" xfId="0" applyNumberFormat="1" applyFont="1" applyFill="1" applyBorder="1" applyAlignment="1">
      <alignment vertical="center"/>
    </xf>
    <xf numFmtId="1" fontId="86" fillId="11" borderId="3" xfId="0" applyNumberFormat="1" applyFont="1" applyFill="1" applyBorder="1" applyAlignment="1">
      <alignment horizontal="center" vertical="center"/>
    </xf>
    <xf numFmtId="0" fontId="86" fillId="26" borderId="0" xfId="0" applyFont="1" applyFill="1" applyAlignment="1">
      <alignment horizontal="center" vertical="center"/>
    </xf>
    <xf numFmtId="1" fontId="86" fillId="26" borderId="0" xfId="0" applyNumberFormat="1" applyFont="1" applyFill="1" applyAlignment="1">
      <alignment vertical="center"/>
    </xf>
    <xf numFmtId="1" fontId="86" fillId="26" borderId="0" xfId="0" applyNumberFormat="1" applyFont="1" applyFill="1" applyAlignment="1">
      <alignment horizontal="center" vertical="center"/>
    </xf>
    <xf numFmtId="1" fontId="86" fillId="26" borderId="2" xfId="0" applyNumberFormat="1" applyFont="1" applyFill="1" applyBorder="1" applyAlignment="1">
      <alignment horizontal="center" vertical="center"/>
    </xf>
    <xf numFmtId="1" fontId="105" fillId="0" borderId="1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1" fontId="26" fillId="2" borderId="11" xfId="0" applyNumberFormat="1" applyFont="1" applyFill="1" applyBorder="1" applyAlignment="1">
      <alignment horizontal="center" vertical="center"/>
    </xf>
    <xf numFmtId="2" fontId="29" fillId="2" borderId="14" xfId="0" applyNumberFormat="1" applyFont="1" applyFill="1" applyBorder="1" applyAlignment="1">
      <alignment horizontal="center" vertical="center"/>
    </xf>
    <xf numFmtId="1" fontId="54" fillId="0" borderId="11" xfId="1" applyNumberFormat="1" applyFont="1" applyBorder="1" applyAlignment="1">
      <alignment horizontal="center" vertical="center" wrapText="1"/>
    </xf>
    <xf numFmtId="0" fontId="26" fillId="5" borderId="14" xfId="2" applyFont="1" applyFill="1" applyBorder="1" applyAlignment="1">
      <alignment horizontal="center" vertical="center" wrapText="1"/>
    </xf>
    <xf numFmtId="0" fontId="29" fillId="0" borderId="0" xfId="2" applyFont="1" applyAlignment="1">
      <alignment vertical="center"/>
    </xf>
    <xf numFmtId="0" fontId="29" fillId="0" borderId="14" xfId="2" quotePrefix="1" applyFont="1" applyBorder="1" applyAlignment="1">
      <alignment horizontal="center" vertical="center" wrapText="1"/>
    </xf>
    <xf numFmtId="0" fontId="54" fillId="0" borderId="14" xfId="2" quotePrefix="1" applyFont="1" applyBorder="1" applyAlignment="1">
      <alignment horizontal="center" vertical="center" wrapText="1"/>
    </xf>
    <xf numFmtId="1" fontId="55" fillId="3" borderId="14" xfId="2" applyNumberFormat="1" applyFont="1" applyFill="1" applyBorder="1" applyAlignment="1">
      <alignment horizontal="center" vertical="center" wrapText="1"/>
    </xf>
    <xf numFmtId="0" fontId="42" fillId="0" borderId="0" xfId="59" applyFont="1"/>
    <xf numFmtId="0" fontId="106" fillId="9" borderId="14" xfId="0" applyFont="1" applyFill="1" applyBorder="1" applyAlignment="1">
      <alignment vertical="center"/>
    </xf>
    <xf numFmtId="0" fontId="107" fillId="0" borderId="14" xfId="0" applyFont="1" applyBorder="1" applyAlignment="1">
      <alignment horizontal="center"/>
    </xf>
    <xf numFmtId="0" fontId="107" fillId="0" borderId="14" xfId="0" quotePrefix="1" applyFont="1" applyBorder="1" applyAlignment="1">
      <alignment horizontal="center"/>
    </xf>
    <xf numFmtId="16" fontId="107" fillId="0" borderId="14" xfId="0" quotePrefix="1" applyNumberFormat="1" applyFont="1" applyBorder="1" applyAlignment="1">
      <alignment horizontal="center"/>
    </xf>
    <xf numFmtId="0" fontId="81" fillId="0" borderId="0" xfId="59" applyFont="1" applyAlignment="1">
      <alignment vertical="center"/>
    </xf>
    <xf numFmtId="0" fontId="81" fillId="5" borderId="60" xfId="59" applyFont="1" applyFill="1" applyBorder="1" applyAlignment="1">
      <alignment horizontal="left" vertical="center"/>
    </xf>
    <xf numFmtId="14" fontId="81" fillId="27" borderId="60" xfId="59" applyNumberFormat="1" applyFont="1" applyFill="1" applyBorder="1" applyAlignment="1">
      <alignment horizontal="center" vertical="center"/>
    </xf>
    <xf numFmtId="0" fontId="81" fillId="0" borderId="6" xfId="59" applyFont="1" applyBorder="1" applyAlignment="1">
      <alignment horizontal="center" vertical="center"/>
    </xf>
    <xf numFmtId="0" fontId="81" fillId="27" borderId="60" xfId="59" applyFont="1" applyFill="1" applyBorder="1" applyAlignment="1">
      <alignment horizontal="center" vertical="center"/>
    </xf>
    <xf numFmtId="0" fontId="81" fillId="0" borderId="0" xfId="59" applyFont="1" applyAlignment="1">
      <alignment horizontal="left" vertical="center"/>
    </xf>
    <xf numFmtId="0" fontId="81" fillId="0" borderId="0" xfId="59" applyFont="1" applyAlignment="1">
      <alignment horizontal="center" vertical="center"/>
    </xf>
    <xf numFmtId="0" fontId="0" fillId="0" borderId="26" xfId="0" applyBorder="1"/>
    <xf numFmtId="0" fontId="42" fillId="0" borderId="24" xfId="59" applyFont="1" applyBorder="1"/>
    <xf numFmtId="0" fontId="43" fillId="5" borderId="60" xfId="59" applyFont="1" applyFill="1" applyBorder="1" applyAlignment="1">
      <alignment horizontal="center" vertical="center"/>
    </xf>
    <xf numFmtId="0" fontId="43" fillId="5" borderId="60" xfId="59" applyFont="1" applyFill="1" applyBorder="1" applyAlignment="1">
      <alignment horizontal="center" vertical="center" wrapText="1"/>
    </xf>
    <xf numFmtId="0" fontId="81" fillId="0" borderId="60" xfId="59" applyFont="1" applyBorder="1" applyAlignment="1">
      <alignment horizontal="center" vertical="center"/>
    </xf>
    <xf numFmtId="0" fontId="81" fillId="0" borderId="60" xfId="59" applyFont="1" applyBorder="1" applyAlignment="1">
      <alignment horizontal="center" vertical="center" wrapText="1"/>
    </xf>
    <xf numFmtId="0" fontId="81" fillId="0" borderId="0" xfId="59" applyFont="1" applyAlignment="1">
      <alignment horizontal="left" vertical="center" wrapText="1"/>
    </xf>
    <xf numFmtId="0" fontId="81" fillId="0" borderId="0" xfId="0" applyFont="1" applyAlignment="1">
      <alignment vertical="center"/>
    </xf>
    <xf numFmtId="0" fontId="81" fillId="0" borderId="0" xfId="59" applyFont="1" applyAlignment="1">
      <alignment horizontal="center" vertical="top"/>
    </xf>
    <xf numFmtId="0" fontId="42" fillId="0" borderId="0" xfId="59" applyFont="1" applyAlignment="1">
      <alignment vertical="center"/>
    </xf>
    <xf numFmtId="0" fontId="77" fillId="0" borderId="0" xfId="71" applyAlignment="1">
      <alignment horizontal="left" vertical="top"/>
    </xf>
    <xf numFmtId="0" fontId="111" fillId="0" borderId="0" xfId="71" applyFont="1" applyAlignment="1">
      <alignment horizontal="left" vertical="center"/>
    </xf>
    <xf numFmtId="0" fontId="113" fillId="0" borderId="0" xfId="71" applyFont="1" applyAlignment="1">
      <alignment horizontal="left" vertical="center"/>
    </xf>
    <xf numFmtId="0" fontId="114" fillId="0" borderId="0" xfId="2" applyFont="1" applyAlignment="1">
      <alignment vertical="center"/>
    </xf>
    <xf numFmtId="0" fontId="108" fillId="0" borderId="0" xfId="2" applyFont="1" applyAlignment="1">
      <alignment vertical="center"/>
    </xf>
    <xf numFmtId="0" fontId="115" fillId="0" borderId="0" xfId="2" applyFont="1" applyAlignment="1">
      <alignment vertical="center"/>
    </xf>
    <xf numFmtId="0" fontId="108" fillId="0" borderId="0" xfId="2" applyFont="1" applyAlignment="1">
      <alignment horizontal="left" vertical="center"/>
    </xf>
    <xf numFmtId="0" fontId="29" fillId="0" borderId="11" xfId="2" quotePrefix="1" applyFont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1" fontId="116" fillId="0" borderId="14" xfId="0" applyNumberFormat="1" applyFont="1" applyBorder="1" applyAlignment="1">
      <alignment horizontal="center" vertical="center" wrapText="1"/>
    </xf>
    <xf numFmtId="0" fontId="86" fillId="0" borderId="0" xfId="68" applyFont="1" applyAlignment="1">
      <alignment horizontal="center" vertical="center"/>
    </xf>
    <xf numFmtId="175" fontId="29" fillId="0" borderId="14" xfId="0" applyNumberFormat="1" applyFont="1" applyBorder="1" applyAlignment="1">
      <alignment horizontal="center" vertical="center" wrapText="1"/>
    </xf>
    <xf numFmtId="165" fontId="29" fillId="0" borderId="14" xfId="0" applyNumberFormat="1" applyFont="1" applyBorder="1" applyAlignment="1">
      <alignment horizontal="center" vertical="center" wrapText="1"/>
    </xf>
    <xf numFmtId="1" fontId="26" fillId="3" borderId="11" xfId="1" applyNumberFormat="1" applyFont="1" applyFill="1" applyBorder="1" applyAlignment="1">
      <alignment horizontal="center" vertical="center" wrapText="1"/>
    </xf>
    <xf numFmtId="1" fontId="53" fillId="2" borderId="14" xfId="0" applyNumberFormat="1" applyFont="1" applyFill="1" applyBorder="1" applyAlignment="1">
      <alignment horizontal="center" vertical="center" wrapText="1"/>
    </xf>
    <xf numFmtId="1" fontId="117" fillId="0" borderId="14" xfId="1" applyNumberFormat="1" applyFont="1" applyBorder="1" applyAlignment="1">
      <alignment horizontal="center" vertical="center" wrapText="1"/>
    </xf>
    <xf numFmtId="1" fontId="26" fillId="0" borderId="14" xfId="1" applyNumberFormat="1" applyFont="1" applyBorder="1" applyAlignment="1">
      <alignment horizontal="center" vertical="center" wrapText="1"/>
    </xf>
    <xf numFmtId="0" fontId="26" fillId="0" borderId="14" xfId="0" quotePrefix="1" applyFont="1" applyBorder="1" applyAlignment="1">
      <alignment horizontal="center" vertical="center" wrapText="1"/>
    </xf>
    <xf numFmtId="0" fontId="27" fillId="21" borderId="14" xfId="71" applyFont="1" applyFill="1" applyBorder="1" applyAlignment="1">
      <alignment vertical="center" wrapText="1"/>
    </xf>
    <xf numFmtId="0" fontId="112" fillId="21" borderId="14" xfId="71" applyFont="1" applyFill="1" applyBorder="1" applyAlignment="1">
      <alignment vertical="center" wrapText="1"/>
    </xf>
    <xf numFmtId="0" fontId="81" fillId="0" borderId="14" xfId="71" applyFont="1" applyBorder="1" applyAlignment="1">
      <alignment vertical="center" wrapText="1"/>
    </xf>
    <xf numFmtId="0" fontId="111" fillId="0" borderId="14" xfId="71" applyFont="1" applyBorder="1" applyAlignment="1">
      <alignment vertical="center" wrapText="1"/>
    </xf>
    <xf numFmtId="0" fontId="108" fillId="0" borderId="0" xfId="2" applyFont="1" applyAlignment="1">
      <alignment horizontal="center" vertical="center"/>
    </xf>
    <xf numFmtId="0" fontId="115" fillId="0" borderId="0" xfId="2" applyFont="1" applyAlignment="1">
      <alignment horizontal="center" vertical="center"/>
    </xf>
    <xf numFmtId="0" fontId="27" fillId="21" borderId="14" xfId="71" applyFont="1" applyFill="1" applyBorder="1" applyAlignment="1">
      <alignment horizontal="center" vertical="center" wrapText="1"/>
    </xf>
    <xf numFmtId="0" fontId="27" fillId="22" borderId="14" xfId="71" applyFont="1" applyFill="1" applyBorder="1" applyAlignment="1">
      <alignment horizontal="center" vertical="center" wrapText="1"/>
    </xf>
    <xf numFmtId="0" fontId="27" fillId="23" borderId="14" xfId="71" applyFont="1" applyFill="1" applyBorder="1" applyAlignment="1">
      <alignment horizontal="center" vertical="center" wrapText="1"/>
    </xf>
    <xf numFmtId="0" fontId="27" fillId="22" borderId="14" xfId="0" applyFont="1" applyFill="1" applyBorder="1" applyAlignment="1">
      <alignment horizontal="center" vertical="center" wrapText="1"/>
    </xf>
    <xf numFmtId="2" fontId="110" fillId="0" borderId="14" xfId="71" applyNumberFormat="1" applyFont="1" applyBorder="1" applyAlignment="1">
      <alignment horizontal="center" vertical="center" shrinkToFit="1"/>
    </xf>
    <xf numFmtId="2" fontId="110" fillId="24" borderId="14" xfId="71" applyNumberFormat="1" applyFont="1" applyFill="1" applyBorder="1" applyAlignment="1">
      <alignment horizontal="center" vertical="center" shrinkToFit="1"/>
    </xf>
    <xf numFmtId="2" fontId="110" fillId="0" borderId="14" xfId="0" applyNumberFormat="1" applyFont="1" applyBorder="1" applyAlignment="1">
      <alignment horizontal="center" vertical="center" shrinkToFit="1"/>
    </xf>
    <xf numFmtId="0" fontId="77" fillId="0" borderId="0" xfId="71" applyAlignment="1">
      <alignment horizontal="center" vertical="top"/>
    </xf>
    <xf numFmtId="0" fontId="81" fillId="27" borderId="60" xfId="59" applyFont="1" applyFill="1" applyBorder="1" applyAlignment="1">
      <alignment horizontal="left" vertical="center"/>
    </xf>
    <xf numFmtId="173" fontId="29" fillId="0" borderId="10" xfId="0" applyNumberFormat="1" applyFont="1" applyBorder="1" applyAlignment="1">
      <alignment horizontal="center" vertical="center"/>
    </xf>
    <xf numFmtId="0" fontId="55" fillId="0" borderId="14" xfId="2" applyFont="1" applyBorder="1" applyAlignment="1">
      <alignment horizontal="center" vertical="center" wrapText="1"/>
    </xf>
    <xf numFmtId="1" fontId="55" fillId="3" borderId="15" xfId="2" applyNumberFormat="1" applyFont="1" applyFill="1" applyBorder="1" applyAlignment="1">
      <alignment horizontal="center" vertical="center" wrapText="1"/>
    </xf>
    <xf numFmtId="0" fontId="57" fillId="0" borderId="11" xfId="2" applyFont="1" applyBorder="1" applyAlignment="1">
      <alignment horizontal="center" vertical="center" wrapText="1"/>
    </xf>
    <xf numFmtId="0" fontId="56" fillId="0" borderId="11" xfId="2" applyFont="1" applyBorder="1" applyAlignment="1">
      <alignment horizontal="center" vertical="center" wrapText="1"/>
    </xf>
    <xf numFmtId="0" fontId="55" fillId="0" borderId="15" xfId="2" applyFont="1" applyBorder="1" applyAlignment="1">
      <alignment horizontal="center" wrapText="1"/>
    </xf>
    <xf numFmtId="1" fontId="55" fillId="5" borderId="15" xfId="2" applyNumberFormat="1" applyFont="1" applyFill="1" applyBorder="1" applyAlignment="1">
      <alignment horizontal="center" vertical="center" wrapText="1"/>
    </xf>
    <xf numFmtId="1" fontId="26" fillId="5" borderId="15" xfId="2" applyNumberFormat="1" applyFont="1" applyFill="1" applyBorder="1" applyAlignment="1">
      <alignment horizontal="center" vertical="center" wrapText="1"/>
    </xf>
    <xf numFmtId="0" fontId="26" fillId="0" borderId="15" xfId="2" applyFont="1" applyBorder="1" applyAlignment="1">
      <alignment horizontal="center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1" fontId="29" fillId="0" borderId="15" xfId="1" applyNumberFormat="1" applyFont="1" applyBorder="1" applyAlignment="1">
      <alignment horizontal="center" vertical="center" wrapText="1"/>
    </xf>
    <xf numFmtId="1" fontId="29" fillId="0" borderId="13" xfId="1" applyNumberFormat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/>
    </xf>
    <xf numFmtId="0" fontId="29" fillId="2" borderId="47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0" fontId="57" fillId="3" borderId="23" xfId="0" applyFont="1" applyFill="1" applyBorder="1" applyAlignment="1">
      <alignment horizontal="center" vertical="center" wrapText="1"/>
    </xf>
    <xf numFmtId="0" fontId="57" fillId="3" borderId="24" xfId="0" applyFont="1" applyFill="1" applyBorder="1" applyAlignment="1">
      <alignment horizontal="center" vertical="center" wrapText="1"/>
    </xf>
    <xf numFmtId="0" fontId="57" fillId="3" borderId="25" xfId="0" applyFont="1" applyFill="1" applyBorder="1" applyAlignment="1">
      <alignment horizontal="center" vertical="center" wrapText="1"/>
    </xf>
    <xf numFmtId="0" fontId="57" fillId="3" borderId="26" xfId="0" applyFont="1" applyFill="1" applyBorder="1" applyAlignment="1">
      <alignment horizontal="center" vertical="center" wrapText="1"/>
    </xf>
    <xf numFmtId="0" fontId="57" fillId="3" borderId="0" xfId="0" applyFont="1" applyFill="1" applyAlignment="1">
      <alignment horizontal="center" vertical="center" wrapText="1"/>
    </xf>
    <xf numFmtId="0" fontId="57" fillId="3" borderId="27" xfId="0" applyFont="1" applyFill="1" applyBorder="1" applyAlignment="1">
      <alignment horizontal="center" vertical="center" wrapText="1"/>
    </xf>
    <xf numFmtId="0" fontId="57" fillId="3" borderId="31" xfId="0" applyFont="1" applyFill="1" applyBorder="1" applyAlignment="1">
      <alignment horizontal="center" vertical="center" wrapText="1"/>
    </xf>
    <xf numFmtId="0" fontId="57" fillId="3" borderId="28" xfId="0" applyFont="1" applyFill="1" applyBorder="1" applyAlignment="1">
      <alignment horizontal="center" vertical="center" wrapText="1"/>
    </xf>
    <xf numFmtId="0" fontId="57" fillId="3" borderId="32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72" fillId="5" borderId="5" xfId="0" applyFont="1" applyFill="1" applyBorder="1" applyAlignment="1">
      <alignment horizontal="center" vertical="center"/>
    </xf>
    <xf numFmtId="0" fontId="72" fillId="5" borderId="6" xfId="0" applyFont="1" applyFill="1" applyBorder="1" applyAlignment="1">
      <alignment horizontal="center" vertical="center"/>
    </xf>
    <xf numFmtId="0" fontId="55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27" xfId="0" applyFont="1" applyFill="1" applyBorder="1" applyAlignment="1">
      <alignment horizontal="left" vertical="center" wrapText="1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72" fillId="5" borderId="6" xfId="0" applyFont="1" applyFill="1" applyBorder="1" applyAlignment="1">
      <alignment horizontal="center" vertical="center" wrapText="1"/>
    </xf>
    <xf numFmtId="0" fontId="72" fillId="5" borderId="7" xfId="0" applyFont="1" applyFill="1" applyBorder="1" applyAlignment="1">
      <alignment horizontal="center" vertical="center" wrapText="1"/>
    </xf>
    <xf numFmtId="0" fontId="57" fillId="20" borderId="16" xfId="0" applyFont="1" applyFill="1" applyBorder="1" applyAlignment="1">
      <alignment horizontal="center" vertical="center"/>
    </xf>
    <xf numFmtId="0" fontId="57" fillId="20" borderId="19" xfId="0" applyFont="1" applyFill="1" applyBorder="1" applyAlignment="1">
      <alignment horizontal="center" vertical="center"/>
    </xf>
    <xf numFmtId="0" fontId="57" fillId="20" borderId="17" xfId="0" applyFont="1" applyFill="1" applyBorder="1" applyAlignment="1">
      <alignment horizontal="center" vertical="center"/>
    </xf>
    <xf numFmtId="0" fontId="29" fillId="2" borderId="53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 wrapText="1"/>
    </xf>
    <xf numFmtId="0" fontId="72" fillId="5" borderId="16" xfId="0" applyFont="1" applyFill="1" applyBorder="1" applyAlignment="1">
      <alignment horizontal="center" vertical="center"/>
    </xf>
    <xf numFmtId="0" fontId="72" fillId="5" borderId="19" xfId="0" applyFont="1" applyFill="1" applyBorder="1" applyAlignment="1">
      <alignment horizontal="center" vertical="center"/>
    </xf>
    <xf numFmtId="0" fontId="72" fillId="5" borderId="17" xfId="0" applyFont="1" applyFill="1" applyBorder="1" applyAlignment="1">
      <alignment horizontal="center" vertical="center"/>
    </xf>
    <xf numFmtId="0" fontId="72" fillId="5" borderId="18" xfId="0" applyFont="1" applyFill="1" applyBorder="1" applyAlignment="1">
      <alignment horizontal="center" vertical="center" wrapText="1"/>
    </xf>
    <xf numFmtId="0" fontId="72" fillId="5" borderId="17" xfId="0" applyFont="1" applyFill="1" applyBorder="1" applyAlignment="1">
      <alignment horizontal="center" vertical="center" wrapText="1"/>
    </xf>
    <xf numFmtId="1" fontId="93" fillId="0" borderId="15" xfId="0" applyNumberFormat="1" applyFont="1" applyBorder="1" applyAlignment="1">
      <alignment horizontal="center" vertical="center" wrapText="1"/>
    </xf>
    <xf numFmtId="1" fontId="93" fillId="0" borderId="12" xfId="0" applyNumberFormat="1" applyFont="1" applyBorder="1" applyAlignment="1">
      <alignment horizontal="center" vertical="center" wrapText="1"/>
    </xf>
    <xf numFmtId="1" fontId="93" fillId="0" borderId="13" xfId="0" applyNumberFormat="1" applyFont="1" applyBorder="1" applyAlignment="1">
      <alignment horizontal="center" vertical="center" wrapText="1"/>
    </xf>
    <xf numFmtId="0" fontId="82" fillId="0" borderId="0" xfId="0" applyFont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left" vertic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9" fillId="9" borderId="14" xfId="0" applyFont="1" applyFill="1" applyBorder="1" applyAlignment="1">
      <alignment horizontal="center" vertical="center" wrapText="1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54" fillId="9" borderId="14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96" fillId="21" borderId="56" xfId="64" applyFont="1" applyFill="1" applyBorder="1" applyAlignment="1">
      <alignment horizontal="left" vertical="center" wrapText="1"/>
    </xf>
    <xf numFmtId="0" fontId="96" fillId="21" borderId="57" xfId="64" applyFont="1" applyFill="1" applyBorder="1" applyAlignment="1">
      <alignment horizontal="left" vertical="center" wrapText="1"/>
    </xf>
    <xf numFmtId="0" fontId="95" fillId="25" borderId="51" xfId="64" applyFont="1" applyFill="1" applyBorder="1" applyAlignment="1">
      <alignment horizontal="center" vertical="top" wrapText="1"/>
    </xf>
    <xf numFmtId="0" fontId="94" fillId="25" borderId="52" xfId="64" applyFont="1" applyFill="1" applyBorder="1" applyAlignment="1">
      <alignment horizontal="center" vertical="top" wrapText="1"/>
    </xf>
    <xf numFmtId="0" fontId="96" fillId="23" borderId="58" xfId="64" applyFont="1" applyFill="1" applyBorder="1" applyAlignment="1">
      <alignment horizontal="center" vertical="center" wrapText="1"/>
    </xf>
    <xf numFmtId="0" fontId="96" fillId="23" borderId="59" xfId="64" applyFont="1" applyFill="1" applyBorder="1" applyAlignment="1">
      <alignment horizontal="center" vertical="center" wrapText="1"/>
    </xf>
    <xf numFmtId="0" fontId="43" fillId="5" borderId="60" xfId="59" applyFont="1" applyFill="1" applyBorder="1" applyAlignment="1">
      <alignment horizontal="center" vertical="center"/>
    </xf>
    <xf numFmtId="0" fontId="81" fillId="5" borderId="60" xfId="59" applyFont="1" applyFill="1" applyBorder="1" applyAlignment="1">
      <alignment horizontal="left" vertical="center"/>
    </xf>
    <xf numFmtId="0" fontId="81" fillId="0" borderId="6" xfId="59" applyFont="1" applyBorder="1" applyAlignment="1">
      <alignment vertical="center"/>
    </xf>
    <xf numFmtId="0" fontId="81" fillId="0" borderId="6" xfId="59" applyFont="1" applyBorder="1" applyAlignment="1">
      <alignment horizontal="left" vertical="center"/>
    </xf>
    <xf numFmtId="0" fontId="81" fillId="0" borderId="60" xfId="59" applyFont="1" applyBorder="1" applyAlignment="1">
      <alignment horizontal="left" vertical="center" wrapText="1"/>
    </xf>
    <xf numFmtId="0" fontId="81" fillId="0" borderId="0" xfId="59" applyFont="1" applyAlignment="1">
      <alignment horizontal="left" vertical="center" wrapText="1"/>
    </xf>
    <xf numFmtId="0" fontId="81" fillId="0" borderId="60" xfId="59" applyFont="1" applyBorder="1" applyAlignment="1">
      <alignment horizontal="center" vertical="center"/>
    </xf>
    <xf numFmtId="0" fontId="81" fillId="0" borderId="5" xfId="59" applyFont="1" applyBorder="1" applyAlignment="1">
      <alignment vertical="center" wrapText="1"/>
    </xf>
    <xf numFmtId="0" fontId="81" fillId="0" borderId="6" xfId="59" applyFont="1" applyBorder="1" applyAlignment="1">
      <alignment vertical="center" wrapText="1"/>
    </xf>
    <xf numFmtId="0" fontId="81" fillId="0" borderId="7" xfId="59" applyFont="1" applyBorder="1" applyAlignment="1">
      <alignment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8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73" fillId="2" borderId="14" xfId="0" applyNumberFormat="1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68" fillId="2" borderId="14" xfId="0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73" fillId="0" borderId="11" xfId="0" applyNumberFormat="1" applyFont="1" applyBorder="1" applyAlignment="1">
      <alignment horizontal="center" vertical="center" wrapText="1"/>
    </xf>
    <xf numFmtId="1" fontId="73" fillId="0" borderId="48" xfId="0" applyNumberFormat="1" applyFont="1" applyBorder="1" applyAlignment="1">
      <alignment horizontal="center" vertical="center" wrapText="1"/>
    </xf>
    <xf numFmtId="1" fontId="73" fillId="0" borderId="10" xfId="0" applyNumberFormat="1" applyFont="1" applyBorder="1" applyAlignment="1">
      <alignment horizontal="center" vertical="center" wrapText="1"/>
    </xf>
    <xf numFmtId="0" fontId="70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1" xfId="71" xr:uid="{4EB23F59-3DE3-4967-88E0-292E78989A9D}"/>
    <cellStyle name="Normal 133" xfId="1" xr:uid="{00000000-0005-0000-0000-00001A000000}"/>
    <cellStyle name="Normal 145" xfId="68" xr:uid="{D1727E27-D396-4978-BAF0-251032D58E5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9" xr:uid="{228566E6-B716-4DA1-86E7-86E247527B97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5" xfId="66" xr:uid="{642C6F65-0EAE-4611-A5AC-71B8669B5BFD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Normal 9 2" xfId="67" xr:uid="{04F317EA-8C3B-420B-94D0-5DE105673C0B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andaard 6" xfId="70" xr:uid="{C17968DA-DF86-4C86-BEBC-7A4FCC649938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microsoft.com/office/2022/10/relationships/richValueRel" Target="richData/richValueRel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sharedStrings" Target="sharedStrings.xml"/><Relationship Id="rId45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microsoft.com/office/2017/06/relationships/rdRichValue" Target="richData/rdrichvalue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theme" Target="theme/theme1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9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0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19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jpeg"/><Relationship Id="rId11" Type="http://schemas.openxmlformats.org/officeDocument/2006/relationships/image" Target="../media/image3.png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1543049</xdr:colOff>
      <xdr:row>88</xdr:row>
      <xdr:rowOff>585786</xdr:rowOff>
    </xdr:from>
    <xdr:to>
      <xdr:col>15</xdr:col>
      <xdr:colOff>1397143</xdr:colOff>
      <xdr:row>98</xdr:row>
      <xdr:rowOff>214311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C49176-46C9-4835-BC4C-664D22EF2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45112" y="87072786"/>
          <a:ext cx="8474219" cy="6605587"/>
        </a:xfrm>
        <a:prstGeom prst="rect">
          <a:avLst/>
        </a:prstGeom>
      </xdr:spPr>
    </xdr:pic>
    <xdr:clientData/>
  </xdr:twoCellAnchor>
  <xdr:twoCellAnchor editAs="oneCell">
    <xdr:from>
      <xdr:col>1</xdr:col>
      <xdr:colOff>119945</xdr:colOff>
      <xdr:row>102</xdr:row>
      <xdr:rowOff>89607</xdr:rowOff>
    </xdr:from>
    <xdr:to>
      <xdr:col>5</xdr:col>
      <xdr:colOff>1876190</xdr:colOff>
      <xdr:row>106</xdr:row>
      <xdr:rowOff>269822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A91F2A-2921-4787-9721-A9F456D99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7908" y="150396459"/>
          <a:ext cx="11027833" cy="6412622"/>
        </a:xfrm>
        <a:prstGeom prst="rect">
          <a:avLst/>
        </a:prstGeom>
      </xdr:spPr>
    </xdr:pic>
    <xdr:clientData/>
  </xdr:twoCellAnchor>
  <xdr:twoCellAnchor editAs="oneCell">
    <xdr:from>
      <xdr:col>12</xdr:col>
      <xdr:colOff>254882</xdr:colOff>
      <xdr:row>4</xdr:row>
      <xdr:rowOff>730250</xdr:rowOff>
    </xdr:from>
    <xdr:to>
      <xdr:col>15</xdr:col>
      <xdr:colOff>1625756</xdr:colOff>
      <xdr:row>7</xdr:row>
      <xdr:rowOff>1666874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407F4F-E850-4C8B-AE07-08A82A99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14570" y="2254250"/>
          <a:ext cx="5347562" cy="3365499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666750</xdr:colOff>
      <xdr:row>73</xdr:row>
      <xdr:rowOff>23811</xdr:rowOff>
    </xdr:from>
    <xdr:to>
      <xdr:col>15</xdr:col>
      <xdr:colOff>1903807</xdr:colOff>
      <xdr:row>87</xdr:row>
      <xdr:rowOff>47624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D49EBE-0158-65AA-165E-F6D397821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68813" y="80652936"/>
          <a:ext cx="9857182" cy="5143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1543049</xdr:colOff>
      <xdr:row>70</xdr:row>
      <xdr:rowOff>585786</xdr:rowOff>
    </xdr:from>
    <xdr:to>
      <xdr:col>15</xdr:col>
      <xdr:colOff>1397143</xdr:colOff>
      <xdr:row>80</xdr:row>
      <xdr:rowOff>214311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FBA0F8-8650-42DC-9193-3468E561B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30824" y="87053736"/>
          <a:ext cx="8493269" cy="6562724"/>
        </a:xfrm>
        <a:prstGeom prst="rect">
          <a:avLst/>
        </a:prstGeom>
      </xdr:spPr>
    </xdr:pic>
    <xdr:clientData/>
  </xdr:twoCellAnchor>
  <xdr:twoCellAnchor editAs="oneCell">
    <xdr:from>
      <xdr:col>1</xdr:col>
      <xdr:colOff>119945</xdr:colOff>
      <xdr:row>84</xdr:row>
      <xdr:rowOff>89607</xdr:rowOff>
    </xdr:from>
    <xdr:to>
      <xdr:col>5</xdr:col>
      <xdr:colOff>1876190</xdr:colOff>
      <xdr:row>88</xdr:row>
      <xdr:rowOff>269822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3300B-0033-49A1-BEA8-95CF8E1B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920" y="98339982"/>
          <a:ext cx="10538295" cy="6390515"/>
        </a:xfrm>
        <a:prstGeom prst="rect">
          <a:avLst/>
        </a:prstGeom>
      </xdr:spPr>
    </xdr:pic>
    <xdr:clientData/>
  </xdr:twoCellAnchor>
  <xdr:twoCellAnchor editAs="oneCell">
    <xdr:from>
      <xdr:col>12</xdr:col>
      <xdr:colOff>254882</xdr:colOff>
      <xdr:row>4</xdr:row>
      <xdr:rowOff>730250</xdr:rowOff>
    </xdr:from>
    <xdr:to>
      <xdr:col>15</xdr:col>
      <xdr:colOff>1625756</xdr:colOff>
      <xdr:row>7</xdr:row>
      <xdr:rowOff>1666874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D0B716-0387-441A-A29C-E749DDA11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00382" y="2225675"/>
          <a:ext cx="5352324" cy="3365499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666750</xdr:colOff>
      <xdr:row>56</xdr:row>
      <xdr:rowOff>23811</xdr:rowOff>
    </xdr:from>
    <xdr:to>
      <xdr:col>15</xdr:col>
      <xdr:colOff>1903807</xdr:colOff>
      <xdr:row>70</xdr:row>
      <xdr:rowOff>452436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E4E77A-5631-4D86-ACD6-A354D12A7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54525" y="80619600"/>
          <a:ext cx="9876232" cy="51625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151901</xdr:colOff>
      <xdr:row>17</xdr:row>
      <xdr:rowOff>779464</xdr:rowOff>
    </xdr:from>
    <xdr:to>
      <xdr:col>26</xdr:col>
      <xdr:colOff>286067</xdr:colOff>
      <xdr:row>17</xdr:row>
      <xdr:rowOff>4523311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F599DE-CCBC-4EB5-8A86-4D5B5AD3B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87972" y="34389107"/>
          <a:ext cx="5645059" cy="3743847"/>
        </a:xfrm>
        <a:prstGeom prst="rect">
          <a:avLst/>
        </a:prstGeom>
      </xdr:spPr>
    </xdr:pic>
    <xdr:clientData/>
  </xdr:twoCellAnchor>
  <xdr:twoCellAnchor editAs="oneCell">
    <xdr:from>
      <xdr:col>9</xdr:col>
      <xdr:colOff>334056</xdr:colOff>
      <xdr:row>17</xdr:row>
      <xdr:rowOff>1688148</xdr:rowOff>
    </xdr:from>
    <xdr:to>
      <xdr:col>15</xdr:col>
      <xdr:colOff>62784</xdr:colOff>
      <xdr:row>17</xdr:row>
      <xdr:rowOff>4783772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9015DE-128F-428C-BD88-6916CB412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671556" y="35297791"/>
          <a:ext cx="3402656" cy="3095624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17</xdr:row>
      <xdr:rowOff>0</xdr:rowOff>
    </xdr:from>
    <xdr:ext cx="1379314" cy="2552699"/>
    <xdr:pic>
      <xdr:nvPicPr>
        <xdr:cNvPr id="2" name="Picture 1">
          <a:extLst>
            <a:ext uri="{FF2B5EF4-FFF2-40B4-BE49-F238E27FC236}">
              <a16:creationId xmlns:a16="http://schemas.microsoft.com/office/drawing/2014/main" id="{EAD38F99-2792-4E2B-A244-9CA9CB6E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93500" y="18716625"/>
          <a:ext cx="1379314" cy="2552699"/>
        </a:xfrm>
        <a:prstGeom prst="rect">
          <a:avLst/>
        </a:prstGeom>
      </xdr:spPr>
    </xdr:pic>
    <xdr:clientData/>
  </xdr:oneCellAnchor>
  <xdr:oneCellAnchor>
    <xdr:from>
      <xdr:col>1</xdr:col>
      <xdr:colOff>4565877</xdr:colOff>
      <xdr:row>23</xdr:row>
      <xdr:rowOff>1142319</xdr:rowOff>
    </xdr:from>
    <xdr:ext cx="5608622" cy="3030538"/>
    <xdr:pic>
      <xdr:nvPicPr>
        <xdr:cNvPr id="6" name="Picture 5">
          <a:extLst>
            <a:ext uri="{FF2B5EF4-FFF2-40B4-BE49-F238E27FC236}">
              <a16:creationId xmlns:a16="http://schemas.microsoft.com/office/drawing/2014/main" id="{E4740B2E-4063-4359-B1AE-41ECB017B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032687" y="53771581"/>
          <a:ext cx="3030538" cy="5608622"/>
        </a:xfrm>
        <a:prstGeom prst="rect">
          <a:avLst/>
        </a:prstGeom>
      </xdr:spPr>
    </xdr:pic>
    <xdr:clientData/>
  </xdr:oneCellAnchor>
  <xdr:twoCellAnchor>
    <xdr:from>
      <xdr:col>2</xdr:col>
      <xdr:colOff>0</xdr:colOff>
      <xdr:row>31</xdr:row>
      <xdr:rowOff>1319214</xdr:rowOff>
    </xdr:from>
    <xdr:to>
      <xdr:col>2</xdr:col>
      <xdr:colOff>0</xdr:colOff>
      <xdr:row>31</xdr:row>
      <xdr:rowOff>4138613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194B72-0FDF-404F-91E2-A169B558A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288250" y="68591114"/>
          <a:ext cx="0" cy="2819399"/>
        </a:xfrm>
        <a:prstGeom prst="rect">
          <a:avLst/>
        </a:prstGeom>
      </xdr:spPr>
    </xdr:pic>
    <xdr:clientData/>
  </xdr:twoCellAnchor>
  <xdr:twoCellAnchor>
    <xdr:from>
      <xdr:col>1</xdr:col>
      <xdr:colOff>2585356</xdr:colOff>
      <xdr:row>35</xdr:row>
      <xdr:rowOff>600529</xdr:rowOff>
    </xdr:from>
    <xdr:to>
      <xdr:col>1</xdr:col>
      <xdr:colOff>8776607</xdr:colOff>
      <xdr:row>35</xdr:row>
      <xdr:rowOff>4660447</xdr:rowOff>
    </xdr:to>
    <xdr:pic>
      <xdr:nvPicPr>
        <xdr:cNvPr id="8" name="Picture 7" descr="A small white square object with blue text&#10;&#10;Description automatically generated">
          <a:extLst>
            <a:ext uri="{FF2B5EF4-FFF2-40B4-BE49-F238E27FC236}">
              <a16:creationId xmlns:a16="http://schemas.microsoft.com/office/drawing/2014/main" id="{C3A414A0-B324-462A-85D3-07A22F23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63124" y="92346690"/>
          <a:ext cx="6191251" cy="4059918"/>
        </a:xfrm>
        <a:prstGeom prst="rect">
          <a:avLst/>
        </a:prstGeom>
      </xdr:spPr>
    </xdr:pic>
    <xdr:clientData/>
  </xdr:twoCellAnchor>
  <xdr:twoCellAnchor>
    <xdr:from>
      <xdr:col>22</xdr:col>
      <xdr:colOff>129278</xdr:colOff>
      <xdr:row>35</xdr:row>
      <xdr:rowOff>4930319</xdr:rowOff>
    </xdr:from>
    <xdr:to>
      <xdr:col>31</xdr:col>
      <xdr:colOff>544287</xdr:colOff>
      <xdr:row>39</xdr:row>
      <xdr:rowOff>2891517</xdr:rowOff>
    </xdr:to>
    <xdr:pic>
      <xdr:nvPicPr>
        <xdr:cNvPr id="9" name="Picture 8" descr="A cardboard box with black text&#10;&#10;Description automatically generated">
          <a:extLst>
            <a:ext uri="{FF2B5EF4-FFF2-40B4-BE49-F238E27FC236}">
              <a16:creationId xmlns:a16="http://schemas.microsoft.com/office/drawing/2014/main" id="{E241026C-2F67-4444-80D9-4D3D1C17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4914799" y="96385066"/>
          <a:ext cx="4322537" cy="5925902"/>
        </a:xfrm>
        <a:prstGeom prst="rect">
          <a:avLst/>
        </a:prstGeom>
      </xdr:spPr>
    </xdr:pic>
    <xdr:clientData/>
  </xdr:twoCellAnchor>
  <xdr:twoCellAnchor>
    <xdr:from>
      <xdr:col>1</xdr:col>
      <xdr:colOff>4441596</xdr:colOff>
      <xdr:row>27</xdr:row>
      <xdr:rowOff>387803</xdr:rowOff>
    </xdr:from>
    <xdr:to>
      <xdr:col>1</xdr:col>
      <xdr:colOff>10171340</xdr:colOff>
      <xdr:row>27</xdr:row>
      <xdr:rowOff>4674052</xdr:rowOff>
    </xdr:to>
    <xdr:pic>
      <xdr:nvPicPr>
        <xdr:cNvPr id="10" name="Picture 9" descr="A small white square object with blue text&#10;&#10;Description automatically generated">
          <a:extLst>
            <a:ext uri="{FF2B5EF4-FFF2-40B4-BE49-F238E27FC236}">
              <a16:creationId xmlns:a16="http://schemas.microsoft.com/office/drawing/2014/main" id="{B35186CB-E8D1-4693-B08B-3AEC6461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19364" y="64919678"/>
          <a:ext cx="5729744" cy="4286249"/>
        </a:xfrm>
        <a:prstGeom prst="rect">
          <a:avLst/>
        </a:prstGeom>
      </xdr:spPr>
    </xdr:pic>
    <xdr:clientData/>
  </xdr:twoCellAnchor>
  <xdr:twoCellAnchor editAs="oneCell">
    <xdr:from>
      <xdr:col>1</xdr:col>
      <xdr:colOff>4172856</xdr:colOff>
      <xdr:row>39</xdr:row>
      <xdr:rowOff>476250</xdr:rowOff>
    </xdr:from>
    <xdr:to>
      <xdr:col>1</xdr:col>
      <xdr:colOff>10898186</xdr:colOff>
      <xdr:row>39</xdr:row>
      <xdr:rowOff>4139972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7EBD2C-52EC-4F18-886B-B68EA0F4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2410" y="99094018"/>
          <a:ext cx="6725330" cy="3663722"/>
        </a:xfrm>
        <a:prstGeom prst="rect">
          <a:avLst/>
        </a:prstGeom>
      </xdr:spPr>
    </xdr:pic>
    <xdr:clientData/>
  </xdr:twoCellAnchor>
  <xdr:oneCellAnchor>
    <xdr:from>
      <xdr:col>1</xdr:col>
      <xdr:colOff>3889373</xdr:colOff>
      <xdr:row>33</xdr:row>
      <xdr:rowOff>328839</xdr:rowOff>
    </xdr:from>
    <xdr:ext cx="7421539" cy="4399643"/>
    <xdr:pic>
      <xdr:nvPicPr>
        <xdr:cNvPr id="26" name="Picture 25">
          <a:extLst>
            <a:ext uri="{FF2B5EF4-FFF2-40B4-BE49-F238E27FC236}">
              <a16:creationId xmlns:a16="http://schemas.microsoft.com/office/drawing/2014/main" id="{37D8F9A2-9C2B-4F5F-BFF3-307A131B2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658927" y="86530089"/>
          <a:ext cx="7421539" cy="4399643"/>
        </a:xfrm>
        <a:prstGeom prst="rect">
          <a:avLst/>
        </a:prstGeom>
      </xdr:spPr>
    </xdr:pic>
    <xdr:clientData/>
  </xdr:oneCellAnchor>
  <xdr:twoCellAnchor editAs="oneCell">
    <xdr:from>
      <xdr:col>9</xdr:col>
      <xdr:colOff>238125</xdr:colOff>
      <xdr:row>30</xdr:row>
      <xdr:rowOff>2270124</xdr:rowOff>
    </xdr:from>
    <xdr:to>
      <xdr:col>23</xdr:col>
      <xdr:colOff>240622</xdr:colOff>
      <xdr:row>31</xdr:row>
      <xdr:rowOff>4082144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50291E3-D1E2-4F2E-BD2F-82B000A21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261786" y="79422624"/>
          <a:ext cx="8574997" cy="4125234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3129641</xdr:colOff>
      <xdr:row>31</xdr:row>
      <xdr:rowOff>192768</xdr:rowOff>
    </xdr:from>
    <xdr:to>
      <xdr:col>1</xdr:col>
      <xdr:colOff>10647589</xdr:colOff>
      <xdr:row>31</xdr:row>
      <xdr:rowOff>4993586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18928D3-792B-49C9-BB48-4D7539DD2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899195" y="79658482"/>
          <a:ext cx="7517948" cy="4800818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19</xdr:row>
      <xdr:rowOff>0</xdr:rowOff>
    </xdr:from>
    <xdr:ext cx="1379314" cy="2552699"/>
    <xdr:pic>
      <xdr:nvPicPr>
        <xdr:cNvPr id="31" name="Picture 30">
          <a:extLst>
            <a:ext uri="{FF2B5EF4-FFF2-40B4-BE49-F238E27FC236}">
              <a16:creationId xmlns:a16="http://schemas.microsoft.com/office/drawing/2014/main" id="{82A18D86-E75E-4465-BF30-995B22AA4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220714" y="18687143"/>
          <a:ext cx="1379314" cy="2552699"/>
        </a:xfrm>
        <a:prstGeom prst="rect">
          <a:avLst/>
        </a:prstGeom>
      </xdr:spPr>
    </xdr:pic>
    <xdr:clientData/>
  </xdr:oneCellAnchor>
  <xdr:twoCellAnchor editAs="oneCell">
    <xdr:from>
      <xdr:col>9</xdr:col>
      <xdr:colOff>260801</xdr:colOff>
      <xdr:row>20</xdr:row>
      <xdr:rowOff>374197</xdr:rowOff>
    </xdr:from>
    <xdr:to>
      <xdr:col>22</xdr:col>
      <xdr:colOff>269890</xdr:colOff>
      <xdr:row>22</xdr:row>
      <xdr:rowOff>385534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6960DE-E9A9-44FA-A551-0BA2F92AA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284462" y="47863126"/>
          <a:ext cx="7969267" cy="4875891"/>
        </a:xfrm>
        <a:prstGeom prst="rect">
          <a:avLst/>
        </a:prstGeom>
      </xdr:spPr>
    </xdr:pic>
    <xdr:clientData/>
  </xdr:twoCellAnchor>
  <xdr:twoCellAnchor editAs="oneCell">
    <xdr:from>
      <xdr:col>1</xdr:col>
      <xdr:colOff>4558393</xdr:colOff>
      <xdr:row>19</xdr:row>
      <xdr:rowOff>306161</xdr:rowOff>
    </xdr:from>
    <xdr:to>
      <xdr:col>1</xdr:col>
      <xdr:colOff>10388507</xdr:colOff>
      <xdr:row>19</xdr:row>
      <xdr:rowOff>4621588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64C3AA3-B8F6-465A-A8E5-46C5784A0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327947" y="42590357"/>
          <a:ext cx="5830114" cy="4315427"/>
        </a:xfrm>
        <a:prstGeom prst="rect">
          <a:avLst/>
        </a:prstGeom>
      </xdr:spPr>
    </xdr:pic>
    <xdr:clientData/>
  </xdr:twoCellAnchor>
  <xdr:oneCellAnchor>
    <xdr:from>
      <xdr:col>1</xdr:col>
      <xdr:colOff>5612946</xdr:colOff>
      <xdr:row>29</xdr:row>
      <xdr:rowOff>476251</xdr:rowOff>
    </xdr:from>
    <xdr:ext cx="3194195" cy="3571874"/>
    <xdr:pic>
      <xdr:nvPicPr>
        <xdr:cNvPr id="22" name="Picture 21">
          <a:extLst>
            <a:ext uri="{FF2B5EF4-FFF2-40B4-BE49-F238E27FC236}">
              <a16:creationId xmlns:a16="http://schemas.microsoft.com/office/drawing/2014/main" id="{16A7C873-EFF6-4186-AF61-1463AD4B9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72866251"/>
          <a:ext cx="3194195" cy="357187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524062</xdr:colOff>
      <xdr:row>16</xdr:row>
      <xdr:rowOff>83448</xdr:rowOff>
    </xdr:from>
    <xdr:ext cx="7394196" cy="274518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90DAB64-81A5-F13B-324E-EE414D71CD45}"/>
            </a:ext>
          </a:extLst>
        </xdr:cNvPr>
        <xdr:cNvSpPr txBox="1"/>
      </xdr:nvSpPr>
      <xdr:spPr>
        <a:xfrm>
          <a:off x="524062" y="2892842"/>
          <a:ext cx="7394196" cy="27451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>
              <a:solidFill>
                <a:srgbClr val="FF0000"/>
              </a:solidFill>
            </a:rPr>
            <a:t>1. Duyệt</a:t>
          </a:r>
          <a:r>
            <a:rPr lang="en-US" sz="2000" baseline="0">
              <a:solidFill>
                <a:srgbClr val="FF0000"/>
              </a:solidFill>
            </a:rPr>
            <a:t> fit theo mẫu size set</a:t>
          </a:r>
        </a:p>
        <a:p>
          <a:r>
            <a:rPr lang="en-US" sz="2000" baseline="0">
              <a:solidFill>
                <a:srgbClr val="FF0000"/>
              </a:solidFill>
            </a:rPr>
            <a:t>2. Cập nhật POM logo giữa trước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3. Thêm POM to bản viền cổ 2cm</a:t>
          </a:r>
          <a:endParaRPr lang="en-US" sz="2000">
            <a:solidFill>
              <a:srgbClr val="FF0000"/>
            </a:solidFill>
            <a:effectLst/>
          </a:endParaRPr>
        </a:p>
        <a:p>
          <a:endParaRPr lang="en-US" sz="1100">
            <a:solidFill>
              <a:srgbClr val="FF0000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V110"/>
  <sheetViews>
    <sheetView view="pageBreakPreview" topLeftCell="A30" zoomScale="40" zoomScaleNormal="55" zoomScaleSheetLayoutView="40" zoomScalePageLayoutView="40" workbookViewId="0">
      <selection activeCell="G70" sqref="G70"/>
    </sheetView>
  </sheetViews>
  <sheetFormatPr defaultColWidth="9.26953125" defaultRowHeight="14"/>
  <cols>
    <col min="1" max="1" width="8.453125" style="327" customWidth="1"/>
    <col min="2" max="2" width="40.7265625" style="327" customWidth="1"/>
    <col min="3" max="3" width="34.7265625" style="327" customWidth="1"/>
    <col min="4" max="4" width="32" style="327" customWidth="1"/>
    <col min="5" max="5" width="24.26953125" style="327" customWidth="1"/>
    <col min="6" max="6" width="34.81640625" style="327" customWidth="1"/>
    <col min="7" max="7" width="27.81640625" style="328" customWidth="1"/>
    <col min="8" max="8" width="21.81640625" style="327" customWidth="1"/>
    <col min="9" max="9" width="22.54296875" style="327" customWidth="1"/>
    <col min="10" max="10" width="27.26953125" style="327" customWidth="1"/>
    <col min="11" max="11" width="21.7265625" style="327" customWidth="1"/>
    <col min="12" max="12" width="20.81640625" style="327" customWidth="1"/>
    <col min="13" max="13" width="19.54296875" style="327" customWidth="1"/>
    <col min="14" max="14" width="17.81640625" style="327" customWidth="1"/>
    <col min="15" max="15" width="22.26953125" style="327" customWidth="1"/>
    <col min="16" max="16" width="33.81640625" style="327" customWidth="1"/>
    <col min="17" max="17" width="15" style="327" bestFit="1" customWidth="1"/>
    <col min="18" max="19" width="14.26953125" style="327" bestFit="1" customWidth="1"/>
    <col min="20" max="21" width="11.26953125" style="327" bestFit="1" customWidth="1"/>
    <col min="22" max="22" width="9.26953125" style="327" bestFit="1" customWidth="1"/>
    <col min="23" max="23" width="16.453125" style="327" bestFit="1" customWidth="1"/>
    <col min="24" max="16384" width="9.26953125" style="327"/>
  </cols>
  <sheetData>
    <row r="1" spans="1:16" s="4" customFormat="1" ht="25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62" t="s">
        <v>0</v>
      </c>
      <c r="N1" s="462" t="s">
        <v>0</v>
      </c>
      <c r="O1" s="463" t="s">
        <v>1</v>
      </c>
      <c r="P1" s="463"/>
    </row>
    <row r="2" spans="1:16" s="4" customFormat="1" ht="25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62" t="s">
        <v>2</v>
      </c>
      <c r="N2" s="462" t="s">
        <v>2</v>
      </c>
      <c r="O2" s="464" t="s">
        <v>3</v>
      </c>
      <c r="P2" s="464"/>
    </row>
    <row r="3" spans="1:16" s="4" customFormat="1" ht="25.9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62" t="s">
        <v>4</v>
      </c>
      <c r="N3" s="462" t="s">
        <v>4</v>
      </c>
      <c r="O3" s="465" t="s">
        <v>5</v>
      </c>
      <c r="P3" s="463"/>
    </row>
    <row r="4" spans="1:16" s="5" customFormat="1" ht="35.5" thickBot="1">
      <c r="B4" s="220" t="s">
        <v>240</v>
      </c>
      <c r="C4" s="227"/>
      <c r="D4" s="227"/>
      <c r="E4" s="227"/>
      <c r="F4" s="227"/>
      <c r="G4" s="7"/>
    </row>
    <row r="5" spans="1:16" s="217" customFormat="1" ht="63.75" customHeight="1">
      <c r="B5" s="228" t="s">
        <v>6</v>
      </c>
      <c r="C5" s="228"/>
      <c r="D5" s="229"/>
      <c r="E5" s="230"/>
      <c r="F5" s="231"/>
      <c r="G5" s="446" t="s">
        <v>505</v>
      </c>
      <c r="H5" s="447"/>
      <c r="I5" s="447"/>
      <c r="J5" s="447"/>
      <c r="K5" s="447"/>
      <c r="L5" s="448"/>
      <c r="N5" s="153"/>
      <c r="O5" s="153"/>
    </row>
    <row r="6" spans="1:16" s="217" customFormat="1" ht="63.75" customHeight="1">
      <c r="B6" s="229" t="s">
        <v>7</v>
      </c>
      <c r="C6" s="229"/>
      <c r="D6" s="232" t="s">
        <v>496</v>
      </c>
      <c r="E6" s="233"/>
      <c r="F6" s="229"/>
      <c r="G6" s="449"/>
      <c r="H6" s="450"/>
      <c r="I6" s="450"/>
      <c r="J6" s="450"/>
      <c r="K6" s="450"/>
      <c r="L6" s="451"/>
      <c r="M6" s="153"/>
      <c r="N6" s="153"/>
      <c r="O6" s="153"/>
      <c r="P6" s="153"/>
    </row>
    <row r="7" spans="1:16" s="217" customFormat="1" ht="63.75" customHeight="1">
      <c r="B7" s="229" t="s">
        <v>8</v>
      </c>
      <c r="C7" s="229"/>
      <c r="D7" s="232" t="s">
        <v>375</v>
      </c>
      <c r="E7" s="234"/>
      <c r="F7" s="229"/>
      <c r="G7" s="449"/>
      <c r="H7" s="450"/>
      <c r="I7" s="450"/>
      <c r="J7" s="450"/>
      <c r="K7" s="450"/>
      <c r="L7" s="451"/>
      <c r="M7" s="153"/>
      <c r="N7" s="153"/>
      <c r="O7" s="153"/>
      <c r="P7" s="153"/>
    </row>
    <row r="8" spans="1:16" s="217" customFormat="1" ht="147.65" customHeight="1" thickBot="1">
      <c r="B8" s="229" t="s">
        <v>9</v>
      </c>
      <c r="C8" s="229"/>
      <c r="D8" s="460" t="s">
        <v>376</v>
      </c>
      <c r="E8" s="460"/>
      <c r="F8" s="461"/>
      <c r="G8" s="452"/>
      <c r="H8" s="453"/>
      <c r="I8" s="453"/>
      <c r="J8" s="453"/>
      <c r="K8" s="453"/>
      <c r="L8" s="454"/>
      <c r="M8" s="153"/>
      <c r="N8" s="153"/>
      <c r="O8" s="153"/>
      <c r="P8" s="153"/>
    </row>
    <row r="9" spans="1:16" s="218" customFormat="1" ht="56.25" customHeight="1">
      <c r="B9" s="234" t="s">
        <v>10</v>
      </c>
      <c r="C9" s="234"/>
      <c r="D9" s="229" t="s">
        <v>202</v>
      </c>
      <c r="E9" s="229"/>
      <c r="F9" s="229"/>
      <c r="G9" s="219"/>
      <c r="H9" s="16"/>
      <c r="I9" s="16"/>
      <c r="J9" s="16"/>
      <c r="K9" s="16"/>
      <c r="L9" s="16"/>
      <c r="M9" s="16"/>
      <c r="N9" s="16"/>
      <c r="O9" s="16"/>
      <c r="P9" s="16"/>
    </row>
    <row r="10" spans="1:16" s="14" customFormat="1" ht="56.25" customHeight="1">
      <c r="B10" s="235" t="s">
        <v>11</v>
      </c>
      <c r="C10" s="235"/>
      <c r="D10" s="236" t="s">
        <v>357</v>
      </c>
      <c r="E10" s="236"/>
      <c r="F10" s="236"/>
      <c r="G10" s="244"/>
      <c r="H10" s="236"/>
      <c r="I10" s="237"/>
      <c r="J10" s="237" t="s">
        <v>12</v>
      </c>
      <c r="K10" s="237"/>
      <c r="L10" s="237" t="s">
        <v>497</v>
      </c>
      <c r="M10" s="245"/>
      <c r="N10" s="245"/>
      <c r="O10" s="245"/>
      <c r="P10" s="245"/>
    </row>
    <row r="11" spans="1:16" s="14" customFormat="1" ht="77.25" customHeight="1">
      <c r="B11" s="237" t="s">
        <v>13</v>
      </c>
      <c r="C11" s="237"/>
      <c r="D11" s="238">
        <v>45588</v>
      </c>
      <c r="E11" s="239"/>
      <c r="F11" s="239"/>
      <c r="G11" s="246"/>
      <c r="H11" s="247"/>
      <c r="I11" s="237"/>
      <c r="J11" s="237" t="s">
        <v>14</v>
      </c>
      <c r="K11" s="237"/>
      <c r="L11" s="458" t="s">
        <v>381</v>
      </c>
      <c r="M11" s="458"/>
      <c r="N11" s="458"/>
      <c r="O11" s="458"/>
      <c r="P11" s="458"/>
    </row>
    <row r="12" spans="1:16" s="14" customFormat="1" ht="56.25" customHeight="1">
      <c r="B12" s="237" t="s">
        <v>15</v>
      </c>
      <c r="C12" s="237"/>
      <c r="D12" s="240"/>
      <c r="E12" s="237"/>
      <c r="F12" s="237"/>
      <c r="G12" s="248"/>
      <c r="H12" s="241"/>
      <c r="I12" s="237"/>
      <c r="J12" s="237" t="s">
        <v>16</v>
      </c>
      <c r="K12" s="227"/>
      <c r="L12" s="237" t="s">
        <v>108</v>
      </c>
      <c r="M12" s="237"/>
      <c r="N12" s="241"/>
      <c r="O12" s="241"/>
      <c r="P12" s="249"/>
    </row>
    <row r="13" spans="1:16" s="14" customFormat="1" ht="56.25" customHeight="1">
      <c r="B13" s="455"/>
      <c r="C13" s="455"/>
      <c r="D13" s="455"/>
      <c r="E13" s="455"/>
      <c r="F13" s="455"/>
      <c r="G13" s="248"/>
      <c r="H13" s="241"/>
      <c r="I13" s="237"/>
      <c r="J13" s="237" t="s">
        <v>17</v>
      </c>
      <c r="K13" s="237"/>
      <c r="L13" s="237" t="s">
        <v>18</v>
      </c>
      <c r="M13" s="241"/>
      <c r="N13" s="245"/>
      <c r="O13" s="245"/>
      <c r="P13" s="241"/>
    </row>
    <row r="14" spans="1:16" s="14" customFormat="1" ht="56.25" customHeight="1">
      <c r="B14" s="237" t="s">
        <v>19</v>
      </c>
      <c r="C14" s="237"/>
      <c r="D14" s="237" t="s">
        <v>20</v>
      </c>
      <c r="E14" s="237"/>
      <c r="F14" s="237"/>
      <c r="G14" s="250"/>
      <c r="H14" s="237"/>
      <c r="I14" s="237"/>
      <c r="J14" s="237" t="s">
        <v>21</v>
      </c>
      <c r="K14" s="237"/>
      <c r="L14" s="245" t="s">
        <v>203</v>
      </c>
      <c r="M14" s="245"/>
      <c r="N14" s="245"/>
      <c r="O14" s="245"/>
      <c r="P14" s="245"/>
    </row>
    <row r="15" spans="1:16" s="14" customFormat="1" ht="56.25" customHeight="1">
      <c r="B15" s="234" t="s">
        <v>22</v>
      </c>
      <c r="C15" s="234"/>
      <c r="D15" s="234"/>
      <c r="E15" s="242"/>
      <c r="F15" s="242"/>
      <c r="G15" s="251"/>
      <c r="H15" s="242"/>
      <c r="I15" s="242"/>
      <c r="J15" s="242"/>
      <c r="K15" s="242"/>
      <c r="L15" s="242"/>
      <c r="M15" s="242"/>
      <c r="N15" s="242"/>
      <c r="O15" s="242"/>
      <c r="P15" s="242"/>
    </row>
    <row r="16" spans="1:16" s="32" customFormat="1" ht="18.75" customHeight="1"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</row>
    <row r="17" spans="1:22" s="292" customFormat="1" ht="59.25" hidden="1" customHeight="1">
      <c r="B17" s="348"/>
      <c r="C17" s="349" t="s">
        <v>23</v>
      </c>
      <c r="D17" s="349" t="s">
        <v>24</v>
      </c>
      <c r="E17" s="350" t="s">
        <v>25</v>
      </c>
      <c r="F17" s="350"/>
      <c r="G17" s="350" t="s">
        <v>472</v>
      </c>
      <c r="H17" s="350" t="s">
        <v>473</v>
      </c>
      <c r="I17" s="350" t="s">
        <v>474</v>
      </c>
      <c r="J17" s="350" t="s">
        <v>475</v>
      </c>
      <c r="K17" s="350" t="s">
        <v>476</v>
      </c>
      <c r="L17" s="350" t="s">
        <v>31</v>
      </c>
      <c r="M17" s="350"/>
      <c r="N17" s="350"/>
      <c r="O17" s="350"/>
      <c r="P17" s="348" t="s">
        <v>32</v>
      </c>
    </row>
    <row r="18" spans="1:22" s="292" customFormat="1" ht="59.25" hidden="1" customHeight="1">
      <c r="B18" s="317" t="s">
        <v>33</v>
      </c>
      <c r="C18" s="347" t="s">
        <v>378</v>
      </c>
      <c r="D18" s="300" t="s">
        <v>311</v>
      </c>
      <c r="E18" s="301"/>
      <c r="F18" s="302"/>
      <c r="G18" s="401"/>
      <c r="H18" s="401"/>
      <c r="I18" s="401"/>
      <c r="J18" s="401"/>
      <c r="K18" s="401"/>
      <c r="L18" s="401"/>
      <c r="M18" s="302"/>
      <c r="N18" s="302"/>
      <c r="O18" s="302"/>
      <c r="P18" s="303">
        <f>SUM(G18:O18)</f>
        <v>0</v>
      </c>
      <c r="Q18" s="304"/>
      <c r="R18" s="304"/>
      <c r="S18" s="304"/>
      <c r="T18" s="304"/>
      <c r="U18" s="304"/>
      <c r="V18" s="304"/>
    </row>
    <row r="19" spans="1:22" s="292" customFormat="1" ht="59.25" hidden="1" customHeight="1">
      <c r="B19" s="317" t="s">
        <v>35</v>
      </c>
      <c r="C19" s="347" t="str">
        <f>C18</f>
        <v>CFN01XXBBW</v>
      </c>
      <c r="D19" s="305" t="str">
        <f>D18</f>
        <v>Black / White</v>
      </c>
      <c r="E19" s="301"/>
      <c r="F19" s="302"/>
      <c r="G19" s="302">
        <f>ROUNDUP(G18*5%,0)</f>
        <v>0</v>
      </c>
      <c r="H19" s="302">
        <f t="shared" ref="H19:L19" si="0">ROUNDUP(H18*5%,0)</f>
        <v>0</v>
      </c>
      <c r="I19" s="302">
        <f t="shared" si="0"/>
        <v>0</v>
      </c>
      <c r="J19" s="302">
        <f t="shared" si="0"/>
        <v>0</v>
      </c>
      <c r="K19" s="302">
        <f t="shared" si="0"/>
        <v>0</v>
      </c>
      <c r="L19" s="302">
        <f t="shared" si="0"/>
        <v>0</v>
      </c>
      <c r="M19" s="302"/>
      <c r="N19" s="302"/>
      <c r="O19" s="302"/>
      <c r="P19" s="303">
        <f>SUM(G19:O19)</f>
        <v>0</v>
      </c>
    </row>
    <row r="20" spans="1:22" s="291" customFormat="1" ht="59.25" hidden="1" customHeight="1">
      <c r="B20" s="351" t="s">
        <v>36</v>
      </c>
      <c r="C20" s="352" t="str">
        <f>C18</f>
        <v>CFN01XXBBW</v>
      </c>
      <c r="D20" s="353" t="str">
        <f>D19</f>
        <v>Black / White</v>
      </c>
      <c r="E20" s="353"/>
      <c r="F20" s="354"/>
      <c r="G20" s="354">
        <f>SUM(G18:G19)</f>
        <v>0</v>
      </c>
      <c r="H20" s="354">
        <f t="shared" ref="H20:L20" si="1">SUM(H18:H19)</f>
        <v>0</v>
      </c>
      <c r="I20" s="354">
        <f t="shared" si="1"/>
        <v>0</v>
      </c>
      <c r="J20" s="354">
        <f t="shared" si="1"/>
        <v>0</v>
      </c>
      <c r="K20" s="354">
        <f t="shared" si="1"/>
        <v>0</v>
      </c>
      <c r="L20" s="354">
        <f t="shared" si="1"/>
        <v>0</v>
      </c>
      <c r="M20" s="354"/>
      <c r="N20" s="354"/>
      <c r="O20" s="354"/>
      <c r="P20" s="354">
        <f>SUM(G20:O20)</f>
        <v>0</v>
      </c>
    </row>
    <row r="21" spans="1:22" s="306" customFormat="1" ht="59.25" hidden="1" customHeight="1">
      <c r="A21" s="316"/>
      <c r="B21" s="355" t="s">
        <v>37</v>
      </c>
      <c r="C21" s="355"/>
      <c r="D21" s="356" t="str">
        <f>D20</f>
        <v>Black / White</v>
      </c>
      <c r="E21" s="356"/>
      <c r="F21" s="357"/>
      <c r="G21" s="357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0</v>
      </c>
      <c r="M21" s="358"/>
      <c r="N21" s="358"/>
      <c r="O21" s="358"/>
      <c r="P21" s="358">
        <f>SUM(G21:O21)</f>
        <v>0</v>
      </c>
    </row>
    <row r="22" spans="1:22" s="292" customFormat="1" ht="59.25" hidden="1" customHeight="1">
      <c r="B22" s="307"/>
      <c r="C22" s="307"/>
      <c r="D22" s="307"/>
      <c r="E22" s="308"/>
      <c r="F22" s="308"/>
      <c r="G22" s="309"/>
      <c r="H22" s="308"/>
      <c r="I22" s="308"/>
      <c r="J22" s="308"/>
      <c r="L22" s="308"/>
      <c r="M22" s="310"/>
      <c r="N22" s="311"/>
      <c r="O22" s="311"/>
      <c r="P22" s="311"/>
    </row>
    <row r="23" spans="1:22" s="292" customFormat="1" ht="59.25" customHeight="1">
      <c r="B23" s="348"/>
      <c r="C23" s="349" t="s">
        <v>23</v>
      </c>
      <c r="D23" s="349" t="s">
        <v>24</v>
      </c>
      <c r="E23" s="350" t="s">
        <v>25</v>
      </c>
      <c r="F23" s="350"/>
      <c r="G23" s="350" t="s">
        <v>472</v>
      </c>
      <c r="H23" s="350" t="s">
        <v>473</v>
      </c>
      <c r="I23" s="350" t="s">
        <v>474</v>
      </c>
      <c r="J23" s="350" t="s">
        <v>475</v>
      </c>
      <c r="K23" s="350" t="s">
        <v>476</v>
      </c>
      <c r="L23" s="350" t="s">
        <v>31</v>
      </c>
      <c r="M23" s="350"/>
      <c r="N23" s="350"/>
      <c r="O23" s="350"/>
      <c r="P23" s="348" t="s">
        <v>32</v>
      </c>
    </row>
    <row r="24" spans="1:22" s="292" customFormat="1" ht="59.25" customHeight="1">
      <c r="B24" s="317" t="s">
        <v>33</v>
      </c>
      <c r="C24" s="347" t="s">
        <v>379</v>
      </c>
      <c r="D24" s="300" t="s">
        <v>377</v>
      </c>
      <c r="E24" s="301"/>
      <c r="F24" s="302"/>
      <c r="G24" s="401">
        <v>27</v>
      </c>
      <c r="H24" s="401">
        <v>102</v>
      </c>
      <c r="I24" s="401">
        <v>188</v>
      </c>
      <c r="J24" s="401">
        <v>149</v>
      </c>
      <c r="K24" s="401">
        <v>85</v>
      </c>
      <c r="L24" s="401">
        <v>28</v>
      </c>
      <c r="M24" s="302"/>
      <c r="N24" s="302"/>
      <c r="O24" s="302"/>
      <c r="P24" s="303">
        <f>SUM(G24:O24)</f>
        <v>579</v>
      </c>
      <c r="Q24" s="304"/>
      <c r="R24" s="304"/>
      <c r="S24" s="304"/>
      <c r="T24" s="304"/>
      <c r="U24" s="304"/>
      <c r="V24" s="304"/>
    </row>
    <row r="25" spans="1:22" s="292" customFormat="1" ht="59.25" customHeight="1">
      <c r="B25" s="317" t="s">
        <v>35</v>
      </c>
      <c r="C25" s="347" t="str">
        <f>C24</f>
        <v>CFN01XXPMW</v>
      </c>
      <c r="D25" s="305" t="str">
        <f>D24</f>
        <v>Blush Pink / White</v>
      </c>
      <c r="E25" s="301"/>
      <c r="F25" s="302"/>
      <c r="G25" s="302">
        <f>ROUNDUP(G24*5%,0)</f>
        <v>2</v>
      </c>
      <c r="H25" s="302">
        <f t="shared" ref="H25:L25" si="2">ROUNDUP(H24*5%,0)</f>
        <v>6</v>
      </c>
      <c r="I25" s="302">
        <f t="shared" si="2"/>
        <v>10</v>
      </c>
      <c r="J25" s="302">
        <f t="shared" si="2"/>
        <v>8</v>
      </c>
      <c r="K25" s="302">
        <f t="shared" si="2"/>
        <v>5</v>
      </c>
      <c r="L25" s="302">
        <f t="shared" si="2"/>
        <v>2</v>
      </c>
      <c r="M25" s="302"/>
      <c r="N25" s="302"/>
      <c r="O25" s="302"/>
      <c r="P25" s="303">
        <f>SUM(G25:O25)</f>
        <v>33</v>
      </c>
    </row>
    <row r="26" spans="1:22" s="306" customFormat="1" ht="59.25" customHeight="1">
      <c r="A26" s="316"/>
      <c r="B26" s="355" t="s">
        <v>37</v>
      </c>
      <c r="C26" s="355"/>
      <c r="D26" s="356" t="str">
        <f>D27</f>
        <v>Blush Pink / White</v>
      </c>
      <c r="E26" s="356"/>
      <c r="F26" s="357"/>
      <c r="G26" s="357">
        <v>0</v>
      </c>
      <c r="H26" s="357">
        <v>0</v>
      </c>
      <c r="I26" s="357">
        <v>1</v>
      </c>
      <c r="J26" s="357">
        <v>0</v>
      </c>
      <c r="K26" s="357">
        <v>0</v>
      </c>
      <c r="L26" s="357">
        <v>0</v>
      </c>
      <c r="M26" s="358"/>
      <c r="N26" s="358"/>
      <c r="O26" s="358"/>
      <c r="P26" s="358">
        <f>SUM(G26:O26)</f>
        <v>1</v>
      </c>
    </row>
    <row r="27" spans="1:22" s="291" customFormat="1" ht="59.25" customHeight="1">
      <c r="B27" s="351" t="s">
        <v>36</v>
      </c>
      <c r="C27" s="352" t="str">
        <f>C24</f>
        <v>CFN01XXPMW</v>
      </c>
      <c r="D27" s="353" t="str">
        <f>D25</f>
        <v>Blush Pink / White</v>
      </c>
      <c r="E27" s="353"/>
      <c r="F27" s="354"/>
      <c r="G27" s="354">
        <f>SUM(G24:G25)</f>
        <v>29</v>
      </c>
      <c r="H27" s="354">
        <f t="shared" ref="H27:L27" si="3">SUM(H24:H25)</f>
        <v>108</v>
      </c>
      <c r="I27" s="354">
        <f>SUM(I24:I26)</f>
        <v>199</v>
      </c>
      <c r="J27" s="354">
        <f t="shared" si="3"/>
        <v>157</v>
      </c>
      <c r="K27" s="354">
        <f t="shared" si="3"/>
        <v>90</v>
      </c>
      <c r="L27" s="354">
        <f t="shared" si="3"/>
        <v>30</v>
      </c>
      <c r="M27" s="354"/>
      <c r="N27" s="354"/>
      <c r="O27" s="354"/>
      <c r="P27" s="354">
        <f>SUM(G27:O27)</f>
        <v>613</v>
      </c>
    </row>
    <row r="28" spans="1:22" s="292" customFormat="1" ht="55.5" customHeight="1">
      <c r="B28" s="307"/>
      <c r="C28" s="307"/>
      <c r="D28" s="307"/>
      <c r="E28" s="308"/>
      <c r="F28" s="308"/>
      <c r="G28" s="309"/>
      <c r="H28" s="308"/>
      <c r="I28" s="308"/>
      <c r="J28" s="308"/>
      <c r="L28" s="308"/>
      <c r="M28" s="310"/>
      <c r="N28" s="311"/>
      <c r="O28" s="311"/>
      <c r="P28" s="311"/>
    </row>
    <row r="29" spans="1:22" s="291" customFormat="1" ht="51.65" customHeight="1">
      <c r="B29" s="312" t="s">
        <v>38</v>
      </c>
      <c r="C29" s="313"/>
      <c r="D29" s="312"/>
      <c r="E29" s="314"/>
      <c r="F29" s="315"/>
      <c r="G29" s="315">
        <f t="shared" ref="G29:L29" si="4">SUM(G20,G27)</f>
        <v>29</v>
      </c>
      <c r="H29" s="315">
        <f t="shared" si="4"/>
        <v>108</v>
      </c>
      <c r="I29" s="315">
        <f t="shared" si="4"/>
        <v>199</v>
      </c>
      <c r="J29" s="315">
        <f t="shared" si="4"/>
        <v>157</v>
      </c>
      <c r="K29" s="315">
        <f t="shared" si="4"/>
        <v>90</v>
      </c>
      <c r="L29" s="315">
        <f t="shared" si="4"/>
        <v>30</v>
      </c>
      <c r="M29" s="315"/>
      <c r="N29" s="315"/>
      <c r="O29" s="315"/>
      <c r="P29" s="315">
        <f>SUM(G29:O29)</f>
        <v>613</v>
      </c>
    </row>
    <row r="30" spans="1:22" s="47" customFormat="1" ht="53.25" customHeight="1">
      <c r="B30" s="48"/>
      <c r="C30" s="48"/>
      <c r="D30" s="459"/>
      <c r="E30" s="459"/>
      <c r="F30" s="459"/>
      <c r="G30" s="459"/>
      <c r="H30" s="459"/>
      <c r="I30" s="459"/>
      <c r="J30" s="459"/>
      <c r="K30" s="459"/>
      <c r="L30" s="54"/>
      <c r="M30" s="318"/>
      <c r="N30" s="319"/>
      <c r="O30" s="319"/>
      <c r="P30" s="320"/>
    </row>
    <row r="31" spans="1:22" s="4" customFormat="1" ht="30.75" customHeight="1" thickBot="1">
      <c r="B31" s="17" t="s">
        <v>39</v>
      </c>
      <c r="C31" s="321"/>
      <c r="D31" s="321"/>
      <c r="E31" s="321"/>
      <c r="F31" s="57"/>
      <c r="G31" s="58"/>
      <c r="H31" s="57"/>
      <c r="I31" s="57"/>
      <c r="J31" s="57"/>
      <c r="K31" s="57"/>
      <c r="L31" s="57"/>
      <c r="N31" s="59"/>
      <c r="O31" s="59"/>
      <c r="P31" s="322"/>
    </row>
    <row r="32" spans="1:22" s="255" customFormat="1" ht="207" customHeight="1" thickBot="1">
      <c r="A32" s="456" t="s">
        <v>40</v>
      </c>
      <c r="B32" s="457"/>
      <c r="C32" s="457"/>
      <c r="D32" s="252" t="s">
        <v>41</v>
      </c>
      <c r="E32" s="253" t="s">
        <v>42</v>
      </c>
      <c r="F32" s="252" t="s">
        <v>43</v>
      </c>
      <c r="G32" s="254" t="s">
        <v>44</v>
      </c>
      <c r="H32" s="254" t="s">
        <v>45</v>
      </c>
      <c r="I32" s="254" t="s">
        <v>46</v>
      </c>
      <c r="J32" s="254" t="s">
        <v>470</v>
      </c>
      <c r="K32" s="254" t="s">
        <v>471</v>
      </c>
      <c r="L32" s="254" t="s">
        <v>48</v>
      </c>
      <c r="M32" s="254" t="s">
        <v>49</v>
      </c>
      <c r="N32" s="466" t="s">
        <v>50</v>
      </c>
      <c r="O32" s="466"/>
      <c r="P32" s="467"/>
    </row>
    <row r="33" spans="1:19" s="14" customFormat="1" ht="63" hidden="1" customHeight="1">
      <c r="A33" s="468" t="str">
        <f>D18</f>
        <v>Black / White</v>
      </c>
      <c r="B33" s="469"/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70"/>
    </row>
    <row r="34" spans="1:19" s="5" customFormat="1" ht="209.25" hidden="1" customHeight="1">
      <c r="A34" s="256">
        <v>1</v>
      </c>
      <c r="B34" s="441" t="str">
        <f>L11</f>
        <v>VTK6207-1M SINGLE JERSEY 100% ORGANIC COTTON 16'SCM/1, 240GSM, CW: 170CM</v>
      </c>
      <c r="C34" s="441"/>
      <c r="D34" s="257" t="s">
        <v>51</v>
      </c>
      <c r="E34" s="257" t="s">
        <v>322</v>
      </c>
      <c r="F34" s="258" t="s">
        <v>28</v>
      </c>
      <c r="G34" s="259">
        <f>P20</f>
        <v>0</v>
      </c>
      <c r="H34" s="424">
        <v>0.99</v>
      </c>
      <c r="I34" s="260">
        <f>G34*H34</f>
        <v>0</v>
      </c>
      <c r="J34" s="259">
        <f>(I34*25%+(I34/50)*0.5)</f>
        <v>0</v>
      </c>
      <c r="K34" s="259">
        <v>0</v>
      </c>
      <c r="L34" s="323">
        <v>2</v>
      </c>
      <c r="M34" s="400">
        <f>ROUNDUP(SUM(I34:L34),0)</f>
        <v>2</v>
      </c>
      <c r="N34" s="478" t="s">
        <v>506</v>
      </c>
      <c r="O34" s="479"/>
      <c r="P34" s="480"/>
      <c r="S34" s="5">
        <f>824*17%</f>
        <v>140.08000000000001</v>
      </c>
    </row>
    <row r="35" spans="1:19" s="5" customFormat="1" ht="209.25" hidden="1" customHeight="1" thickBot="1">
      <c r="A35" s="256">
        <v>2</v>
      </c>
      <c r="B35" s="471" t="s">
        <v>382</v>
      </c>
      <c r="C35" s="472"/>
      <c r="D35" s="257" t="s">
        <v>214</v>
      </c>
      <c r="E35" s="257" t="str">
        <f>E34</f>
        <v>Basic Black</v>
      </c>
      <c r="F35" s="258" t="s">
        <v>28</v>
      </c>
      <c r="G35" s="259">
        <f>G34</f>
        <v>0</v>
      </c>
      <c r="H35" s="262">
        <v>2.1999999999999999E-2</v>
      </c>
      <c r="I35" s="260">
        <f t="shared" ref="I35" si="5">G35*H35</f>
        <v>0</v>
      </c>
      <c r="J35" s="259">
        <f>(I35*3.6%+(I35/50)*0.5)</f>
        <v>0</v>
      </c>
      <c r="K35" s="259">
        <v>0</v>
      </c>
      <c r="L35" s="323">
        <v>0</v>
      </c>
      <c r="M35" s="400">
        <f t="shared" ref="M35" si="6">ROUNDUP(SUM(I35:L35),0)</f>
        <v>0</v>
      </c>
      <c r="N35" s="478" t="s">
        <v>507</v>
      </c>
      <c r="O35" s="479"/>
      <c r="P35" s="480"/>
      <c r="S35" s="329"/>
    </row>
    <row r="36" spans="1:19" s="14" customFormat="1" ht="63" customHeight="1">
      <c r="A36" s="468" t="str">
        <f>D25</f>
        <v>Blush Pink / White</v>
      </c>
      <c r="B36" s="469"/>
      <c r="C36" s="469"/>
      <c r="D36" s="469"/>
      <c r="E36" s="469"/>
      <c r="F36" s="469"/>
      <c r="G36" s="469"/>
      <c r="H36" s="469"/>
      <c r="I36" s="469"/>
      <c r="J36" s="469"/>
      <c r="K36" s="469"/>
      <c r="L36" s="469"/>
      <c r="M36" s="469"/>
      <c r="N36" s="469"/>
      <c r="O36" s="469"/>
      <c r="P36" s="470"/>
    </row>
    <row r="37" spans="1:19" s="5" customFormat="1" ht="201.75" customHeight="1">
      <c r="A37" s="256">
        <v>1</v>
      </c>
      <c r="B37" s="441" t="str">
        <f>$L$11</f>
        <v>VTK6207-1M SINGLE JERSEY 100% ORGANIC COTTON 16'SCM/1, 240GSM, CW: 170CM</v>
      </c>
      <c r="C37" s="441"/>
      <c r="D37" s="257" t="s">
        <v>51</v>
      </c>
      <c r="E37" s="257" t="s">
        <v>380</v>
      </c>
      <c r="F37" s="258" t="s">
        <v>28</v>
      </c>
      <c r="G37" s="259">
        <f>P27</f>
        <v>613</v>
      </c>
      <c r="H37" s="424">
        <v>0.99</v>
      </c>
      <c r="I37" s="260">
        <f>G37*H37</f>
        <v>606.87</v>
      </c>
      <c r="J37" s="259">
        <f>(I37*5.2%+(I37/50)*0.5)+194</f>
        <v>231.62594000000001</v>
      </c>
      <c r="K37" s="259">
        <v>0</v>
      </c>
      <c r="L37" s="323">
        <v>2</v>
      </c>
      <c r="M37" s="400">
        <f>ROUNDUP(SUM(I37:L37),0)</f>
        <v>841</v>
      </c>
      <c r="N37" s="478" t="s">
        <v>509</v>
      </c>
      <c r="O37" s="479"/>
      <c r="P37" s="480"/>
      <c r="Q37" s="5">
        <f>647*30%</f>
        <v>194.1</v>
      </c>
    </row>
    <row r="38" spans="1:19" s="5" customFormat="1" ht="201.75" customHeight="1">
      <c r="A38" s="256">
        <v>2</v>
      </c>
      <c r="B38" s="433" t="s">
        <v>382</v>
      </c>
      <c r="C38" s="435"/>
      <c r="D38" s="257" t="s">
        <v>214</v>
      </c>
      <c r="E38" s="257" t="str">
        <f>E37</f>
        <v>Pale Mauve</v>
      </c>
      <c r="F38" s="258" t="s">
        <v>28</v>
      </c>
      <c r="G38" s="259">
        <f>P27</f>
        <v>613</v>
      </c>
      <c r="H38" s="262">
        <v>2.1999999999999999E-2</v>
      </c>
      <c r="I38" s="260">
        <f>G38*H38</f>
        <v>13.485999999999999</v>
      </c>
      <c r="J38" s="259">
        <f>(I38*6%+(I38/50)*0.5)</f>
        <v>0.94401999999999986</v>
      </c>
      <c r="K38" s="259">
        <v>0</v>
      </c>
      <c r="L38" s="323">
        <v>0</v>
      </c>
      <c r="M38" s="400">
        <f>ROUNDUP(SUM(I38:L38),0)</f>
        <v>15</v>
      </c>
      <c r="N38" s="478" t="s">
        <v>508</v>
      </c>
      <c r="O38" s="479"/>
      <c r="P38" s="480"/>
      <c r="S38" s="329"/>
    </row>
    <row r="39" spans="1:19" s="64" customFormat="1" ht="66" customHeight="1" thickBot="1">
      <c r="B39" s="17" t="s">
        <v>53</v>
      </c>
      <c r="G39" s="66"/>
      <c r="P39" s="67"/>
    </row>
    <row r="40" spans="1:19" s="255" customFormat="1" ht="75">
      <c r="A40" s="473" t="s">
        <v>54</v>
      </c>
      <c r="B40" s="474"/>
      <c r="C40" s="474"/>
      <c r="D40" s="474"/>
      <c r="E40" s="475"/>
      <c r="F40" s="263" t="s">
        <v>55</v>
      </c>
      <c r="G40" s="263" t="s">
        <v>56</v>
      </c>
      <c r="H40" s="476" t="s">
        <v>57</v>
      </c>
      <c r="I40" s="477"/>
      <c r="J40" s="265" t="s">
        <v>43</v>
      </c>
      <c r="K40" s="263" t="s">
        <v>58</v>
      </c>
      <c r="L40" s="263" t="s">
        <v>59</v>
      </c>
      <c r="M40" s="264" t="s">
        <v>60</v>
      </c>
      <c r="N40" s="264" t="s">
        <v>61</v>
      </c>
      <c r="O40" s="264" t="s">
        <v>62</v>
      </c>
      <c r="P40" s="264" t="s">
        <v>63</v>
      </c>
    </row>
    <row r="41" spans="1:19" s="7" customFormat="1" ht="90.75" hidden="1" customHeight="1">
      <c r="A41" s="266">
        <v>1</v>
      </c>
      <c r="B41" s="443" t="s">
        <v>345</v>
      </c>
      <c r="C41" s="444"/>
      <c r="D41" s="444"/>
      <c r="E41" s="445"/>
      <c r="F41" s="363" t="s">
        <v>334</v>
      </c>
      <c r="G41" s="324" t="s">
        <v>333</v>
      </c>
      <c r="H41" s="436" t="str">
        <f>$E$34</f>
        <v>Basic Black</v>
      </c>
      <c r="I41" s="437"/>
      <c r="J41" s="258" t="s">
        <v>65</v>
      </c>
      <c r="K41" s="258">
        <f>$P$20</f>
        <v>0</v>
      </c>
      <c r="L41" s="268">
        <f t="shared" ref="L41:L42" si="7">170/4500</f>
        <v>3.7777777777777778E-2</v>
      </c>
      <c r="M41" s="269">
        <f t="shared" ref="M41:M47" si="8">K41*L41</f>
        <v>0</v>
      </c>
      <c r="N41" s="269"/>
      <c r="O41" s="270">
        <f t="shared" ref="O41:O50" si="9">ROUNDUP(SUM(M41:N41),0)</f>
        <v>0</v>
      </c>
      <c r="P41" s="271" t="s">
        <v>330</v>
      </c>
    </row>
    <row r="42" spans="1:19" s="7" customFormat="1" ht="90.75" customHeight="1">
      <c r="A42" s="266">
        <v>2</v>
      </c>
      <c r="B42" s="443" t="s">
        <v>345</v>
      </c>
      <c r="C42" s="444"/>
      <c r="D42" s="444"/>
      <c r="E42" s="445"/>
      <c r="F42" s="363" t="s">
        <v>380</v>
      </c>
      <c r="G42" s="324" t="s">
        <v>383</v>
      </c>
      <c r="H42" s="436" t="str">
        <f>$E$37</f>
        <v>Pale Mauve</v>
      </c>
      <c r="I42" s="437"/>
      <c r="J42" s="258" t="s">
        <v>65</v>
      </c>
      <c r="K42" s="258">
        <f>$P$27</f>
        <v>613</v>
      </c>
      <c r="L42" s="268">
        <f t="shared" si="7"/>
        <v>3.7777777777777778E-2</v>
      </c>
      <c r="M42" s="269">
        <f t="shared" ref="M42" si="10">K42*L42</f>
        <v>23.157777777777778</v>
      </c>
      <c r="N42" s="269"/>
      <c r="O42" s="270">
        <f t="shared" si="9"/>
        <v>24</v>
      </c>
      <c r="P42" s="271" t="s">
        <v>330</v>
      </c>
    </row>
    <row r="43" spans="1:19" s="7" customFormat="1" ht="90.75" hidden="1" customHeight="1">
      <c r="A43" s="266">
        <v>5</v>
      </c>
      <c r="B43" s="443" t="s">
        <v>312</v>
      </c>
      <c r="C43" s="444"/>
      <c r="D43" s="444"/>
      <c r="E43" s="445"/>
      <c r="F43" s="267" t="s">
        <v>323</v>
      </c>
      <c r="G43" s="324"/>
      <c r="H43" s="436" t="str">
        <f>$E$34</f>
        <v>Basic Black</v>
      </c>
      <c r="I43" s="437"/>
      <c r="J43" s="258" t="s">
        <v>65</v>
      </c>
      <c r="K43" s="258">
        <f>$P$20</f>
        <v>0</v>
      </c>
      <c r="L43" s="402">
        <v>1E-4</v>
      </c>
      <c r="M43" s="403">
        <f t="shared" ref="M43:M44" si="11">K43*L43</f>
        <v>0</v>
      </c>
      <c r="N43" s="403"/>
      <c r="O43" s="323">
        <f t="shared" ref="O43" si="12">ROUNDUP(SUM(M43:N43),0)</f>
        <v>0</v>
      </c>
      <c r="P43" s="271"/>
    </row>
    <row r="44" spans="1:19" s="7" customFormat="1" ht="90.75" customHeight="1">
      <c r="A44" s="266">
        <v>6</v>
      </c>
      <c r="B44" s="443" t="s">
        <v>312</v>
      </c>
      <c r="C44" s="444"/>
      <c r="D44" s="444"/>
      <c r="E44" s="445"/>
      <c r="F44" s="267" t="s">
        <v>477</v>
      </c>
      <c r="G44" s="324"/>
      <c r="H44" s="436" t="str">
        <f>$E$37</f>
        <v>Pale Mauve</v>
      </c>
      <c r="I44" s="437"/>
      <c r="J44" s="258" t="s">
        <v>65</v>
      </c>
      <c r="K44" s="258">
        <f>$P$27</f>
        <v>613</v>
      </c>
      <c r="L44" s="402">
        <v>1E-4</v>
      </c>
      <c r="M44" s="403">
        <f t="shared" si="11"/>
        <v>6.13E-2</v>
      </c>
      <c r="N44" s="403"/>
      <c r="O44" s="323">
        <v>0</v>
      </c>
      <c r="P44" s="271"/>
    </row>
    <row r="45" spans="1:19" s="7" customFormat="1" ht="90.75" hidden="1" customHeight="1">
      <c r="A45" s="266">
        <v>5</v>
      </c>
      <c r="B45" s="443" t="s">
        <v>346</v>
      </c>
      <c r="C45" s="444"/>
      <c r="D45" s="444"/>
      <c r="E45" s="445"/>
      <c r="F45" s="267" t="s">
        <v>478</v>
      </c>
      <c r="G45" s="324" t="s">
        <v>479</v>
      </c>
      <c r="H45" s="436" t="str">
        <f>$E$34</f>
        <v>Basic Black</v>
      </c>
      <c r="I45" s="437"/>
      <c r="J45" s="258" t="s">
        <v>65</v>
      </c>
      <c r="K45" s="258">
        <f>$P$20</f>
        <v>0</v>
      </c>
      <c r="L45" s="402">
        <v>1E-4</v>
      </c>
      <c r="M45" s="403">
        <f t="shared" ref="M45:M46" si="13">K45*L45</f>
        <v>0</v>
      </c>
      <c r="N45" s="403"/>
      <c r="O45" s="323">
        <f t="shared" ref="O45" si="14">ROUNDUP(SUM(M45:N45),0)</f>
        <v>0</v>
      </c>
      <c r="P45" s="404" t="s">
        <v>480</v>
      </c>
    </row>
    <row r="46" spans="1:19" s="7" customFormat="1" ht="90.75" customHeight="1">
      <c r="A46" s="266">
        <v>6</v>
      </c>
      <c r="B46" s="443" t="s">
        <v>346</v>
      </c>
      <c r="C46" s="444"/>
      <c r="D46" s="444"/>
      <c r="E46" s="445"/>
      <c r="F46" s="267" t="s">
        <v>478</v>
      </c>
      <c r="G46" s="324" t="s">
        <v>479</v>
      </c>
      <c r="H46" s="436" t="str">
        <f>$E$37</f>
        <v>Pale Mauve</v>
      </c>
      <c r="I46" s="437"/>
      <c r="J46" s="258" t="s">
        <v>65</v>
      </c>
      <c r="K46" s="258">
        <f>$P$27</f>
        <v>613</v>
      </c>
      <c r="L46" s="402">
        <v>1E-4</v>
      </c>
      <c r="M46" s="403">
        <f t="shared" si="13"/>
        <v>6.13E-2</v>
      </c>
      <c r="N46" s="403"/>
      <c r="O46" s="323">
        <v>0</v>
      </c>
      <c r="P46" s="271"/>
    </row>
    <row r="47" spans="1:19" s="7" customFormat="1" ht="104.25" hidden="1" customHeight="1">
      <c r="A47" s="266">
        <v>9</v>
      </c>
      <c r="B47" s="443" t="s">
        <v>226</v>
      </c>
      <c r="C47" s="444"/>
      <c r="D47" s="444"/>
      <c r="E47" s="445"/>
      <c r="F47" s="363" t="s">
        <v>483</v>
      </c>
      <c r="G47" s="324" t="s">
        <v>484</v>
      </c>
      <c r="H47" s="436" t="str">
        <f>$E$34</f>
        <v>Basic Black</v>
      </c>
      <c r="I47" s="437"/>
      <c r="J47" s="258" t="s">
        <v>66</v>
      </c>
      <c r="K47" s="258">
        <f>$P$20</f>
        <v>0</v>
      </c>
      <c r="L47" s="268">
        <v>1</v>
      </c>
      <c r="M47" s="269">
        <f t="shared" si="8"/>
        <v>0</v>
      </c>
      <c r="N47" s="269"/>
      <c r="O47" s="270">
        <f t="shared" si="9"/>
        <v>0</v>
      </c>
      <c r="P47" s="271" t="s">
        <v>331</v>
      </c>
    </row>
    <row r="48" spans="1:19" s="7" customFormat="1" ht="104.25" customHeight="1">
      <c r="A48" s="266">
        <v>10</v>
      </c>
      <c r="B48" s="443" t="s">
        <v>226</v>
      </c>
      <c r="C48" s="444"/>
      <c r="D48" s="444"/>
      <c r="E48" s="445"/>
      <c r="F48" s="267" t="s">
        <v>481</v>
      </c>
      <c r="G48" s="324" t="s">
        <v>482</v>
      </c>
      <c r="H48" s="436" t="str">
        <f>$E$37</f>
        <v>Pale Mauve</v>
      </c>
      <c r="I48" s="437"/>
      <c r="J48" s="258" t="s">
        <v>66</v>
      </c>
      <c r="K48" s="258">
        <f>$P$27</f>
        <v>613</v>
      </c>
      <c r="L48" s="268">
        <v>1</v>
      </c>
      <c r="M48" s="269">
        <f t="shared" ref="M48" si="15">K48*L48</f>
        <v>613</v>
      </c>
      <c r="N48" s="269"/>
      <c r="O48" s="270">
        <f t="shared" si="9"/>
        <v>613</v>
      </c>
      <c r="P48" s="271" t="s">
        <v>331</v>
      </c>
    </row>
    <row r="49" spans="1:16" s="7" customFormat="1" ht="122.25" hidden="1" customHeight="1">
      <c r="A49" s="266">
        <v>13</v>
      </c>
      <c r="B49" s="433" t="s">
        <v>332</v>
      </c>
      <c r="C49" s="434"/>
      <c r="D49" s="434"/>
      <c r="E49" s="435"/>
      <c r="F49" s="363" t="s">
        <v>485</v>
      </c>
      <c r="G49" s="324" t="s">
        <v>486</v>
      </c>
      <c r="H49" s="436" t="str">
        <f>$E$34</f>
        <v>Basic Black</v>
      </c>
      <c r="I49" s="437"/>
      <c r="J49" s="258" t="s">
        <v>66</v>
      </c>
      <c r="K49" s="258">
        <f>$P$20</f>
        <v>0</v>
      </c>
      <c r="L49" s="268">
        <v>1</v>
      </c>
      <c r="M49" s="269">
        <f t="shared" ref="M49:M50" si="16">K49*L49</f>
        <v>0</v>
      </c>
      <c r="N49" s="269"/>
      <c r="O49" s="270">
        <f t="shared" si="9"/>
        <v>0</v>
      </c>
      <c r="P49" s="271" t="s">
        <v>487</v>
      </c>
    </row>
    <row r="50" spans="1:16" s="7" customFormat="1" ht="122.25" customHeight="1">
      <c r="A50" s="266">
        <v>14</v>
      </c>
      <c r="B50" s="433" t="s">
        <v>332</v>
      </c>
      <c r="C50" s="434"/>
      <c r="D50" s="434"/>
      <c r="E50" s="435"/>
      <c r="F50" s="363" t="s">
        <v>485</v>
      </c>
      <c r="G50" s="324" t="s">
        <v>486</v>
      </c>
      <c r="H50" s="436" t="str">
        <f>$E$37</f>
        <v>Pale Mauve</v>
      </c>
      <c r="I50" s="437"/>
      <c r="J50" s="258" t="s">
        <v>66</v>
      </c>
      <c r="K50" s="258">
        <f>$P$27</f>
        <v>613</v>
      </c>
      <c r="L50" s="268">
        <v>1</v>
      </c>
      <c r="M50" s="269">
        <f t="shared" si="16"/>
        <v>613</v>
      </c>
      <c r="N50" s="269"/>
      <c r="O50" s="270">
        <f t="shared" si="9"/>
        <v>613</v>
      </c>
      <c r="P50" s="271" t="s">
        <v>487</v>
      </c>
    </row>
    <row r="51" spans="1:16" s="7" customFormat="1" ht="113.25" hidden="1" customHeight="1">
      <c r="A51" s="266">
        <v>17</v>
      </c>
      <c r="B51" s="443" t="s">
        <v>326</v>
      </c>
      <c r="C51" s="444"/>
      <c r="D51" s="444"/>
      <c r="E51" s="445"/>
      <c r="F51" s="267" t="s">
        <v>323</v>
      </c>
      <c r="G51" s="324"/>
      <c r="H51" s="436" t="str">
        <f>$E$34</f>
        <v>Basic Black</v>
      </c>
      <c r="I51" s="437"/>
      <c r="J51" s="258" t="s">
        <v>28</v>
      </c>
      <c r="K51" s="258">
        <f>$P$20</f>
        <v>0</v>
      </c>
      <c r="L51" s="268">
        <v>0.04</v>
      </c>
      <c r="M51" s="269">
        <f t="shared" ref="M51" si="17">K51*L51</f>
        <v>0</v>
      </c>
      <c r="N51" s="269"/>
      <c r="O51" s="270">
        <f t="shared" ref="O51" si="18">SUM(M51:N51)</f>
        <v>0</v>
      </c>
      <c r="P51" s="271" t="s">
        <v>329</v>
      </c>
    </row>
    <row r="52" spans="1:16" s="7" customFormat="1" ht="113.25" customHeight="1">
      <c r="A52" s="266">
        <v>18</v>
      </c>
      <c r="B52" s="443" t="s">
        <v>326</v>
      </c>
      <c r="C52" s="444"/>
      <c r="D52" s="444"/>
      <c r="E52" s="445"/>
      <c r="F52" s="267" t="s">
        <v>324</v>
      </c>
      <c r="G52" s="324"/>
      <c r="H52" s="436" t="str">
        <f>$E$37</f>
        <v>Pale Mauve</v>
      </c>
      <c r="I52" s="437"/>
      <c r="J52" s="258" t="s">
        <v>28</v>
      </c>
      <c r="K52" s="258">
        <f>$P$27</f>
        <v>613</v>
      </c>
      <c r="L52" s="268">
        <v>0.04</v>
      </c>
      <c r="M52" s="269">
        <f t="shared" ref="M52" si="19">K52*L52</f>
        <v>24.52</v>
      </c>
      <c r="N52" s="269"/>
      <c r="O52" s="270">
        <f t="shared" ref="O52" si="20">SUM(M52:N52)</f>
        <v>24.52</v>
      </c>
      <c r="P52" s="271" t="s">
        <v>329</v>
      </c>
    </row>
    <row r="53" spans="1:16" s="7" customFormat="1" ht="113.25" hidden="1" customHeight="1">
      <c r="A53" s="266">
        <v>21</v>
      </c>
      <c r="B53" s="441" t="s">
        <v>327</v>
      </c>
      <c r="C53" s="441"/>
      <c r="D53" s="441"/>
      <c r="E53" s="441"/>
      <c r="F53" s="170" t="s">
        <v>128</v>
      </c>
      <c r="G53" s="405" t="s">
        <v>488</v>
      </c>
      <c r="H53" s="436" t="str">
        <f>$E$34</f>
        <v>Basic Black</v>
      </c>
      <c r="I53" s="437"/>
      <c r="J53" s="258" t="s">
        <v>66</v>
      </c>
      <c r="K53" s="258">
        <f>$P$20</f>
        <v>0</v>
      </c>
      <c r="L53" s="268">
        <v>1</v>
      </c>
      <c r="M53" s="269">
        <f t="shared" ref="M53:M54" si="21">K53*L53</f>
        <v>0</v>
      </c>
      <c r="N53" s="269"/>
      <c r="O53" s="270">
        <f t="shared" ref="O53:O54" si="22">SUM(M53:N53)</f>
        <v>0</v>
      </c>
      <c r="P53" s="271" t="s">
        <v>328</v>
      </c>
    </row>
    <row r="54" spans="1:16" s="7" customFormat="1" ht="113.25" customHeight="1">
      <c r="A54" s="399">
        <v>22</v>
      </c>
      <c r="B54" s="441" t="s">
        <v>327</v>
      </c>
      <c r="C54" s="441"/>
      <c r="D54" s="441"/>
      <c r="E54" s="441"/>
      <c r="F54" s="170" t="s">
        <v>128</v>
      </c>
      <c r="G54" s="405" t="s">
        <v>488</v>
      </c>
      <c r="H54" s="436" t="str">
        <f>$E$37</f>
        <v>Pale Mauve</v>
      </c>
      <c r="I54" s="437"/>
      <c r="J54" s="258" t="s">
        <v>66</v>
      </c>
      <c r="K54" s="258">
        <f>$P$27</f>
        <v>613</v>
      </c>
      <c r="L54" s="268">
        <v>1</v>
      </c>
      <c r="M54" s="269">
        <f t="shared" si="21"/>
        <v>613</v>
      </c>
      <c r="N54" s="269"/>
      <c r="O54" s="270">
        <f t="shared" si="22"/>
        <v>613</v>
      </c>
      <c r="P54" s="407" t="s">
        <v>328</v>
      </c>
    </row>
    <row r="55" spans="1:16" s="64" customFormat="1" ht="71.25" customHeight="1" thickBot="1">
      <c r="B55" s="17" t="s">
        <v>67</v>
      </c>
      <c r="G55" s="66"/>
      <c r="P55" s="67"/>
    </row>
    <row r="56" spans="1:16" s="255" customFormat="1" ht="75">
      <c r="A56" s="473" t="s">
        <v>54</v>
      </c>
      <c r="B56" s="474"/>
      <c r="C56" s="474"/>
      <c r="D56" s="474"/>
      <c r="E56" s="475"/>
      <c r="F56" s="263" t="s">
        <v>55</v>
      </c>
      <c r="G56" s="263" t="s">
        <v>56</v>
      </c>
      <c r="H56" s="476" t="s">
        <v>57</v>
      </c>
      <c r="I56" s="477"/>
      <c r="J56" s="265" t="s">
        <v>43</v>
      </c>
      <c r="K56" s="263" t="s">
        <v>58</v>
      </c>
      <c r="L56" s="263" t="s">
        <v>59</v>
      </c>
      <c r="M56" s="264" t="s">
        <v>60</v>
      </c>
      <c r="N56" s="264" t="s">
        <v>61</v>
      </c>
      <c r="O56" s="264" t="s">
        <v>62</v>
      </c>
      <c r="P56" s="264" t="s">
        <v>63</v>
      </c>
    </row>
    <row r="57" spans="1:16" s="360" customFormat="1" ht="100.5" hidden="1" customHeight="1">
      <c r="A57" s="256">
        <v>1</v>
      </c>
      <c r="B57" s="433" t="s">
        <v>313</v>
      </c>
      <c r="C57" s="434"/>
      <c r="D57" s="434"/>
      <c r="E57" s="435"/>
      <c r="F57" s="359" t="s">
        <v>34</v>
      </c>
      <c r="G57" s="359"/>
      <c r="H57" s="436" t="str">
        <f>$E$34</f>
        <v>Basic Black</v>
      </c>
      <c r="I57" s="437"/>
      <c r="J57" s="259" t="s">
        <v>66</v>
      </c>
      <c r="K57" s="258">
        <f>$P$20</f>
        <v>0</v>
      </c>
      <c r="L57" s="259">
        <v>1</v>
      </c>
      <c r="M57" s="259">
        <f t="shared" ref="M57:M58" si="23">L57*K57</f>
        <v>0</v>
      </c>
      <c r="N57" s="260"/>
      <c r="O57" s="280">
        <f t="shared" ref="O57:O58" si="24">M57</f>
        <v>0</v>
      </c>
      <c r="P57" s="280" t="s">
        <v>314</v>
      </c>
    </row>
    <row r="58" spans="1:16" s="360" customFormat="1" ht="100.5" customHeight="1">
      <c r="A58" s="256">
        <v>2</v>
      </c>
      <c r="B58" s="433" t="s">
        <v>313</v>
      </c>
      <c r="C58" s="434"/>
      <c r="D58" s="434"/>
      <c r="E58" s="435"/>
      <c r="F58" s="359" t="s">
        <v>34</v>
      </c>
      <c r="G58" s="359"/>
      <c r="H58" s="436" t="str">
        <f>$E$37</f>
        <v>Pale Mauve</v>
      </c>
      <c r="I58" s="437"/>
      <c r="J58" s="259" t="s">
        <v>66</v>
      </c>
      <c r="K58" s="258">
        <f>$P$27</f>
        <v>613</v>
      </c>
      <c r="L58" s="259">
        <v>1</v>
      </c>
      <c r="M58" s="259">
        <f t="shared" si="23"/>
        <v>613</v>
      </c>
      <c r="N58" s="260"/>
      <c r="O58" s="280">
        <f t="shared" si="24"/>
        <v>613</v>
      </c>
      <c r="P58" s="280" t="s">
        <v>314</v>
      </c>
    </row>
    <row r="59" spans="1:16" s="360" customFormat="1" ht="100.5" hidden="1" customHeight="1">
      <c r="A59" s="256">
        <v>5</v>
      </c>
      <c r="B59" s="433" t="s">
        <v>315</v>
      </c>
      <c r="C59" s="434"/>
      <c r="D59" s="434"/>
      <c r="E59" s="435"/>
      <c r="F59" s="359" t="s">
        <v>68</v>
      </c>
      <c r="G59" s="359"/>
      <c r="H59" s="436" t="str">
        <f>$E$34</f>
        <v>Basic Black</v>
      </c>
      <c r="I59" s="437"/>
      <c r="J59" s="259" t="s">
        <v>66</v>
      </c>
      <c r="K59" s="258">
        <f t="shared" ref="K59" si="25">$P$20</f>
        <v>0</v>
      </c>
      <c r="L59" s="259">
        <v>1</v>
      </c>
      <c r="M59" s="259">
        <f t="shared" ref="M59:M69" si="26">L59*K59</f>
        <v>0</v>
      </c>
      <c r="N59" s="260"/>
      <c r="O59" s="280">
        <f t="shared" ref="O59:O69" si="27">M59</f>
        <v>0</v>
      </c>
      <c r="P59" s="280" t="s">
        <v>314</v>
      </c>
    </row>
    <row r="60" spans="1:16" s="360" customFormat="1" ht="100.5" customHeight="1">
      <c r="A60" s="256">
        <v>6</v>
      </c>
      <c r="B60" s="433" t="s">
        <v>315</v>
      </c>
      <c r="C60" s="434"/>
      <c r="D60" s="434"/>
      <c r="E60" s="435"/>
      <c r="F60" s="359" t="s">
        <v>68</v>
      </c>
      <c r="G60" s="359"/>
      <c r="H60" s="436" t="str">
        <f>$E$37</f>
        <v>Pale Mauve</v>
      </c>
      <c r="I60" s="437"/>
      <c r="J60" s="259" t="s">
        <v>66</v>
      </c>
      <c r="K60" s="258">
        <f t="shared" ref="K60" si="28">$P$27</f>
        <v>613</v>
      </c>
      <c r="L60" s="259">
        <v>1</v>
      </c>
      <c r="M60" s="259">
        <f t="shared" ref="M60" si="29">L60*K60</f>
        <v>613</v>
      </c>
      <c r="N60" s="260"/>
      <c r="O60" s="280">
        <f t="shared" ref="O60" si="30">M60</f>
        <v>613</v>
      </c>
      <c r="P60" s="280" t="s">
        <v>314</v>
      </c>
    </row>
    <row r="61" spans="1:16" s="360" customFormat="1" ht="101.25" hidden="1" customHeight="1">
      <c r="A61" s="256">
        <v>9</v>
      </c>
      <c r="B61" s="433" t="s">
        <v>489</v>
      </c>
      <c r="C61" s="434"/>
      <c r="D61" s="434"/>
      <c r="E61" s="435"/>
      <c r="F61" s="359" t="s">
        <v>316</v>
      </c>
      <c r="G61" s="359"/>
      <c r="H61" s="436" t="str">
        <f>$E$34</f>
        <v>Basic Black</v>
      </c>
      <c r="I61" s="437"/>
      <c r="J61" s="259" t="s">
        <v>66</v>
      </c>
      <c r="K61" s="258">
        <f t="shared" ref="K61" si="31">$P$20</f>
        <v>0</v>
      </c>
      <c r="L61" s="259">
        <v>3</v>
      </c>
      <c r="M61" s="259">
        <f t="shared" si="26"/>
        <v>0</v>
      </c>
      <c r="N61" s="260"/>
      <c r="O61" s="280">
        <f t="shared" si="27"/>
        <v>0</v>
      </c>
      <c r="P61" s="280" t="s">
        <v>490</v>
      </c>
    </row>
    <row r="62" spans="1:16" s="360" customFormat="1" ht="101.25" customHeight="1">
      <c r="A62" s="256">
        <v>10</v>
      </c>
      <c r="B62" s="433" t="s">
        <v>489</v>
      </c>
      <c r="C62" s="434"/>
      <c r="D62" s="434"/>
      <c r="E62" s="435"/>
      <c r="F62" s="359" t="s">
        <v>316</v>
      </c>
      <c r="G62" s="359"/>
      <c r="H62" s="436" t="str">
        <f>$E$37</f>
        <v>Pale Mauve</v>
      </c>
      <c r="I62" s="437"/>
      <c r="J62" s="259" t="s">
        <v>66</v>
      </c>
      <c r="K62" s="258">
        <f t="shared" ref="K62" si="32">$P$27</f>
        <v>613</v>
      </c>
      <c r="L62" s="259">
        <v>3</v>
      </c>
      <c r="M62" s="259">
        <f t="shared" ref="M62" si="33">L62*K62</f>
        <v>1839</v>
      </c>
      <c r="N62" s="260"/>
      <c r="O62" s="280">
        <f t="shared" ref="O62" si="34">M62</f>
        <v>1839</v>
      </c>
      <c r="P62" s="280" t="s">
        <v>490</v>
      </c>
    </row>
    <row r="63" spans="1:16" s="360" customFormat="1" ht="132" hidden="1" customHeight="1">
      <c r="A63" s="256">
        <v>13</v>
      </c>
      <c r="B63" s="433" t="s">
        <v>317</v>
      </c>
      <c r="C63" s="434"/>
      <c r="D63" s="434"/>
      <c r="E63" s="435"/>
      <c r="F63" s="359" t="s">
        <v>316</v>
      </c>
      <c r="G63" s="359"/>
      <c r="H63" s="436" t="str">
        <f>$E$34</f>
        <v>Basic Black</v>
      </c>
      <c r="I63" s="437"/>
      <c r="J63" s="259" t="s">
        <v>318</v>
      </c>
      <c r="K63" s="258">
        <f t="shared" ref="K63" si="35">$P$20</f>
        <v>0</v>
      </c>
      <c r="L63" s="259">
        <v>1</v>
      </c>
      <c r="M63" s="259">
        <f t="shared" si="26"/>
        <v>0</v>
      </c>
      <c r="N63" s="260"/>
      <c r="O63" s="280">
        <f t="shared" si="27"/>
        <v>0</v>
      </c>
      <c r="P63" s="361" t="s">
        <v>491</v>
      </c>
    </row>
    <row r="64" spans="1:16" s="360" customFormat="1" ht="132" customHeight="1">
      <c r="A64" s="256">
        <v>14</v>
      </c>
      <c r="B64" s="433" t="s">
        <v>317</v>
      </c>
      <c r="C64" s="434"/>
      <c r="D64" s="434"/>
      <c r="E64" s="435"/>
      <c r="F64" s="359" t="s">
        <v>316</v>
      </c>
      <c r="G64" s="359"/>
      <c r="H64" s="436" t="str">
        <f>$E$37</f>
        <v>Pale Mauve</v>
      </c>
      <c r="I64" s="437"/>
      <c r="J64" s="259" t="s">
        <v>318</v>
      </c>
      <c r="K64" s="258">
        <f t="shared" ref="K64" si="36">$P$27</f>
        <v>613</v>
      </c>
      <c r="L64" s="259">
        <v>1</v>
      </c>
      <c r="M64" s="259">
        <f t="shared" ref="M64" si="37">L64*K64</f>
        <v>613</v>
      </c>
      <c r="N64" s="260"/>
      <c r="O64" s="280">
        <f t="shared" ref="O64" si="38">M64</f>
        <v>613</v>
      </c>
      <c r="P64" s="361" t="s">
        <v>491</v>
      </c>
    </row>
    <row r="65" spans="1:17" s="360" customFormat="1" ht="94.5" hidden="1" customHeight="1">
      <c r="A65" s="256">
        <v>17</v>
      </c>
      <c r="B65" s="441" t="s">
        <v>494</v>
      </c>
      <c r="C65" s="442"/>
      <c r="D65" s="442"/>
      <c r="E65" s="442"/>
      <c r="F65" s="359" t="s">
        <v>324</v>
      </c>
      <c r="G65" s="406" t="s">
        <v>493</v>
      </c>
      <c r="H65" s="436" t="str">
        <f>$E$34</f>
        <v>Basic Black</v>
      </c>
      <c r="I65" s="437"/>
      <c r="J65" s="259" t="s">
        <v>66</v>
      </c>
      <c r="K65" s="258">
        <f t="shared" ref="K65" si="39">$P$20</f>
        <v>0</v>
      </c>
      <c r="L65" s="259">
        <v>1</v>
      </c>
      <c r="M65" s="259">
        <f t="shared" si="26"/>
        <v>0</v>
      </c>
      <c r="N65" s="260"/>
      <c r="O65" s="280">
        <f t="shared" si="27"/>
        <v>0</v>
      </c>
      <c r="P65" s="280" t="s">
        <v>492</v>
      </c>
    </row>
    <row r="66" spans="1:17" s="360" customFormat="1" ht="94.5" customHeight="1">
      <c r="A66" s="256">
        <v>18</v>
      </c>
      <c r="B66" s="441" t="s">
        <v>494</v>
      </c>
      <c r="C66" s="442"/>
      <c r="D66" s="442"/>
      <c r="E66" s="442"/>
      <c r="F66" s="359" t="s">
        <v>324</v>
      </c>
      <c r="G66" s="406" t="s">
        <v>493</v>
      </c>
      <c r="H66" s="436" t="str">
        <f>$E$37</f>
        <v>Pale Mauve</v>
      </c>
      <c r="I66" s="437"/>
      <c r="J66" s="259" t="s">
        <v>66</v>
      </c>
      <c r="K66" s="258">
        <f t="shared" ref="K66" si="40">$P$27</f>
        <v>613</v>
      </c>
      <c r="L66" s="259">
        <v>1</v>
      </c>
      <c r="M66" s="259">
        <f t="shared" ref="M66" si="41">L66*K66</f>
        <v>613</v>
      </c>
      <c r="N66" s="260"/>
      <c r="O66" s="280">
        <f t="shared" ref="O66" si="42">M66</f>
        <v>613</v>
      </c>
      <c r="P66" s="280" t="s">
        <v>492</v>
      </c>
    </row>
    <row r="67" spans="1:17" s="360" customFormat="1" ht="83.25" hidden="1" customHeight="1">
      <c r="A67" s="256">
        <v>29</v>
      </c>
      <c r="B67" s="433" t="s">
        <v>321</v>
      </c>
      <c r="C67" s="434"/>
      <c r="D67" s="434"/>
      <c r="E67" s="435"/>
      <c r="F67" s="359" t="s">
        <v>69</v>
      </c>
      <c r="G67" s="359"/>
      <c r="H67" s="436" t="str">
        <f>$E$34</f>
        <v>Basic Black</v>
      </c>
      <c r="I67" s="437"/>
      <c r="J67" s="259" t="s">
        <v>66</v>
      </c>
      <c r="K67" s="258">
        <f t="shared" ref="K67" si="43">$P$20</f>
        <v>0</v>
      </c>
      <c r="L67" s="362">
        <f t="shared" ref="L67:L68" si="44">1/50</f>
        <v>0.02</v>
      </c>
      <c r="M67" s="259">
        <f t="shared" si="26"/>
        <v>0</v>
      </c>
      <c r="N67" s="260"/>
      <c r="O67" s="280">
        <f t="shared" si="27"/>
        <v>0</v>
      </c>
      <c r="P67" s="280" t="s">
        <v>495</v>
      </c>
    </row>
    <row r="68" spans="1:17" s="360" customFormat="1" ht="83.25" customHeight="1">
      <c r="A68" s="256">
        <v>30</v>
      </c>
      <c r="B68" s="433" t="s">
        <v>321</v>
      </c>
      <c r="C68" s="434"/>
      <c r="D68" s="434"/>
      <c r="E68" s="435"/>
      <c r="F68" s="359" t="s">
        <v>69</v>
      </c>
      <c r="G68" s="359"/>
      <c r="H68" s="436" t="str">
        <f>$E$37</f>
        <v>Pale Mauve</v>
      </c>
      <c r="I68" s="437"/>
      <c r="J68" s="259" t="s">
        <v>66</v>
      </c>
      <c r="K68" s="258">
        <f t="shared" ref="K68" si="45">$P$27</f>
        <v>613</v>
      </c>
      <c r="L68" s="362">
        <f t="shared" si="44"/>
        <v>0.02</v>
      </c>
      <c r="M68" s="259">
        <f t="shared" ref="M68" si="46">L68*K68</f>
        <v>12.26</v>
      </c>
      <c r="N68" s="260"/>
      <c r="O68" s="280">
        <f t="shared" ref="O68" si="47">M68</f>
        <v>12.26</v>
      </c>
      <c r="P68" s="280" t="s">
        <v>495</v>
      </c>
    </row>
    <row r="69" spans="1:17" s="360" customFormat="1" ht="83.25" hidden="1" customHeight="1">
      <c r="A69" s="256">
        <v>33</v>
      </c>
      <c r="B69" s="433" t="s">
        <v>143</v>
      </c>
      <c r="C69" s="434"/>
      <c r="D69" s="434"/>
      <c r="E69" s="435"/>
      <c r="F69" s="359" t="s">
        <v>69</v>
      </c>
      <c r="G69" s="359"/>
      <c r="H69" s="436" t="str">
        <f>$E$34</f>
        <v>Basic Black</v>
      </c>
      <c r="I69" s="437"/>
      <c r="J69" s="259" t="s">
        <v>66</v>
      </c>
      <c r="K69" s="258">
        <f t="shared" ref="K69" si="48">$P$20</f>
        <v>0</v>
      </c>
      <c r="L69" s="362">
        <f>1/50*2</f>
        <v>0.04</v>
      </c>
      <c r="M69" s="259">
        <f t="shared" si="26"/>
        <v>0</v>
      </c>
      <c r="N69" s="260"/>
      <c r="O69" s="280">
        <f t="shared" si="27"/>
        <v>0</v>
      </c>
      <c r="P69" s="280" t="s">
        <v>495</v>
      </c>
    </row>
    <row r="70" spans="1:17" s="360" customFormat="1" ht="83.25" customHeight="1">
      <c r="A70" s="256">
        <v>34</v>
      </c>
      <c r="B70" s="433" t="s">
        <v>143</v>
      </c>
      <c r="C70" s="434"/>
      <c r="D70" s="434"/>
      <c r="E70" s="435"/>
      <c r="F70" s="359" t="s">
        <v>69</v>
      </c>
      <c r="G70" s="359"/>
      <c r="H70" s="436" t="str">
        <f>$E$37</f>
        <v>Pale Mauve</v>
      </c>
      <c r="I70" s="437"/>
      <c r="J70" s="259" t="s">
        <v>66</v>
      </c>
      <c r="K70" s="258">
        <f t="shared" ref="K70" si="49">$P$27</f>
        <v>613</v>
      </c>
      <c r="L70" s="362">
        <f>1/50*2</f>
        <v>0.04</v>
      </c>
      <c r="M70" s="259">
        <f t="shared" ref="M70" si="50">L70*K70</f>
        <v>24.52</v>
      </c>
      <c r="N70" s="260"/>
      <c r="O70" s="280">
        <f t="shared" ref="O70" si="51">M70</f>
        <v>24.52</v>
      </c>
      <c r="P70" s="280" t="s">
        <v>495</v>
      </c>
    </row>
    <row r="71" spans="1:17" s="174" customFormat="1" ht="24" customHeight="1">
      <c r="A71" s="159"/>
      <c r="B71" s="159"/>
      <c r="C71" s="159"/>
      <c r="D71" s="159"/>
      <c r="E71" s="159"/>
      <c r="F71" s="184"/>
      <c r="G71" s="186"/>
      <c r="H71" s="184"/>
      <c r="I71" s="184"/>
      <c r="J71" s="221"/>
      <c r="K71" s="181"/>
      <c r="L71" s="222"/>
      <c r="M71" s="223"/>
      <c r="N71" s="223"/>
      <c r="O71" s="224"/>
      <c r="P71" s="225"/>
    </row>
    <row r="72" spans="1:17" s="288" customFormat="1" ht="49.5" customHeight="1">
      <c r="A72" s="281"/>
      <c r="B72" s="291" t="s">
        <v>70</v>
      </c>
      <c r="C72" s="281"/>
      <c r="D72" s="281"/>
      <c r="E72" s="281"/>
      <c r="F72" s="282"/>
      <c r="G72" s="325"/>
      <c r="H72" s="282"/>
      <c r="I72" s="282"/>
      <c r="J72" s="283"/>
      <c r="K72" s="291" t="s">
        <v>71</v>
      </c>
      <c r="L72" s="284"/>
      <c r="M72" s="285"/>
      <c r="N72" s="285"/>
      <c r="O72" s="286"/>
      <c r="P72" s="287"/>
    </row>
    <row r="73" spans="1:17" s="289" customFormat="1" ht="49.5" customHeight="1">
      <c r="A73" s="289">
        <v>1</v>
      </c>
      <c r="B73" s="340" t="s">
        <v>72</v>
      </c>
      <c r="C73" s="336" t="s">
        <v>238</v>
      </c>
      <c r="D73" s="292"/>
      <c r="E73" s="292"/>
      <c r="F73" s="292"/>
      <c r="G73" s="293"/>
      <c r="H73" s="293"/>
      <c r="I73" s="293"/>
      <c r="J73" s="293"/>
      <c r="K73" s="294"/>
      <c r="L73" s="293"/>
      <c r="M73" s="293"/>
      <c r="N73" s="293"/>
      <c r="O73" s="293"/>
      <c r="P73" s="293"/>
    </row>
    <row r="74" spans="1:17" s="272" customFormat="1" ht="32.5" hidden="1">
      <c r="A74" s="273"/>
      <c r="B74" s="273"/>
      <c r="C74" s="11"/>
      <c r="D74" s="11"/>
      <c r="E74" s="11"/>
      <c r="F74" s="11"/>
      <c r="G74" s="7"/>
      <c r="H74" s="7"/>
      <c r="I74" s="7"/>
      <c r="J74" s="7"/>
      <c r="K74" s="9"/>
      <c r="L74" s="7"/>
      <c r="M74" s="7"/>
      <c r="N74" s="7"/>
      <c r="O74" s="7"/>
      <c r="P74" s="7"/>
    </row>
    <row r="75" spans="1:17" s="14" customFormat="1" ht="34.5" hidden="1" customHeight="1">
      <c r="A75" s="147"/>
      <c r="B75" s="438" t="s">
        <v>73</v>
      </c>
      <c r="C75" s="439"/>
      <c r="D75" s="439"/>
      <c r="E75" s="439"/>
      <c r="F75" s="439"/>
      <c r="G75" s="439"/>
      <c r="H75" s="439"/>
      <c r="I75" s="440"/>
      <c r="J75" s="71"/>
      <c r="K75" s="18"/>
      <c r="L75" s="18"/>
      <c r="M75" s="71"/>
      <c r="N75" s="71"/>
      <c r="O75" s="71"/>
      <c r="P75" s="71"/>
      <c r="Q75" s="71"/>
    </row>
    <row r="76" spans="1:17" s="14" customFormat="1" ht="59.25" hidden="1" customHeight="1">
      <c r="A76" s="147"/>
      <c r="B76" s="482" t="s">
        <v>57</v>
      </c>
      <c r="C76" s="483"/>
      <c r="D76" s="484" t="s">
        <v>77</v>
      </c>
      <c r="E76" s="485"/>
      <c r="F76" s="485"/>
      <c r="G76" s="485"/>
      <c r="H76" s="485"/>
      <c r="I76" s="486"/>
      <c r="J76" s="71"/>
      <c r="K76" s="71"/>
      <c r="L76" s="71"/>
      <c r="M76" s="71"/>
      <c r="N76" s="71"/>
      <c r="O76" s="71"/>
      <c r="P76" s="71"/>
      <c r="Q76" s="71"/>
    </row>
    <row r="77" spans="1:17" s="14" customFormat="1" ht="78.650000000000006" hidden="1" customHeight="1">
      <c r="A77" s="147"/>
      <c r="B77" s="487" t="str">
        <f>$D$20</f>
        <v>Black / White</v>
      </c>
      <c r="C77" s="487">
        <f t="shared" ref="C77" si="52">$E$56</f>
        <v>0</v>
      </c>
      <c r="D77" s="488" t="s">
        <v>227</v>
      </c>
      <c r="E77" s="489"/>
      <c r="F77" s="489"/>
      <c r="G77" s="489"/>
      <c r="H77" s="489"/>
      <c r="I77" s="490"/>
      <c r="J77" s="71"/>
      <c r="K77" s="71"/>
      <c r="L77" s="71"/>
      <c r="M77" s="71"/>
      <c r="N77" s="71"/>
      <c r="O77" s="71"/>
    </row>
    <row r="78" spans="1:17" s="14" customFormat="1" ht="27.5" hidden="1"/>
    <row r="79" spans="1:17" s="14" customFormat="1" ht="28" hidden="1">
      <c r="A79" s="147"/>
      <c r="B79" s="438"/>
      <c r="C79" s="439"/>
      <c r="D79" s="491"/>
      <c r="E79" s="491"/>
      <c r="F79" s="491"/>
      <c r="G79" s="491"/>
      <c r="H79" s="491"/>
      <c r="I79" s="492"/>
      <c r="J79" s="71"/>
      <c r="K79" s="71"/>
      <c r="L79" s="71"/>
    </row>
    <row r="80" spans="1:17" s="14" customFormat="1" ht="40.5" hidden="1" customHeight="1">
      <c r="A80" s="147"/>
      <c r="B80" s="513"/>
      <c r="C80" s="514"/>
      <c r="D80" s="334" t="s">
        <v>26</v>
      </c>
      <c r="E80" s="334" t="s">
        <v>27</v>
      </c>
      <c r="F80" s="334" t="s">
        <v>28</v>
      </c>
      <c r="G80" s="334" t="s">
        <v>29</v>
      </c>
      <c r="H80" s="334" t="s">
        <v>30</v>
      </c>
      <c r="I80" s="334" t="s">
        <v>31</v>
      </c>
      <c r="J80" s="71"/>
    </row>
    <row r="81" spans="1:17" s="14" customFormat="1" ht="30" hidden="1">
      <c r="A81" s="147"/>
      <c r="B81" s="515" t="s">
        <v>228</v>
      </c>
      <c r="C81" s="515"/>
      <c r="D81" s="335"/>
      <c r="E81" s="335"/>
      <c r="F81" s="335" t="s">
        <v>229</v>
      </c>
      <c r="G81" s="335"/>
      <c r="H81" s="335"/>
      <c r="I81" s="335"/>
      <c r="J81" s="71"/>
    </row>
    <row r="82" spans="1:17" s="272" customFormat="1" ht="39.5">
      <c r="A82" s="289">
        <v>1</v>
      </c>
      <c r="B82" s="340" t="s">
        <v>239</v>
      </c>
      <c r="C82" s="336" t="s">
        <v>237</v>
      </c>
      <c r="D82" s="292"/>
      <c r="E82" s="11"/>
      <c r="F82" s="11"/>
      <c r="G82" s="7"/>
      <c r="H82" s="7"/>
      <c r="I82" s="7"/>
      <c r="J82" s="7"/>
      <c r="K82" s="9"/>
      <c r="L82" s="7"/>
      <c r="M82" s="7"/>
      <c r="N82" s="7"/>
      <c r="O82" s="7"/>
      <c r="P82" s="7"/>
    </row>
    <row r="83" spans="1:17" s="5" customFormat="1" ht="57.75" customHeight="1">
      <c r="A83" s="272"/>
      <c r="B83" s="501" t="s">
        <v>73</v>
      </c>
      <c r="C83" s="502"/>
      <c r="D83" s="502"/>
      <c r="E83" s="502"/>
      <c r="F83" s="502"/>
      <c r="G83" s="502"/>
      <c r="H83" s="502"/>
      <c r="I83" s="512"/>
      <c r="J83" s="7"/>
      <c r="K83" s="9"/>
      <c r="L83" s="7"/>
      <c r="M83" s="7"/>
      <c r="N83" s="7"/>
      <c r="O83" s="7"/>
      <c r="P83" s="7"/>
      <c r="Q83" s="7"/>
    </row>
    <row r="84" spans="1:17" s="5" customFormat="1" ht="57.75" customHeight="1">
      <c r="A84" s="272"/>
      <c r="B84" s="494" t="s">
        <v>57</v>
      </c>
      <c r="C84" s="495"/>
      <c r="D84" s="494" t="s">
        <v>77</v>
      </c>
      <c r="E84" s="495"/>
      <c r="F84" s="495"/>
      <c r="G84" s="495"/>
      <c r="H84" s="495"/>
      <c r="I84" s="496"/>
      <c r="J84" s="7"/>
      <c r="K84" s="7"/>
      <c r="L84" s="7"/>
      <c r="M84" s="7"/>
      <c r="N84" s="7"/>
      <c r="O84" s="7"/>
      <c r="P84" s="7"/>
      <c r="Q84" s="7"/>
    </row>
    <row r="85" spans="1:17" s="5" customFormat="1" ht="91.15" customHeight="1">
      <c r="A85" s="272"/>
      <c r="B85" s="436" t="str">
        <f>$D$18</f>
        <v>Black / White</v>
      </c>
      <c r="C85" s="437"/>
      <c r="D85" s="506" t="s">
        <v>510</v>
      </c>
      <c r="E85" s="507"/>
      <c r="F85" s="507"/>
      <c r="G85" s="507"/>
      <c r="H85" s="507"/>
      <c r="I85" s="508"/>
      <c r="J85" s="7"/>
      <c r="K85" s="7"/>
      <c r="L85" s="7"/>
      <c r="M85" s="7"/>
      <c r="N85" s="7"/>
    </row>
    <row r="86" spans="1:17" s="5" customFormat="1" ht="91.15" customHeight="1">
      <c r="A86" s="272"/>
      <c r="B86" s="436" t="str">
        <f>$D$25</f>
        <v>Blush Pink / White</v>
      </c>
      <c r="C86" s="437"/>
      <c r="D86" s="509"/>
      <c r="E86" s="510"/>
      <c r="F86" s="510"/>
      <c r="G86" s="510"/>
      <c r="H86" s="510"/>
      <c r="I86" s="511"/>
      <c r="J86" s="7"/>
      <c r="K86" s="7"/>
      <c r="L86" s="7"/>
      <c r="M86" s="7"/>
      <c r="N86" s="7"/>
    </row>
    <row r="87" spans="1:17" s="5" customFormat="1" ht="57.75" customHeight="1">
      <c r="A87" s="272"/>
      <c r="B87" s="501" t="s">
        <v>75</v>
      </c>
      <c r="C87" s="502"/>
      <c r="D87" s="503"/>
      <c r="E87" s="503"/>
      <c r="F87" s="503"/>
      <c r="G87" s="503"/>
      <c r="H87" s="503"/>
      <c r="I87" s="504"/>
      <c r="J87" s="7"/>
      <c r="K87" s="7"/>
    </row>
    <row r="88" spans="1:17" s="5" customFormat="1" ht="57.75" customHeight="1">
      <c r="A88" s="272"/>
      <c r="B88" s="433"/>
      <c r="C88" s="435"/>
      <c r="D88" s="276" t="s">
        <v>26</v>
      </c>
      <c r="E88" s="276" t="s">
        <v>27</v>
      </c>
      <c r="F88" s="276" t="s">
        <v>28</v>
      </c>
      <c r="G88" s="276" t="s">
        <v>29</v>
      </c>
      <c r="H88" s="276" t="s">
        <v>30</v>
      </c>
      <c r="I88" s="276" t="s">
        <v>31</v>
      </c>
    </row>
    <row r="89" spans="1:17" s="5" customFormat="1" ht="111.75" customHeight="1">
      <c r="A89" s="272"/>
      <c r="B89" s="505" t="s">
        <v>501</v>
      </c>
      <c r="C89" s="505"/>
      <c r="D89" s="408">
        <v>21.5</v>
      </c>
      <c r="E89" s="408">
        <v>22</v>
      </c>
      <c r="F89" s="408">
        <v>22.5</v>
      </c>
      <c r="G89" s="408">
        <v>23</v>
      </c>
      <c r="H89" s="408">
        <v>23.5</v>
      </c>
      <c r="I89" s="408">
        <v>24</v>
      </c>
    </row>
    <row r="90" spans="1:17" s="5" customFormat="1" ht="111.75" customHeight="1">
      <c r="A90" s="272"/>
      <c r="B90" s="505" t="s">
        <v>502</v>
      </c>
      <c r="C90" s="505"/>
      <c r="D90" s="408">
        <v>7.3</v>
      </c>
      <c r="E90" s="408">
        <v>7.8</v>
      </c>
      <c r="F90" s="408">
        <v>8.3000000000000007</v>
      </c>
      <c r="G90" s="408">
        <v>8.8000000000000007</v>
      </c>
      <c r="H90" s="408">
        <v>9.3000000000000007</v>
      </c>
      <c r="I90" s="408">
        <v>9.8000000000000007</v>
      </c>
    </row>
    <row r="91" spans="1:17" s="289" customFormat="1" ht="59.25" customHeight="1">
      <c r="A91" s="295">
        <v>3</v>
      </c>
      <c r="B91" s="290" t="s">
        <v>78</v>
      </c>
      <c r="C91" s="296" t="s">
        <v>79</v>
      </c>
      <c r="D91" s="296"/>
      <c r="E91" s="296"/>
      <c r="F91" s="296"/>
      <c r="G91" s="293"/>
      <c r="H91" s="293"/>
      <c r="I91" s="293"/>
      <c r="J91" s="293"/>
      <c r="K91" s="294"/>
      <c r="L91" s="293"/>
      <c r="M91" s="293"/>
      <c r="N91" s="293"/>
      <c r="O91" s="293"/>
      <c r="P91" s="293"/>
    </row>
    <row r="92" spans="1:17" s="5" customFormat="1" ht="64.5" hidden="1" customHeight="1">
      <c r="A92" s="272"/>
      <c r="B92" s="274" t="s">
        <v>57</v>
      </c>
      <c r="C92" s="494" t="s">
        <v>80</v>
      </c>
      <c r="D92" s="495"/>
      <c r="E92" s="495"/>
      <c r="F92" s="495"/>
      <c r="G92" s="495"/>
      <c r="H92" s="495"/>
      <c r="I92" s="496"/>
      <c r="J92" s="7"/>
      <c r="K92" s="7"/>
      <c r="L92" s="7"/>
      <c r="M92" s="7"/>
      <c r="N92" s="7"/>
      <c r="O92" s="7"/>
      <c r="P92" s="7"/>
      <c r="Q92" s="7"/>
    </row>
    <row r="93" spans="1:17" s="5" customFormat="1" ht="153.75" hidden="1" customHeight="1">
      <c r="A93" s="272"/>
      <c r="B93" s="275" t="str">
        <f>D20</f>
        <v>Black / White</v>
      </c>
      <c r="C93" s="497" t="s">
        <v>81</v>
      </c>
      <c r="D93" s="498"/>
      <c r="E93" s="498"/>
      <c r="F93" s="498"/>
      <c r="G93" s="498"/>
      <c r="H93" s="498"/>
      <c r="I93" s="499"/>
      <c r="J93" s="7"/>
      <c r="K93" s="7"/>
      <c r="L93" s="7"/>
      <c r="M93" s="7"/>
      <c r="N93" s="7"/>
    </row>
    <row r="94" spans="1:17" s="292" customFormat="1" ht="49.5" customHeight="1">
      <c r="B94" s="500" t="s">
        <v>82</v>
      </c>
      <c r="C94" s="500"/>
      <c r="D94" s="500"/>
      <c r="E94" s="500"/>
      <c r="G94" s="293"/>
      <c r="M94" s="297"/>
      <c r="N94" s="298"/>
      <c r="O94" s="298"/>
      <c r="P94" s="297"/>
    </row>
    <row r="95" spans="1:17" s="292" customFormat="1" ht="51.75" customHeight="1">
      <c r="A95" s="289">
        <v>1</v>
      </c>
      <c r="B95" s="299" t="s">
        <v>83</v>
      </c>
      <c r="C95" s="289"/>
      <c r="D95" s="289"/>
      <c r="G95" s="293"/>
      <c r="L95" s="493"/>
      <c r="M95" s="493"/>
      <c r="N95" s="493"/>
      <c r="O95" s="493"/>
      <c r="P95" s="493"/>
    </row>
    <row r="96" spans="1:17" s="292" customFormat="1" ht="51.75" customHeight="1">
      <c r="A96" s="289">
        <v>2</v>
      </c>
      <c r="B96" s="299" t="s">
        <v>84</v>
      </c>
      <c r="C96" s="289"/>
      <c r="D96" s="289"/>
      <c r="G96" s="293"/>
      <c r="L96" s="493"/>
      <c r="M96" s="493"/>
      <c r="N96" s="493"/>
      <c r="O96" s="493"/>
      <c r="P96" s="493"/>
    </row>
    <row r="97" spans="1:16" s="292" customFormat="1" ht="51.75" customHeight="1">
      <c r="A97" s="289">
        <v>3</v>
      </c>
      <c r="B97" s="299" t="s">
        <v>85</v>
      </c>
      <c r="C97" s="289"/>
      <c r="D97" s="289"/>
      <c r="G97" s="293"/>
      <c r="L97" s="493"/>
      <c r="M97" s="493"/>
      <c r="N97" s="493"/>
      <c r="O97" s="493"/>
      <c r="P97" s="493"/>
    </row>
    <row r="98" spans="1:16" s="6" customFormat="1" ht="58.9" customHeight="1">
      <c r="A98" s="273"/>
      <c r="B98" s="277" t="s">
        <v>86</v>
      </c>
      <c r="C98" s="261" t="s">
        <v>26</v>
      </c>
      <c r="D98" s="261" t="s">
        <v>27</v>
      </c>
      <c r="E98" s="261" t="s">
        <v>28</v>
      </c>
      <c r="F98" s="261" t="s">
        <v>29</v>
      </c>
      <c r="G98" s="261" t="s">
        <v>30</v>
      </c>
      <c r="H98" s="261" t="s">
        <v>31</v>
      </c>
      <c r="I98" s="261" t="s">
        <v>32</v>
      </c>
      <c r="J98" s="278"/>
      <c r="K98" s="279"/>
      <c r="L98" s="279"/>
      <c r="M98" s="278"/>
    </row>
    <row r="99" spans="1:16" s="6" customFormat="1" ht="62.25" customHeight="1">
      <c r="A99" s="273"/>
      <c r="B99" s="277" t="s">
        <v>87</v>
      </c>
      <c r="C99" s="280">
        <f t="shared" ref="C99:H99" si="53">G29</f>
        <v>29</v>
      </c>
      <c r="D99" s="280">
        <f t="shared" si="53"/>
        <v>108</v>
      </c>
      <c r="E99" s="280">
        <f t="shared" si="53"/>
        <v>199</v>
      </c>
      <c r="F99" s="280">
        <f t="shared" si="53"/>
        <v>157</v>
      </c>
      <c r="G99" s="280">
        <f t="shared" si="53"/>
        <v>90</v>
      </c>
      <c r="H99" s="280">
        <f t="shared" si="53"/>
        <v>30</v>
      </c>
      <c r="I99" s="280">
        <f>SUM(C99:H99)</f>
        <v>613</v>
      </c>
      <c r="J99" s="278"/>
      <c r="K99" s="279"/>
      <c r="L99" s="279"/>
      <c r="M99" s="278"/>
    </row>
    <row r="100" spans="1:16" s="331" customFormat="1" ht="81" customHeight="1">
      <c r="A100" s="330"/>
    </row>
    <row r="101" spans="1:16" s="326" customFormat="1" ht="99" customHeight="1">
      <c r="B101" s="333" t="s">
        <v>222</v>
      </c>
      <c r="E101" s="332"/>
      <c r="G101" s="174"/>
    </row>
    <row r="102" spans="1:16" s="326" customFormat="1" ht="139.5" customHeight="1">
      <c r="B102" s="481" t="s">
        <v>374</v>
      </c>
      <c r="C102" s="481"/>
      <c r="D102" s="481"/>
      <c r="E102" s="481"/>
      <c r="F102" s="481"/>
      <c r="G102" s="481"/>
      <c r="H102" s="481"/>
      <c r="I102" s="481"/>
      <c r="J102" s="481"/>
      <c r="K102" s="481"/>
      <c r="L102" s="481"/>
      <c r="M102" s="481"/>
      <c r="N102" s="481"/>
      <c r="O102" s="481"/>
      <c r="P102" s="481"/>
    </row>
    <row r="103" spans="1:16" s="326" customFormat="1" ht="390" customHeight="1">
      <c r="G103" s="174"/>
    </row>
    <row r="104" spans="1:16" s="326" customFormat="1" ht="27.5">
      <c r="G104" s="174"/>
    </row>
    <row r="105" spans="1:16" s="326" customFormat="1" ht="27.5">
      <c r="G105" s="174"/>
    </row>
    <row r="106" spans="1:16" s="326" customFormat="1" ht="27.5">
      <c r="G106" s="174"/>
    </row>
    <row r="107" spans="1:16" s="326" customFormat="1" ht="27.5">
      <c r="G107" s="174"/>
    </row>
    <row r="108" spans="1:16" s="326" customFormat="1" ht="27.5">
      <c r="G108" s="174"/>
    </row>
    <row r="109" spans="1:16" s="326" customFormat="1" ht="27.5">
      <c r="G109" s="174"/>
    </row>
    <row r="110" spans="1:16" s="326" customFormat="1" ht="27.5">
      <c r="G110" s="174"/>
    </row>
  </sheetData>
  <autoFilter ref="A40:V70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0">
      <filters blank="1">
        <filter val="613"/>
        <filter val="SỐ LƯỢNG ĐH"/>
      </filters>
    </filterColumn>
  </autoFilter>
  <mergeCells count="106">
    <mergeCell ref="B102:P102"/>
    <mergeCell ref="B76:C76"/>
    <mergeCell ref="D76:I76"/>
    <mergeCell ref="B77:C77"/>
    <mergeCell ref="D77:I77"/>
    <mergeCell ref="B79:I79"/>
    <mergeCell ref="L95:P97"/>
    <mergeCell ref="C92:I92"/>
    <mergeCell ref="C93:I93"/>
    <mergeCell ref="B94:E94"/>
    <mergeCell ref="B87:I87"/>
    <mergeCell ref="B88:C88"/>
    <mergeCell ref="B90:C90"/>
    <mergeCell ref="D85:I86"/>
    <mergeCell ref="B85:C85"/>
    <mergeCell ref="B86:C86"/>
    <mergeCell ref="D84:I84"/>
    <mergeCell ref="B84:C84"/>
    <mergeCell ref="B83:I83"/>
    <mergeCell ref="B80:C80"/>
    <mergeCell ref="B89:C89"/>
    <mergeCell ref="B81:C81"/>
    <mergeCell ref="B48:E48"/>
    <mergeCell ref="H48:I48"/>
    <mergeCell ref="B62:E62"/>
    <mergeCell ref="H62:I62"/>
    <mergeCell ref="A56:E56"/>
    <mergeCell ref="B57:E57"/>
    <mergeCell ref="H57:I57"/>
    <mergeCell ref="B58:E58"/>
    <mergeCell ref="B54:E54"/>
    <mergeCell ref="H54:I54"/>
    <mergeCell ref="H58:I58"/>
    <mergeCell ref="H56:I56"/>
    <mergeCell ref="A33:P33"/>
    <mergeCell ref="B35:C35"/>
    <mergeCell ref="A40:E40"/>
    <mergeCell ref="H40:I40"/>
    <mergeCell ref="B34:C34"/>
    <mergeCell ref="A36:P36"/>
    <mergeCell ref="B37:C37"/>
    <mergeCell ref="B38:C38"/>
    <mergeCell ref="N37:P37"/>
    <mergeCell ref="N38:P38"/>
    <mergeCell ref="N34:P34"/>
    <mergeCell ref="N35:P35"/>
    <mergeCell ref="G5:L8"/>
    <mergeCell ref="B13:F13"/>
    <mergeCell ref="A32:C32"/>
    <mergeCell ref="L11:P11"/>
    <mergeCell ref="D30:K30"/>
    <mergeCell ref="D8:F8"/>
    <mergeCell ref="M1:N1"/>
    <mergeCell ref="O1:P1"/>
    <mergeCell ref="M2:N2"/>
    <mergeCell ref="O2:P2"/>
    <mergeCell ref="M3:N3"/>
    <mergeCell ref="O3:P3"/>
    <mergeCell ref="N32:P32"/>
    <mergeCell ref="B42:E42"/>
    <mergeCell ref="H42:I42"/>
    <mergeCell ref="H41:I41"/>
    <mergeCell ref="B41:E41"/>
    <mergeCell ref="B43:E43"/>
    <mergeCell ref="H43:I43"/>
    <mergeCell ref="B44:E44"/>
    <mergeCell ref="H44:I44"/>
    <mergeCell ref="B53:E53"/>
    <mergeCell ref="H53:I53"/>
    <mergeCell ref="B52:E52"/>
    <mergeCell ref="H52:I52"/>
    <mergeCell ref="B50:E50"/>
    <mergeCell ref="H50:I50"/>
    <mergeCell ref="H47:I47"/>
    <mergeCell ref="B47:E47"/>
    <mergeCell ref="B51:E51"/>
    <mergeCell ref="H51:I51"/>
    <mergeCell ref="B49:E49"/>
    <mergeCell ref="H49:I49"/>
    <mergeCell ref="B45:E45"/>
    <mergeCell ref="H45:I45"/>
    <mergeCell ref="B46:E46"/>
    <mergeCell ref="H46:I46"/>
    <mergeCell ref="B65:E65"/>
    <mergeCell ref="H65:I65"/>
    <mergeCell ref="B66:E66"/>
    <mergeCell ref="H66:I66"/>
    <mergeCell ref="H63:I63"/>
    <mergeCell ref="B59:E59"/>
    <mergeCell ref="H59:I59"/>
    <mergeCell ref="B60:E60"/>
    <mergeCell ref="H60:I60"/>
    <mergeCell ref="B64:E64"/>
    <mergeCell ref="H64:I64"/>
    <mergeCell ref="B61:E61"/>
    <mergeCell ref="H61:I61"/>
    <mergeCell ref="B63:E63"/>
    <mergeCell ref="B67:E67"/>
    <mergeCell ref="H67:I67"/>
    <mergeCell ref="B68:E68"/>
    <mergeCell ref="H68:I68"/>
    <mergeCell ref="B69:E69"/>
    <mergeCell ref="H69:I69"/>
    <mergeCell ref="B70:E70"/>
    <mergeCell ref="H70:I70"/>
    <mergeCell ref="B75:I75"/>
  </mergeCells>
  <printOptions horizontalCentered="1"/>
  <pageMargins left="0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4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26953125" defaultRowHeight="14"/>
  <cols>
    <col min="1" max="17" width="9.26953125" style="79"/>
    <col min="18" max="18" width="80.26953125" style="79" customWidth="1"/>
    <col min="19" max="16384" width="9.2695312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2695312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2695312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91</v>
      </c>
      <c r="C1" s="82" t="s">
        <v>169</v>
      </c>
      <c r="D1" s="600" t="s">
        <v>170</v>
      </c>
      <c r="E1" s="600"/>
      <c r="F1" s="600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171</v>
      </c>
      <c r="C2" s="87" t="s">
        <v>172</v>
      </c>
      <c r="D2" s="601" t="s">
        <v>173</v>
      </c>
      <c r="E2" s="601"/>
      <c r="F2" s="601"/>
      <c r="G2" s="601"/>
      <c r="H2" s="601"/>
      <c r="I2" s="602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92</v>
      </c>
      <c r="B3" s="89" t="s">
        <v>174</v>
      </c>
      <c r="C3" s="89" t="s">
        <v>175</v>
      </c>
      <c r="D3" s="90" t="s">
        <v>27</v>
      </c>
      <c r="E3" s="90" t="s">
        <v>28</v>
      </c>
      <c r="F3" s="90" t="s">
        <v>29</v>
      </c>
      <c r="G3" s="90" t="s">
        <v>30</v>
      </c>
      <c r="H3" s="90" t="s">
        <v>31</v>
      </c>
      <c r="I3" s="91" t="s">
        <v>176</v>
      </c>
      <c r="J3" s="92"/>
      <c r="K3" s="92"/>
    </row>
    <row r="4" spans="1:25" s="99" customFormat="1" ht="27" customHeight="1">
      <c r="A4" s="94">
        <v>1</v>
      </c>
      <c r="B4" s="95" t="s">
        <v>177</v>
      </c>
      <c r="C4" s="95" t="s">
        <v>178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179</v>
      </c>
      <c r="J4" s="98"/>
      <c r="K4" s="98"/>
    </row>
    <row r="5" spans="1:25" s="99" customFormat="1" ht="27" customHeight="1">
      <c r="A5" s="94">
        <v>2</v>
      </c>
      <c r="B5" s="95" t="s">
        <v>180</v>
      </c>
      <c r="C5" s="95" t="s">
        <v>181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179</v>
      </c>
      <c r="J5" s="98"/>
      <c r="K5" s="98"/>
    </row>
    <row r="6" spans="1:25" s="99" customFormat="1" ht="27" customHeight="1">
      <c r="A6" s="94">
        <v>3</v>
      </c>
      <c r="B6" s="80" t="s">
        <v>182</v>
      </c>
      <c r="C6" s="80" t="s">
        <v>183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179</v>
      </c>
      <c r="J6" s="98"/>
      <c r="K6" s="98"/>
    </row>
    <row r="7" spans="1:25" s="99" customFormat="1" ht="27" customHeight="1">
      <c r="A7" s="94">
        <v>4</v>
      </c>
      <c r="B7" s="80" t="s">
        <v>184</v>
      </c>
      <c r="C7" s="80" t="s">
        <v>185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179</v>
      </c>
      <c r="J7" s="98"/>
      <c r="K7" s="98"/>
    </row>
    <row r="8" spans="1:25" s="99" customFormat="1" ht="27" customHeight="1">
      <c r="A8" s="94">
        <v>5</v>
      </c>
      <c r="B8" s="80" t="s">
        <v>96</v>
      </c>
      <c r="C8" s="80" t="s">
        <v>97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186</v>
      </c>
      <c r="J8" s="98"/>
      <c r="K8" s="98"/>
    </row>
    <row r="9" spans="1:25" s="99" customFormat="1" ht="27" customHeight="1">
      <c r="A9" s="94">
        <v>6</v>
      </c>
      <c r="B9" s="80" t="s">
        <v>95</v>
      </c>
      <c r="C9" s="80" t="s">
        <v>187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179</v>
      </c>
      <c r="J9" s="98"/>
      <c r="K9" s="98"/>
    </row>
    <row r="10" spans="1:25" s="99" customFormat="1" ht="27" customHeight="1">
      <c r="A10" s="94">
        <v>7</v>
      </c>
      <c r="B10" s="80" t="s">
        <v>188</v>
      </c>
      <c r="C10" s="80" t="s">
        <v>189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179</v>
      </c>
      <c r="J10" s="98"/>
      <c r="K10" s="98"/>
    </row>
    <row r="11" spans="1:25" s="99" customFormat="1" ht="27" customHeight="1">
      <c r="A11" s="94">
        <v>8</v>
      </c>
      <c r="B11" s="80" t="s">
        <v>190</v>
      </c>
      <c r="C11" s="80" t="s">
        <v>191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192</v>
      </c>
      <c r="C12" s="80" t="s">
        <v>193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186</v>
      </c>
      <c r="J12" s="98"/>
      <c r="K12" s="98"/>
    </row>
    <row r="13" spans="1:25" s="99" customFormat="1" ht="27" customHeight="1">
      <c r="A13" s="94">
        <v>10</v>
      </c>
      <c r="B13" s="80" t="s">
        <v>194</v>
      </c>
      <c r="C13" s="80" t="s">
        <v>98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186</v>
      </c>
      <c r="J13" s="98"/>
      <c r="K13" s="98"/>
    </row>
    <row r="14" spans="1:25" s="99" customFormat="1" ht="27" customHeight="1">
      <c r="A14" s="94">
        <v>11</v>
      </c>
      <c r="B14" s="80" t="s">
        <v>195</v>
      </c>
      <c r="C14" s="80" t="s">
        <v>196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197</v>
      </c>
      <c r="C15" s="80" t="s">
        <v>198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199</v>
      </c>
      <c r="C16" s="80" t="s">
        <v>200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201</v>
      </c>
      <c r="C17" s="104" t="s">
        <v>94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0BC2B-E834-4489-A192-CB6E56894080}">
  <sheetPr>
    <pageSetUpPr fitToPage="1"/>
  </sheetPr>
  <dimension ref="A1:V92"/>
  <sheetViews>
    <sheetView tabSelected="1" view="pageBreakPreview" topLeftCell="A33" zoomScale="40" zoomScaleNormal="55" zoomScaleSheetLayoutView="40" zoomScalePageLayoutView="40" workbookViewId="0">
      <selection activeCell="Q34" sqref="Q34"/>
    </sheetView>
  </sheetViews>
  <sheetFormatPr defaultColWidth="9.26953125" defaultRowHeight="14"/>
  <cols>
    <col min="1" max="1" width="8.453125" style="327" customWidth="1"/>
    <col min="2" max="2" width="40.7265625" style="327" customWidth="1"/>
    <col min="3" max="3" width="34.7265625" style="327" customWidth="1"/>
    <col min="4" max="4" width="32" style="327" customWidth="1"/>
    <col min="5" max="5" width="24.26953125" style="327" customWidth="1"/>
    <col min="6" max="6" width="34.81640625" style="327" customWidth="1"/>
    <col min="7" max="7" width="27.81640625" style="328" customWidth="1"/>
    <col min="8" max="8" width="21.81640625" style="327" customWidth="1"/>
    <col min="9" max="9" width="22.54296875" style="327" customWidth="1"/>
    <col min="10" max="10" width="27.26953125" style="327" customWidth="1"/>
    <col min="11" max="11" width="21.7265625" style="327" customWidth="1"/>
    <col min="12" max="12" width="20.81640625" style="327" customWidth="1"/>
    <col min="13" max="13" width="19.54296875" style="327" customWidth="1"/>
    <col min="14" max="14" width="17.81640625" style="327" customWidth="1"/>
    <col min="15" max="15" width="22.26953125" style="327" customWidth="1"/>
    <col min="16" max="16" width="33.81640625" style="327" customWidth="1"/>
    <col min="17" max="17" width="15" style="327" bestFit="1" customWidth="1"/>
    <col min="18" max="19" width="14.26953125" style="327" bestFit="1" customWidth="1"/>
    <col min="20" max="21" width="11.26953125" style="327" bestFit="1" customWidth="1"/>
    <col min="22" max="22" width="9.26953125" style="327" bestFit="1" customWidth="1"/>
    <col min="23" max="23" width="16.453125" style="327" bestFit="1" customWidth="1"/>
    <col min="24" max="16384" width="9.26953125" style="327"/>
  </cols>
  <sheetData>
    <row r="1" spans="1:16" s="4" customFormat="1" ht="25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62" t="s">
        <v>0</v>
      </c>
      <c r="N1" s="462" t="s">
        <v>0</v>
      </c>
      <c r="O1" s="463" t="s">
        <v>1</v>
      </c>
      <c r="P1" s="463"/>
    </row>
    <row r="2" spans="1:16" s="4" customFormat="1" ht="25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62" t="s">
        <v>2</v>
      </c>
      <c r="N2" s="462" t="s">
        <v>2</v>
      </c>
      <c r="O2" s="464" t="s">
        <v>3</v>
      </c>
      <c r="P2" s="464"/>
    </row>
    <row r="3" spans="1:16" s="4" customFormat="1" ht="25.9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62" t="s">
        <v>4</v>
      </c>
      <c r="N3" s="462" t="s">
        <v>4</v>
      </c>
      <c r="O3" s="465" t="s">
        <v>5</v>
      </c>
      <c r="P3" s="463"/>
    </row>
    <row r="4" spans="1:16" s="5" customFormat="1" ht="35.5" thickBot="1">
      <c r="B4" s="220" t="s">
        <v>240</v>
      </c>
      <c r="C4" s="227"/>
      <c r="D4" s="227"/>
      <c r="E4" s="227"/>
      <c r="F4" s="227"/>
      <c r="G4" s="7"/>
    </row>
    <row r="5" spans="1:16" s="217" customFormat="1" ht="63.75" customHeight="1">
      <c r="B5" s="228" t="s">
        <v>6</v>
      </c>
      <c r="C5" s="228"/>
      <c r="D5" s="229"/>
      <c r="E5" s="230"/>
      <c r="F5" s="231"/>
      <c r="G5" s="446" t="s">
        <v>505</v>
      </c>
      <c r="H5" s="447"/>
      <c r="I5" s="447"/>
      <c r="J5" s="447"/>
      <c r="K5" s="447"/>
      <c r="L5" s="448"/>
      <c r="N5" s="153"/>
      <c r="O5" s="153"/>
    </row>
    <row r="6" spans="1:16" s="217" customFormat="1" ht="63.75" customHeight="1">
      <c r="B6" s="229" t="s">
        <v>7</v>
      </c>
      <c r="C6" s="229"/>
      <c r="D6" s="232" t="s">
        <v>496</v>
      </c>
      <c r="E6" s="233"/>
      <c r="F6" s="229"/>
      <c r="G6" s="449"/>
      <c r="H6" s="450"/>
      <c r="I6" s="450"/>
      <c r="J6" s="450"/>
      <c r="K6" s="450"/>
      <c r="L6" s="451"/>
      <c r="M6" s="153"/>
      <c r="N6" s="153"/>
      <c r="O6" s="153"/>
      <c r="P6" s="153"/>
    </row>
    <row r="7" spans="1:16" s="217" customFormat="1" ht="63.75" customHeight="1">
      <c r="B7" s="229" t="s">
        <v>8</v>
      </c>
      <c r="C7" s="229"/>
      <c r="D7" s="232" t="s">
        <v>375</v>
      </c>
      <c r="E7" s="234"/>
      <c r="F7" s="229"/>
      <c r="G7" s="449"/>
      <c r="H7" s="450"/>
      <c r="I7" s="450"/>
      <c r="J7" s="450"/>
      <c r="K7" s="450"/>
      <c r="L7" s="451"/>
      <c r="M7" s="153"/>
      <c r="N7" s="153"/>
      <c r="O7" s="153"/>
      <c r="P7" s="153"/>
    </row>
    <row r="8" spans="1:16" s="217" customFormat="1" ht="147.65" customHeight="1" thickBot="1">
      <c r="B8" s="229" t="s">
        <v>9</v>
      </c>
      <c r="C8" s="229"/>
      <c r="D8" s="460" t="s">
        <v>376</v>
      </c>
      <c r="E8" s="460"/>
      <c r="F8" s="461"/>
      <c r="G8" s="452"/>
      <c r="H8" s="453"/>
      <c r="I8" s="453"/>
      <c r="J8" s="453"/>
      <c r="K8" s="453"/>
      <c r="L8" s="454"/>
      <c r="M8" s="153"/>
      <c r="N8" s="153"/>
      <c r="O8" s="153"/>
      <c r="P8" s="153"/>
    </row>
    <row r="9" spans="1:16" s="218" customFormat="1" ht="56.25" customHeight="1">
      <c r="B9" s="234" t="s">
        <v>10</v>
      </c>
      <c r="C9" s="234"/>
      <c r="D9" s="229" t="s">
        <v>202</v>
      </c>
      <c r="E9" s="229"/>
      <c r="F9" s="229"/>
      <c r="G9" s="219"/>
      <c r="H9" s="16"/>
      <c r="I9" s="16"/>
      <c r="J9" s="16"/>
      <c r="K9" s="16"/>
      <c r="L9" s="16"/>
      <c r="M9" s="16"/>
      <c r="N9" s="16"/>
      <c r="O9" s="16"/>
      <c r="P9" s="16"/>
    </row>
    <row r="10" spans="1:16" s="14" customFormat="1" ht="56.25" customHeight="1">
      <c r="B10" s="235" t="s">
        <v>11</v>
      </c>
      <c r="C10" s="235"/>
      <c r="D10" s="236" t="s">
        <v>357</v>
      </c>
      <c r="E10" s="236"/>
      <c r="F10" s="236"/>
      <c r="G10" s="244"/>
      <c r="H10" s="236"/>
      <c r="I10" s="237"/>
      <c r="J10" s="237" t="s">
        <v>12</v>
      </c>
      <c r="K10" s="237"/>
      <c r="L10" s="237" t="s">
        <v>497</v>
      </c>
      <c r="M10" s="245"/>
      <c r="N10" s="245"/>
      <c r="O10" s="245"/>
      <c r="P10" s="245"/>
    </row>
    <row r="11" spans="1:16" s="14" customFormat="1" ht="77.25" customHeight="1">
      <c r="B11" s="237" t="s">
        <v>13</v>
      </c>
      <c r="C11" s="237"/>
      <c r="D11" s="238">
        <v>45588</v>
      </c>
      <c r="E11" s="239"/>
      <c r="F11" s="239"/>
      <c r="G11" s="246"/>
      <c r="H11" s="247"/>
      <c r="I11" s="237"/>
      <c r="J11" s="237" t="s">
        <v>14</v>
      </c>
      <c r="K11" s="237"/>
      <c r="L11" s="458" t="s">
        <v>381</v>
      </c>
      <c r="M11" s="458"/>
      <c r="N11" s="458"/>
      <c r="O11" s="458"/>
      <c r="P11" s="458"/>
    </row>
    <row r="12" spans="1:16" s="14" customFormat="1" ht="56.25" customHeight="1">
      <c r="B12" s="237" t="s">
        <v>15</v>
      </c>
      <c r="C12" s="237"/>
      <c r="D12" s="240"/>
      <c r="E12" s="237"/>
      <c r="F12" s="237"/>
      <c r="G12" s="248"/>
      <c r="H12" s="241"/>
      <c r="I12" s="237"/>
      <c r="J12" s="237" t="s">
        <v>16</v>
      </c>
      <c r="K12" s="227"/>
      <c r="L12" s="237" t="s">
        <v>108</v>
      </c>
      <c r="M12" s="237"/>
      <c r="N12" s="241"/>
      <c r="O12" s="241"/>
      <c r="P12" s="249"/>
    </row>
    <row r="13" spans="1:16" s="14" customFormat="1" ht="56.25" customHeight="1">
      <c r="B13" s="455"/>
      <c r="C13" s="455"/>
      <c r="D13" s="455"/>
      <c r="E13" s="455"/>
      <c r="F13" s="455"/>
      <c r="G13" s="248"/>
      <c r="H13" s="241"/>
      <c r="I13" s="237"/>
      <c r="J13" s="237" t="s">
        <v>17</v>
      </c>
      <c r="K13" s="237"/>
      <c r="L13" s="237" t="s">
        <v>18</v>
      </c>
      <c r="M13" s="241"/>
      <c r="N13" s="245"/>
      <c r="O13" s="245"/>
      <c r="P13" s="241"/>
    </row>
    <row r="14" spans="1:16" s="14" customFormat="1" ht="56.25" customHeight="1">
      <c r="B14" s="237" t="s">
        <v>19</v>
      </c>
      <c r="C14" s="237"/>
      <c r="D14" s="237" t="s">
        <v>20</v>
      </c>
      <c r="E14" s="237"/>
      <c r="F14" s="237"/>
      <c r="G14" s="250"/>
      <c r="H14" s="237"/>
      <c r="I14" s="237"/>
      <c r="J14" s="237" t="s">
        <v>21</v>
      </c>
      <c r="K14" s="237"/>
      <c r="L14" s="245" t="s">
        <v>203</v>
      </c>
      <c r="M14" s="245"/>
      <c r="N14" s="245"/>
      <c r="O14" s="245"/>
      <c r="P14" s="245"/>
    </row>
    <row r="15" spans="1:16" s="14" customFormat="1" ht="56.25" customHeight="1">
      <c r="B15" s="234" t="s">
        <v>22</v>
      </c>
      <c r="C15" s="234"/>
      <c r="D15" s="234"/>
      <c r="E15" s="242"/>
      <c r="F15" s="242"/>
      <c r="G15" s="251"/>
      <c r="H15" s="242"/>
      <c r="I15" s="242"/>
      <c r="J15" s="242"/>
      <c r="K15" s="242"/>
      <c r="L15" s="242"/>
      <c r="M15" s="242"/>
      <c r="N15" s="242"/>
      <c r="O15" s="242"/>
      <c r="P15" s="242"/>
    </row>
    <row r="16" spans="1:16" s="32" customFormat="1" ht="18.75" customHeight="1"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</row>
    <row r="17" spans="1:22" s="292" customFormat="1" ht="59.25" customHeight="1">
      <c r="B17" s="348"/>
      <c r="C17" s="349" t="s">
        <v>23</v>
      </c>
      <c r="D17" s="349" t="s">
        <v>24</v>
      </c>
      <c r="E17" s="350" t="s">
        <v>25</v>
      </c>
      <c r="F17" s="350"/>
      <c r="G17" s="350" t="s">
        <v>472</v>
      </c>
      <c r="H17" s="350" t="s">
        <v>473</v>
      </c>
      <c r="I17" s="350" t="s">
        <v>474</v>
      </c>
      <c r="J17" s="350" t="s">
        <v>475</v>
      </c>
      <c r="K17" s="350" t="s">
        <v>476</v>
      </c>
      <c r="L17" s="350" t="s">
        <v>31</v>
      </c>
      <c r="M17" s="350"/>
      <c r="N17" s="350"/>
      <c r="O17" s="350"/>
      <c r="P17" s="348" t="s">
        <v>32</v>
      </c>
    </row>
    <row r="18" spans="1:22" s="292" customFormat="1" ht="59.25" customHeight="1">
      <c r="B18" s="317" t="s">
        <v>33</v>
      </c>
      <c r="C18" s="347" t="s">
        <v>378</v>
      </c>
      <c r="D18" s="300" t="s">
        <v>311</v>
      </c>
      <c r="E18" s="301"/>
      <c r="F18" s="302"/>
      <c r="G18" s="401">
        <v>61</v>
      </c>
      <c r="H18" s="401">
        <v>157</v>
      </c>
      <c r="I18" s="401">
        <v>319</v>
      </c>
      <c r="J18" s="401">
        <v>281</v>
      </c>
      <c r="K18" s="401">
        <v>150</v>
      </c>
      <c r="L18" s="401">
        <v>33</v>
      </c>
      <c r="M18" s="302"/>
      <c r="N18" s="302"/>
      <c r="O18" s="302"/>
      <c r="P18" s="303">
        <f>SUM(G18:O18)</f>
        <v>1001</v>
      </c>
      <c r="Q18" s="304"/>
      <c r="R18" s="304"/>
      <c r="S18" s="304"/>
      <c r="T18" s="304"/>
      <c r="U18" s="304"/>
      <c r="V18" s="304"/>
    </row>
    <row r="19" spans="1:22" s="292" customFormat="1" ht="59.25" customHeight="1">
      <c r="B19" s="317" t="s">
        <v>35</v>
      </c>
      <c r="C19" s="347" t="str">
        <f>C18</f>
        <v>CFN01XXBBW</v>
      </c>
      <c r="D19" s="305" t="str">
        <f>D18</f>
        <v>Black / White</v>
      </c>
      <c r="E19" s="301"/>
      <c r="F19" s="302"/>
      <c r="G19" s="302">
        <f>ROUNDUP(G18*1%,0)</f>
        <v>1</v>
      </c>
      <c r="H19" s="302">
        <f t="shared" ref="H19:L19" si="0">ROUNDUP(H18*1%,0)</f>
        <v>2</v>
      </c>
      <c r="I19" s="302">
        <f t="shared" si="0"/>
        <v>4</v>
      </c>
      <c r="J19" s="302">
        <f t="shared" si="0"/>
        <v>3</v>
      </c>
      <c r="K19" s="302">
        <f t="shared" si="0"/>
        <v>2</v>
      </c>
      <c r="L19" s="302">
        <f t="shared" si="0"/>
        <v>1</v>
      </c>
      <c r="M19" s="302"/>
      <c r="N19" s="302"/>
      <c r="O19" s="302"/>
      <c r="P19" s="303">
        <f>SUM(G19:O19)</f>
        <v>13</v>
      </c>
    </row>
    <row r="20" spans="1:22" s="291" customFormat="1" ht="59.25" customHeight="1">
      <c r="B20" s="351" t="s">
        <v>36</v>
      </c>
      <c r="C20" s="352" t="str">
        <f>C18</f>
        <v>CFN01XXBBW</v>
      </c>
      <c r="D20" s="353" t="str">
        <f>D19</f>
        <v>Black / White</v>
      </c>
      <c r="E20" s="353"/>
      <c r="F20" s="354"/>
      <c r="G20" s="354">
        <f>SUM(G18:G19)</f>
        <v>62</v>
      </c>
      <c r="H20" s="354">
        <f t="shared" ref="H20:L20" si="1">SUM(H18:H19)</f>
        <v>159</v>
      </c>
      <c r="I20" s="354">
        <f t="shared" si="1"/>
        <v>323</v>
      </c>
      <c r="J20" s="354">
        <f t="shared" si="1"/>
        <v>284</v>
      </c>
      <c r="K20" s="354">
        <f t="shared" si="1"/>
        <v>152</v>
      </c>
      <c r="L20" s="354">
        <f t="shared" si="1"/>
        <v>34</v>
      </c>
      <c r="M20" s="354"/>
      <c r="N20" s="354"/>
      <c r="O20" s="354"/>
      <c r="P20" s="354">
        <f>SUM(G20:O20)</f>
        <v>1014</v>
      </c>
    </row>
    <row r="21" spans="1:22" s="306" customFormat="1" ht="59.25" customHeight="1">
      <c r="A21" s="316"/>
      <c r="B21" s="355" t="s">
        <v>37</v>
      </c>
      <c r="C21" s="355"/>
      <c r="D21" s="356" t="str">
        <f>D20</f>
        <v>Black / White</v>
      </c>
      <c r="E21" s="356"/>
      <c r="F21" s="357"/>
      <c r="G21" s="357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0</v>
      </c>
      <c r="M21" s="358"/>
      <c r="N21" s="358"/>
      <c r="O21" s="358"/>
      <c r="P21" s="358">
        <f>SUM(G21:O21)</f>
        <v>0</v>
      </c>
    </row>
    <row r="22" spans="1:22" s="292" customFormat="1" ht="59.25" customHeight="1">
      <c r="B22" s="307"/>
      <c r="C22" s="307"/>
      <c r="D22" s="307"/>
      <c r="E22" s="308"/>
      <c r="F22" s="308"/>
      <c r="G22" s="309"/>
      <c r="H22" s="308"/>
      <c r="I22" s="308"/>
      <c r="J22" s="308"/>
      <c r="L22" s="308"/>
      <c r="M22" s="310"/>
      <c r="N22" s="311"/>
      <c r="O22" s="311"/>
      <c r="P22" s="311"/>
    </row>
    <row r="23" spans="1:22" s="292" customFormat="1" ht="59.25" hidden="1" customHeight="1">
      <c r="B23" s="348"/>
      <c r="C23" s="349" t="s">
        <v>23</v>
      </c>
      <c r="D23" s="349" t="s">
        <v>24</v>
      </c>
      <c r="E23" s="350" t="s">
        <v>25</v>
      </c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48" t="s">
        <v>32</v>
      </c>
    </row>
    <row r="24" spans="1:22" s="292" customFormat="1" ht="59.25" hidden="1" customHeight="1">
      <c r="B24" s="317" t="s">
        <v>33</v>
      </c>
      <c r="C24" s="347" t="s">
        <v>379</v>
      </c>
      <c r="D24" s="300" t="s">
        <v>377</v>
      </c>
      <c r="E24" s="301"/>
      <c r="F24" s="302"/>
      <c r="G24" s="401"/>
      <c r="H24" s="401"/>
      <c r="I24" s="401"/>
      <c r="J24" s="401"/>
      <c r="K24" s="401"/>
      <c r="L24" s="401"/>
      <c r="M24" s="302"/>
      <c r="N24" s="302"/>
      <c r="O24" s="302"/>
      <c r="P24" s="303">
        <f>SUM(G24:O24)</f>
        <v>0</v>
      </c>
      <c r="Q24" s="304"/>
      <c r="R24" s="304"/>
      <c r="S24" s="304"/>
      <c r="T24" s="304"/>
      <c r="U24" s="304"/>
      <c r="V24" s="304"/>
    </row>
    <row r="25" spans="1:22" s="292" customFormat="1" ht="59.25" hidden="1" customHeight="1">
      <c r="B25" s="317" t="s">
        <v>35</v>
      </c>
      <c r="C25" s="347" t="str">
        <f>C24</f>
        <v>CFN01XXPMW</v>
      </c>
      <c r="D25" s="305" t="str">
        <f>D24</f>
        <v>Blush Pink / White</v>
      </c>
      <c r="E25" s="301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3">
        <f>SUM(G25:O25)</f>
        <v>0</v>
      </c>
    </row>
    <row r="26" spans="1:22" s="306" customFormat="1" ht="59.25" hidden="1" customHeight="1">
      <c r="A26" s="316"/>
      <c r="B26" s="355" t="s">
        <v>37</v>
      </c>
      <c r="C26" s="355"/>
      <c r="D26" s="356" t="str">
        <f>D27</f>
        <v>Blush Pink / White</v>
      </c>
      <c r="E26" s="356"/>
      <c r="F26" s="357"/>
      <c r="G26" s="357"/>
      <c r="H26" s="357"/>
      <c r="I26" s="357"/>
      <c r="J26" s="357"/>
      <c r="K26" s="357"/>
      <c r="L26" s="357"/>
      <c r="M26" s="358"/>
      <c r="N26" s="358"/>
      <c r="O26" s="358"/>
      <c r="P26" s="358">
        <f>SUM(G26:O26)</f>
        <v>0</v>
      </c>
    </row>
    <row r="27" spans="1:22" s="291" customFormat="1" ht="59.25" hidden="1" customHeight="1">
      <c r="B27" s="351" t="s">
        <v>36</v>
      </c>
      <c r="C27" s="352" t="str">
        <f>C24</f>
        <v>CFN01XXPMW</v>
      </c>
      <c r="D27" s="353" t="str">
        <f>D25</f>
        <v>Blush Pink / White</v>
      </c>
      <c r="E27" s="353"/>
      <c r="F27" s="354"/>
      <c r="G27" s="354"/>
      <c r="H27" s="354"/>
      <c r="I27" s="354"/>
      <c r="J27" s="354"/>
      <c r="K27" s="354"/>
      <c r="L27" s="354"/>
      <c r="M27" s="354"/>
      <c r="N27" s="354"/>
      <c r="O27" s="354"/>
      <c r="P27" s="354">
        <f>SUM(G27:O27)</f>
        <v>0</v>
      </c>
    </row>
    <row r="28" spans="1:22" s="292" customFormat="1" ht="55.5" hidden="1" customHeight="1">
      <c r="B28" s="307"/>
      <c r="C28" s="307"/>
      <c r="D28" s="307"/>
      <c r="E28" s="308"/>
      <c r="F28" s="308"/>
      <c r="G28" s="309"/>
      <c r="H28" s="308"/>
      <c r="I28" s="308"/>
      <c r="J28" s="308"/>
      <c r="L28" s="308"/>
      <c r="M28" s="310"/>
      <c r="N28" s="311"/>
      <c r="O28" s="311"/>
      <c r="P28" s="311"/>
    </row>
    <row r="29" spans="1:22" s="291" customFormat="1" ht="51.65" customHeight="1">
      <c r="B29" s="312" t="s">
        <v>38</v>
      </c>
      <c r="C29" s="313"/>
      <c r="D29" s="312"/>
      <c r="E29" s="314"/>
      <c r="F29" s="315"/>
      <c r="G29" s="315">
        <f t="shared" ref="G29:L29" si="2">SUM(G20,G27)</f>
        <v>62</v>
      </c>
      <c r="H29" s="315">
        <f t="shared" si="2"/>
        <v>159</v>
      </c>
      <c r="I29" s="315">
        <f t="shared" si="2"/>
        <v>323</v>
      </c>
      <c r="J29" s="315">
        <f t="shared" si="2"/>
        <v>284</v>
      </c>
      <c r="K29" s="315">
        <f t="shared" si="2"/>
        <v>152</v>
      </c>
      <c r="L29" s="315">
        <f t="shared" si="2"/>
        <v>34</v>
      </c>
      <c r="M29" s="315"/>
      <c r="N29" s="315"/>
      <c r="O29" s="315"/>
      <c r="P29" s="315">
        <f>SUM(G29:O29)</f>
        <v>1014</v>
      </c>
    </row>
    <row r="30" spans="1:22" s="47" customFormat="1" ht="53.25" customHeight="1">
      <c r="B30" s="48"/>
      <c r="C30" s="48"/>
      <c r="D30" s="459"/>
      <c r="E30" s="459"/>
      <c r="F30" s="459"/>
      <c r="G30" s="459"/>
      <c r="H30" s="459"/>
      <c r="I30" s="459"/>
      <c r="J30" s="459"/>
      <c r="K30" s="459"/>
      <c r="L30" s="54"/>
      <c r="M30" s="318"/>
      <c r="N30" s="319"/>
      <c r="O30" s="319"/>
      <c r="P30" s="320"/>
    </row>
    <row r="31" spans="1:22" s="4" customFormat="1" ht="30.75" customHeight="1" thickBot="1">
      <c r="B31" s="17" t="s">
        <v>39</v>
      </c>
      <c r="C31" s="321"/>
      <c r="D31" s="321"/>
      <c r="E31" s="321"/>
      <c r="F31" s="57"/>
      <c r="G31" s="58"/>
      <c r="H31" s="57"/>
      <c r="I31" s="57"/>
      <c r="J31" s="57"/>
      <c r="K31" s="57"/>
      <c r="L31" s="57"/>
      <c r="N31" s="59"/>
      <c r="O31" s="59"/>
      <c r="P31" s="322"/>
    </row>
    <row r="32" spans="1:22" s="255" customFormat="1" ht="207" customHeight="1" thickBot="1">
      <c r="A32" s="456" t="s">
        <v>40</v>
      </c>
      <c r="B32" s="457"/>
      <c r="C32" s="457"/>
      <c r="D32" s="252" t="s">
        <v>41</v>
      </c>
      <c r="E32" s="253" t="s">
        <v>42</v>
      </c>
      <c r="F32" s="252" t="s">
        <v>43</v>
      </c>
      <c r="G32" s="254" t="s">
        <v>44</v>
      </c>
      <c r="H32" s="254" t="s">
        <v>45</v>
      </c>
      <c r="I32" s="254" t="s">
        <v>46</v>
      </c>
      <c r="J32" s="254" t="s">
        <v>470</v>
      </c>
      <c r="K32" s="254" t="s">
        <v>471</v>
      </c>
      <c r="L32" s="254" t="s">
        <v>48</v>
      </c>
      <c r="M32" s="254" t="s">
        <v>49</v>
      </c>
      <c r="N32" s="466" t="s">
        <v>50</v>
      </c>
      <c r="O32" s="466"/>
      <c r="P32" s="467"/>
    </row>
    <row r="33" spans="1:19" s="14" customFormat="1" ht="63" customHeight="1">
      <c r="A33" s="468" t="str">
        <f>D18</f>
        <v>Black / White</v>
      </c>
      <c r="B33" s="469"/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70"/>
    </row>
    <row r="34" spans="1:19" s="5" customFormat="1" ht="363.75" customHeight="1">
      <c r="A34" s="256">
        <v>1</v>
      </c>
      <c r="B34" s="441" t="str">
        <f>L11</f>
        <v>VTK6207-1M SINGLE JERSEY 100% ORGANIC COTTON 16'SCM/1, 240GSM, CW: 170CM</v>
      </c>
      <c r="C34" s="441"/>
      <c r="D34" s="257" t="s">
        <v>51</v>
      </c>
      <c r="E34" s="257" t="s">
        <v>322</v>
      </c>
      <c r="F34" s="258" t="s">
        <v>28</v>
      </c>
      <c r="G34" s="259">
        <f>P20</f>
        <v>1014</v>
      </c>
      <c r="H34" s="424">
        <v>0.96</v>
      </c>
      <c r="I34" s="260">
        <f>G34*H34</f>
        <v>973.43999999999994</v>
      </c>
      <c r="J34" s="259">
        <f>(I34*8%+(I34/50)*0.5)+153</f>
        <v>240.6096</v>
      </c>
      <c r="K34" s="259">
        <v>0</v>
      </c>
      <c r="L34" s="323">
        <v>2</v>
      </c>
      <c r="M34" s="400">
        <f>ROUNDUP(SUM(I34:L34),0)</f>
        <v>1217</v>
      </c>
      <c r="N34" s="478" t="s">
        <v>515</v>
      </c>
      <c r="O34" s="479"/>
      <c r="P34" s="480"/>
      <c r="Q34" s="7" t="s">
        <v>517</v>
      </c>
      <c r="R34" s="5">
        <f>651+164+107</f>
        <v>922</v>
      </c>
      <c r="S34" s="329"/>
    </row>
    <row r="35" spans="1:19" s="5" customFormat="1" ht="170.25" customHeight="1">
      <c r="A35" s="256">
        <v>2</v>
      </c>
      <c r="B35" s="433" t="s">
        <v>382</v>
      </c>
      <c r="C35" s="435"/>
      <c r="D35" s="257" t="s">
        <v>214</v>
      </c>
      <c r="E35" s="257" t="str">
        <f>E34</f>
        <v>Basic Black</v>
      </c>
      <c r="F35" s="258" t="s">
        <v>28</v>
      </c>
      <c r="G35" s="259">
        <f>G34</f>
        <v>1014</v>
      </c>
      <c r="H35" s="262">
        <v>2.1999999999999999E-2</v>
      </c>
      <c r="I35" s="260">
        <f t="shared" ref="I35" si="3">G35*H35</f>
        <v>22.308</v>
      </c>
      <c r="J35" s="259">
        <f>(I35*3.6%+(I35/50)*0.5)+1</f>
        <v>2.0261680000000002</v>
      </c>
      <c r="K35" s="259">
        <v>0</v>
      </c>
      <c r="L35" s="323">
        <v>0</v>
      </c>
      <c r="M35" s="400">
        <f t="shared" ref="M35" si="4">ROUNDUP(SUM(I35:L35),0)</f>
        <v>25</v>
      </c>
      <c r="N35" s="478" t="s">
        <v>516</v>
      </c>
      <c r="O35" s="479"/>
      <c r="P35" s="480"/>
      <c r="R35" s="329">
        <f>M34-R34</f>
        <v>295</v>
      </c>
      <c r="S35" s="329">
        <f>R35*30%</f>
        <v>88.5</v>
      </c>
    </row>
    <row r="36" spans="1:19" s="64" customFormat="1" ht="66" customHeight="1" thickBot="1">
      <c r="B36" s="17" t="s">
        <v>53</v>
      </c>
      <c r="G36" s="66"/>
      <c r="P36" s="67"/>
    </row>
    <row r="37" spans="1:19" s="255" customFormat="1" ht="112.5" customHeight="1">
      <c r="A37" s="473" t="s">
        <v>54</v>
      </c>
      <c r="B37" s="474"/>
      <c r="C37" s="474"/>
      <c r="D37" s="474"/>
      <c r="E37" s="475"/>
      <c r="F37" s="263" t="s">
        <v>55</v>
      </c>
      <c r="G37" s="263" t="s">
        <v>56</v>
      </c>
      <c r="H37" s="476" t="s">
        <v>57</v>
      </c>
      <c r="I37" s="477"/>
      <c r="J37" s="265" t="s">
        <v>43</v>
      </c>
      <c r="K37" s="263" t="s">
        <v>58</v>
      </c>
      <c r="L37" s="263" t="s">
        <v>59</v>
      </c>
      <c r="M37" s="264" t="s">
        <v>60</v>
      </c>
      <c r="N37" s="264" t="s">
        <v>61</v>
      </c>
      <c r="O37" s="264" t="s">
        <v>62</v>
      </c>
      <c r="P37" s="264" t="s">
        <v>63</v>
      </c>
    </row>
    <row r="38" spans="1:19" s="7" customFormat="1" ht="90.75" customHeight="1">
      <c r="A38" s="266">
        <v>1</v>
      </c>
      <c r="B38" s="443" t="s">
        <v>345</v>
      </c>
      <c r="C38" s="444"/>
      <c r="D38" s="444"/>
      <c r="E38" s="445"/>
      <c r="F38" s="363" t="s">
        <v>334</v>
      </c>
      <c r="G38" s="324" t="s">
        <v>333</v>
      </c>
      <c r="H38" s="436" t="str">
        <f t="shared" ref="H38:H44" si="5">$E$34</f>
        <v>Basic Black</v>
      </c>
      <c r="I38" s="437"/>
      <c r="J38" s="258" t="s">
        <v>65</v>
      </c>
      <c r="K38" s="258">
        <f t="shared" ref="K38:K44" si="6">$P$20</f>
        <v>1014</v>
      </c>
      <c r="L38" s="268">
        <f t="shared" ref="L38" si="7">170/4500</f>
        <v>3.7777777777777778E-2</v>
      </c>
      <c r="M38" s="269">
        <f t="shared" ref="M38:M44" si="8">K38*L38</f>
        <v>38.306666666666665</v>
      </c>
      <c r="N38" s="269"/>
      <c r="O38" s="270">
        <f t="shared" ref="O38:O42" si="9">ROUNDUP(SUM(M38:N38),0)</f>
        <v>39</v>
      </c>
      <c r="P38" s="271" t="s">
        <v>330</v>
      </c>
    </row>
    <row r="39" spans="1:19" s="7" customFormat="1" ht="90.75" customHeight="1">
      <c r="A39" s="266">
        <v>5</v>
      </c>
      <c r="B39" s="443" t="s">
        <v>312</v>
      </c>
      <c r="C39" s="444"/>
      <c r="D39" s="444"/>
      <c r="E39" s="445"/>
      <c r="F39" s="267" t="s">
        <v>323</v>
      </c>
      <c r="G39" s="324"/>
      <c r="H39" s="436" t="str">
        <f t="shared" si="5"/>
        <v>Basic Black</v>
      </c>
      <c r="I39" s="437"/>
      <c r="J39" s="258" t="s">
        <v>65</v>
      </c>
      <c r="K39" s="258">
        <f t="shared" si="6"/>
        <v>1014</v>
      </c>
      <c r="L39" s="402">
        <v>1E-4</v>
      </c>
      <c r="M39" s="403">
        <f t="shared" si="8"/>
        <v>0.1014</v>
      </c>
      <c r="N39" s="403"/>
      <c r="O39" s="323">
        <f t="shared" si="9"/>
        <v>1</v>
      </c>
      <c r="P39" s="271"/>
    </row>
    <row r="40" spans="1:19" s="7" customFormat="1" ht="90.75" customHeight="1">
      <c r="A40" s="266">
        <v>5</v>
      </c>
      <c r="B40" s="443" t="s">
        <v>346</v>
      </c>
      <c r="C40" s="444"/>
      <c r="D40" s="444"/>
      <c r="E40" s="445"/>
      <c r="F40" s="267" t="s">
        <v>478</v>
      </c>
      <c r="G40" s="324" t="s">
        <v>479</v>
      </c>
      <c r="H40" s="436" t="str">
        <f t="shared" si="5"/>
        <v>Basic Black</v>
      </c>
      <c r="I40" s="437"/>
      <c r="J40" s="258" t="s">
        <v>65</v>
      </c>
      <c r="K40" s="258">
        <f t="shared" si="6"/>
        <v>1014</v>
      </c>
      <c r="L40" s="402">
        <v>1E-4</v>
      </c>
      <c r="M40" s="403">
        <f t="shared" si="8"/>
        <v>0.1014</v>
      </c>
      <c r="N40" s="403"/>
      <c r="O40" s="323">
        <f t="shared" ref="O40" si="10">ROUNDUP(SUM(M40:N40),0)</f>
        <v>1</v>
      </c>
      <c r="P40" s="404" t="s">
        <v>480</v>
      </c>
    </row>
    <row r="41" spans="1:19" s="7" customFormat="1" ht="93" customHeight="1">
      <c r="A41" s="266">
        <v>9</v>
      </c>
      <c r="B41" s="443" t="s">
        <v>226</v>
      </c>
      <c r="C41" s="444"/>
      <c r="D41" s="444"/>
      <c r="E41" s="445"/>
      <c r="F41" s="363" t="s">
        <v>483</v>
      </c>
      <c r="G41" s="324" t="s">
        <v>484</v>
      </c>
      <c r="H41" s="436" t="str">
        <f t="shared" si="5"/>
        <v>Basic Black</v>
      </c>
      <c r="I41" s="437"/>
      <c r="J41" s="258" t="s">
        <v>66</v>
      </c>
      <c r="K41" s="258">
        <f t="shared" si="6"/>
        <v>1014</v>
      </c>
      <c r="L41" s="268">
        <v>1</v>
      </c>
      <c r="M41" s="269">
        <f t="shared" si="8"/>
        <v>1014</v>
      </c>
      <c r="N41" s="269"/>
      <c r="O41" s="270">
        <f t="shared" si="9"/>
        <v>1014</v>
      </c>
      <c r="P41" s="271" t="s">
        <v>331</v>
      </c>
    </row>
    <row r="42" spans="1:19" s="7" customFormat="1" ht="106.5" customHeight="1">
      <c r="A42" s="266">
        <v>13</v>
      </c>
      <c r="B42" s="433" t="s">
        <v>332</v>
      </c>
      <c r="C42" s="434"/>
      <c r="D42" s="434"/>
      <c r="E42" s="435"/>
      <c r="F42" s="363" t="s">
        <v>485</v>
      </c>
      <c r="G42" s="324" t="s">
        <v>486</v>
      </c>
      <c r="H42" s="436" t="str">
        <f t="shared" si="5"/>
        <v>Basic Black</v>
      </c>
      <c r="I42" s="437"/>
      <c r="J42" s="258" t="s">
        <v>66</v>
      </c>
      <c r="K42" s="258">
        <f t="shared" si="6"/>
        <v>1014</v>
      </c>
      <c r="L42" s="268">
        <v>1</v>
      </c>
      <c r="M42" s="269">
        <f t="shared" si="8"/>
        <v>1014</v>
      </c>
      <c r="N42" s="269"/>
      <c r="O42" s="270">
        <f t="shared" si="9"/>
        <v>1014</v>
      </c>
      <c r="P42" s="271" t="s">
        <v>487</v>
      </c>
    </row>
    <row r="43" spans="1:19" s="7" customFormat="1" ht="93" customHeight="1">
      <c r="A43" s="266">
        <v>17</v>
      </c>
      <c r="B43" s="443" t="s">
        <v>326</v>
      </c>
      <c r="C43" s="444"/>
      <c r="D43" s="444"/>
      <c r="E43" s="445"/>
      <c r="F43" s="267" t="s">
        <v>323</v>
      </c>
      <c r="G43" s="324"/>
      <c r="H43" s="436" t="str">
        <f t="shared" si="5"/>
        <v>Basic Black</v>
      </c>
      <c r="I43" s="437"/>
      <c r="J43" s="258" t="s">
        <v>28</v>
      </c>
      <c r="K43" s="258">
        <f t="shared" si="6"/>
        <v>1014</v>
      </c>
      <c r="L43" s="268">
        <v>0.04</v>
      </c>
      <c r="M43" s="269">
        <f t="shared" si="8"/>
        <v>40.56</v>
      </c>
      <c r="N43" s="269"/>
      <c r="O43" s="270">
        <f t="shared" ref="O43" si="11">SUM(M43:N43)</f>
        <v>40.56</v>
      </c>
      <c r="P43" s="271" t="s">
        <v>329</v>
      </c>
    </row>
    <row r="44" spans="1:19" s="7" customFormat="1" ht="92.25" customHeight="1">
      <c r="A44" s="399">
        <v>21</v>
      </c>
      <c r="B44" s="441" t="s">
        <v>327</v>
      </c>
      <c r="C44" s="441"/>
      <c r="D44" s="441"/>
      <c r="E44" s="441"/>
      <c r="F44" s="170" t="s">
        <v>128</v>
      </c>
      <c r="G44" s="405" t="s">
        <v>488</v>
      </c>
      <c r="H44" s="436" t="str">
        <f t="shared" si="5"/>
        <v>Basic Black</v>
      </c>
      <c r="I44" s="437"/>
      <c r="J44" s="258" t="s">
        <v>66</v>
      </c>
      <c r="K44" s="258">
        <f t="shared" si="6"/>
        <v>1014</v>
      </c>
      <c r="L44" s="268">
        <v>1</v>
      </c>
      <c r="M44" s="269">
        <f t="shared" si="8"/>
        <v>1014</v>
      </c>
      <c r="N44" s="269"/>
      <c r="O44" s="270">
        <f t="shared" ref="O44" si="12">SUM(M44:N44)</f>
        <v>1014</v>
      </c>
      <c r="P44" s="407" t="s">
        <v>328</v>
      </c>
    </row>
    <row r="45" spans="1:19" s="64" customFormat="1" ht="71.25" customHeight="1" thickBot="1">
      <c r="B45" s="17" t="s">
        <v>67</v>
      </c>
      <c r="G45" s="66"/>
      <c r="P45" s="67"/>
    </row>
    <row r="46" spans="1:19" s="255" customFormat="1" ht="75">
      <c r="A46" s="473" t="s">
        <v>54</v>
      </c>
      <c r="B46" s="474"/>
      <c r="C46" s="474"/>
      <c r="D46" s="474"/>
      <c r="E46" s="475"/>
      <c r="F46" s="263" t="s">
        <v>55</v>
      </c>
      <c r="G46" s="263" t="s">
        <v>56</v>
      </c>
      <c r="H46" s="476" t="s">
        <v>57</v>
      </c>
      <c r="I46" s="477"/>
      <c r="J46" s="265" t="s">
        <v>43</v>
      </c>
      <c r="K46" s="263" t="s">
        <v>58</v>
      </c>
      <c r="L46" s="263" t="s">
        <v>59</v>
      </c>
      <c r="M46" s="264" t="s">
        <v>60</v>
      </c>
      <c r="N46" s="264" t="s">
        <v>61</v>
      </c>
      <c r="O46" s="264" t="s">
        <v>62</v>
      </c>
      <c r="P46" s="264" t="s">
        <v>63</v>
      </c>
    </row>
    <row r="47" spans="1:19" s="360" customFormat="1" ht="100.5" customHeight="1">
      <c r="A47" s="256">
        <v>1</v>
      </c>
      <c r="B47" s="433" t="s">
        <v>313</v>
      </c>
      <c r="C47" s="434"/>
      <c r="D47" s="434"/>
      <c r="E47" s="435"/>
      <c r="F47" s="359" t="s">
        <v>34</v>
      </c>
      <c r="G47" s="359"/>
      <c r="H47" s="436" t="str">
        <f t="shared" ref="H47:H53" si="13">$E$34</f>
        <v>Basic Black</v>
      </c>
      <c r="I47" s="437"/>
      <c r="J47" s="259" t="s">
        <v>66</v>
      </c>
      <c r="K47" s="258">
        <f>$P$20</f>
        <v>1014</v>
      </c>
      <c r="L47" s="259">
        <v>1</v>
      </c>
      <c r="M47" s="259">
        <f t="shared" ref="M47:M53" si="14">L47*K47</f>
        <v>1014</v>
      </c>
      <c r="N47" s="260"/>
      <c r="O47" s="280">
        <f t="shared" ref="O47:O53" si="15">M47</f>
        <v>1014</v>
      </c>
      <c r="P47" s="280" t="s">
        <v>314</v>
      </c>
    </row>
    <row r="48" spans="1:19" s="360" customFormat="1" ht="100.5" customHeight="1">
      <c r="A48" s="256">
        <v>5</v>
      </c>
      <c r="B48" s="433" t="s">
        <v>315</v>
      </c>
      <c r="C48" s="434"/>
      <c r="D48" s="434"/>
      <c r="E48" s="435"/>
      <c r="F48" s="359" t="s">
        <v>68</v>
      </c>
      <c r="G48" s="359"/>
      <c r="H48" s="436" t="str">
        <f t="shared" si="13"/>
        <v>Basic Black</v>
      </c>
      <c r="I48" s="437"/>
      <c r="J48" s="259" t="s">
        <v>66</v>
      </c>
      <c r="K48" s="258">
        <f t="shared" ref="K48" si="16">$P$20</f>
        <v>1014</v>
      </c>
      <c r="L48" s="259">
        <v>1</v>
      </c>
      <c r="M48" s="259">
        <f t="shared" si="14"/>
        <v>1014</v>
      </c>
      <c r="N48" s="260"/>
      <c r="O48" s="280">
        <f t="shared" si="15"/>
        <v>1014</v>
      </c>
      <c r="P48" s="280" t="s">
        <v>314</v>
      </c>
    </row>
    <row r="49" spans="1:17" s="360" customFormat="1" ht="101.25" customHeight="1">
      <c r="A49" s="256">
        <v>9</v>
      </c>
      <c r="B49" s="433" t="s">
        <v>489</v>
      </c>
      <c r="C49" s="434"/>
      <c r="D49" s="434"/>
      <c r="E49" s="435"/>
      <c r="F49" s="359" t="s">
        <v>316</v>
      </c>
      <c r="G49" s="359"/>
      <c r="H49" s="436" t="str">
        <f t="shared" si="13"/>
        <v>Basic Black</v>
      </c>
      <c r="I49" s="437"/>
      <c r="J49" s="259" t="s">
        <v>66</v>
      </c>
      <c r="K49" s="258">
        <f t="shared" ref="K49" si="17">$P$20</f>
        <v>1014</v>
      </c>
      <c r="L49" s="259">
        <v>3</v>
      </c>
      <c r="M49" s="259">
        <f t="shared" si="14"/>
        <v>3042</v>
      </c>
      <c r="N49" s="260"/>
      <c r="O49" s="280">
        <f t="shared" si="15"/>
        <v>3042</v>
      </c>
      <c r="P49" s="280" t="s">
        <v>490</v>
      </c>
    </row>
    <row r="50" spans="1:17" s="360" customFormat="1" ht="132" customHeight="1">
      <c r="A50" s="256">
        <v>13</v>
      </c>
      <c r="B50" s="433" t="s">
        <v>317</v>
      </c>
      <c r="C50" s="434"/>
      <c r="D50" s="434"/>
      <c r="E50" s="435"/>
      <c r="F50" s="359" t="s">
        <v>316</v>
      </c>
      <c r="G50" s="359"/>
      <c r="H50" s="436" t="str">
        <f t="shared" si="13"/>
        <v>Basic Black</v>
      </c>
      <c r="I50" s="437"/>
      <c r="J50" s="259" t="s">
        <v>318</v>
      </c>
      <c r="K50" s="258">
        <f t="shared" ref="K50" si="18">$P$20</f>
        <v>1014</v>
      </c>
      <c r="L50" s="259">
        <v>1</v>
      </c>
      <c r="M50" s="259">
        <f t="shared" si="14"/>
        <v>1014</v>
      </c>
      <c r="N50" s="260"/>
      <c r="O50" s="280">
        <f t="shared" si="15"/>
        <v>1014</v>
      </c>
      <c r="P50" s="361" t="s">
        <v>491</v>
      </c>
    </row>
    <row r="51" spans="1:17" s="360" customFormat="1" ht="94.5" customHeight="1">
      <c r="A51" s="256">
        <v>17</v>
      </c>
      <c r="B51" s="441" t="s">
        <v>494</v>
      </c>
      <c r="C51" s="442"/>
      <c r="D51" s="442"/>
      <c r="E51" s="442"/>
      <c r="F51" s="359" t="s">
        <v>324</v>
      </c>
      <c r="G51" s="406" t="s">
        <v>493</v>
      </c>
      <c r="H51" s="436" t="str">
        <f t="shared" si="13"/>
        <v>Basic Black</v>
      </c>
      <c r="I51" s="437"/>
      <c r="J51" s="259" t="s">
        <v>66</v>
      </c>
      <c r="K51" s="258">
        <f t="shared" ref="K51" si="19">$P$20</f>
        <v>1014</v>
      </c>
      <c r="L51" s="259">
        <v>1</v>
      </c>
      <c r="M51" s="259">
        <f t="shared" si="14"/>
        <v>1014</v>
      </c>
      <c r="N51" s="260"/>
      <c r="O51" s="280">
        <f t="shared" si="15"/>
        <v>1014</v>
      </c>
      <c r="P51" s="280" t="s">
        <v>492</v>
      </c>
    </row>
    <row r="52" spans="1:17" s="360" customFormat="1" ht="83.25" customHeight="1">
      <c r="A52" s="256">
        <v>29</v>
      </c>
      <c r="B52" s="433" t="s">
        <v>321</v>
      </c>
      <c r="C52" s="434"/>
      <c r="D52" s="434"/>
      <c r="E52" s="435"/>
      <c r="F52" s="359" t="s">
        <v>69</v>
      </c>
      <c r="G52" s="359"/>
      <c r="H52" s="436" t="str">
        <f t="shared" si="13"/>
        <v>Basic Black</v>
      </c>
      <c r="I52" s="437"/>
      <c r="J52" s="259" t="s">
        <v>66</v>
      </c>
      <c r="K52" s="258">
        <f t="shared" ref="K52" si="20">$P$20</f>
        <v>1014</v>
      </c>
      <c r="L52" s="362">
        <f t="shared" ref="L52" si="21">1/50</f>
        <v>0.02</v>
      </c>
      <c r="M52" s="259">
        <f t="shared" si="14"/>
        <v>20.28</v>
      </c>
      <c r="N52" s="260"/>
      <c r="O52" s="280">
        <f t="shared" si="15"/>
        <v>20.28</v>
      </c>
      <c r="P52" s="280" t="s">
        <v>495</v>
      </c>
    </row>
    <row r="53" spans="1:17" s="360" customFormat="1" ht="83.25" customHeight="1">
      <c r="A53" s="256">
        <v>33</v>
      </c>
      <c r="B53" s="433" t="s">
        <v>143</v>
      </c>
      <c r="C53" s="434"/>
      <c r="D53" s="434"/>
      <c r="E53" s="435"/>
      <c r="F53" s="359" t="s">
        <v>69</v>
      </c>
      <c r="G53" s="359"/>
      <c r="H53" s="436" t="str">
        <f t="shared" si="13"/>
        <v>Basic Black</v>
      </c>
      <c r="I53" s="437"/>
      <c r="J53" s="259" t="s">
        <v>66</v>
      </c>
      <c r="K53" s="258">
        <f t="shared" ref="K53" si="22">$P$20</f>
        <v>1014</v>
      </c>
      <c r="L53" s="362">
        <f>1/50*2</f>
        <v>0.04</v>
      </c>
      <c r="M53" s="259">
        <f t="shared" si="14"/>
        <v>40.56</v>
      </c>
      <c r="N53" s="260"/>
      <c r="O53" s="280">
        <f t="shared" si="15"/>
        <v>40.56</v>
      </c>
      <c r="P53" s="280" t="s">
        <v>495</v>
      </c>
    </row>
    <row r="54" spans="1:17" s="174" customFormat="1" ht="24" customHeight="1">
      <c r="A54" s="159"/>
      <c r="B54" s="159"/>
      <c r="C54" s="159"/>
      <c r="D54" s="159"/>
      <c r="E54" s="159"/>
      <c r="F54" s="184"/>
      <c r="G54" s="186"/>
      <c r="H54" s="184"/>
      <c r="I54" s="184"/>
      <c r="J54" s="221"/>
      <c r="K54" s="181"/>
      <c r="L54" s="222"/>
      <c r="M54" s="223"/>
      <c r="N54" s="223"/>
      <c r="O54" s="224"/>
      <c r="P54" s="225"/>
    </row>
    <row r="55" spans="1:17" s="288" customFormat="1" ht="49.5" customHeight="1">
      <c r="A55" s="281"/>
      <c r="B55" s="291" t="s">
        <v>70</v>
      </c>
      <c r="C55" s="281"/>
      <c r="D55" s="281"/>
      <c r="E55" s="281"/>
      <c r="F55" s="282"/>
      <c r="G55" s="325"/>
      <c r="H55" s="282"/>
      <c r="I55" s="282"/>
      <c r="J55" s="283"/>
      <c r="K55" s="291" t="s">
        <v>71</v>
      </c>
      <c r="L55" s="284"/>
      <c r="M55" s="285"/>
      <c r="N55" s="285"/>
      <c r="O55" s="286"/>
      <c r="P55" s="287"/>
    </row>
    <row r="56" spans="1:17" s="289" customFormat="1" ht="49.5" customHeight="1">
      <c r="A56" s="289">
        <v>1</v>
      </c>
      <c r="B56" s="340" t="s">
        <v>72</v>
      </c>
      <c r="C56" s="336" t="s">
        <v>238</v>
      </c>
      <c r="D56" s="292"/>
      <c r="E56" s="292"/>
      <c r="F56" s="292"/>
      <c r="G56" s="293"/>
      <c r="H56" s="293"/>
      <c r="I56" s="293"/>
      <c r="J56" s="293"/>
      <c r="K56" s="294"/>
      <c r="L56" s="293"/>
      <c r="M56" s="293"/>
      <c r="N56" s="293"/>
      <c r="O56" s="293"/>
      <c r="P56" s="293"/>
    </row>
    <row r="57" spans="1:17" s="272" customFormat="1" ht="32.5" hidden="1">
      <c r="A57" s="273"/>
      <c r="B57" s="273"/>
      <c r="C57" s="11"/>
      <c r="D57" s="11"/>
      <c r="E57" s="11"/>
      <c r="F57" s="11"/>
      <c r="G57" s="7"/>
      <c r="H57" s="7"/>
      <c r="I57" s="7"/>
      <c r="J57" s="7"/>
      <c r="K57" s="9"/>
      <c r="L57" s="7"/>
      <c r="M57" s="7"/>
      <c r="N57" s="7"/>
      <c r="O57" s="7"/>
      <c r="P57" s="7"/>
    </row>
    <row r="58" spans="1:17" s="14" customFormat="1" ht="34.5" hidden="1" customHeight="1">
      <c r="A58" s="147"/>
      <c r="B58" s="438" t="s">
        <v>73</v>
      </c>
      <c r="C58" s="439"/>
      <c r="D58" s="439"/>
      <c r="E58" s="439"/>
      <c r="F58" s="439"/>
      <c r="G58" s="439"/>
      <c r="H58" s="439"/>
      <c r="I58" s="440"/>
      <c r="J58" s="71"/>
      <c r="K58" s="18"/>
      <c r="L58" s="18"/>
      <c r="M58" s="71"/>
      <c r="N58" s="71"/>
      <c r="O58" s="71"/>
      <c r="P58" s="71"/>
      <c r="Q58" s="71"/>
    </row>
    <row r="59" spans="1:17" s="14" customFormat="1" ht="59.25" hidden="1" customHeight="1">
      <c r="A59" s="147"/>
      <c r="B59" s="482" t="s">
        <v>57</v>
      </c>
      <c r="C59" s="483"/>
      <c r="D59" s="484" t="s">
        <v>77</v>
      </c>
      <c r="E59" s="485"/>
      <c r="F59" s="485"/>
      <c r="G59" s="485"/>
      <c r="H59" s="485"/>
      <c r="I59" s="486"/>
      <c r="J59" s="71"/>
      <c r="K59" s="71"/>
      <c r="L59" s="71"/>
      <c r="M59" s="71"/>
      <c r="N59" s="71"/>
      <c r="O59" s="71"/>
      <c r="P59" s="71"/>
      <c r="Q59" s="71"/>
    </row>
    <row r="60" spans="1:17" s="14" customFormat="1" ht="78.650000000000006" hidden="1" customHeight="1">
      <c r="A60" s="147"/>
      <c r="B60" s="487" t="str">
        <f>$D$20</f>
        <v>Black / White</v>
      </c>
      <c r="C60" s="487">
        <f t="shared" ref="C60" si="23">$E$46</f>
        <v>0</v>
      </c>
      <c r="D60" s="488" t="s">
        <v>227</v>
      </c>
      <c r="E60" s="489"/>
      <c r="F60" s="489"/>
      <c r="G60" s="489"/>
      <c r="H60" s="489"/>
      <c r="I60" s="490"/>
      <c r="J60" s="71"/>
      <c r="K60" s="71"/>
      <c r="L60" s="71"/>
      <c r="M60" s="71"/>
      <c r="N60" s="71"/>
      <c r="O60" s="71"/>
    </row>
    <row r="61" spans="1:17" s="14" customFormat="1" ht="27.5" hidden="1"/>
    <row r="62" spans="1:17" s="14" customFormat="1" ht="28" hidden="1">
      <c r="A62" s="147"/>
      <c r="B62" s="438"/>
      <c r="C62" s="439"/>
      <c r="D62" s="491"/>
      <c r="E62" s="491"/>
      <c r="F62" s="491"/>
      <c r="G62" s="491"/>
      <c r="H62" s="491"/>
      <c r="I62" s="492"/>
      <c r="J62" s="71"/>
      <c r="K62" s="71"/>
      <c r="L62" s="71"/>
    </row>
    <row r="63" spans="1:17" s="14" customFormat="1" ht="40.5" hidden="1" customHeight="1">
      <c r="A63" s="147"/>
      <c r="B63" s="513"/>
      <c r="C63" s="514"/>
      <c r="D63" s="334" t="s">
        <v>26</v>
      </c>
      <c r="E63" s="334" t="s">
        <v>27</v>
      </c>
      <c r="F63" s="334" t="s">
        <v>28</v>
      </c>
      <c r="G63" s="334" t="s">
        <v>29</v>
      </c>
      <c r="H63" s="334" t="s">
        <v>30</v>
      </c>
      <c r="I63" s="334" t="s">
        <v>31</v>
      </c>
      <c r="J63" s="71"/>
    </row>
    <row r="64" spans="1:17" s="14" customFormat="1" ht="30" hidden="1">
      <c r="A64" s="147"/>
      <c r="B64" s="515" t="s">
        <v>228</v>
      </c>
      <c r="C64" s="515"/>
      <c r="D64" s="335"/>
      <c r="E64" s="335"/>
      <c r="F64" s="335" t="s">
        <v>229</v>
      </c>
      <c r="G64" s="335"/>
      <c r="H64" s="335"/>
      <c r="I64" s="335"/>
      <c r="J64" s="71"/>
    </row>
    <row r="65" spans="1:17" s="272" customFormat="1" ht="39.5">
      <c r="A65" s="289">
        <v>1</v>
      </c>
      <c r="B65" s="340" t="s">
        <v>239</v>
      </c>
      <c r="C65" s="336" t="s">
        <v>237</v>
      </c>
      <c r="D65" s="292"/>
      <c r="E65" s="11"/>
      <c r="F65" s="11"/>
      <c r="G65" s="7"/>
      <c r="H65" s="7"/>
      <c r="I65" s="7"/>
      <c r="J65" s="7"/>
      <c r="K65" s="9"/>
      <c r="L65" s="7"/>
      <c r="M65" s="7"/>
      <c r="N65" s="7"/>
      <c r="O65" s="7"/>
      <c r="P65" s="7"/>
    </row>
    <row r="66" spans="1:17" s="5" customFormat="1" ht="57.75" customHeight="1">
      <c r="A66" s="272"/>
      <c r="B66" s="501" t="s">
        <v>73</v>
      </c>
      <c r="C66" s="502"/>
      <c r="D66" s="502"/>
      <c r="E66" s="502"/>
      <c r="F66" s="502"/>
      <c r="G66" s="502"/>
      <c r="H66" s="502"/>
      <c r="I66" s="512"/>
      <c r="J66" s="7"/>
      <c r="K66" s="9"/>
      <c r="L66" s="7"/>
      <c r="M66" s="7"/>
      <c r="N66" s="7"/>
      <c r="O66" s="7"/>
      <c r="P66" s="7"/>
      <c r="Q66" s="7"/>
    </row>
    <row r="67" spans="1:17" s="5" customFormat="1" ht="57.75" customHeight="1">
      <c r="A67" s="272"/>
      <c r="B67" s="494" t="s">
        <v>57</v>
      </c>
      <c r="C67" s="495"/>
      <c r="D67" s="494" t="s">
        <v>77</v>
      </c>
      <c r="E67" s="495"/>
      <c r="F67" s="495"/>
      <c r="G67" s="495"/>
      <c r="H67" s="495"/>
      <c r="I67" s="496"/>
      <c r="J67" s="7"/>
      <c r="K67" s="7"/>
      <c r="L67" s="7"/>
      <c r="M67" s="7"/>
      <c r="N67" s="7"/>
      <c r="O67" s="7"/>
      <c r="P67" s="7"/>
      <c r="Q67" s="7"/>
    </row>
    <row r="68" spans="1:17" s="5" customFormat="1" ht="91.15" customHeight="1">
      <c r="A68" s="272"/>
      <c r="B68" s="436" t="str">
        <f>$D$18</f>
        <v>Black / White</v>
      </c>
      <c r="C68" s="437"/>
      <c r="D68" s="506" t="s">
        <v>510</v>
      </c>
      <c r="E68" s="507"/>
      <c r="F68" s="507"/>
      <c r="G68" s="507"/>
      <c r="H68" s="507"/>
      <c r="I68" s="508"/>
      <c r="J68" s="7"/>
      <c r="K68" s="7"/>
      <c r="L68" s="7"/>
      <c r="M68" s="7"/>
      <c r="N68" s="7"/>
    </row>
    <row r="69" spans="1:17" s="5" customFormat="1" ht="57.75" customHeight="1">
      <c r="A69" s="272"/>
      <c r="B69" s="501" t="s">
        <v>75</v>
      </c>
      <c r="C69" s="502"/>
      <c r="D69" s="503"/>
      <c r="E69" s="503"/>
      <c r="F69" s="503"/>
      <c r="G69" s="503"/>
      <c r="H69" s="503"/>
      <c r="I69" s="504"/>
      <c r="J69" s="7"/>
      <c r="K69" s="7"/>
    </row>
    <row r="70" spans="1:17" s="5" customFormat="1" ht="57.75" customHeight="1">
      <c r="A70" s="272"/>
      <c r="B70" s="433"/>
      <c r="C70" s="435"/>
      <c r="D70" s="276" t="s">
        <v>26</v>
      </c>
      <c r="E70" s="276" t="s">
        <v>27</v>
      </c>
      <c r="F70" s="276" t="s">
        <v>28</v>
      </c>
      <c r="G70" s="276" t="s">
        <v>29</v>
      </c>
      <c r="H70" s="276" t="s">
        <v>30</v>
      </c>
      <c r="I70" s="276" t="s">
        <v>31</v>
      </c>
    </row>
    <row r="71" spans="1:17" s="5" customFormat="1" ht="111.75" customHeight="1">
      <c r="A71" s="272"/>
      <c r="B71" s="505" t="s">
        <v>501</v>
      </c>
      <c r="C71" s="505"/>
      <c r="D71" s="408">
        <v>21.5</v>
      </c>
      <c r="E71" s="408">
        <v>22</v>
      </c>
      <c r="F71" s="408">
        <v>22.5</v>
      </c>
      <c r="G71" s="408">
        <v>23</v>
      </c>
      <c r="H71" s="408">
        <v>23.5</v>
      </c>
      <c r="I71" s="408">
        <v>24</v>
      </c>
    </row>
    <row r="72" spans="1:17" s="5" customFormat="1" ht="111.75" customHeight="1">
      <c r="A72" s="272"/>
      <c r="B72" s="505" t="s">
        <v>502</v>
      </c>
      <c r="C72" s="505"/>
      <c r="D72" s="408">
        <v>7.3</v>
      </c>
      <c r="E72" s="408">
        <v>7.8</v>
      </c>
      <c r="F72" s="408">
        <v>8.3000000000000007</v>
      </c>
      <c r="G72" s="408">
        <v>8.8000000000000007</v>
      </c>
      <c r="H72" s="408">
        <v>9.3000000000000007</v>
      </c>
      <c r="I72" s="408">
        <v>9.8000000000000007</v>
      </c>
    </row>
    <row r="73" spans="1:17" s="289" customFormat="1" ht="59.25" customHeight="1">
      <c r="A73" s="295">
        <v>3</v>
      </c>
      <c r="B73" s="290" t="s">
        <v>78</v>
      </c>
      <c r="C73" s="296" t="s">
        <v>79</v>
      </c>
      <c r="D73" s="296"/>
      <c r="E73" s="296"/>
      <c r="F73" s="296"/>
      <c r="G73" s="293"/>
      <c r="H73" s="293"/>
      <c r="I73" s="293"/>
      <c r="J73" s="293"/>
      <c r="K73" s="294"/>
      <c r="L73" s="293"/>
      <c r="M73" s="293"/>
      <c r="N73" s="293"/>
      <c r="O73" s="293"/>
      <c r="P73" s="293"/>
    </row>
    <row r="74" spans="1:17" s="5" customFormat="1" ht="64.5" hidden="1" customHeight="1">
      <c r="A74" s="272"/>
      <c r="B74" s="274" t="s">
        <v>57</v>
      </c>
      <c r="C74" s="494" t="s">
        <v>80</v>
      </c>
      <c r="D74" s="495"/>
      <c r="E74" s="495"/>
      <c r="F74" s="495"/>
      <c r="G74" s="495"/>
      <c r="H74" s="495"/>
      <c r="I74" s="496"/>
      <c r="J74" s="7"/>
      <c r="K74" s="7"/>
      <c r="L74" s="7"/>
      <c r="M74" s="7"/>
      <c r="N74" s="7"/>
      <c r="O74" s="7"/>
      <c r="P74" s="7"/>
      <c r="Q74" s="7"/>
    </row>
    <row r="75" spans="1:17" s="5" customFormat="1" ht="153.75" hidden="1" customHeight="1">
      <c r="A75" s="272"/>
      <c r="B75" s="275" t="str">
        <f>D20</f>
        <v>Black / White</v>
      </c>
      <c r="C75" s="497" t="s">
        <v>81</v>
      </c>
      <c r="D75" s="498"/>
      <c r="E75" s="498"/>
      <c r="F75" s="498"/>
      <c r="G75" s="498"/>
      <c r="H75" s="498"/>
      <c r="I75" s="499"/>
      <c r="J75" s="7"/>
      <c r="K75" s="7"/>
      <c r="L75" s="7"/>
      <c r="M75" s="7"/>
      <c r="N75" s="7"/>
    </row>
    <row r="76" spans="1:17" s="292" customFormat="1" ht="49.5" customHeight="1">
      <c r="B76" s="500" t="s">
        <v>82</v>
      </c>
      <c r="C76" s="500"/>
      <c r="D76" s="500"/>
      <c r="E76" s="500"/>
      <c r="G76" s="293"/>
      <c r="M76" s="297"/>
      <c r="N76" s="298"/>
      <c r="O76" s="298"/>
      <c r="P76" s="297"/>
    </row>
    <row r="77" spans="1:17" s="292" customFormat="1" ht="51.75" customHeight="1">
      <c r="A77" s="289">
        <v>1</v>
      </c>
      <c r="B77" s="299" t="s">
        <v>83</v>
      </c>
      <c r="C77" s="289"/>
      <c r="D77" s="289"/>
      <c r="G77" s="293"/>
      <c r="L77" s="493"/>
      <c r="M77" s="493"/>
      <c r="N77" s="493"/>
      <c r="O77" s="493"/>
      <c r="P77" s="493"/>
    </row>
    <row r="78" spans="1:17" s="292" customFormat="1" ht="51.75" customHeight="1">
      <c r="A78" s="289">
        <v>2</v>
      </c>
      <c r="B78" s="299" t="s">
        <v>84</v>
      </c>
      <c r="C78" s="289"/>
      <c r="D78" s="289"/>
      <c r="G78" s="293"/>
      <c r="L78" s="493"/>
      <c r="M78" s="493"/>
      <c r="N78" s="493"/>
      <c r="O78" s="493"/>
      <c r="P78" s="493"/>
    </row>
    <row r="79" spans="1:17" s="292" customFormat="1" ht="51.75" customHeight="1">
      <c r="A79" s="289">
        <v>3</v>
      </c>
      <c r="B79" s="299" t="s">
        <v>85</v>
      </c>
      <c r="C79" s="289"/>
      <c r="D79" s="289"/>
      <c r="G79" s="293"/>
      <c r="L79" s="493"/>
      <c r="M79" s="493"/>
      <c r="N79" s="493"/>
      <c r="O79" s="493"/>
      <c r="P79" s="493"/>
    </row>
    <row r="80" spans="1:17" s="6" customFormat="1" ht="58.9" customHeight="1">
      <c r="A80" s="273"/>
      <c r="B80" s="277" t="s">
        <v>86</v>
      </c>
      <c r="C80" s="261" t="s">
        <v>26</v>
      </c>
      <c r="D80" s="261" t="s">
        <v>27</v>
      </c>
      <c r="E80" s="261" t="s">
        <v>28</v>
      </c>
      <c r="F80" s="261" t="s">
        <v>29</v>
      </c>
      <c r="G80" s="261" t="s">
        <v>30</v>
      </c>
      <c r="H80" s="261" t="s">
        <v>31</v>
      </c>
      <c r="I80" s="261" t="s">
        <v>32</v>
      </c>
      <c r="J80" s="278"/>
      <c r="K80" s="279"/>
      <c r="L80" s="279"/>
      <c r="M80" s="278"/>
    </row>
    <row r="81" spans="1:16" s="6" customFormat="1" ht="62.25" customHeight="1">
      <c r="A81" s="273"/>
      <c r="B81" s="277" t="s">
        <v>87</v>
      </c>
      <c r="C81" s="280">
        <f t="shared" ref="C81:H81" si="24">G29</f>
        <v>62</v>
      </c>
      <c r="D81" s="280">
        <f t="shared" si="24"/>
        <v>159</v>
      </c>
      <c r="E81" s="280">
        <f t="shared" si="24"/>
        <v>323</v>
      </c>
      <c r="F81" s="280">
        <f t="shared" si="24"/>
        <v>284</v>
      </c>
      <c r="G81" s="280">
        <f t="shared" si="24"/>
        <v>152</v>
      </c>
      <c r="H81" s="280">
        <f t="shared" si="24"/>
        <v>34</v>
      </c>
      <c r="I81" s="280">
        <f>SUM(C81:H81)</f>
        <v>1014</v>
      </c>
      <c r="J81" s="278"/>
      <c r="K81" s="279"/>
      <c r="L81" s="279"/>
      <c r="M81" s="278"/>
    </row>
    <row r="82" spans="1:16" s="331" customFormat="1" ht="81" customHeight="1">
      <c r="A82" s="330"/>
    </row>
    <row r="83" spans="1:16" s="326" customFormat="1" ht="99" customHeight="1">
      <c r="B83" s="333" t="s">
        <v>222</v>
      </c>
      <c r="E83" s="332"/>
      <c r="G83" s="174"/>
    </row>
    <row r="84" spans="1:16" s="326" customFormat="1" ht="139.5" customHeight="1">
      <c r="B84" s="481" t="s">
        <v>374</v>
      </c>
      <c r="C84" s="481"/>
      <c r="D84" s="481"/>
      <c r="E84" s="481"/>
      <c r="F84" s="481"/>
      <c r="G84" s="481"/>
      <c r="H84" s="481"/>
      <c r="I84" s="481"/>
      <c r="J84" s="481"/>
      <c r="K84" s="481"/>
      <c r="L84" s="481"/>
      <c r="M84" s="481"/>
      <c r="N84" s="481"/>
      <c r="O84" s="481"/>
      <c r="P84" s="481"/>
    </row>
    <row r="85" spans="1:16" s="326" customFormat="1" ht="390" customHeight="1">
      <c r="G85" s="174"/>
    </row>
    <row r="86" spans="1:16" s="326" customFormat="1" ht="27.5">
      <c r="G86" s="174"/>
    </row>
    <row r="87" spans="1:16" s="326" customFormat="1" ht="27.5">
      <c r="G87" s="174"/>
    </row>
    <row r="88" spans="1:16" s="326" customFormat="1" ht="27.5">
      <c r="G88" s="174"/>
    </row>
    <row r="89" spans="1:16" s="326" customFormat="1" ht="27.5">
      <c r="G89" s="174"/>
    </row>
    <row r="90" spans="1:16" s="326" customFormat="1" ht="27.5">
      <c r="G90" s="174"/>
    </row>
    <row r="91" spans="1:16" s="326" customFormat="1" ht="27.5">
      <c r="G91" s="174"/>
    </row>
    <row r="92" spans="1:16" s="326" customFormat="1" ht="27.5">
      <c r="G92" s="174"/>
    </row>
  </sheetData>
  <autoFilter ref="A37:V53" xr:uid="{00000000-0001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72">
    <mergeCell ref="A32:C32"/>
    <mergeCell ref="N32:P32"/>
    <mergeCell ref="M1:N1"/>
    <mergeCell ref="O1:P1"/>
    <mergeCell ref="M2:N2"/>
    <mergeCell ref="O2:P2"/>
    <mergeCell ref="M3:N3"/>
    <mergeCell ref="O3:P3"/>
    <mergeCell ref="G5:L8"/>
    <mergeCell ref="D8:F8"/>
    <mergeCell ref="L11:P11"/>
    <mergeCell ref="B13:F13"/>
    <mergeCell ref="D30:K30"/>
    <mergeCell ref="A33:P33"/>
    <mergeCell ref="B34:C34"/>
    <mergeCell ref="N34:P34"/>
    <mergeCell ref="B35:C35"/>
    <mergeCell ref="N35:P35"/>
    <mergeCell ref="B38:E38"/>
    <mergeCell ref="H38:I38"/>
    <mergeCell ref="B39:E39"/>
    <mergeCell ref="H39:I39"/>
    <mergeCell ref="A37:E37"/>
    <mergeCell ref="H37:I37"/>
    <mergeCell ref="B41:E41"/>
    <mergeCell ref="H41:I41"/>
    <mergeCell ref="B42:E42"/>
    <mergeCell ref="H42:I42"/>
    <mergeCell ref="B40:E40"/>
    <mergeCell ref="H40:I40"/>
    <mergeCell ref="B44:E44"/>
    <mergeCell ref="H44:I44"/>
    <mergeCell ref="A46:E46"/>
    <mergeCell ref="H46:I46"/>
    <mergeCell ref="B43:E43"/>
    <mergeCell ref="H43:I43"/>
    <mergeCell ref="B50:E50"/>
    <mergeCell ref="H50:I50"/>
    <mergeCell ref="B49:E49"/>
    <mergeCell ref="H49:I49"/>
    <mergeCell ref="B47:E47"/>
    <mergeCell ref="H47:I47"/>
    <mergeCell ref="B48:E48"/>
    <mergeCell ref="H48:I48"/>
    <mergeCell ref="B53:E53"/>
    <mergeCell ref="H53:I53"/>
    <mergeCell ref="B51:E51"/>
    <mergeCell ref="H51:I51"/>
    <mergeCell ref="B52:E52"/>
    <mergeCell ref="H52:I52"/>
    <mergeCell ref="B68:C68"/>
    <mergeCell ref="D68:I68"/>
    <mergeCell ref="B58:I58"/>
    <mergeCell ref="B59:C59"/>
    <mergeCell ref="D59:I59"/>
    <mergeCell ref="B60:C60"/>
    <mergeCell ref="D60:I60"/>
    <mergeCell ref="B62:I62"/>
    <mergeCell ref="B63:C63"/>
    <mergeCell ref="B64:C64"/>
    <mergeCell ref="B66:I66"/>
    <mergeCell ref="B67:C67"/>
    <mergeCell ref="D67:I67"/>
    <mergeCell ref="B76:E76"/>
    <mergeCell ref="L77:P79"/>
    <mergeCell ref="B84:P84"/>
    <mergeCell ref="B69:I69"/>
    <mergeCell ref="B70:C70"/>
    <mergeCell ref="B71:C71"/>
    <mergeCell ref="B72:C72"/>
    <mergeCell ref="C74:I74"/>
    <mergeCell ref="C75:I75"/>
  </mergeCells>
  <printOptions horizontalCentered="1"/>
  <pageMargins left="0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8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M40"/>
  <sheetViews>
    <sheetView view="pageBreakPreview" topLeftCell="A19" zoomScale="28" zoomScaleNormal="40" zoomScaleSheetLayoutView="28" zoomScalePageLayoutView="13" workbookViewId="0">
      <selection activeCell="A21" sqref="A21"/>
    </sheetView>
  </sheetViews>
  <sheetFormatPr defaultColWidth="9.26953125" defaultRowHeight="20"/>
  <cols>
    <col min="1" max="1" width="107.453125" style="121" customWidth="1"/>
    <col min="2" max="2" width="215" style="122" customWidth="1"/>
    <col min="3" max="16384" width="9.26953125" style="122"/>
  </cols>
  <sheetData>
    <row r="1" spans="1:6" s="112" customFormat="1" ht="64.150000000000006" customHeight="1">
      <c r="A1" s="110"/>
      <c r="B1" s="111"/>
    </row>
    <row r="2" spans="1:6" s="112" customFormat="1" ht="49.15" customHeight="1">
      <c r="A2" s="111" t="str">
        <f>'[26]1. CUTTING '!B6</f>
        <v xml:space="preserve">JOB NUMBER:  </v>
      </c>
      <c r="B2" s="111" t="str">
        <f>'1. CUTTING'!D6</f>
        <v>R12  SS25  G2773</v>
      </c>
    </row>
    <row r="3" spans="1:6" s="112" customFormat="1" ht="49.15" customHeight="1">
      <c r="A3" s="113" t="str">
        <f>'[26]1. CUTTING '!B7</f>
        <v xml:space="preserve">STYLE NUMBER: </v>
      </c>
      <c r="B3" s="113" t="str">
        <f>'1. CUTTING'!D7</f>
        <v>R12-SS08</v>
      </c>
    </row>
    <row r="4" spans="1:6" s="112" customFormat="1" ht="49.15" customHeight="1">
      <c r="A4" s="113" t="str">
        <f>'[26]1. CUTTING '!B8</f>
        <v xml:space="preserve">STYLE NAME : </v>
      </c>
      <c r="B4" s="111" t="str">
        <f>'1. CUTTING'!D8</f>
        <v>MEN'S COTTON T-SHIRT (RELAXED FIT)</v>
      </c>
    </row>
    <row r="5" spans="1:6" s="112" customFormat="1" ht="76.150000000000006" customHeight="1">
      <c r="A5" s="114"/>
      <c r="B5" s="192" t="str">
        <f>'1. CUTTING'!A33</f>
        <v>Black / White</v>
      </c>
    </row>
    <row r="6" spans="1:6" s="116" customFormat="1" ht="72.75" customHeight="1">
      <c r="A6" s="115" t="s">
        <v>88</v>
      </c>
      <c r="B6" s="216" t="str">
        <f>$B$5</f>
        <v>Black / White</v>
      </c>
    </row>
    <row r="7" spans="1:6" s="116" customFormat="1" ht="104.25" customHeight="1">
      <c r="A7" s="117" t="s">
        <v>89</v>
      </c>
      <c r="B7" s="216" t="str">
        <f>'1. CUTTING'!L11</f>
        <v>VTK6207-1M SINGLE JERSEY 100% ORGANIC COTTON 16'SCM/1, 240GSM, CW: 170CM</v>
      </c>
    </row>
    <row r="8" spans="1:6" s="116" customFormat="1" ht="409.6" customHeight="1">
      <c r="A8" s="428" t="str">
        <f>'1. CUTTING'!D34</f>
        <v>VẢI CHÍNH + VIỀN CỔ</v>
      </c>
      <c r="B8" s="427"/>
      <c r="F8" s="119"/>
    </row>
    <row r="9" spans="1:6" s="116" customFormat="1" ht="105">
      <c r="A9" s="115" t="str">
        <f>'1. CUTTING'!B35</f>
        <v>VTK6208-1M RIB 1X1 100%ORGANIC COTTON 16'SCM/1, 320GSM, CW: 172CM</v>
      </c>
      <c r="B9" s="115" t="str">
        <f>'1. CUTTING'!$E$34</f>
        <v>Basic Black</v>
      </c>
    </row>
    <row r="10" spans="1:6" s="116" customFormat="1" ht="409.6" customHeight="1">
      <c r="A10" s="428" t="str">
        <f>'1. CUTTING'!D35</f>
        <v>BO CỔ + BO TAY</v>
      </c>
      <c r="B10" s="427"/>
    </row>
    <row r="11" spans="1:6" s="116" customFormat="1" ht="150.75" customHeight="1">
      <c r="A11" s="115" t="str">
        <f>'1. CUTTING'!B41</f>
        <v>CHỈ MAY CHÍNH + MAY NHÃN CHÍNH + VẮT SỔ 40/2</v>
      </c>
      <c r="B11" s="226" t="str">
        <f>'1. CUTTING'!$F$41</f>
        <v>BASIC BLACK</v>
      </c>
    </row>
    <row r="12" spans="1:6" s="116" customFormat="1" ht="236.25" customHeight="1">
      <c r="A12" s="118" t="s">
        <v>90</v>
      </c>
      <c r="B12" s="368"/>
    </row>
    <row r="13" spans="1:6" s="116" customFormat="1" ht="113.25" customHeight="1">
      <c r="A13" s="115" t="str">
        <f>'1. CUTTING'!B43</f>
        <v>CHỈ MAY NHÃN CHÍNH 40/2</v>
      </c>
      <c r="B13" s="226" t="str">
        <f>'1. CUTTING'!$F$43</f>
        <v>Black</v>
      </c>
    </row>
    <row r="14" spans="1:6" s="116" customFormat="1" ht="195.75" customHeight="1">
      <c r="A14" s="118" t="s">
        <v>347</v>
      </c>
      <c r="B14" s="368"/>
    </row>
    <row r="15" spans="1:6" s="116" customFormat="1" ht="113.25" customHeight="1">
      <c r="A15" s="115" t="str">
        <f>'1. CUTTING'!B45</f>
        <v>CHỈ MAY NHÃN POPLIN 40/2</v>
      </c>
      <c r="B15" s="216" t="str">
        <f>$B$5</f>
        <v>Black / White</v>
      </c>
    </row>
    <row r="16" spans="1:6" s="116" customFormat="1" ht="207" customHeight="1">
      <c r="A16" s="118" t="s">
        <v>348</v>
      </c>
      <c r="B16" s="426" t="s">
        <v>498</v>
      </c>
    </row>
    <row r="17" spans="1:2" s="116" customFormat="1" ht="70" customHeight="1">
      <c r="A17" s="115" t="str">
        <f>'1. CUTTING'!B47</f>
        <v>NHÃN CHÍNH + SIZE</v>
      </c>
      <c r="B17" s="216" t="s">
        <v>499</v>
      </c>
    </row>
    <row r="18" spans="1:2" s="116" customFormat="1" ht="409.5" customHeight="1">
      <c r="A18" s="120" t="s">
        <v>373</v>
      </c>
      <c r="B18" s="425"/>
    </row>
    <row r="19" spans="1:2" s="116" customFormat="1" ht="70.150000000000006" customHeight="1">
      <c r="A19" s="115" t="str">
        <f>'1. CUTTING'!B49</f>
        <v>POPLIN STORY LABEL</v>
      </c>
      <c r="B19" s="216" t="s">
        <v>485</v>
      </c>
    </row>
    <row r="20" spans="1:2" s="116" customFormat="1" ht="409.6" customHeight="1">
      <c r="A20" s="120" t="s">
        <v>514</v>
      </c>
      <c r="B20" s="429"/>
    </row>
    <row r="21" spans="1:2" s="116" customFormat="1" ht="70.150000000000006" customHeight="1">
      <c r="A21" s="115" t="str">
        <f>'1. CUTTING'!$B$51</f>
        <v>SATIN RIBBON</v>
      </c>
      <c r="B21" s="226" t="str">
        <f>'1. CUTTING'!$F$51</f>
        <v>Black</v>
      </c>
    </row>
    <row r="22" spans="1:2" s="116" customFormat="1" ht="314.25" customHeight="1">
      <c r="A22" s="118" t="s">
        <v>511</v>
      </c>
      <c r="B22" s="425"/>
    </row>
    <row r="23" spans="1:2" s="116" customFormat="1" ht="70.150000000000006" customHeight="1">
      <c r="A23" s="115" t="s">
        <v>513</v>
      </c>
      <c r="B23" s="430" t="s">
        <v>512</v>
      </c>
    </row>
    <row r="24" spans="1:2" s="116" customFormat="1" ht="409.6" customHeight="1">
      <c r="A24" s="120" t="s">
        <v>223</v>
      </c>
      <c r="B24" s="429"/>
    </row>
    <row r="25" spans="1:2" s="365" customFormat="1" ht="72" customHeight="1">
      <c r="A25" s="364" t="s">
        <v>313</v>
      </c>
      <c r="B25" s="431" t="s">
        <v>34</v>
      </c>
    </row>
    <row r="26" spans="1:2" s="365" customFormat="1" ht="220.5" customHeight="1">
      <c r="A26" s="366" t="s">
        <v>335</v>
      </c>
      <c r="B26" s="432"/>
    </row>
    <row r="27" spans="1:2" s="365" customFormat="1" ht="66.75" customHeight="1">
      <c r="A27" s="364" t="s">
        <v>315</v>
      </c>
      <c r="B27" s="431" t="s">
        <v>34</v>
      </c>
    </row>
    <row r="28" spans="1:2" s="365" customFormat="1" ht="399.75" customHeight="1">
      <c r="A28" s="366" t="s">
        <v>336</v>
      </c>
      <c r="B28" s="432"/>
    </row>
    <row r="29" spans="1:2" s="365" customFormat="1" ht="144" customHeight="1">
      <c r="A29" s="364" t="s">
        <v>489</v>
      </c>
      <c r="B29" s="431" t="s">
        <v>34</v>
      </c>
    </row>
    <row r="30" spans="1:2" s="365" customFormat="1" ht="408.75" customHeight="1">
      <c r="A30" s="398" t="s">
        <v>500</v>
      </c>
      <c r="B30" s="432"/>
    </row>
    <row r="31" spans="1:2" s="365" customFormat="1" ht="183" customHeight="1">
      <c r="A31" s="364" t="s">
        <v>317</v>
      </c>
      <c r="B31" s="431" t="s">
        <v>337</v>
      </c>
    </row>
    <row r="32" spans="1:2" s="365" customFormat="1" ht="409.5" customHeight="1">
      <c r="A32" s="367" t="s">
        <v>338</v>
      </c>
      <c r="B32" s="432"/>
    </row>
    <row r="33" spans="1:13" s="365" customFormat="1" ht="120.75" customHeight="1">
      <c r="A33" s="364" t="s">
        <v>494</v>
      </c>
      <c r="B33" s="431" t="s">
        <v>34</v>
      </c>
    </row>
    <row r="34" spans="1:13" s="365" customFormat="1" ht="409.5" customHeight="1">
      <c r="A34" s="366" t="s">
        <v>339</v>
      </c>
      <c r="B34" s="432"/>
      <c r="G34" s="365">
        <f>(F34*0.3%+(F34/50)*0.5)</f>
        <v>0</v>
      </c>
      <c r="K34" s="116" t="s">
        <v>340</v>
      </c>
      <c r="L34" s="116"/>
      <c r="M34" s="116"/>
    </row>
    <row r="35" spans="1:13" s="365" customFormat="1" ht="66.75" customHeight="1">
      <c r="A35" s="364" t="s">
        <v>319</v>
      </c>
      <c r="B35" s="431" t="s">
        <v>34</v>
      </c>
      <c r="K35" s="116" t="s">
        <v>341</v>
      </c>
      <c r="L35" s="116"/>
      <c r="M35" s="116"/>
    </row>
    <row r="36" spans="1:13" s="365" customFormat="1" ht="409.5" customHeight="1">
      <c r="A36" s="366" t="s">
        <v>342</v>
      </c>
      <c r="B36" s="432"/>
    </row>
    <row r="37" spans="1:13" s="365" customFormat="1" ht="72" hidden="1" customHeight="1">
      <c r="A37" s="364" t="s">
        <v>320</v>
      </c>
      <c r="B37" s="431" t="s">
        <v>34</v>
      </c>
    </row>
    <row r="38" spans="1:13" s="365" customFormat="1" ht="409.5" hidden="1" customHeight="1">
      <c r="A38" s="366" t="s">
        <v>343</v>
      </c>
      <c r="B38" s="432"/>
    </row>
    <row r="39" spans="1:13" s="365" customFormat="1" ht="92.25" customHeight="1">
      <c r="A39" s="364" t="s">
        <v>344</v>
      </c>
      <c r="B39" s="431" t="s">
        <v>69</v>
      </c>
    </row>
    <row r="40" spans="1:13" s="365" customFormat="1" ht="408.75" customHeight="1">
      <c r="A40" s="366"/>
      <c r="B40" s="432"/>
    </row>
  </sheetData>
  <printOptions horizontalCentered="1"/>
  <pageMargins left="0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1" man="1"/>
    <brk id="26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6A8EF-9AA5-4D85-B2D0-C809FB8F7B7C}">
  <dimension ref="A1:O34"/>
  <sheetViews>
    <sheetView view="pageBreakPreview" zoomScale="66" zoomScaleNormal="100" zoomScaleSheetLayoutView="66" workbookViewId="0">
      <selection activeCell="A4" sqref="A4:O34"/>
    </sheetView>
  </sheetViews>
  <sheetFormatPr defaultRowHeight="14.5"/>
  <cols>
    <col min="1" max="1" width="12.54296875" bestFit="1" customWidth="1"/>
    <col min="2" max="2" width="8.81640625" bestFit="1" customWidth="1"/>
  </cols>
  <sheetData>
    <row r="1" spans="1:15" s="396" customFormat="1" ht="10.5">
      <c r="A1" s="395" t="str">
        <f>'1. CUTTING'!B6</f>
        <v xml:space="preserve">JOB NUMBER:  </v>
      </c>
      <c r="B1" s="395" t="str">
        <f>'1. CUTTING'!D6</f>
        <v>R12  SS25  G2773</v>
      </c>
      <c r="C1" s="395"/>
      <c r="D1" s="395"/>
      <c r="E1" s="395"/>
    </row>
    <row r="2" spans="1:15" s="396" customFormat="1" ht="10.5">
      <c r="A2" s="395" t="str">
        <f>'1. CUTTING'!B7</f>
        <v xml:space="preserve">STYLE NUMBER: </v>
      </c>
      <c r="B2" s="395" t="str">
        <f>'1. CUTTING'!D7</f>
        <v>R12-SS08</v>
      </c>
      <c r="C2" s="397"/>
      <c r="D2" s="397"/>
      <c r="E2" s="397"/>
    </row>
    <row r="3" spans="1:15" s="396" customFormat="1" ht="10.5">
      <c r="A3" s="395" t="str">
        <f>'1. CUTTING'!B8</f>
        <v xml:space="preserve">STYLE NAME : </v>
      </c>
      <c r="B3" s="395" t="str">
        <f>'1. CUTTING'!D8</f>
        <v>MEN'S COTTON T-SHIRT (RELAXED FIT)</v>
      </c>
      <c r="C3" s="395"/>
      <c r="D3" s="395"/>
      <c r="E3" s="395"/>
    </row>
    <row r="4" spans="1:15">
      <c r="A4" s="516" t="e" vm="1">
        <v>#VALUE!</v>
      </c>
      <c r="B4" s="516"/>
      <c r="C4" s="516"/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</row>
    <row r="5" spans="1:15">
      <c r="A5" s="516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</row>
    <row r="6" spans="1:15">
      <c r="A6" s="516"/>
      <c r="B6" s="516"/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6"/>
      <c r="O6" s="516"/>
    </row>
    <row r="7" spans="1:15">
      <c r="A7" s="516"/>
      <c r="B7" s="516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</row>
    <row r="8" spans="1:15">
      <c r="A8" s="516"/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</row>
    <row r="9" spans="1:15">
      <c r="A9" s="516"/>
      <c r="B9" s="516"/>
      <c r="C9" s="516"/>
      <c r="D9" s="516"/>
      <c r="E9" s="516"/>
      <c r="F9" s="516"/>
      <c r="G9" s="516"/>
      <c r="H9" s="516"/>
      <c r="I9" s="516"/>
      <c r="J9" s="516"/>
      <c r="K9" s="516"/>
      <c r="L9" s="516"/>
      <c r="M9" s="516"/>
      <c r="N9" s="516"/>
      <c r="O9" s="516"/>
    </row>
    <row r="10" spans="1:15">
      <c r="A10" s="516"/>
      <c r="B10" s="516"/>
      <c r="C10" s="516"/>
      <c r="D10" s="516"/>
      <c r="E10" s="516"/>
      <c r="F10" s="516"/>
      <c r="G10" s="516"/>
      <c r="H10" s="516"/>
      <c r="I10" s="516"/>
      <c r="J10" s="516"/>
      <c r="K10" s="516"/>
      <c r="L10" s="516"/>
      <c r="M10" s="516"/>
      <c r="N10" s="516"/>
      <c r="O10" s="516"/>
    </row>
    <row r="11" spans="1:15">
      <c r="A11" s="516"/>
      <c r="B11" s="516"/>
      <c r="C11" s="516"/>
      <c r="D11" s="516"/>
      <c r="E11" s="516"/>
      <c r="F11" s="516"/>
      <c r="G11" s="516"/>
      <c r="H11" s="516"/>
      <c r="I11" s="516"/>
      <c r="J11" s="516"/>
      <c r="K11" s="516"/>
      <c r="L11" s="516"/>
      <c r="M11" s="516"/>
      <c r="N11" s="516"/>
      <c r="O11" s="516"/>
    </row>
    <row r="12" spans="1:15">
      <c r="A12" s="516"/>
      <c r="B12" s="516"/>
      <c r="C12" s="516"/>
      <c r="D12" s="516"/>
      <c r="E12" s="516"/>
      <c r="F12" s="516"/>
      <c r="G12" s="516"/>
      <c r="H12" s="516"/>
      <c r="I12" s="516"/>
      <c r="J12" s="516"/>
      <c r="K12" s="516"/>
      <c r="L12" s="516"/>
      <c r="M12" s="516"/>
      <c r="N12" s="516"/>
      <c r="O12" s="516"/>
    </row>
    <row r="13" spans="1:15">
      <c r="A13" s="516"/>
      <c r="B13" s="516"/>
      <c r="C13" s="516"/>
      <c r="D13" s="516"/>
      <c r="E13" s="516"/>
      <c r="F13" s="516"/>
      <c r="G13" s="516"/>
      <c r="H13" s="516"/>
      <c r="I13" s="516"/>
      <c r="J13" s="516"/>
      <c r="K13" s="516"/>
      <c r="L13" s="516"/>
      <c r="M13" s="516"/>
      <c r="N13" s="516"/>
      <c r="O13" s="516"/>
    </row>
    <row r="14" spans="1:15">
      <c r="A14" s="516"/>
      <c r="B14" s="516"/>
      <c r="C14" s="516"/>
      <c r="D14" s="516"/>
      <c r="E14" s="516"/>
      <c r="F14" s="516"/>
      <c r="G14" s="516"/>
      <c r="H14" s="516"/>
      <c r="I14" s="516"/>
      <c r="J14" s="516"/>
      <c r="K14" s="516"/>
      <c r="L14" s="516"/>
      <c r="M14" s="516"/>
      <c r="N14" s="516"/>
      <c r="O14" s="516"/>
    </row>
    <row r="15" spans="1:15">
      <c r="A15" s="516"/>
      <c r="B15" s="516"/>
      <c r="C15" s="516"/>
      <c r="D15" s="516"/>
      <c r="E15" s="516"/>
      <c r="F15" s="516"/>
      <c r="G15" s="516"/>
      <c r="H15" s="516"/>
      <c r="I15" s="516"/>
      <c r="J15" s="516"/>
      <c r="K15" s="516"/>
      <c r="L15" s="516"/>
      <c r="M15" s="516"/>
      <c r="N15" s="516"/>
      <c r="O15" s="516"/>
    </row>
    <row r="16" spans="1:15">
      <c r="A16" s="516"/>
      <c r="B16" s="516"/>
      <c r="C16" s="516"/>
      <c r="D16" s="516"/>
      <c r="E16" s="516"/>
      <c r="F16" s="516"/>
      <c r="G16" s="516"/>
      <c r="H16" s="516"/>
      <c r="I16" s="516"/>
      <c r="J16" s="516"/>
      <c r="K16" s="516"/>
      <c r="L16" s="516"/>
      <c r="M16" s="516"/>
      <c r="N16" s="516"/>
      <c r="O16" s="516"/>
    </row>
    <row r="17" spans="1:15">
      <c r="A17" s="516"/>
      <c r="B17" s="516"/>
      <c r="C17" s="516"/>
      <c r="D17" s="516"/>
      <c r="E17" s="516"/>
      <c r="F17" s="516"/>
      <c r="G17" s="516"/>
      <c r="H17" s="516"/>
      <c r="I17" s="516"/>
      <c r="J17" s="516"/>
      <c r="K17" s="516"/>
      <c r="L17" s="516"/>
      <c r="M17" s="516"/>
      <c r="N17" s="516"/>
      <c r="O17" s="516"/>
    </row>
    <row r="18" spans="1:15">
      <c r="A18" s="516"/>
      <c r="B18" s="516"/>
      <c r="C18" s="516"/>
      <c r="D18" s="516"/>
      <c r="E18" s="516"/>
      <c r="F18" s="516"/>
      <c r="G18" s="516"/>
      <c r="H18" s="516"/>
      <c r="I18" s="516"/>
      <c r="J18" s="516"/>
      <c r="K18" s="516"/>
      <c r="L18" s="516"/>
      <c r="M18" s="516"/>
      <c r="N18" s="516"/>
      <c r="O18" s="516"/>
    </row>
    <row r="19" spans="1:15">
      <c r="A19" s="516"/>
      <c r="B19" s="516"/>
      <c r="C19" s="516"/>
      <c r="D19" s="516"/>
      <c r="E19" s="516"/>
      <c r="F19" s="516"/>
      <c r="G19" s="516"/>
      <c r="H19" s="516"/>
      <c r="I19" s="516"/>
      <c r="J19" s="516"/>
      <c r="K19" s="516"/>
      <c r="L19" s="516"/>
      <c r="M19" s="516"/>
      <c r="N19" s="516"/>
      <c r="O19" s="516"/>
    </row>
    <row r="20" spans="1:15">
      <c r="A20" s="516"/>
      <c r="B20" s="516"/>
      <c r="C20" s="516"/>
      <c r="D20" s="516"/>
      <c r="E20" s="516"/>
      <c r="F20" s="516"/>
      <c r="G20" s="516"/>
      <c r="H20" s="516"/>
      <c r="I20" s="516"/>
      <c r="J20" s="516"/>
      <c r="K20" s="516"/>
      <c r="L20" s="516"/>
      <c r="M20" s="516"/>
      <c r="N20" s="516"/>
      <c r="O20" s="516"/>
    </row>
    <row r="21" spans="1:15">
      <c r="A21" s="516"/>
      <c r="B21" s="516"/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</row>
    <row r="22" spans="1:15">
      <c r="A22" s="516"/>
      <c r="B22" s="516"/>
      <c r="C22" s="516"/>
      <c r="D22" s="516"/>
      <c r="E22" s="516"/>
      <c r="F22" s="516"/>
      <c r="G22" s="516"/>
      <c r="H22" s="516"/>
      <c r="I22" s="516"/>
      <c r="J22" s="516"/>
      <c r="K22" s="516"/>
      <c r="L22" s="516"/>
      <c r="M22" s="516"/>
      <c r="N22" s="516"/>
      <c r="O22" s="516"/>
    </row>
    <row r="23" spans="1:15">
      <c r="A23" s="516"/>
      <c r="B23" s="516"/>
      <c r="C23" s="516"/>
      <c r="D23" s="516"/>
      <c r="E23" s="516"/>
      <c r="F23" s="516"/>
      <c r="G23" s="516"/>
      <c r="H23" s="516"/>
      <c r="I23" s="516"/>
      <c r="J23" s="516"/>
      <c r="K23" s="516"/>
      <c r="L23" s="516"/>
      <c r="M23" s="516"/>
      <c r="N23" s="516"/>
      <c r="O23" s="516"/>
    </row>
    <row r="24" spans="1:15">
      <c r="A24" s="516"/>
      <c r="B24" s="516"/>
      <c r="C24" s="516"/>
      <c r="D24" s="516"/>
      <c r="E24" s="516"/>
      <c r="F24" s="516"/>
      <c r="G24" s="516"/>
      <c r="H24" s="516"/>
      <c r="I24" s="516"/>
      <c r="J24" s="516"/>
      <c r="K24" s="516"/>
      <c r="L24" s="516"/>
      <c r="M24" s="516"/>
      <c r="N24" s="516"/>
      <c r="O24" s="516"/>
    </row>
    <row r="25" spans="1:15">
      <c r="A25" s="516"/>
      <c r="B25" s="516"/>
      <c r="C25" s="516"/>
      <c r="D25" s="516"/>
      <c r="E25" s="516"/>
      <c r="F25" s="516"/>
      <c r="G25" s="516"/>
      <c r="H25" s="516"/>
      <c r="I25" s="516"/>
      <c r="J25" s="516"/>
      <c r="K25" s="516"/>
      <c r="L25" s="516"/>
      <c r="M25" s="516"/>
      <c r="N25" s="516"/>
      <c r="O25" s="516"/>
    </row>
    <row r="26" spans="1:15">
      <c r="A26" s="516"/>
      <c r="B26" s="516"/>
      <c r="C26" s="516"/>
      <c r="D26" s="516"/>
      <c r="E26" s="516"/>
      <c r="F26" s="516"/>
      <c r="G26" s="516"/>
      <c r="H26" s="516"/>
      <c r="I26" s="516"/>
      <c r="J26" s="516"/>
      <c r="K26" s="516"/>
      <c r="L26" s="516"/>
      <c r="M26" s="516"/>
      <c r="N26" s="516"/>
      <c r="O26" s="516"/>
    </row>
    <row r="27" spans="1:15">
      <c r="A27" s="516"/>
      <c r="B27" s="516"/>
      <c r="C27" s="516"/>
      <c r="D27" s="516"/>
      <c r="E27" s="516"/>
      <c r="F27" s="516"/>
      <c r="G27" s="516"/>
      <c r="H27" s="516"/>
      <c r="I27" s="516"/>
      <c r="J27" s="516"/>
      <c r="K27" s="516"/>
      <c r="L27" s="516"/>
      <c r="M27" s="516"/>
      <c r="N27" s="516"/>
      <c r="O27" s="516"/>
    </row>
    <row r="28" spans="1:15">
      <c r="A28" s="516"/>
      <c r="B28" s="516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</row>
    <row r="29" spans="1:15">
      <c r="A29" s="516"/>
      <c r="B29" s="516"/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</row>
    <row r="30" spans="1:15">
      <c r="A30" s="516"/>
      <c r="B30" s="516"/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</row>
    <row r="31" spans="1:15">
      <c r="A31" s="516"/>
      <c r="B31" s="516"/>
      <c r="C31" s="516"/>
      <c r="D31" s="516"/>
      <c r="E31" s="516"/>
      <c r="F31" s="516"/>
      <c r="G31" s="516"/>
      <c r="H31" s="516"/>
      <c r="I31" s="516"/>
      <c r="J31" s="516"/>
      <c r="K31" s="516"/>
      <c r="L31" s="516"/>
      <c r="M31" s="516"/>
      <c r="N31" s="516"/>
      <c r="O31" s="516"/>
    </row>
    <row r="32" spans="1:15">
      <c r="A32" s="516"/>
      <c r="B32" s="516"/>
      <c r="C32" s="516"/>
      <c r="D32" s="516"/>
      <c r="E32" s="516"/>
      <c r="F32" s="516"/>
      <c r="G32" s="516"/>
      <c r="H32" s="516"/>
      <c r="I32" s="516"/>
      <c r="J32" s="516"/>
      <c r="K32" s="516"/>
      <c r="L32" s="516"/>
      <c r="M32" s="516"/>
      <c r="N32" s="516"/>
      <c r="O32" s="516"/>
    </row>
    <row r="33" spans="1:15">
      <c r="A33" s="516"/>
      <c r="B33" s="516"/>
      <c r="C33" s="516"/>
      <c r="D33" s="516"/>
      <c r="E33" s="516"/>
      <c r="F33" s="516"/>
      <c r="G33" s="516"/>
      <c r="H33" s="516"/>
      <c r="I33" s="516"/>
      <c r="J33" s="516"/>
      <c r="K33" s="516"/>
      <c r="L33" s="516"/>
      <c r="M33" s="516"/>
      <c r="N33" s="516"/>
      <c r="O33" s="516"/>
    </row>
    <row r="34" spans="1:15">
      <c r="A34" s="516"/>
      <c r="B34" s="516"/>
      <c r="C34" s="516"/>
      <c r="D34" s="516"/>
      <c r="E34" s="516"/>
      <c r="F34" s="516"/>
      <c r="G34" s="516"/>
      <c r="H34" s="516"/>
      <c r="I34" s="516"/>
      <c r="J34" s="516"/>
      <c r="K34" s="516"/>
      <c r="L34" s="516"/>
      <c r="M34" s="516"/>
      <c r="N34" s="516"/>
      <c r="O34" s="516"/>
    </row>
  </sheetData>
  <mergeCells count="1">
    <mergeCell ref="A4:O34"/>
  </mergeCells>
  <pageMargins left="0.25" right="0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9EE0C-33C6-409F-B137-050A800E748F}">
  <sheetPr>
    <pageSetUpPr fitToPage="1"/>
  </sheetPr>
  <dimension ref="A1:G28"/>
  <sheetViews>
    <sheetView view="pageBreakPreview" topLeftCell="A14" zoomScale="117" zoomScaleNormal="100" zoomScaleSheetLayoutView="117" workbookViewId="0">
      <selection activeCell="D26" sqref="D26"/>
    </sheetView>
  </sheetViews>
  <sheetFormatPr defaultColWidth="8.81640625" defaultRowHeight="13"/>
  <cols>
    <col min="1" max="1" width="8.81640625" style="337"/>
    <col min="2" max="2" width="19.54296875" style="337" bestFit="1" customWidth="1"/>
    <col min="3" max="3" width="28.7265625" style="337" bestFit="1" customWidth="1"/>
    <col min="4" max="4" width="28.7265625" style="337" customWidth="1"/>
    <col min="5" max="16384" width="8.81640625" style="337"/>
  </cols>
  <sheetData>
    <row r="1" spans="1:7" ht="13.15" customHeight="1">
      <c r="A1" s="517" t="s">
        <v>236</v>
      </c>
      <c r="B1" s="517" t="s">
        <v>235</v>
      </c>
      <c r="C1" s="517" t="s">
        <v>234</v>
      </c>
      <c r="D1" s="517"/>
      <c r="E1" s="517" t="s">
        <v>233</v>
      </c>
      <c r="F1" s="517" t="s">
        <v>232</v>
      </c>
      <c r="G1" s="521" t="s">
        <v>231</v>
      </c>
    </row>
    <row r="2" spans="1:7">
      <c r="A2" s="518"/>
      <c r="B2" s="518"/>
      <c r="C2" s="518"/>
      <c r="D2" s="518"/>
      <c r="E2" s="518"/>
      <c r="F2" s="518"/>
      <c r="G2" s="522"/>
    </row>
    <row r="3" spans="1:7" ht="13.15" customHeight="1">
      <c r="A3" s="339" t="s">
        <v>241</v>
      </c>
      <c r="B3" s="341" t="s">
        <v>242</v>
      </c>
      <c r="C3" s="341" t="s">
        <v>243</v>
      </c>
      <c r="D3" s="341" t="s">
        <v>215</v>
      </c>
      <c r="E3" s="342">
        <v>-1</v>
      </c>
      <c r="F3" s="342">
        <v>1</v>
      </c>
      <c r="G3" s="343">
        <v>71</v>
      </c>
    </row>
    <row r="4" spans="1:7" ht="13.15" customHeight="1">
      <c r="A4" s="339" t="s">
        <v>244</v>
      </c>
      <c r="B4" s="341" t="s">
        <v>245</v>
      </c>
      <c r="C4" s="341" t="s">
        <v>243</v>
      </c>
      <c r="D4" s="341" t="s">
        <v>216</v>
      </c>
      <c r="E4" s="342">
        <v>-1</v>
      </c>
      <c r="F4" s="342">
        <v>1</v>
      </c>
      <c r="G4" s="342">
        <v>71</v>
      </c>
    </row>
    <row r="5" spans="1:7" ht="13.15" customHeight="1">
      <c r="A5" s="339" t="s">
        <v>246</v>
      </c>
      <c r="B5" s="341" t="s">
        <v>247</v>
      </c>
      <c r="C5" s="341" t="s">
        <v>248</v>
      </c>
      <c r="D5" s="341" t="s">
        <v>193</v>
      </c>
      <c r="E5" s="342">
        <v>-1</v>
      </c>
      <c r="F5" s="342">
        <v>1</v>
      </c>
      <c r="G5" s="342">
        <v>44</v>
      </c>
    </row>
    <row r="6" spans="1:7" ht="13.15" customHeight="1">
      <c r="A6" s="339" t="s">
        <v>249</v>
      </c>
      <c r="B6" s="341" t="s">
        <v>250</v>
      </c>
      <c r="C6" s="341" t="s">
        <v>251</v>
      </c>
      <c r="D6" s="341" t="s">
        <v>217</v>
      </c>
      <c r="E6" s="342">
        <v>-0.5</v>
      </c>
      <c r="F6" s="342">
        <v>0.5</v>
      </c>
      <c r="G6" s="342">
        <v>14</v>
      </c>
    </row>
    <row r="7" spans="1:7" ht="13.15" customHeight="1">
      <c r="A7" s="339" t="s">
        <v>252</v>
      </c>
      <c r="B7" s="341" t="s">
        <v>253</v>
      </c>
      <c r="C7" s="341" t="s">
        <v>254</v>
      </c>
      <c r="D7" s="341" t="s">
        <v>211</v>
      </c>
      <c r="E7" s="342">
        <v>-1</v>
      </c>
      <c r="F7" s="342">
        <v>1</v>
      </c>
      <c r="G7" s="342">
        <v>42</v>
      </c>
    </row>
    <row r="8" spans="1:7" ht="13.15" customHeight="1">
      <c r="A8" s="339" t="s">
        <v>255</v>
      </c>
      <c r="B8" s="341" t="s">
        <v>256</v>
      </c>
      <c r="C8" s="341" t="s">
        <v>254</v>
      </c>
      <c r="D8" s="341" t="s">
        <v>204</v>
      </c>
      <c r="E8" s="342">
        <v>-1</v>
      </c>
      <c r="F8" s="342">
        <v>1</v>
      </c>
      <c r="G8" s="342">
        <v>40.5</v>
      </c>
    </row>
    <row r="9" spans="1:7" ht="13.15" customHeight="1">
      <c r="A9" s="339" t="s">
        <v>257</v>
      </c>
      <c r="B9" s="341" t="s">
        <v>258</v>
      </c>
      <c r="C9" s="341" t="s">
        <v>259</v>
      </c>
      <c r="D9" s="341" t="s">
        <v>205</v>
      </c>
      <c r="E9" s="342">
        <v>-1</v>
      </c>
      <c r="F9" s="342">
        <v>1</v>
      </c>
      <c r="G9" s="342">
        <v>55.5</v>
      </c>
    </row>
    <row r="10" spans="1:7">
      <c r="A10" s="339" t="s">
        <v>260</v>
      </c>
      <c r="B10" s="341" t="s">
        <v>261</v>
      </c>
      <c r="C10" s="341" t="s">
        <v>262</v>
      </c>
      <c r="D10" s="341" t="s">
        <v>218</v>
      </c>
      <c r="E10" s="342">
        <v>0</v>
      </c>
      <c r="F10" s="342">
        <v>0</v>
      </c>
      <c r="G10" s="342">
        <v>41</v>
      </c>
    </row>
    <row r="11" spans="1:7" ht="13.15" customHeight="1">
      <c r="A11" s="339" t="s">
        <v>263</v>
      </c>
      <c r="B11" s="341" t="s">
        <v>264</v>
      </c>
      <c r="C11" s="341" t="s">
        <v>265</v>
      </c>
      <c r="D11" s="341" t="s">
        <v>206</v>
      </c>
      <c r="E11" s="342">
        <v>-1</v>
      </c>
      <c r="F11" s="342">
        <v>1</v>
      </c>
      <c r="G11" s="342">
        <v>54.5</v>
      </c>
    </row>
    <row r="12" spans="1:7" ht="13.15" customHeight="1">
      <c r="A12" s="339" t="s">
        <v>266</v>
      </c>
      <c r="B12" s="341" t="s">
        <v>267</v>
      </c>
      <c r="C12" s="341" t="s">
        <v>268</v>
      </c>
      <c r="D12" s="341" t="s">
        <v>212</v>
      </c>
      <c r="E12" s="342">
        <v>-1</v>
      </c>
      <c r="F12" s="342">
        <v>1</v>
      </c>
      <c r="G12" s="342">
        <v>54.5</v>
      </c>
    </row>
    <row r="13" spans="1:7">
      <c r="A13" s="339" t="s">
        <v>269</v>
      </c>
      <c r="B13" s="341" t="s">
        <v>270</v>
      </c>
      <c r="C13" s="338"/>
      <c r="D13" s="341" t="s">
        <v>200</v>
      </c>
      <c r="E13" s="342">
        <v>-0.3</v>
      </c>
      <c r="F13" s="342">
        <v>0.3</v>
      </c>
      <c r="G13" s="342">
        <v>2.5</v>
      </c>
    </row>
    <row r="14" spans="1:7" ht="13.15" customHeight="1">
      <c r="A14" s="339" t="s">
        <v>271</v>
      </c>
      <c r="B14" s="341" t="s">
        <v>272</v>
      </c>
      <c r="C14" s="341" t="s">
        <v>273</v>
      </c>
      <c r="D14" s="341" t="s">
        <v>219</v>
      </c>
      <c r="E14" s="342">
        <v>-1</v>
      </c>
      <c r="F14" s="342">
        <v>1</v>
      </c>
      <c r="G14" s="342">
        <v>21.5</v>
      </c>
    </row>
    <row r="15" spans="1:7">
      <c r="A15" s="339" t="s">
        <v>274</v>
      </c>
      <c r="B15" s="341" t="s">
        <v>275</v>
      </c>
      <c r="C15" s="341" t="s">
        <v>276</v>
      </c>
      <c r="D15" s="341" t="s">
        <v>207</v>
      </c>
      <c r="E15" s="342">
        <v>-1</v>
      </c>
      <c r="F15" s="342">
        <v>1</v>
      </c>
      <c r="G15" s="342">
        <v>17</v>
      </c>
    </row>
    <row r="16" spans="1:7" ht="13.15" customHeight="1">
      <c r="A16" s="339" t="s">
        <v>277</v>
      </c>
      <c r="B16" s="341" t="s">
        <v>278</v>
      </c>
      <c r="C16" s="341" t="s">
        <v>279</v>
      </c>
      <c r="D16" s="341" t="s">
        <v>208</v>
      </c>
      <c r="E16" s="342">
        <v>-0.3</v>
      </c>
      <c r="F16" s="342">
        <v>0.3</v>
      </c>
      <c r="G16" s="342">
        <v>10.5</v>
      </c>
    </row>
    <row r="17" spans="1:7" ht="13.15" customHeight="1">
      <c r="A17" s="339" t="s">
        <v>280</v>
      </c>
      <c r="B17" s="341" t="s">
        <v>281</v>
      </c>
      <c r="C17" s="341" t="s">
        <v>282</v>
      </c>
      <c r="D17" s="341" t="s">
        <v>209</v>
      </c>
      <c r="E17" s="342">
        <v>-0.3</v>
      </c>
      <c r="F17" s="342">
        <v>0.3</v>
      </c>
      <c r="G17" s="342">
        <v>2.5</v>
      </c>
    </row>
    <row r="18" spans="1:7">
      <c r="A18" s="339" t="s">
        <v>283</v>
      </c>
      <c r="B18" s="341" t="s">
        <v>284</v>
      </c>
      <c r="C18" s="338"/>
      <c r="D18" s="341" t="s">
        <v>94</v>
      </c>
      <c r="E18" s="342">
        <v>-0.3</v>
      </c>
      <c r="F18" s="342">
        <v>0.3</v>
      </c>
      <c r="G18" s="344">
        <v>2</v>
      </c>
    </row>
    <row r="19" spans="1:7" ht="13.15" customHeight="1">
      <c r="A19" s="339" t="s">
        <v>285</v>
      </c>
      <c r="B19" s="341" t="s">
        <v>286</v>
      </c>
      <c r="C19" s="341" t="s">
        <v>287</v>
      </c>
      <c r="D19" s="341" t="s">
        <v>213</v>
      </c>
      <c r="E19" s="342">
        <v>-0.5</v>
      </c>
      <c r="F19" s="342">
        <v>0.5</v>
      </c>
      <c r="G19" s="342">
        <v>25</v>
      </c>
    </row>
    <row r="20" spans="1:7" ht="13.15" customHeight="1">
      <c r="A20" s="339" t="s">
        <v>288</v>
      </c>
      <c r="B20" s="341" t="s">
        <v>289</v>
      </c>
      <c r="C20" s="341" t="s">
        <v>290</v>
      </c>
      <c r="D20" s="341" t="s">
        <v>220</v>
      </c>
      <c r="E20" s="342">
        <v>-0.5</v>
      </c>
      <c r="F20" s="342">
        <v>0.5</v>
      </c>
      <c r="G20" s="342">
        <v>10</v>
      </c>
    </row>
    <row r="21" spans="1:7" ht="13.15" customHeight="1">
      <c r="A21" s="339" t="s">
        <v>291</v>
      </c>
      <c r="B21" s="341" t="s">
        <v>292</v>
      </c>
      <c r="C21" s="341" t="s">
        <v>293</v>
      </c>
      <c r="D21" s="341" t="s">
        <v>98</v>
      </c>
      <c r="E21" s="342">
        <v>-1</v>
      </c>
      <c r="F21" s="342">
        <v>1</v>
      </c>
      <c r="G21" s="342">
        <v>68</v>
      </c>
    </row>
    <row r="22" spans="1:7" ht="13.15" customHeight="1">
      <c r="A22" s="339" t="s">
        <v>294</v>
      </c>
      <c r="B22" s="341" t="s">
        <v>295</v>
      </c>
      <c r="C22" s="341" t="s">
        <v>296</v>
      </c>
      <c r="D22" s="341" t="s">
        <v>210</v>
      </c>
      <c r="E22" s="342">
        <v>-1</v>
      </c>
      <c r="F22" s="342">
        <v>1</v>
      </c>
      <c r="G22" s="342">
        <v>22</v>
      </c>
    </row>
    <row r="23" spans="1:7" ht="13.15" customHeight="1">
      <c r="A23" s="339" t="s">
        <v>297</v>
      </c>
      <c r="B23" s="341" t="s">
        <v>298</v>
      </c>
      <c r="C23" s="341" t="s">
        <v>299</v>
      </c>
      <c r="D23" s="341" t="s">
        <v>224</v>
      </c>
      <c r="E23" s="342">
        <v>-0.5</v>
      </c>
      <c r="F23" s="342">
        <v>0.5</v>
      </c>
      <c r="G23" s="342">
        <v>18.5</v>
      </c>
    </row>
    <row r="24" spans="1:7" ht="26">
      <c r="A24" s="339" t="s">
        <v>300</v>
      </c>
      <c r="B24" s="341" t="s">
        <v>301</v>
      </c>
      <c r="C24" s="341" t="s">
        <v>302</v>
      </c>
      <c r="D24" s="341" t="s">
        <v>225</v>
      </c>
      <c r="E24" s="342">
        <v>-0.5</v>
      </c>
      <c r="F24" s="342">
        <v>0.5</v>
      </c>
      <c r="G24" s="342">
        <v>15</v>
      </c>
    </row>
    <row r="25" spans="1:7" ht="13.15" customHeight="1">
      <c r="A25" s="339" t="s">
        <v>303</v>
      </c>
      <c r="B25" s="341" t="s">
        <v>304</v>
      </c>
      <c r="C25" s="341" t="s">
        <v>305</v>
      </c>
      <c r="D25" s="341" t="s">
        <v>196</v>
      </c>
      <c r="E25" s="342">
        <v>-0.5</v>
      </c>
      <c r="F25" s="342">
        <v>0.5</v>
      </c>
      <c r="G25" s="342">
        <v>9.5</v>
      </c>
    </row>
    <row r="26" spans="1:7">
      <c r="A26" s="339" t="s">
        <v>306</v>
      </c>
      <c r="B26" s="341" t="s">
        <v>307</v>
      </c>
      <c r="C26" s="338"/>
      <c r="D26" s="341" t="s">
        <v>221</v>
      </c>
      <c r="E26" s="342">
        <v>-0.3</v>
      </c>
      <c r="F26" s="342">
        <v>0.3</v>
      </c>
      <c r="G26" s="342">
        <v>6</v>
      </c>
    </row>
    <row r="27" spans="1:7" ht="42">
      <c r="A27" s="339" t="s">
        <v>308</v>
      </c>
      <c r="B27" s="341" t="s">
        <v>309</v>
      </c>
      <c r="C27" s="341" t="s">
        <v>310</v>
      </c>
      <c r="D27" s="346" t="s">
        <v>325</v>
      </c>
      <c r="E27" s="342">
        <v>-0.3</v>
      </c>
      <c r="F27" s="342">
        <v>0.3</v>
      </c>
      <c r="G27" s="345">
        <v>9</v>
      </c>
    </row>
    <row r="28" spans="1:7" ht="13.15" customHeight="1">
      <c r="A28" s="519" t="s">
        <v>230</v>
      </c>
      <c r="B28" s="520"/>
      <c r="C28" s="520"/>
      <c r="D28" s="520"/>
      <c r="E28" s="520"/>
      <c r="F28" s="520"/>
      <c r="G28" s="520"/>
    </row>
  </sheetData>
  <mergeCells count="8">
    <mergeCell ref="E1:E2"/>
    <mergeCell ref="F1:F2"/>
    <mergeCell ref="A28:G28"/>
    <mergeCell ref="A1:A2"/>
    <mergeCell ref="B1:B2"/>
    <mergeCell ref="C1:C2"/>
    <mergeCell ref="D1:D2"/>
    <mergeCell ref="G1:G2"/>
  </mergeCells>
  <pageMargins left="0.7" right="0.7" top="0.75" bottom="0.75" header="0.3" footer="0.3"/>
  <pageSetup paperSize="9" fitToHeight="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6BDDE-B849-4442-B682-65893082CB29}">
  <sheetPr>
    <pageSetUpPr fitToPage="1"/>
  </sheetPr>
  <dimension ref="A1:L46"/>
  <sheetViews>
    <sheetView view="pageBreakPreview" topLeftCell="A6" zoomScale="59" zoomScaleNormal="100" zoomScaleSheetLayoutView="59" workbookViewId="0">
      <selection activeCell="G70" sqref="G70"/>
    </sheetView>
  </sheetViews>
  <sheetFormatPr defaultColWidth="8.81640625" defaultRowHeight="13"/>
  <cols>
    <col min="1" max="1" width="16.1796875" style="391" bestFit="1" customWidth="1"/>
    <col min="2" max="2" width="36.81640625" style="391" bestFit="1" customWidth="1"/>
    <col min="3" max="4" width="45.26953125" style="391" bestFit="1" customWidth="1"/>
    <col min="5" max="6" width="11.453125" style="422" customWidth="1"/>
    <col min="7" max="12" width="11" style="422" customWidth="1"/>
    <col min="13" max="16384" width="8.81640625" style="391"/>
  </cols>
  <sheetData>
    <row r="1" spans="1:12" s="396" customFormat="1" ht="21" customHeight="1">
      <c r="A1" s="394" t="str">
        <f>'1. CUTTING'!B6</f>
        <v xml:space="preserve">JOB NUMBER:  </v>
      </c>
      <c r="B1" s="394" t="str">
        <f>'1. CUTTING'!D6</f>
        <v>R12  SS25  G2773</v>
      </c>
      <c r="C1" s="395"/>
      <c r="D1" s="395"/>
      <c r="E1" s="413"/>
      <c r="F1" s="414"/>
      <c r="G1" s="414"/>
      <c r="H1" s="414"/>
      <c r="I1" s="414"/>
      <c r="J1" s="414"/>
      <c r="K1" s="414"/>
      <c r="L1" s="414"/>
    </row>
    <row r="2" spans="1:12" s="396" customFormat="1" ht="21" customHeight="1">
      <c r="A2" s="394" t="str">
        <f>'1. CUTTING'!B7</f>
        <v xml:space="preserve">STYLE NUMBER: </v>
      </c>
      <c r="B2" s="394" t="str">
        <f>'1. CUTTING'!D7</f>
        <v>R12-SS08</v>
      </c>
      <c r="C2" s="397"/>
      <c r="D2" s="397"/>
      <c r="E2" s="413"/>
      <c r="F2" s="414"/>
      <c r="G2" s="414"/>
      <c r="H2" s="414"/>
      <c r="I2" s="414"/>
      <c r="J2" s="414"/>
      <c r="K2" s="414"/>
      <c r="L2" s="414"/>
    </row>
    <row r="3" spans="1:12" s="396" customFormat="1" ht="21" customHeight="1">
      <c r="A3" s="394" t="str">
        <f>'1. CUTTING'!B8</f>
        <v xml:space="preserve">STYLE NAME : </v>
      </c>
      <c r="B3" s="394" t="str">
        <f>'1. CUTTING'!D8</f>
        <v>MEN'S COTTON T-SHIRT (RELAXED FIT)</v>
      </c>
      <c r="C3" s="395"/>
      <c r="D3" s="395"/>
      <c r="E3" s="413"/>
      <c r="F3" s="414"/>
      <c r="G3" s="414"/>
      <c r="H3" s="414"/>
      <c r="I3" s="414"/>
      <c r="J3" s="414"/>
      <c r="K3" s="414"/>
      <c r="L3" s="414"/>
    </row>
    <row r="4" spans="1:12" s="393" customFormat="1" ht="33.75" customHeight="1">
      <c r="A4" s="409" t="s">
        <v>459</v>
      </c>
      <c r="B4" s="409" t="s">
        <v>460</v>
      </c>
      <c r="C4" s="409" t="s">
        <v>461</v>
      </c>
      <c r="D4" s="410" t="s">
        <v>384</v>
      </c>
      <c r="E4" s="415" t="s">
        <v>462</v>
      </c>
      <c r="F4" s="415" t="s">
        <v>463</v>
      </c>
      <c r="G4" s="416" t="s">
        <v>464</v>
      </c>
      <c r="H4" s="416" t="s">
        <v>465</v>
      </c>
      <c r="I4" s="417" t="s">
        <v>466</v>
      </c>
      <c r="J4" s="418" t="s">
        <v>467</v>
      </c>
      <c r="K4" s="418" t="s">
        <v>468</v>
      </c>
      <c r="L4" s="418" t="s">
        <v>469</v>
      </c>
    </row>
    <row r="5" spans="1:12" s="392" customFormat="1" ht="48" customHeight="1">
      <c r="A5" s="411" t="s">
        <v>394</v>
      </c>
      <c r="B5" s="411" t="s">
        <v>395</v>
      </c>
      <c r="C5" s="411" t="s">
        <v>396</v>
      </c>
      <c r="D5" s="411" t="s">
        <v>385</v>
      </c>
      <c r="E5" s="419">
        <v>-1</v>
      </c>
      <c r="F5" s="419">
        <v>1</v>
      </c>
      <c r="G5" s="419">
        <v>68</v>
      </c>
      <c r="H5" s="419">
        <v>70</v>
      </c>
      <c r="I5" s="420">
        <v>72</v>
      </c>
      <c r="J5" s="421">
        <v>74</v>
      </c>
      <c r="K5" s="421">
        <v>76</v>
      </c>
      <c r="L5" s="421">
        <v>78</v>
      </c>
    </row>
    <row r="6" spans="1:12" s="392" customFormat="1" ht="48" customHeight="1">
      <c r="A6" s="411" t="s">
        <v>397</v>
      </c>
      <c r="B6" s="411" t="s">
        <v>398</v>
      </c>
      <c r="C6" s="411" t="s">
        <v>396</v>
      </c>
      <c r="D6" s="411" t="s">
        <v>386</v>
      </c>
      <c r="E6" s="419">
        <v>-1</v>
      </c>
      <c r="F6" s="419">
        <v>1</v>
      </c>
      <c r="G6" s="419">
        <v>68</v>
      </c>
      <c r="H6" s="419">
        <v>70</v>
      </c>
      <c r="I6" s="420">
        <v>72</v>
      </c>
      <c r="J6" s="421">
        <v>74</v>
      </c>
      <c r="K6" s="421">
        <v>76</v>
      </c>
      <c r="L6" s="421">
        <v>78</v>
      </c>
    </row>
    <row r="7" spans="1:12" s="392" customFormat="1" ht="48" customHeight="1">
      <c r="A7" s="411" t="s">
        <v>399</v>
      </c>
      <c r="B7" s="411" t="s">
        <v>400</v>
      </c>
      <c r="C7" s="411" t="s">
        <v>401</v>
      </c>
      <c r="D7" s="411" t="s">
        <v>193</v>
      </c>
      <c r="E7" s="419">
        <v>-1</v>
      </c>
      <c r="F7" s="419">
        <v>1</v>
      </c>
      <c r="G7" s="419">
        <v>46</v>
      </c>
      <c r="H7" s="419">
        <v>47.5</v>
      </c>
      <c r="I7" s="420">
        <v>49</v>
      </c>
      <c r="J7" s="421">
        <v>50.5</v>
      </c>
      <c r="K7" s="421">
        <v>52</v>
      </c>
      <c r="L7" s="421">
        <v>53.5</v>
      </c>
    </row>
    <row r="8" spans="1:12" s="392" customFormat="1" ht="48" customHeight="1">
      <c r="A8" s="411" t="s">
        <v>402</v>
      </c>
      <c r="B8" s="411" t="s">
        <v>403</v>
      </c>
      <c r="C8" s="411" t="s">
        <v>404</v>
      </c>
      <c r="D8" s="411" t="s">
        <v>387</v>
      </c>
      <c r="E8" s="419">
        <v>-0.5</v>
      </c>
      <c r="F8" s="419">
        <v>0.5</v>
      </c>
      <c r="G8" s="419">
        <v>14</v>
      </c>
      <c r="H8" s="419">
        <v>14.5</v>
      </c>
      <c r="I8" s="420">
        <v>15</v>
      </c>
      <c r="J8" s="421">
        <v>15.5</v>
      </c>
      <c r="K8" s="421">
        <v>16</v>
      </c>
      <c r="L8" s="421">
        <v>16.5</v>
      </c>
    </row>
    <row r="9" spans="1:12" s="392" customFormat="1" ht="48" customHeight="1">
      <c r="A9" s="411" t="s">
        <v>405</v>
      </c>
      <c r="B9" s="411" t="s">
        <v>406</v>
      </c>
      <c r="C9" s="411" t="s">
        <v>407</v>
      </c>
      <c r="D9" s="411" t="s">
        <v>211</v>
      </c>
      <c r="E9" s="419">
        <v>-1</v>
      </c>
      <c r="F9" s="419">
        <v>1</v>
      </c>
      <c r="G9" s="419">
        <v>43</v>
      </c>
      <c r="H9" s="419">
        <v>44.5</v>
      </c>
      <c r="I9" s="420">
        <v>46</v>
      </c>
      <c r="J9" s="421">
        <v>47.5</v>
      </c>
      <c r="K9" s="421">
        <v>49</v>
      </c>
      <c r="L9" s="421">
        <v>50.5</v>
      </c>
    </row>
    <row r="10" spans="1:12" s="392" customFormat="1" ht="48" customHeight="1">
      <c r="A10" s="411" t="s">
        <v>408</v>
      </c>
      <c r="B10" s="411" t="s">
        <v>409</v>
      </c>
      <c r="C10" s="411" t="s">
        <v>407</v>
      </c>
      <c r="D10" s="411" t="s">
        <v>204</v>
      </c>
      <c r="E10" s="419">
        <v>-1</v>
      </c>
      <c r="F10" s="419">
        <v>1</v>
      </c>
      <c r="G10" s="419">
        <v>43</v>
      </c>
      <c r="H10" s="419">
        <v>44.5</v>
      </c>
      <c r="I10" s="420">
        <v>46</v>
      </c>
      <c r="J10" s="421">
        <v>47.5</v>
      </c>
      <c r="K10" s="421">
        <v>49</v>
      </c>
      <c r="L10" s="421">
        <v>50.5</v>
      </c>
    </row>
    <row r="11" spans="1:12" s="392" customFormat="1" ht="48" customHeight="1">
      <c r="A11" s="411" t="s">
        <v>410</v>
      </c>
      <c r="B11" s="411" t="s">
        <v>411</v>
      </c>
      <c r="C11" s="411" t="s">
        <v>412</v>
      </c>
      <c r="D11" s="411" t="s">
        <v>205</v>
      </c>
      <c r="E11" s="419">
        <v>-1</v>
      </c>
      <c r="F11" s="419">
        <v>1</v>
      </c>
      <c r="G11" s="419">
        <v>52</v>
      </c>
      <c r="H11" s="419">
        <v>55</v>
      </c>
      <c r="I11" s="420">
        <v>58</v>
      </c>
      <c r="J11" s="421">
        <v>61</v>
      </c>
      <c r="K11" s="421">
        <v>64</v>
      </c>
      <c r="L11" s="421">
        <v>67</v>
      </c>
    </row>
    <row r="12" spans="1:12" s="392" customFormat="1" ht="48" customHeight="1">
      <c r="A12" s="411" t="s">
        <v>413</v>
      </c>
      <c r="B12" s="411" t="s">
        <v>414</v>
      </c>
      <c r="C12" s="411" t="s">
        <v>415</v>
      </c>
      <c r="D12" s="411" t="s">
        <v>388</v>
      </c>
      <c r="E12" s="419">
        <v>0</v>
      </c>
      <c r="F12" s="419">
        <v>0</v>
      </c>
      <c r="G12" s="419">
        <v>39</v>
      </c>
      <c r="H12" s="419">
        <v>40</v>
      </c>
      <c r="I12" s="420">
        <v>41</v>
      </c>
      <c r="J12" s="421">
        <v>42</v>
      </c>
      <c r="K12" s="421">
        <v>43</v>
      </c>
      <c r="L12" s="421">
        <v>44</v>
      </c>
    </row>
    <row r="13" spans="1:12" s="392" customFormat="1" ht="48" customHeight="1">
      <c r="A13" s="411" t="s">
        <v>416</v>
      </c>
      <c r="B13" s="411" t="s">
        <v>417</v>
      </c>
      <c r="C13" s="411" t="s">
        <v>418</v>
      </c>
      <c r="D13" s="411" t="s">
        <v>206</v>
      </c>
      <c r="E13" s="419">
        <v>-1</v>
      </c>
      <c r="F13" s="419">
        <v>1</v>
      </c>
      <c r="G13" s="419">
        <v>51</v>
      </c>
      <c r="H13" s="419">
        <v>54</v>
      </c>
      <c r="I13" s="420">
        <v>57</v>
      </c>
      <c r="J13" s="421">
        <v>60</v>
      </c>
      <c r="K13" s="421">
        <v>63</v>
      </c>
      <c r="L13" s="421">
        <v>66</v>
      </c>
    </row>
    <row r="14" spans="1:12" s="392" customFormat="1" ht="48" customHeight="1">
      <c r="A14" s="411" t="s">
        <v>419</v>
      </c>
      <c r="B14" s="411" t="s">
        <v>420</v>
      </c>
      <c r="C14" s="411" t="s">
        <v>421</v>
      </c>
      <c r="D14" s="411" t="s">
        <v>212</v>
      </c>
      <c r="E14" s="419">
        <v>-1</v>
      </c>
      <c r="F14" s="419">
        <v>1</v>
      </c>
      <c r="G14" s="419">
        <v>52</v>
      </c>
      <c r="H14" s="419">
        <v>55</v>
      </c>
      <c r="I14" s="420">
        <v>58</v>
      </c>
      <c r="J14" s="421">
        <v>61</v>
      </c>
      <c r="K14" s="421">
        <v>64</v>
      </c>
      <c r="L14" s="421">
        <v>67</v>
      </c>
    </row>
    <row r="15" spans="1:12" s="392" customFormat="1" ht="48" customHeight="1">
      <c r="A15" s="411" t="s">
        <v>422</v>
      </c>
      <c r="B15" s="411" t="s">
        <v>423</v>
      </c>
      <c r="C15" s="412"/>
      <c r="D15" s="411" t="s">
        <v>389</v>
      </c>
      <c r="E15" s="419">
        <v>-0.3</v>
      </c>
      <c r="F15" s="419">
        <v>0.3</v>
      </c>
      <c r="G15" s="419">
        <v>2.5</v>
      </c>
      <c r="H15" s="419">
        <v>2.5</v>
      </c>
      <c r="I15" s="420">
        <v>2.5</v>
      </c>
      <c r="J15" s="421">
        <v>2.5</v>
      </c>
      <c r="K15" s="421">
        <v>2.5</v>
      </c>
      <c r="L15" s="421">
        <v>2.5</v>
      </c>
    </row>
    <row r="16" spans="1:12" s="392" customFormat="1" ht="48" customHeight="1">
      <c r="A16" s="411" t="s">
        <v>424</v>
      </c>
      <c r="B16" s="411" t="s">
        <v>425</v>
      </c>
      <c r="C16" s="411" t="s">
        <v>426</v>
      </c>
      <c r="D16" s="411" t="s">
        <v>390</v>
      </c>
      <c r="E16" s="419">
        <v>-1</v>
      </c>
      <c r="F16" s="419">
        <v>1</v>
      </c>
      <c r="G16" s="419">
        <v>20.5</v>
      </c>
      <c r="H16" s="419">
        <v>21.5</v>
      </c>
      <c r="I16" s="420">
        <v>22.5</v>
      </c>
      <c r="J16" s="421">
        <v>23.5</v>
      </c>
      <c r="K16" s="421">
        <v>24.5</v>
      </c>
      <c r="L16" s="421">
        <v>25.5</v>
      </c>
    </row>
    <row r="17" spans="1:12" s="392" customFormat="1" ht="48" customHeight="1">
      <c r="A17" s="411" t="s">
        <v>427</v>
      </c>
      <c r="B17" s="411" t="s">
        <v>428</v>
      </c>
      <c r="C17" s="411" t="s">
        <v>429</v>
      </c>
      <c r="D17" s="411" t="s">
        <v>207</v>
      </c>
      <c r="E17" s="419">
        <v>-1</v>
      </c>
      <c r="F17" s="419">
        <v>1</v>
      </c>
      <c r="G17" s="419">
        <v>20</v>
      </c>
      <c r="H17" s="419">
        <v>20.5</v>
      </c>
      <c r="I17" s="420">
        <v>21</v>
      </c>
      <c r="J17" s="421">
        <v>21.5</v>
      </c>
      <c r="K17" s="421">
        <v>22</v>
      </c>
      <c r="L17" s="421">
        <v>22.5</v>
      </c>
    </row>
    <row r="18" spans="1:12" s="392" customFormat="1" ht="48" customHeight="1">
      <c r="A18" s="411" t="s">
        <v>430</v>
      </c>
      <c r="B18" s="411" t="s">
        <v>431</v>
      </c>
      <c r="C18" s="412"/>
      <c r="D18" s="411" t="s">
        <v>94</v>
      </c>
      <c r="E18" s="419">
        <v>0</v>
      </c>
      <c r="F18" s="419">
        <v>0</v>
      </c>
      <c r="G18" s="419">
        <v>2</v>
      </c>
      <c r="H18" s="419">
        <v>2</v>
      </c>
      <c r="I18" s="420">
        <v>2</v>
      </c>
      <c r="J18" s="421">
        <v>2</v>
      </c>
      <c r="K18" s="421">
        <v>2</v>
      </c>
      <c r="L18" s="421">
        <v>2</v>
      </c>
    </row>
    <row r="19" spans="1:12" s="392" customFormat="1" ht="48" customHeight="1">
      <c r="A19" s="411" t="s">
        <v>432</v>
      </c>
      <c r="B19" s="411" t="s">
        <v>433</v>
      </c>
      <c r="C19" s="411" t="s">
        <v>434</v>
      </c>
      <c r="D19" s="411" t="s">
        <v>208</v>
      </c>
      <c r="E19" s="419">
        <v>-0.3</v>
      </c>
      <c r="F19" s="419">
        <v>0.3</v>
      </c>
      <c r="G19" s="419">
        <v>8</v>
      </c>
      <c r="H19" s="419">
        <v>8.5</v>
      </c>
      <c r="I19" s="420">
        <v>9</v>
      </c>
      <c r="J19" s="421">
        <v>9.5</v>
      </c>
      <c r="K19" s="421">
        <v>10</v>
      </c>
      <c r="L19" s="421">
        <v>10.5</v>
      </c>
    </row>
    <row r="20" spans="1:12" s="392" customFormat="1" ht="48" customHeight="1">
      <c r="A20" s="411" t="s">
        <v>435</v>
      </c>
      <c r="B20" s="411" t="s">
        <v>436</v>
      </c>
      <c r="C20" s="411" t="s">
        <v>437</v>
      </c>
      <c r="D20" s="411" t="s">
        <v>209</v>
      </c>
      <c r="E20" s="419">
        <v>-0.3</v>
      </c>
      <c r="F20" s="419">
        <v>0.3</v>
      </c>
      <c r="G20" s="419">
        <v>2.5</v>
      </c>
      <c r="H20" s="419">
        <v>2.5</v>
      </c>
      <c r="I20" s="420">
        <v>2.5</v>
      </c>
      <c r="J20" s="421">
        <v>2.5</v>
      </c>
      <c r="K20" s="421">
        <v>2.5</v>
      </c>
      <c r="L20" s="421">
        <v>2.5</v>
      </c>
    </row>
    <row r="21" spans="1:12" s="392" customFormat="1" ht="48" customHeight="1">
      <c r="A21" s="411" t="s">
        <v>438</v>
      </c>
      <c r="B21" s="411" t="s">
        <v>439</v>
      </c>
      <c r="C21" s="411" t="s">
        <v>440</v>
      </c>
      <c r="D21" s="411" t="s">
        <v>213</v>
      </c>
      <c r="E21" s="419">
        <v>-0.5</v>
      </c>
      <c r="F21" s="419">
        <v>0.5</v>
      </c>
      <c r="G21" s="419">
        <v>23.5</v>
      </c>
      <c r="H21" s="419">
        <v>24.5</v>
      </c>
      <c r="I21" s="420">
        <v>25.5</v>
      </c>
      <c r="J21" s="421">
        <v>26.5</v>
      </c>
      <c r="K21" s="421">
        <v>27.5</v>
      </c>
      <c r="L21" s="421">
        <v>28.5</v>
      </c>
    </row>
    <row r="22" spans="1:12" s="392" customFormat="1" ht="48" customHeight="1">
      <c r="A22" s="411" t="s">
        <v>441</v>
      </c>
      <c r="B22" s="411" t="s">
        <v>442</v>
      </c>
      <c r="C22" s="411" t="s">
        <v>443</v>
      </c>
      <c r="D22" s="411" t="s">
        <v>391</v>
      </c>
      <c r="E22" s="419">
        <v>-0.5</v>
      </c>
      <c r="F22" s="419">
        <v>0.5</v>
      </c>
      <c r="G22" s="419">
        <v>10</v>
      </c>
      <c r="H22" s="419">
        <v>10.5</v>
      </c>
      <c r="I22" s="420">
        <v>11</v>
      </c>
      <c r="J22" s="421">
        <v>11.5</v>
      </c>
      <c r="K22" s="421">
        <v>12</v>
      </c>
      <c r="L22" s="421">
        <v>12.5</v>
      </c>
    </row>
    <row r="23" spans="1:12" s="392" customFormat="1" ht="48" customHeight="1">
      <c r="A23" s="411" t="s">
        <v>444</v>
      </c>
      <c r="B23" s="411" t="s">
        <v>445</v>
      </c>
      <c r="C23" s="411" t="s">
        <v>446</v>
      </c>
      <c r="D23" s="411" t="s">
        <v>98</v>
      </c>
      <c r="E23" s="419">
        <v>-1</v>
      </c>
      <c r="F23" s="419">
        <v>1</v>
      </c>
      <c r="G23" s="419">
        <v>26</v>
      </c>
      <c r="H23" s="419">
        <v>27</v>
      </c>
      <c r="I23" s="420">
        <v>28</v>
      </c>
      <c r="J23" s="421">
        <v>29</v>
      </c>
      <c r="K23" s="421">
        <v>30</v>
      </c>
      <c r="L23" s="421">
        <v>31</v>
      </c>
    </row>
    <row r="24" spans="1:12" s="392" customFormat="1" ht="48" customHeight="1">
      <c r="A24" s="411" t="s">
        <v>447</v>
      </c>
      <c r="B24" s="411" t="s">
        <v>448</v>
      </c>
      <c r="C24" s="411" t="s">
        <v>449</v>
      </c>
      <c r="D24" s="411" t="s">
        <v>210</v>
      </c>
      <c r="E24" s="419">
        <v>-1</v>
      </c>
      <c r="F24" s="419">
        <v>1</v>
      </c>
      <c r="G24" s="419">
        <v>21.5</v>
      </c>
      <c r="H24" s="419">
        <v>22.5</v>
      </c>
      <c r="I24" s="420">
        <v>23.5</v>
      </c>
      <c r="J24" s="421">
        <v>24.5</v>
      </c>
      <c r="K24" s="421">
        <v>25.5</v>
      </c>
      <c r="L24" s="421">
        <v>26.5</v>
      </c>
    </row>
    <row r="25" spans="1:12" s="392" customFormat="1" ht="48" customHeight="1">
      <c r="A25" s="411" t="s">
        <v>450</v>
      </c>
      <c r="B25" s="411" t="s">
        <v>451</v>
      </c>
      <c r="C25" s="411" t="s">
        <v>452</v>
      </c>
      <c r="D25" s="411" t="s">
        <v>196</v>
      </c>
      <c r="E25" s="419">
        <v>-0.5</v>
      </c>
      <c r="F25" s="419">
        <v>0.5</v>
      </c>
      <c r="G25" s="419">
        <v>20</v>
      </c>
      <c r="H25" s="419">
        <v>20.5</v>
      </c>
      <c r="I25" s="420">
        <v>21</v>
      </c>
      <c r="J25" s="421">
        <v>21.5</v>
      </c>
      <c r="K25" s="421">
        <v>22</v>
      </c>
      <c r="L25" s="421">
        <v>22.5</v>
      </c>
    </row>
    <row r="26" spans="1:12" s="392" customFormat="1" ht="48" customHeight="1">
      <c r="A26" s="411" t="s">
        <v>453</v>
      </c>
      <c r="B26" s="411" t="s">
        <v>454</v>
      </c>
      <c r="C26" s="411" t="s">
        <v>455</v>
      </c>
      <c r="D26" s="411" t="s">
        <v>392</v>
      </c>
      <c r="E26" s="419">
        <v>-0.3</v>
      </c>
      <c r="F26" s="419">
        <v>0.3</v>
      </c>
      <c r="G26" s="419">
        <v>21.5</v>
      </c>
      <c r="H26" s="419">
        <v>22</v>
      </c>
      <c r="I26" s="420">
        <v>22.5</v>
      </c>
      <c r="J26" s="421">
        <v>23</v>
      </c>
      <c r="K26" s="421">
        <v>23.5</v>
      </c>
      <c r="L26" s="421">
        <v>24</v>
      </c>
    </row>
    <row r="27" spans="1:12" s="392" customFormat="1" ht="48" customHeight="1">
      <c r="A27" s="411" t="s">
        <v>456</v>
      </c>
      <c r="B27" s="411" t="s">
        <v>457</v>
      </c>
      <c r="C27" s="411" t="s">
        <v>458</v>
      </c>
      <c r="D27" s="411" t="s">
        <v>393</v>
      </c>
      <c r="E27" s="419">
        <v>-0.3</v>
      </c>
      <c r="F27" s="419">
        <v>0.3</v>
      </c>
      <c r="G27" s="419">
        <v>7.3</v>
      </c>
      <c r="H27" s="419">
        <v>7.8</v>
      </c>
      <c r="I27" s="420">
        <v>8.3000000000000007</v>
      </c>
      <c r="J27" s="421">
        <v>8.8000000000000007</v>
      </c>
      <c r="K27" s="421">
        <v>9.3000000000000007</v>
      </c>
      <c r="L27" s="421">
        <v>9.8000000000000007</v>
      </c>
    </row>
    <row r="35" ht="184.5" customHeight="1"/>
    <row r="36" ht="184.5" customHeight="1"/>
    <row r="43" ht="97.5" customHeight="1"/>
    <row r="44" ht="97.5" customHeight="1"/>
    <row r="45" ht="97.5" customHeight="1"/>
    <row r="46" ht="97.5" customHeight="1"/>
  </sheetData>
  <pageMargins left="0" right="0" top="0.61388888888888904" bottom="0.75" header="0" footer="0"/>
  <pageSetup paperSize="9" scale="61" fitToHeight="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9FA43-1370-44B5-A15F-859A43D1CC9E}">
  <sheetPr>
    <pageSetUpPr fitToPage="1"/>
  </sheetPr>
  <dimension ref="A1:P62"/>
  <sheetViews>
    <sheetView view="pageBreakPreview" zoomScale="63" zoomScaleNormal="85" zoomScaleSheetLayoutView="63" zoomScalePageLayoutView="70" workbookViewId="0">
      <selection activeCell="H11" sqref="H11"/>
    </sheetView>
  </sheetViews>
  <sheetFormatPr defaultColWidth="9.81640625" defaultRowHeight="15.5"/>
  <cols>
    <col min="1" max="1" width="5.453125" style="388" bestFit="1" customWidth="1"/>
    <col min="2" max="2" width="19.7265625" style="388" customWidth="1"/>
    <col min="3" max="3" width="10.54296875" style="388" customWidth="1"/>
    <col min="4" max="4" width="20" style="388" customWidth="1"/>
    <col min="5" max="5" width="2.26953125" style="388" customWidth="1"/>
    <col min="6" max="6" width="15.81640625" style="388" customWidth="1"/>
    <col min="7" max="7" width="19.26953125" style="388" customWidth="1"/>
    <col min="8" max="8" width="45.54296875" style="388" customWidth="1"/>
    <col min="9" max="250" width="9.81640625" style="388"/>
    <col min="251" max="251" width="3.81640625" style="388" customWidth="1"/>
    <col min="252" max="253" width="9.54296875" style="388" customWidth="1"/>
    <col min="254" max="255" width="14.7265625" style="388" customWidth="1"/>
    <col min="256" max="256" width="0" style="388" hidden="1" customWidth="1"/>
    <col min="257" max="263" width="9.54296875" style="388" customWidth="1"/>
    <col min="264" max="506" width="9.81640625" style="388"/>
    <col min="507" max="507" width="3.81640625" style="388" customWidth="1"/>
    <col min="508" max="509" width="9.54296875" style="388" customWidth="1"/>
    <col min="510" max="511" width="14.7265625" style="388" customWidth="1"/>
    <col min="512" max="512" width="0" style="388" hidden="1" customWidth="1"/>
    <col min="513" max="519" width="9.54296875" style="388" customWidth="1"/>
    <col min="520" max="762" width="9.81640625" style="388"/>
    <col min="763" max="763" width="3.81640625" style="388" customWidth="1"/>
    <col min="764" max="765" width="9.54296875" style="388" customWidth="1"/>
    <col min="766" max="767" width="14.7265625" style="388" customWidth="1"/>
    <col min="768" max="768" width="0" style="388" hidden="1" customWidth="1"/>
    <col min="769" max="775" width="9.54296875" style="388" customWidth="1"/>
    <col min="776" max="1018" width="9.81640625" style="388"/>
    <col min="1019" max="1019" width="3.81640625" style="388" customWidth="1"/>
    <col min="1020" max="1021" width="9.54296875" style="388" customWidth="1"/>
    <col min="1022" max="1023" width="14.7265625" style="388" customWidth="1"/>
    <col min="1024" max="1024" width="0" style="388" hidden="1" customWidth="1"/>
    <col min="1025" max="1031" width="9.54296875" style="388" customWidth="1"/>
    <col min="1032" max="1274" width="9.81640625" style="388"/>
    <col min="1275" max="1275" width="3.81640625" style="388" customWidth="1"/>
    <col min="1276" max="1277" width="9.54296875" style="388" customWidth="1"/>
    <col min="1278" max="1279" width="14.7265625" style="388" customWidth="1"/>
    <col min="1280" max="1280" width="0" style="388" hidden="1" customWidth="1"/>
    <col min="1281" max="1287" width="9.54296875" style="388" customWidth="1"/>
    <col min="1288" max="1530" width="9.81640625" style="388"/>
    <col min="1531" max="1531" width="3.81640625" style="388" customWidth="1"/>
    <col min="1532" max="1533" width="9.54296875" style="388" customWidth="1"/>
    <col min="1534" max="1535" width="14.7265625" style="388" customWidth="1"/>
    <col min="1536" max="1536" width="0" style="388" hidden="1" customWidth="1"/>
    <col min="1537" max="1543" width="9.54296875" style="388" customWidth="1"/>
    <col min="1544" max="1786" width="9.81640625" style="388"/>
    <col min="1787" max="1787" width="3.81640625" style="388" customWidth="1"/>
    <col min="1788" max="1789" width="9.54296875" style="388" customWidth="1"/>
    <col min="1790" max="1791" width="14.7265625" style="388" customWidth="1"/>
    <col min="1792" max="1792" width="0" style="388" hidden="1" customWidth="1"/>
    <col min="1793" max="1799" width="9.54296875" style="388" customWidth="1"/>
    <col min="1800" max="2042" width="9.81640625" style="388"/>
    <col min="2043" max="2043" width="3.81640625" style="388" customWidth="1"/>
    <col min="2044" max="2045" width="9.54296875" style="388" customWidth="1"/>
    <col min="2046" max="2047" width="14.7265625" style="388" customWidth="1"/>
    <col min="2048" max="2048" width="0" style="388" hidden="1" customWidth="1"/>
    <col min="2049" max="2055" width="9.54296875" style="388" customWidth="1"/>
    <col min="2056" max="2298" width="9.81640625" style="388"/>
    <col min="2299" max="2299" width="3.81640625" style="388" customWidth="1"/>
    <col min="2300" max="2301" width="9.54296875" style="388" customWidth="1"/>
    <col min="2302" max="2303" width="14.7265625" style="388" customWidth="1"/>
    <col min="2304" max="2304" width="0" style="388" hidden="1" customWidth="1"/>
    <col min="2305" max="2311" width="9.54296875" style="388" customWidth="1"/>
    <col min="2312" max="2554" width="9.81640625" style="388"/>
    <col min="2555" max="2555" width="3.81640625" style="388" customWidth="1"/>
    <col min="2556" max="2557" width="9.54296875" style="388" customWidth="1"/>
    <col min="2558" max="2559" width="14.7265625" style="388" customWidth="1"/>
    <col min="2560" max="2560" width="0" style="388" hidden="1" customWidth="1"/>
    <col min="2561" max="2567" width="9.54296875" style="388" customWidth="1"/>
    <col min="2568" max="2810" width="9.81640625" style="388"/>
    <col min="2811" max="2811" width="3.81640625" style="388" customWidth="1"/>
    <col min="2812" max="2813" width="9.54296875" style="388" customWidth="1"/>
    <col min="2814" max="2815" width="14.7265625" style="388" customWidth="1"/>
    <col min="2816" max="2816" width="0" style="388" hidden="1" customWidth="1"/>
    <col min="2817" max="2823" width="9.54296875" style="388" customWidth="1"/>
    <col min="2824" max="3066" width="9.81640625" style="388"/>
    <col min="3067" max="3067" width="3.81640625" style="388" customWidth="1"/>
    <col min="3068" max="3069" width="9.54296875" style="388" customWidth="1"/>
    <col min="3070" max="3071" width="14.7265625" style="388" customWidth="1"/>
    <col min="3072" max="3072" width="0" style="388" hidden="1" customWidth="1"/>
    <col min="3073" max="3079" width="9.54296875" style="388" customWidth="1"/>
    <col min="3080" max="3322" width="9.81640625" style="388"/>
    <col min="3323" max="3323" width="3.81640625" style="388" customWidth="1"/>
    <col min="3324" max="3325" width="9.54296875" style="388" customWidth="1"/>
    <col min="3326" max="3327" width="14.7265625" style="388" customWidth="1"/>
    <col min="3328" max="3328" width="0" style="388" hidden="1" customWidth="1"/>
    <col min="3329" max="3335" width="9.54296875" style="388" customWidth="1"/>
    <col min="3336" max="3578" width="9.81640625" style="388"/>
    <col min="3579" max="3579" width="3.81640625" style="388" customWidth="1"/>
    <col min="3580" max="3581" width="9.54296875" style="388" customWidth="1"/>
    <col min="3582" max="3583" width="14.7265625" style="388" customWidth="1"/>
    <col min="3584" max="3584" width="0" style="388" hidden="1" customWidth="1"/>
    <col min="3585" max="3591" width="9.54296875" style="388" customWidth="1"/>
    <col min="3592" max="3834" width="9.81640625" style="388"/>
    <col min="3835" max="3835" width="3.81640625" style="388" customWidth="1"/>
    <col min="3836" max="3837" width="9.54296875" style="388" customWidth="1"/>
    <col min="3838" max="3839" width="14.7265625" style="388" customWidth="1"/>
    <col min="3840" max="3840" width="0" style="388" hidden="1" customWidth="1"/>
    <col min="3841" max="3847" width="9.54296875" style="388" customWidth="1"/>
    <col min="3848" max="4090" width="9.81640625" style="388"/>
    <col min="4091" max="4091" width="3.81640625" style="388" customWidth="1"/>
    <col min="4092" max="4093" width="9.54296875" style="388" customWidth="1"/>
    <col min="4094" max="4095" width="14.7265625" style="388" customWidth="1"/>
    <col min="4096" max="4096" width="0" style="388" hidden="1" customWidth="1"/>
    <col min="4097" max="4103" width="9.54296875" style="388" customWidth="1"/>
    <col min="4104" max="4346" width="9.81640625" style="388"/>
    <col min="4347" max="4347" width="3.81640625" style="388" customWidth="1"/>
    <col min="4348" max="4349" width="9.54296875" style="388" customWidth="1"/>
    <col min="4350" max="4351" width="14.7265625" style="388" customWidth="1"/>
    <col min="4352" max="4352" width="0" style="388" hidden="1" customWidth="1"/>
    <col min="4353" max="4359" width="9.54296875" style="388" customWidth="1"/>
    <col min="4360" max="4602" width="9.81640625" style="388"/>
    <col min="4603" max="4603" width="3.81640625" style="388" customWidth="1"/>
    <col min="4604" max="4605" width="9.54296875" style="388" customWidth="1"/>
    <col min="4606" max="4607" width="14.7265625" style="388" customWidth="1"/>
    <col min="4608" max="4608" width="0" style="388" hidden="1" customWidth="1"/>
    <col min="4609" max="4615" width="9.54296875" style="388" customWidth="1"/>
    <col min="4616" max="4858" width="9.81640625" style="388"/>
    <col min="4859" max="4859" width="3.81640625" style="388" customWidth="1"/>
    <col min="4860" max="4861" width="9.54296875" style="388" customWidth="1"/>
    <col min="4862" max="4863" width="14.7265625" style="388" customWidth="1"/>
    <col min="4864" max="4864" width="0" style="388" hidden="1" customWidth="1"/>
    <col min="4865" max="4871" width="9.54296875" style="388" customWidth="1"/>
    <col min="4872" max="5114" width="9.81640625" style="388"/>
    <col min="5115" max="5115" width="3.81640625" style="388" customWidth="1"/>
    <col min="5116" max="5117" width="9.54296875" style="388" customWidth="1"/>
    <col min="5118" max="5119" width="14.7265625" style="388" customWidth="1"/>
    <col min="5120" max="5120" width="0" style="388" hidden="1" customWidth="1"/>
    <col min="5121" max="5127" width="9.54296875" style="388" customWidth="1"/>
    <col min="5128" max="5370" width="9.81640625" style="388"/>
    <col min="5371" max="5371" width="3.81640625" style="388" customWidth="1"/>
    <col min="5372" max="5373" width="9.54296875" style="388" customWidth="1"/>
    <col min="5374" max="5375" width="14.7265625" style="388" customWidth="1"/>
    <col min="5376" max="5376" width="0" style="388" hidden="1" customWidth="1"/>
    <col min="5377" max="5383" width="9.54296875" style="388" customWidth="1"/>
    <col min="5384" max="5626" width="9.81640625" style="388"/>
    <col min="5627" max="5627" width="3.81640625" style="388" customWidth="1"/>
    <col min="5628" max="5629" width="9.54296875" style="388" customWidth="1"/>
    <col min="5630" max="5631" width="14.7265625" style="388" customWidth="1"/>
    <col min="5632" max="5632" width="0" style="388" hidden="1" customWidth="1"/>
    <col min="5633" max="5639" width="9.54296875" style="388" customWidth="1"/>
    <col min="5640" max="5882" width="9.81640625" style="388"/>
    <col min="5883" max="5883" width="3.81640625" style="388" customWidth="1"/>
    <col min="5884" max="5885" width="9.54296875" style="388" customWidth="1"/>
    <col min="5886" max="5887" width="14.7265625" style="388" customWidth="1"/>
    <col min="5888" max="5888" width="0" style="388" hidden="1" customWidth="1"/>
    <col min="5889" max="5895" width="9.54296875" style="388" customWidth="1"/>
    <col min="5896" max="6138" width="9.81640625" style="388"/>
    <col min="6139" max="6139" width="3.81640625" style="388" customWidth="1"/>
    <col min="6140" max="6141" width="9.54296875" style="388" customWidth="1"/>
    <col min="6142" max="6143" width="14.7265625" style="388" customWidth="1"/>
    <col min="6144" max="6144" width="0" style="388" hidden="1" customWidth="1"/>
    <col min="6145" max="6151" width="9.54296875" style="388" customWidth="1"/>
    <col min="6152" max="6394" width="9.81640625" style="388"/>
    <col min="6395" max="6395" width="3.81640625" style="388" customWidth="1"/>
    <col min="6396" max="6397" width="9.54296875" style="388" customWidth="1"/>
    <col min="6398" max="6399" width="14.7265625" style="388" customWidth="1"/>
    <col min="6400" max="6400" width="0" style="388" hidden="1" customWidth="1"/>
    <col min="6401" max="6407" width="9.54296875" style="388" customWidth="1"/>
    <col min="6408" max="6650" width="9.81640625" style="388"/>
    <col min="6651" max="6651" width="3.81640625" style="388" customWidth="1"/>
    <col min="6652" max="6653" width="9.54296875" style="388" customWidth="1"/>
    <col min="6654" max="6655" width="14.7265625" style="388" customWidth="1"/>
    <col min="6656" max="6656" width="0" style="388" hidden="1" customWidth="1"/>
    <col min="6657" max="6663" width="9.54296875" style="388" customWidth="1"/>
    <col min="6664" max="6906" width="9.81640625" style="388"/>
    <col min="6907" max="6907" width="3.81640625" style="388" customWidth="1"/>
    <col min="6908" max="6909" width="9.54296875" style="388" customWidth="1"/>
    <col min="6910" max="6911" width="14.7265625" style="388" customWidth="1"/>
    <col min="6912" max="6912" width="0" style="388" hidden="1" customWidth="1"/>
    <col min="6913" max="6919" width="9.54296875" style="388" customWidth="1"/>
    <col min="6920" max="7162" width="9.81640625" style="388"/>
    <col min="7163" max="7163" width="3.81640625" style="388" customWidth="1"/>
    <col min="7164" max="7165" width="9.54296875" style="388" customWidth="1"/>
    <col min="7166" max="7167" width="14.7265625" style="388" customWidth="1"/>
    <col min="7168" max="7168" width="0" style="388" hidden="1" customWidth="1"/>
    <col min="7169" max="7175" width="9.54296875" style="388" customWidth="1"/>
    <col min="7176" max="7418" width="9.81640625" style="388"/>
    <col min="7419" max="7419" width="3.81640625" style="388" customWidth="1"/>
    <col min="7420" max="7421" width="9.54296875" style="388" customWidth="1"/>
    <col min="7422" max="7423" width="14.7265625" style="388" customWidth="1"/>
    <col min="7424" max="7424" width="0" style="388" hidden="1" customWidth="1"/>
    <col min="7425" max="7431" width="9.54296875" style="388" customWidth="1"/>
    <col min="7432" max="7674" width="9.81640625" style="388"/>
    <col min="7675" max="7675" width="3.81640625" style="388" customWidth="1"/>
    <col min="7676" max="7677" width="9.54296875" style="388" customWidth="1"/>
    <col min="7678" max="7679" width="14.7265625" style="388" customWidth="1"/>
    <col min="7680" max="7680" width="0" style="388" hidden="1" customWidth="1"/>
    <col min="7681" max="7687" width="9.54296875" style="388" customWidth="1"/>
    <col min="7688" max="7930" width="9.81640625" style="388"/>
    <col min="7931" max="7931" width="3.81640625" style="388" customWidth="1"/>
    <col min="7932" max="7933" width="9.54296875" style="388" customWidth="1"/>
    <col min="7934" max="7935" width="14.7265625" style="388" customWidth="1"/>
    <col min="7936" max="7936" width="0" style="388" hidden="1" customWidth="1"/>
    <col min="7937" max="7943" width="9.54296875" style="388" customWidth="1"/>
    <col min="7944" max="8186" width="9.81640625" style="388"/>
    <col min="8187" max="8187" width="3.81640625" style="388" customWidth="1"/>
    <col min="8188" max="8189" width="9.54296875" style="388" customWidth="1"/>
    <col min="8190" max="8191" width="14.7265625" style="388" customWidth="1"/>
    <col min="8192" max="8192" width="0" style="388" hidden="1" customWidth="1"/>
    <col min="8193" max="8199" width="9.54296875" style="388" customWidth="1"/>
    <col min="8200" max="8442" width="9.81640625" style="388"/>
    <col min="8443" max="8443" width="3.81640625" style="388" customWidth="1"/>
    <col min="8444" max="8445" width="9.54296875" style="388" customWidth="1"/>
    <col min="8446" max="8447" width="14.7265625" style="388" customWidth="1"/>
    <col min="8448" max="8448" width="0" style="388" hidden="1" customWidth="1"/>
    <col min="8449" max="8455" width="9.54296875" style="388" customWidth="1"/>
    <col min="8456" max="8698" width="9.81640625" style="388"/>
    <col min="8699" max="8699" width="3.81640625" style="388" customWidth="1"/>
    <col min="8700" max="8701" width="9.54296875" style="388" customWidth="1"/>
    <col min="8702" max="8703" width="14.7265625" style="388" customWidth="1"/>
    <col min="8704" max="8704" width="0" style="388" hidden="1" customWidth="1"/>
    <col min="8705" max="8711" width="9.54296875" style="388" customWidth="1"/>
    <col min="8712" max="8954" width="9.81640625" style="388"/>
    <col min="8955" max="8955" width="3.81640625" style="388" customWidth="1"/>
    <col min="8956" max="8957" width="9.54296875" style="388" customWidth="1"/>
    <col min="8958" max="8959" width="14.7265625" style="388" customWidth="1"/>
    <col min="8960" max="8960" width="0" style="388" hidden="1" customWidth="1"/>
    <col min="8961" max="8967" width="9.54296875" style="388" customWidth="1"/>
    <col min="8968" max="9210" width="9.81640625" style="388"/>
    <col min="9211" max="9211" width="3.81640625" style="388" customWidth="1"/>
    <col min="9212" max="9213" width="9.54296875" style="388" customWidth="1"/>
    <col min="9214" max="9215" width="14.7265625" style="388" customWidth="1"/>
    <col min="9216" max="9216" width="0" style="388" hidden="1" customWidth="1"/>
    <col min="9217" max="9223" width="9.54296875" style="388" customWidth="1"/>
    <col min="9224" max="9466" width="9.81640625" style="388"/>
    <col min="9467" max="9467" width="3.81640625" style="388" customWidth="1"/>
    <col min="9468" max="9469" width="9.54296875" style="388" customWidth="1"/>
    <col min="9470" max="9471" width="14.7265625" style="388" customWidth="1"/>
    <col min="9472" max="9472" width="0" style="388" hidden="1" customWidth="1"/>
    <col min="9473" max="9479" width="9.54296875" style="388" customWidth="1"/>
    <col min="9480" max="9722" width="9.81640625" style="388"/>
    <col min="9723" max="9723" width="3.81640625" style="388" customWidth="1"/>
    <col min="9724" max="9725" width="9.54296875" style="388" customWidth="1"/>
    <col min="9726" max="9727" width="14.7265625" style="388" customWidth="1"/>
    <col min="9728" max="9728" width="0" style="388" hidden="1" customWidth="1"/>
    <col min="9729" max="9735" width="9.54296875" style="388" customWidth="1"/>
    <col min="9736" max="9978" width="9.81640625" style="388"/>
    <col min="9979" max="9979" width="3.81640625" style="388" customWidth="1"/>
    <col min="9980" max="9981" width="9.54296875" style="388" customWidth="1"/>
    <col min="9982" max="9983" width="14.7265625" style="388" customWidth="1"/>
    <col min="9984" max="9984" width="0" style="388" hidden="1" customWidth="1"/>
    <col min="9985" max="9991" width="9.54296875" style="388" customWidth="1"/>
    <col min="9992" max="10234" width="9.81640625" style="388"/>
    <col min="10235" max="10235" width="3.81640625" style="388" customWidth="1"/>
    <col min="10236" max="10237" width="9.54296875" style="388" customWidth="1"/>
    <col min="10238" max="10239" width="14.7265625" style="388" customWidth="1"/>
    <col min="10240" max="10240" width="0" style="388" hidden="1" customWidth="1"/>
    <col min="10241" max="10247" width="9.54296875" style="388" customWidth="1"/>
    <col min="10248" max="10490" width="9.81640625" style="388"/>
    <col min="10491" max="10491" width="3.81640625" style="388" customWidth="1"/>
    <col min="10492" max="10493" width="9.54296875" style="388" customWidth="1"/>
    <col min="10494" max="10495" width="14.7265625" style="388" customWidth="1"/>
    <col min="10496" max="10496" width="0" style="388" hidden="1" customWidth="1"/>
    <col min="10497" max="10503" width="9.54296875" style="388" customWidth="1"/>
    <col min="10504" max="10746" width="9.81640625" style="388"/>
    <col min="10747" max="10747" width="3.81640625" style="388" customWidth="1"/>
    <col min="10748" max="10749" width="9.54296875" style="388" customWidth="1"/>
    <col min="10750" max="10751" width="14.7265625" style="388" customWidth="1"/>
    <col min="10752" max="10752" width="0" style="388" hidden="1" customWidth="1"/>
    <col min="10753" max="10759" width="9.54296875" style="388" customWidth="1"/>
    <col min="10760" max="11002" width="9.81640625" style="388"/>
    <col min="11003" max="11003" width="3.81640625" style="388" customWidth="1"/>
    <col min="11004" max="11005" width="9.54296875" style="388" customWidth="1"/>
    <col min="11006" max="11007" width="14.7265625" style="388" customWidth="1"/>
    <col min="11008" max="11008" width="0" style="388" hidden="1" customWidth="1"/>
    <col min="11009" max="11015" width="9.54296875" style="388" customWidth="1"/>
    <col min="11016" max="11258" width="9.81640625" style="388"/>
    <col min="11259" max="11259" width="3.81640625" style="388" customWidth="1"/>
    <col min="11260" max="11261" width="9.54296875" style="388" customWidth="1"/>
    <col min="11262" max="11263" width="14.7265625" style="388" customWidth="1"/>
    <col min="11264" max="11264" width="0" style="388" hidden="1" customWidth="1"/>
    <col min="11265" max="11271" width="9.54296875" style="388" customWidth="1"/>
    <col min="11272" max="11514" width="9.81640625" style="388"/>
    <col min="11515" max="11515" width="3.81640625" style="388" customWidth="1"/>
    <col min="11516" max="11517" width="9.54296875" style="388" customWidth="1"/>
    <col min="11518" max="11519" width="14.7265625" style="388" customWidth="1"/>
    <col min="11520" max="11520" width="0" style="388" hidden="1" customWidth="1"/>
    <col min="11521" max="11527" width="9.54296875" style="388" customWidth="1"/>
    <col min="11528" max="11770" width="9.81640625" style="388"/>
    <col min="11771" max="11771" width="3.81640625" style="388" customWidth="1"/>
    <col min="11772" max="11773" width="9.54296875" style="388" customWidth="1"/>
    <col min="11774" max="11775" width="14.7265625" style="388" customWidth="1"/>
    <col min="11776" max="11776" width="0" style="388" hidden="1" customWidth="1"/>
    <col min="11777" max="11783" width="9.54296875" style="388" customWidth="1"/>
    <col min="11784" max="12026" width="9.81640625" style="388"/>
    <col min="12027" max="12027" width="3.81640625" style="388" customWidth="1"/>
    <col min="12028" max="12029" width="9.54296875" style="388" customWidth="1"/>
    <col min="12030" max="12031" width="14.7265625" style="388" customWidth="1"/>
    <col min="12032" max="12032" width="0" style="388" hidden="1" customWidth="1"/>
    <col min="12033" max="12039" width="9.54296875" style="388" customWidth="1"/>
    <col min="12040" max="12282" width="9.81640625" style="388"/>
    <col min="12283" max="12283" width="3.81640625" style="388" customWidth="1"/>
    <col min="12284" max="12285" width="9.54296875" style="388" customWidth="1"/>
    <col min="12286" max="12287" width="14.7265625" style="388" customWidth="1"/>
    <col min="12288" max="12288" width="0" style="388" hidden="1" customWidth="1"/>
    <col min="12289" max="12295" width="9.54296875" style="388" customWidth="1"/>
    <col min="12296" max="12538" width="9.81640625" style="388"/>
    <col min="12539" max="12539" width="3.81640625" style="388" customWidth="1"/>
    <col min="12540" max="12541" width="9.54296875" style="388" customWidth="1"/>
    <col min="12542" max="12543" width="14.7265625" style="388" customWidth="1"/>
    <col min="12544" max="12544" width="0" style="388" hidden="1" customWidth="1"/>
    <col min="12545" max="12551" width="9.54296875" style="388" customWidth="1"/>
    <col min="12552" max="12794" width="9.81640625" style="388"/>
    <col min="12795" max="12795" width="3.81640625" style="388" customWidth="1"/>
    <col min="12796" max="12797" width="9.54296875" style="388" customWidth="1"/>
    <col min="12798" max="12799" width="14.7265625" style="388" customWidth="1"/>
    <col min="12800" max="12800" width="0" style="388" hidden="1" customWidth="1"/>
    <col min="12801" max="12807" width="9.54296875" style="388" customWidth="1"/>
    <col min="12808" max="13050" width="9.81640625" style="388"/>
    <col min="13051" max="13051" width="3.81640625" style="388" customWidth="1"/>
    <col min="13052" max="13053" width="9.54296875" style="388" customWidth="1"/>
    <col min="13054" max="13055" width="14.7265625" style="388" customWidth="1"/>
    <col min="13056" max="13056" width="0" style="388" hidden="1" customWidth="1"/>
    <col min="13057" max="13063" width="9.54296875" style="388" customWidth="1"/>
    <col min="13064" max="13306" width="9.81640625" style="388"/>
    <col min="13307" max="13307" width="3.81640625" style="388" customWidth="1"/>
    <col min="13308" max="13309" width="9.54296875" style="388" customWidth="1"/>
    <col min="13310" max="13311" width="14.7265625" style="388" customWidth="1"/>
    <col min="13312" max="13312" width="0" style="388" hidden="1" customWidth="1"/>
    <col min="13313" max="13319" width="9.54296875" style="388" customWidth="1"/>
    <col min="13320" max="13562" width="9.81640625" style="388"/>
    <col min="13563" max="13563" width="3.81640625" style="388" customWidth="1"/>
    <col min="13564" max="13565" width="9.54296875" style="388" customWidth="1"/>
    <col min="13566" max="13567" width="14.7265625" style="388" customWidth="1"/>
    <col min="13568" max="13568" width="0" style="388" hidden="1" customWidth="1"/>
    <col min="13569" max="13575" width="9.54296875" style="388" customWidth="1"/>
    <col min="13576" max="13818" width="9.81640625" style="388"/>
    <col min="13819" max="13819" width="3.81640625" style="388" customWidth="1"/>
    <col min="13820" max="13821" width="9.54296875" style="388" customWidth="1"/>
    <col min="13822" max="13823" width="14.7265625" style="388" customWidth="1"/>
    <col min="13824" max="13824" width="0" style="388" hidden="1" customWidth="1"/>
    <col min="13825" max="13831" width="9.54296875" style="388" customWidth="1"/>
    <col min="13832" max="14074" width="9.81640625" style="388"/>
    <col min="14075" max="14075" width="3.81640625" style="388" customWidth="1"/>
    <col min="14076" max="14077" width="9.54296875" style="388" customWidth="1"/>
    <col min="14078" max="14079" width="14.7265625" style="388" customWidth="1"/>
    <col min="14080" max="14080" width="0" style="388" hidden="1" customWidth="1"/>
    <col min="14081" max="14087" width="9.54296875" style="388" customWidth="1"/>
    <col min="14088" max="14330" width="9.81640625" style="388"/>
    <col min="14331" max="14331" width="3.81640625" style="388" customWidth="1"/>
    <col min="14332" max="14333" width="9.54296875" style="388" customWidth="1"/>
    <col min="14334" max="14335" width="14.7265625" style="388" customWidth="1"/>
    <col min="14336" max="14336" width="0" style="388" hidden="1" customWidth="1"/>
    <col min="14337" max="14343" width="9.54296875" style="388" customWidth="1"/>
    <col min="14344" max="14586" width="9.81640625" style="388"/>
    <col min="14587" max="14587" width="3.81640625" style="388" customWidth="1"/>
    <col min="14588" max="14589" width="9.54296875" style="388" customWidth="1"/>
    <col min="14590" max="14591" width="14.7265625" style="388" customWidth="1"/>
    <col min="14592" max="14592" width="0" style="388" hidden="1" customWidth="1"/>
    <col min="14593" max="14599" width="9.54296875" style="388" customWidth="1"/>
    <col min="14600" max="14842" width="9.81640625" style="388"/>
    <col min="14843" max="14843" width="3.81640625" style="388" customWidth="1"/>
    <col min="14844" max="14845" width="9.54296875" style="388" customWidth="1"/>
    <col min="14846" max="14847" width="14.7265625" style="388" customWidth="1"/>
    <col min="14848" max="14848" width="0" style="388" hidden="1" customWidth="1"/>
    <col min="14849" max="14855" width="9.54296875" style="388" customWidth="1"/>
    <col min="14856" max="15098" width="9.81640625" style="388"/>
    <col min="15099" max="15099" width="3.81640625" style="388" customWidth="1"/>
    <col min="15100" max="15101" width="9.54296875" style="388" customWidth="1"/>
    <col min="15102" max="15103" width="14.7265625" style="388" customWidth="1"/>
    <col min="15104" max="15104" width="0" style="388" hidden="1" customWidth="1"/>
    <col min="15105" max="15111" width="9.54296875" style="388" customWidth="1"/>
    <col min="15112" max="15354" width="9.81640625" style="388"/>
    <col min="15355" max="15355" width="3.81640625" style="388" customWidth="1"/>
    <col min="15356" max="15357" width="9.54296875" style="388" customWidth="1"/>
    <col min="15358" max="15359" width="14.7265625" style="388" customWidth="1"/>
    <col min="15360" max="15360" width="0" style="388" hidden="1" customWidth="1"/>
    <col min="15361" max="15367" width="9.54296875" style="388" customWidth="1"/>
    <col min="15368" max="15610" width="9.81640625" style="388"/>
    <col min="15611" max="15611" width="3.81640625" style="388" customWidth="1"/>
    <col min="15612" max="15613" width="9.54296875" style="388" customWidth="1"/>
    <col min="15614" max="15615" width="14.7265625" style="388" customWidth="1"/>
    <col min="15616" max="15616" width="0" style="388" hidden="1" customWidth="1"/>
    <col min="15617" max="15623" width="9.54296875" style="388" customWidth="1"/>
    <col min="15624" max="15866" width="9.81640625" style="388"/>
    <col min="15867" max="15867" width="3.81640625" style="388" customWidth="1"/>
    <col min="15868" max="15869" width="9.54296875" style="388" customWidth="1"/>
    <col min="15870" max="15871" width="14.7265625" style="388" customWidth="1"/>
    <col min="15872" max="15872" width="0" style="388" hidden="1" customWidth="1"/>
    <col min="15873" max="15879" width="9.54296875" style="388" customWidth="1"/>
    <col min="15880" max="16122" width="9.81640625" style="388"/>
    <col min="16123" max="16123" width="3.81640625" style="388" customWidth="1"/>
    <col min="16124" max="16125" width="9.54296875" style="388" customWidth="1"/>
    <col min="16126" max="16127" width="14.7265625" style="388" customWidth="1"/>
    <col min="16128" max="16128" width="0" style="388" hidden="1" customWidth="1"/>
    <col min="16129" max="16135" width="9.54296875" style="388" customWidth="1"/>
    <col min="16136" max="16384" width="9.81640625" style="388"/>
  </cols>
  <sheetData>
    <row r="1" spans="1:8" s="369" customFormat="1" ht="12.75" customHeight="1">
      <c r="B1"/>
      <c r="C1"/>
      <c r="D1"/>
      <c r="E1"/>
      <c r="F1" s="370" t="s">
        <v>0</v>
      </c>
      <c r="G1" s="371" t="s">
        <v>349</v>
      </c>
      <c r="H1"/>
    </row>
    <row r="2" spans="1:8" s="369" customFormat="1" ht="12.75" customHeight="1">
      <c r="B2"/>
      <c r="C2"/>
      <c r="D2"/>
      <c r="E2"/>
      <c r="F2" s="370" t="s">
        <v>2</v>
      </c>
      <c r="G2" s="372" t="s">
        <v>350</v>
      </c>
      <c r="H2"/>
    </row>
    <row r="3" spans="1:8" s="369" customFormat="1" ht="12.75" customHeight="1" thickBot="1">
      <c r="B3"/>
      <c r="C3"/>
      <c r="D3"/>
      <c r="E3"/>
      <c r="F3" s="370" t="s">
        <v>4</v>
      </c>
      <c r="G3" s="373" t="s">
        <v>351</v>
      </c>
      <c r="H3"/>
    </row>
    <row r="4" spans="1:8" s="369" customFormat="1" ht="17.25" customHeight="1" thickBot="1">
      <c r="A4" s="374"/>
      <c r="B4" s="524" t="s">
        <v>352</v>
      </c>
      <c r="C4" s="524"/>
      <c r="D4" s="376">
        <f ca="1">TODAY()</f>
        <v>45665</v>
      </c>
      <c r="E4"/>
      <c r="F4"/>
      <c r="G4"/>
      <c r="H4"/>
    </row>
    <row r="5" spans="1:8" s="369" customFormat="1" ht="4" customHeight="1" thickBot="1">
      <c r="A5" s="374"/>
      <c r="B5" s="525"/>
      <c r="C5" s="525"/>
      <c r="D5" s="377"/>
      <c r="E5"/>
      <c r="F5" s="374"/>
      <c r="G5" s="374"/>
      <c r="H5"/>
    </row>
    <row r="6" spans="1:8" s="369" customFormat="1" ht="17.25" customHeight="1" thickBot="1">
      <c r="A6" s="374"/>
      <c r="B6" s="524" t="s">
        <v>353</v>
      </c>
      <c r="C6" s="524"/>
      <c r="D6" s="378" t="s">
        <v>203</v>
      </c>
      <c r="E6"/>
      <c r="F6" s="375" t="s">
        <v>354</v>
      </c>
      <c r="G6" s="423" t="s">
        <v>503</v>
      </c>
      <c r="H6"/>
    </row>
    <row r="7" spans="1:8" s="369" customFormat="1" ht="4" customHeight="1" thickBot="1">
      <c r="A7" s="374"/>
      <c r="B7" s="526"/>
      <c r="C7" s="526"/>
      <c r="D7" s="377"/>
      <c r="E7"/>
      <c r="F7" s="379"/>
      <c r="G7" s="380"/>
      <c r="H7"/>
    </row>
    <row r="8" spans="1:8" s="369" customFormat="1" ht="17.25" customHeight="1" thickBot="1">
      <c r="A8" s="374"/>
      <c r="B8" s="524" t="s">
        <v>355</v>
      </c>
      <c r="C8" s="524"/>
      <c r="D8" s="378" t="str">
        <f>'1. CUTTING'!D7</f>
        <v>R12-SS08</v>
      </c>
      <c r="E8" s="381"/>
      <c r="F8" s="375" t="s">
        <v>356</v>
      </c>
      <c r="G8" s="378" t="s">
        <v>357</v>
      </c>
      <c r="H8"/>
    </row>
    <row r="9" spans="1:8" s="369" customFormat="1" ht="9" customHeight="1" thickBot="1">
      <c r="B9" s="382"/>
      <c r="C9" s="382"/>
      <c r="D9" s="382"/>
      <c r="F9" s="382"/>
      <c r="G9" s="382"/>
    </row>
    <row r="10" spans="1:8" s="380" customFormat="1" ht="33.75" customHeight="1" thickBot="1">
      <c r="A10" s="383" t="s">
        <v>358</v>
      </c>
      <c r="B10" s="383" t="s">
        <v>359</v>
      </c>
      <c r="C10" s="523" t="s">
        <v>360</v>
      </c>
      <c r="D10" s="523"/>
      <c r="E10" s="523"/>
      <c r="F10" s="523"/>
      <c r="G10" s="384" t="s">
        <v>361</v>
      </c>
      <c r="H10" s="384" t="s">
        <v>362</v>
      </c>
    </row>
    <row r="11" spans="1:8" s="369" customFormat="1" ht="106.9" customHeight="1" thickBot="1">
      <c r="A11" s="529">
        <v>1</v>
      </c>
      <c r="B11" s="386" t="s">
        <v>363</v>
      </c>
      <c r="C11" s="530" t="s">
        <v>504</v>
      </c>
      <c r="D11" s="531"/>
      <c r="E11" s="531"/>
      <c r="F11" s="532"/>
      <c r="G11" s="529"/>
      <c r="H11" s="385"/>
    </row>
    <row r="12" spans="1:8" s="369" customFormat="1" ht="106.9" customHeight="1" thickBot="1">
      <c r="A12" s="529"/>
      <c r="B12" s="386" t="s">
        <v>364</v>
      </c>
      <c r="C12" s="530" t="str">
        <f>'1. CUTTING'!G5</f>
        <v>TÁC NGHIỆP SẢN XUẤT:
THAM KHẢO CÁCH MAY THEO ÁO MẪU PP SAMPLE MÃ HÀNG R12-SS08, MÀU GREEN GREY CHUYỂN CÙNG TÁC NGHIỆP NGÀY 05-DEC-24</v>
      </c>
      <c r="D12" s="531"/>
      <c r="E12" s="531"/>
      <c r="F12" s="532"/>
      <c r="G12" s="529"/>
      <c r="H12" s="385"/>
    </row>
    <row r="13" spans="1:8" s="369" customFormat="1" ht="106.9" customHeight="1" thickBot="1">
      <c r="A13" s="385">
        <v>2</v>
      </c>
      <c r="B13" s="386" t="s">
        <v>365</v>
      </c>
      <c r="C13" s="527" t="str">
        <f>'1. CUTTING'!C73</f>
        <v>KHÔNG IN</v>
      </c>
      <c r="D13" s="527"/>
      <c r="E13" s="527"/>
      <c r="F13" s="527"/>
      <c r="G13" s="385"/>
      <c r="H13" s="385"/>
    </row>
    <row r="14" spans="1:8" s="369" customFormat="1" ht="106.9" customHeight="1" thickBot="1">
      <c r="A14" s="385">
        <v>3</v>
      </c>
      <c r="B14" s="386" t="s">
        <v>366</v>
      </c>
      <c r="C14" s="527" t="str">
        <f>'1. CUTTING'!C82</f>
        <v>THÊU BÁN THÀNH PHẨM THÂN TRƯỚC</v>
      </c>
      <c r="D14" s="527"/>
      <c r="E14" s="527"/>
      <c r="F14" s="527"/>
      <c r="G14" s="385"/>
      <c r="H14" s="385"/>
    </row>
    <row r="15" spans="1:8" s="369" customFormat="1" ht="106.9" customHeight="1" thickBot="1">
      <c r="A15" s="385">
        <v>4</v>
      </c>
      <c r="B15" s="386" t="s">
        <v>367</v>
      </c>
      <c r="C15" s="527" t="str">
        <f>'1. CUTTING'!C91</f>
        <v xml:space="preserve">KHÔNG WASH </v>
      </c>
      <c r="D15" s="527"/>
      <c r="E15" s="527"/>
      <c r="F15" s="527"/>
      <c r="G15" s="385"/>
      <c r="H15" s="385"/>
    </row>
    <row r="16" spans="1:8" s="369" customFormat="1" ht="106.9" customHeight="1" thickBot="1">
      <c r="A16" s="385">
        <v>5</v>
      </c>
      <c r="B16" s="386" t="s">
        <v>368</v>
      </c>
      <c r="C16" s="527"/>
      <c r="D16" s="527"/>
      <c r="E16" s="527"/>
      <c r="F16" s="527"/>
      <c r="G16" s="385"/>
      <c r="H16" s="385"/>
    </row>
    <row r="17" spans="1:16" ht="12" customHeight="1">
      <c r="A17" s="380"/>
      <c r="B17" s="380"/>
      <c r="C17" s="387"/>
      <c r="D17" s="387"/>
      <c r="E17" s="387"/>
      <c r="F17" s="387"/>
      <c r="G17" s="380"/>
      <c r="H17" s="380"/>
    </row>
    <row r="18" spans="1:16" ht="34.5" customHeight="1">
      <c r="A18" s="380"/>
      <c r="B18" s="528" t="s">
        <v>369</v>
      </c>
      <c r="C18" s="528"/>
      <c r="D18" s="528"/>
      <c r="E18" s="387"/>
      <c r="F18" s="387"/>
      <c r="G18" s="528" t="s">
        <v>370</v>
      </c>
      <c r="H18" s="528"/>
    </row>
    <row r="19" spans="1:16" ht="40" customHeight="1">
      <c r="A19" s="380"/>
      <c r="B19" s="389"/>
      <c r="C19" s="389"/>
      <c r="D19" s="389"/>
      <c r="E19" s="389"/>
      <c r="F19" s="369"/>
      <c r="G19" s="389"/>
      <c r="H19" s="389"/>
    </row>
    <row r="20" spans="1:16" ht="40" customHeight="1">
      <c r="A20" s="374"/>
      <c r="B20" s="390"/>
      <c r="C20" s="390"/>
      <c r="D20" s="390"/>
      <c r="E20" s="390"/>
      <c r="F20" s="390"/>
      <c r="G20" s="390"/>
      <c r="H20" s="390"/>
    </row>
    <row r="21" spans="1:16" ht="40" customHeight="1">
      <c r="A21" s="374"/>
      <c r="B21" s="390"/>
      <c r="C21" s="390"/>
      <c r="D21" s="390"/>
      <c r="E21" s="390"/>
      <c r="F21" s="390"/>
      <c r="G21" s="390"/>
      <c r="H21" s="390"/>
    </row>
    <row r="22" spans="1:16" ht="40" customHeight="1">
      <c r="A22" s="374"/>
      <c r="B22" s="390"/>
      <c r="C22" s="390"/>
      <c r="D22" s="390"/>
      <c r="E22" s="390"/>
      <c r="F22" s="390"/>
      <c r="G22" s="390"/>
      <c r="H22" s="390"/>
    </row>
    <row r="23" spans="1:16" ht="40" customHeight="1">
      <c r="A23" s="374"/>
      <c r="B23" s="390"/>
      <c r="C23" s="390"/>
      <c r="D23" s="390"/>
      <c r="E23" s="390"/>
      <c r="F23" s="390"/>
      <c r="G23" s="390"/>
      <c r="H23" s="390"/>
    </row>
    <row r="24" spans="1:16" ht="40" customHeight="1">
      <c r="A24" s="374"/>
      <c r="B24" s="390"/>
      <c r="C24" s="390"/>
      <c r="D24" s="390"/>
      <c r="E24" s="390"/>
      <c r="F24" s="390"/>
      <c r="G24" s="390"/>
      <c r="H24" s="390"/>
    </row>
    <row r="25" spans="1:16" ht="40" customHeight="1">
      <c r="A25" s="374"/>
      <c r="B25" s="390"/>
      <c r="C25" s="390"/>
      <c r="D25" s="390"/>
      <c r="E25" s="390"/>
      <c r="F25" s="390"/>
      <c r="G25" s="390"/>
      <c r="H25" s="390"/>
    </row>
    <row r="26" spans="1:16" ht="40" customHeight="1">
      <c r="A26" s="374"/>
      <c r="B26" s="390"/>
      <c r="C26" s="390"/>
      <c r="D26" s="390"/>
      <c r="E26" s="390"/>
      <c r="F26" s="390"/>
      <c r="G26" s="390"/>
      <c r="H26" s="390"/>
    </row>
    <row r="27" spans="1:16" ht="40" customHeight="1">
      <c r="A27" s="374"/>
      <c r="B27" s="390"/>
      <c r="C27" s="390"/>
      <c r="D27" s="390"/>
      <c r="E27" s="390"/>
      <c r="F27" s="390"/>
      <c r="G27" s="390"/>
      <c r="H27" s="390"/>
    </row>
    <row r="28" spans="1:16" ht="40" customHeight="1">
      <c r="A28" s="374"/>
      <c r="B28" s="390"/>
      <c r="C28" s="390"/>
      <c r="D28" s="390"/>
      <c r="E28" s="390"/>
      <c r="F28" s="390"/>
      <c r="G28" s="390"/>
      <c r="H28" s="390"/>
    </row>
    <row r="29" spans="1:16" ht="40" customHeight="1">
      <c r="A29" s="374"/>
      <c r="B29" s="390"/>
      <c r="C29" s="390"/>
      <c r="D29" s="390"/>
      <c r="E29" s="390"/>
      <c r="F29" s="390"/>
      <c r="G29" s="390"/>
      <c r="H29" s="390">
        <v>10</v>
      </c>
      <c r="J29" s="388">
        <f>(I29*0.3%+(I29/50)*0.5)</f>
        <v>0</v>
      </c>
      <c r="N29" s="332" t="s">
        <v>340</v>
      </c>
      <c r="O29" s="332"/>
      <c r="P29" s="332"/>
    </row>
    <row r="30" spans="1:16" ht="40" customHeight="1">
      <c r="A30" s="374"/>
      <c r="B30" s="390"/>
      <c r="C30" s="390"/>
      <c r="D30" s="390" t="s">
        <v>52</v>
      </c>
      <c r="E30" s="390"/>
      <c r="F30" s="390"/>
      <c r="G30" s="390"/>
      <c r="H30" s="390">
        <v>10</v>
      </c>
      <c r="N30" s="332" t="s">
        <v>341</v>
      </c>
      <c r="O30" s="332"/>
      <c r="P30" s="332"/>
    </row>
    <row r="31" spans="1:16" ht="40" customHeight="1">
      <c r="A31" s="374"/>
      <c r="B31" s="390"/>
      <c r="C31" s="390"/>
      <c r="D31" s="390"/>
      <c r="E31" s="390"/>
      <c r="F31" s="390"/>
      <c r="G31" s="390"/>
      <c r="H31" s="390"/>
    </row>
    <row r="32" spans="1:16" ht="40" customHeight="1">
      <c r="A32" s="374"/>
      <c r="B32" s="390"/>
      <c r="C32" s="390"/>
      <c r="D32" s="390"/>
      <c r="E32" s="390"/>
      <c r="F32" s="390"/>
      <c r="G32" s="390"/>
      <c r="H32" s="390"/>
    </row>
    <row r="33" spans="1:8" ht="40" customHeight="1">
      <c r="A33" s="374"/>
      <c r="B33" s="390"/>
      <c r="C33" s="390"/>
      <c r="D33" s="390"/>
      <c r="E33" s="390"/>
      <c r="F33" s="390"/>
      <c r="G33" s="390"/>
      <c r="H33" s="390"/>
    </row>
    <row r="34" spans="1:8" ht="40" customHeight="1">
      <c r="A34" s="374"/>
      <c r="B34" s="390"/>
      <c r="C34" s="390"/>
      <c r="D34" s="390"/>
      <c r="E34" s="390"/>
      <c r="F34" s="390"/>
      <c r="G34" s="390"/>
      <c r="H34" s="390"/>
    </row>
    <row r="35" spans="1:8" ht="40" customHeight="1">
      <c r="A35" s="374"/>
      <c r="B35" s="390"/>
      <c r="C35" s="390"/>
      <c r="D35" s="390"/>
      <c r="E35" s="390"/>
      <c r="F35" s="390"/>
      <c r="G35" s="390"/>
      <c r="H35" s="390"/>
    </row>
    <row r="36" spans="1:8" ht="40" customHeight="1">
      <c r="A36" s="374"/>
      <c r="B36" s="390"/>
      <c r="C36" s="390"/>
      <c r="D36" s="390"/>
      <c r="E36" s="390"/>
      <c r="F36" s="390"/>
      <c r="G36" s="390"/>
      <c r="H36" s="390"/>
    </row>
    <row r="37" spans="1:8" ht="40" customHeight="1">
      <c r="A37" s="374"/>
      <c r="B37" s="390"/>
      <c r="C37" s="390"/>
      <c r="D37" s="390"/>
      <c r="E37" s="390"/>
      <c r="F37" s="390" t="s">
        <v>371</v>
      </c>
      <c r="G37" s="390" t="s">
        <v>372</v>
      </c>
      <c r="H37" s="390"/>
    </row>
    <row r="38" spans="1:8" ht="40" customHeight="1">
      <c r="A38" s="374"/>
      <c r="B38" s="390"/>
      <c r="C38" s="390"/>
      <c r="D38" s="390"/>
      <c r="E38" s="390"/>
      <c r="F38" s="390"/>
      <c r="G38" s="390"/>
      <c r="H38" s="390"/>
    </row>
    <row r="39" spans="1:8" ht="40" customHeight="1">
      <c r="A39" s="374"/>
      <c r="B39" s="390"/>
      <c r="C39" s="390"/>
      <c r="D39" s="390"/>
      <c r="E39" s="390"/>
      <c r="F39" s="390">
        <f>D18</f>
        <v>0</v>
      </c>
      <c r="G39" s="390"/>
      <c r="H39" s="390"/>
    </row>
    <row r="40" spans="1:8" ht="40" customHeight="1">
      <c r="A40" s="374"/>
      <c r="B40" s="390"/>
      <c r="C40" s="390"/>
      <c r="D40" s="390"/>
      <c r="E40" s="390"/>
      <c r="F40" s="390"/>
      <c r="G40" s="390"/>
      <c r="H40" s="390"/>
    </row>
    <row r="41" spans="1:8" ht="40" customHeight="1">
      <c r="A41" s="374"/>
      <c r="B41" s="390"/>
      <c r="C41" s="390"/>
      <c r="D41" s="390"/>
      <c r="E41" s="390"/>
      <c r="F41" s="390"/>
      <c r="G41" s="390"/>
      <c r="H41" s="390"/>
    </row>
    <row r="42" spans="1:8" ht="40" customHeight="1">
      <c r="A42" s="374"/>
      <c r="B42" s="390"/>
      <c r="C42" s="390"/>
      <c r="D42" s="390"/>
      <c r="E42" s="390"/>
      <c r="F42" s="390"/>
      <c r="G42" s="390"/>
      <c r="H42" s="390"/>
    </row>
    <row r="43" spans="1:8" ht="40" customHeight="1">
      <c r="A43" s="374"/>
      <c r="B43" s="390"/>
      <c r="C43" s="390"/>
      <c r="D43" s="390"/>
      <c r="E43" s="390"/>
      <c r="F43" s="390"/>
      <c r="G43" s="390"/>
      <c r="H43" s="390"/>
    </row>
    <row r="44" spans="1:8" ht="40" customHeight="1">
      <c r="A44" s="374"/>
      <c r="B44" s="390"/>
      <c r="C44" s="390"/>
      <c r="D44" s="390"/>
      <c r="E44" s="390"/>
      <c r="F44" s="390"/>
      <c r="G44" s="390"/>
      <c r="H44" s="390"/>
    </row>
    <row r="45" spans="1:8" ht="40" customHeight="1">
      <c r="A45" s="374"/>
      <c r="B45" s="390"/>
      <c r="C45" s="390"/>
      <c r="D45" s="390"/>
      <c r="E45" s="390"/>
      <c r="F45" s="390"/>
      <c r="G45" s="390"/>
      <c r="H45" s="390"/>
    </row>
    <row r="46" spans="1:8" ht="40" customHeight="1">
      <c r="A46" s="374"/>
      <c r="B46" s="390"/>
      <c r="C46" s="390"/>
      <c r="D46" s="390"/>
      <c r="E46" s="390"/>
      <c r="F46" s="390"/>
      <c r="G46" s="390"/>
      <c r="H46" s="390"/>
    </row>
    <row r="47" spans="1:8" ht="40" customHeight="1">
      <c r="A47" s="374"/>
      <c r="B47" s="390"/>
      <c r="C47" s="390"/>
      <c r="D47" s="390"/>
      <c r="E47" s="390"/>
      <c r="F47" s="390"/>
      <c r="G47" s="390"/>
      <c r="H47" s="390"/>
    </row>
    <row r="48" spans="1:8" ht="40" customHeight="1">
      <c r="A48" s="374"/>
      <c r="B48" s="390"/>
      <c r="C48" s="390"/>
      <c r="D48" s="390"/>
      <c r="E48" s="390"/>
      <c r="F48" s="390"/>
      <c r="G48" s="390"/>
      <c r="H48" s="390"/>
    </row>
    <row r="49" spans="1:8" ht="40" customHeight="1">
      <c r="A49" s="374"/>
      <c r="B49" s="390"/>
      <c r="C49" s="390"/>
      <c r="D49" s="390"/>
      <c r="E49" s="390"/>
      <c r="F49" s="390"/>
      <c r="G49" s="390"/>
      <c r="H49" s="390"/>
    </row>
    <row r="50" spans="1:8" ht="40" customHeight="1">
      <c r="A50" s="374"/>
      <c r="B50" s="390"/>
      <c r="C50" s="390"/>
      <c r="D50" s="390"/>
      <c r="E50" s="390"/>
      <c r="F50" s="390"/>
      <c r="G50" s="390"/>
      <c r="H50" s="390"/>
    </row>
    <row r="51" spans="1:8" ht="40" customHeight="1">
      <c r="A51" s="374"/>
      <c r="B51" s="390"/>
      <c r="C51" s="390"/>
      <c r="D51" s="390"/>
      <c r="E51" s="390"/>
      <c r="F51" s="390"/>
      <c r="G51" s="390"/>
      <c r="H51" s="390"/>
    </row>
    <row r="52" spans="1:8" ht="40" customHeight="1">
      <c r="A52" s="374"/>
      <c r="B52" s="390"/>
      <c r="C52" s="390"/>
      <c r="D52" s="390"/>
      <c r="E52" s="390"/>
      <c r="F52" s="390"/>
      <c r="G52" s="390"/>
      <c r="H52" s="390"/>
    </row>
    <row r="53" spans="1:8" ht="40" customHeight="1">
      <c r="A53" s="374"/>
      <c r="B53" s="390"/>
      <c r="C53" s="390"/>
      <c r="D53" s="390"/>
      <c r="E53" s="390"/>
      <c r="F53" s="390"/>
      <c r="G53" s="390"/>
      <c r="H53" s="390"/>
    </row>
    <row r="54" spans="1:8" ht="40" customHeight="1">
      <c r="A54" s="374"/>
      <c r="B54" s="390"/>
      <c r="C54" s="390"/>
      <c r="D54" s="390"/>
      <c r="E54" s="390"/>
      <c r="F54" s="390"/>
      <c r="G54" s="390"/>
      <c r="H54" s="390"/>
    </row>
    <row r="55" spans="1:8" ht="40" customHeight="1">
      <c r="A55" s="374"/>
      <c r="B55" s="390"/>
      <c r="C55" s="390"/>
      <c r="D55" s="390"/>
      <c r="E55" s="390"/>
      <c r="F55" s="390"/>
      <c r="G55" s="390"/>
      <c r="H55" s="390"/>
    </row>
    <row r="56" spans="1:8" ht="40" customHeight="1">
      <c r="A56" s="374"/>
      <c r="B56" s="390"/>
      <c r="C56" s="390"/>
      <c r="D56" s="390"/>
      <c r="E56" s="390"/>
      <c r="F56" s="390"/>
      <c r="G56" s="390"/>
      <c r="H56" s="390"/>
    </row>
    <row r="57" spans="1:8" ht="40" customHeight="1">
      <c r="A57" s="374"/>
      <c r="B57" s="390"/>
      <c r="C57" s="390"/>
      <c r="D57" s="390"/>
      <c r="E57" s="390"/>
      <c r="F57" s="390"/>
      <c r="G57" s="390"/>
      <c r="H57" s="390"/>
    </row>
    <row r="58" spans="1:8" ht="40" customHeight="1">
      <c r="A58" s="374"/>
      <c r="B58" s="390"/>
      <c r="C58" s="390"/>
      <c r="D58" s="390"/>
      <c r="E58" s="390"/>
      <c r="F58" s="390"/>
      <c r="G58" s="390"/>
      <c r="H58" s="390"/>
    </row>
    <row r="59" spans="1:8" ht="40" customHeight="1">
      <c r="A59" s="374"/>
      <c r="B59" s="390"/>
      <c r="C59" s="390"/>
      <c r="D59" s="390"/>
      <c r="E59" s="390"/>
      <c r="F59" s="390"/>
      <c r="G59" s="390"/>
      <c r="H59" s="390"/>
    </row>
    <row r="60" spans="1:8" ht="40" customHeight="1">
      <c r="A60" s="374"/>
      <c r="B60" s="390"/>
      <c r="C60" s="390"/>
      <c r="D60" s="390"/>
      <c r="E60" s="390"/>
      <c r="F60" s="390"/>
      <c r="G60" s="390"/>
      <c r="H60" s="390"/>
    </row>
    <row r="61" spans="1:8" ht="40" customHeight="1">
      <c r="A61" s="374"/>
      <c r="B61" s="390"/>
      <c r="C61" s="390"/>
      <c r="D61" s="390"/>
      <c r="E61" s="390"/>
      <c r="F61" s="390"/>
      <c r="G61" s="390"/>
      <c r="H61" s="390"/>
    </row>
    <row r="62" spans="1:8" ht="40" customHeight="1">
      <c r="A62" s="374"/>
      <c r="B62" s="390"/>
      <c r="C62" s="390"/>
      <c r="D62" s="390"/>
      <c r="E62" s="390"/>
      <c r="F62" s="390"/>
      <c r="G62" s="390"/>
      <c r="H62" s="390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26953125" defaultRowHeight="14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26953125" style="76" customWidth="1"/>
    <col min="6" max="6" width="18" style="76" customWidth="1"/>
    <col min="7" max="7" width="17.7265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7265625" style="76" customWidth="1"/>
    <col min="13" max="13" width="14.26953125" style="76" customWidth="1"/>
    <col min="14" max="15" width="13.453125" style="76" customWidth="1"/>
    <col min="16" max="16" width="20.7265625" style="76" customWidth="1"/>
    <col min="17" max="17" width="15" style="76" bestFit="1" customWidth="1"/>
    <col min="18" max="21" width="11.26953125" style="76" bestFit="1" customWidth="1"/>
    <col min="22" max="22" width="9.26953125" style="76" bestFit="1" customWidth="1"/>
    <col min="23" max="23" width="16.453125" style="76" bestFit="1" customWidth="1"/>
    <col min="24" max="16384" width="9.26953125" style="76"/>
  </cols>
  <sheetData>
    <row r="1" spans="1:16" s="4" customFormat="1" ht="29.6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62" t="s">
        <v>0</v>
      </c>
      <c r="N1" s="462" t="s">
        <v>0</v>
      </c>
      <c r="O1" s="553" t="s">
        <v>1</v>
      </c>
      <c r="P1" s="553"/>
    </row>
    <row r="2" spans="1:16" s="4" customFormat="1" ht="29.6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62" t="s">
        <v>2</v>
      </c>
      <c r="N2" s="462" t="s">
        <v>2</v>
      </c>
      <c r="O2" s="554" t="s">
        <v>3</v>
      </c>
      <c r="P2" s="554"/>
    </row>
    <row r="3" spans="1:16" s="4" customFormat="1" ht="29.6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62" t="s">
        <v>4</v>
      </c>
      <c r="N3" s="462" t="s">
        <v>4</v>
      </c>
      <c r="O3" s="555" t="s">
        <v>5</v>
      </c>
      <c r="P3" s="553"/>
    </row>
    <row r="4" spans="1:16" s="5" customFormat="1" ht="39.65" customHeight="1" thickBot="1">
      <c r="B4" s="6" t="s">
        <v>99</v>
      </c>
      <c r="G4" s="7"/>
    </row>
    <row r="5" spans="1:16" s="5" customFormat="1" ht="38.15" customHeight="1">
      <c r="B5" s="8" t="s">
        <v>6</v>
      </c>
      <c r="C5" s="8"/>
      <c r="D5" s="6"/>
      <c r="F5" s="9"/>
      <c r="G5" s="570" t="s">
        <v>100</v>
      </c>
      <c r="H5" s="571"/>
      <c r="I5" s="571"/>
      <c r="J5" s="571"/>
      <c r="K5" s="571"/>
      <c r="L5" s="572"/>
    </row>
    <row r="6" spans="1:16" s="10" customFormat="1" ht="38.15" customHeight="1">
      <c r="B6" s="11" t="s">
        <v>7</v>
      </c>
      <c r="C6" s="11"/>
      <c r="D6" s="12" t="s">
        <v>101</v>
      </c>
      <c r="E6" s="145"/>
      <c r="F6" s="11"/>
      <c r="G6" s="573"/>
      <c r="H6" s="574"/>
      <c r="I6" s="574"/>
      <c r="J6" s="574"/>
      <c r="K6" s="574"/>
      <c r="L6" s="575"/>
      <c r="M6" s="13"/>
      <c r="N6" s="13"/>
      <c r="O6" s="13"/>
      <c r="P6" s="13"/>
    </row>
    <row r="7" spans="1:16" s="10" customFormat="1" ht="38.15" customHeight="1">
      <c r="B7" s="11" t="s">
        <v>8</v>
      </c>
      <c r="C7" s="11"/>
      <c r="D7" s="12" t="s">
        <v>102</v>
      </c>
      <c r="E7" s="12"/>
      <c r="F7" s="11"/>
      <c r="G7" s="573"/>
      <c r="H7" s="574"/>
      <c r="I7" s="574"/>
      <c r="J7" s="574"/>
      <c r="K7" s="574"/>
      <c r="L7" s="575"/>
      <c r="M7" s="13"/>
      <c r="N7" s="13"/>
      <c r="O7" s="13"/>
      <c r="P7" s="13"/>
    </row>
    <row r="8" spans="1:16" s="10" customFormat="1" ht="38.15" customHeight="1" thickBot="1">
      <c r="B8" s="11" t="s">
        <v>9</v>
      </c>
      <c r="C8" s="11"/>
      <c r="D8" s="180" t="s">
        <v>103</v>
      </c>
      <c r="E8" s="153"/>
      <c r="F8" s="153"/>
      <c r="G8" s="576"/>
      <c r="H8" s="577"/>
      <c r="I8" s="577"/>
      <c r="J8" s="577"/>
      <c r="K8" s="577"/>
      <c r="L8" s="578"/>
      <c r="M8" s="13"/>
      <c r="N8" s="13"/>
      <c r="O8" s="13"/>
      <c r="P8" s="13"/>
    </row>
    <row r="9" spans="1:16" s="14" customFormat="1" ht="32.5">
      <c r="B9" s="15" t="s">
        <v>10</v>
      </c>
      <c r="C9" s="15"/>
      <c r="D9" s="166" t="s">
        <v>104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28">
      <c r="B10" s="19" t="s">
        <v>11</v>
      </c>
      <c r="C10" s="19"/>
      <c r="D10" s="20" t="s">
        <v>105</v>
      </c>
      <c r="E10" s="20"/>
      <c r="F10" s="20"/>
      <c r="G10" s="21"/>
      <c r="H10" s="20"/>
      <c r="I10" s="22"/>
      <c r="J10" s="22" t="s">
        <v>12</v>
      </c>
      <c r="K10" s="22"/>
      <c r="L10" s="22" t="s">
        <v>106</v>
      </c>
      <c r="M10" s="23"/>
      <c r="N10" s="23"/>
      <c r="O10" s="23"/>
      <c r="P10" s="23"/>
    </row>
    <row r="11" spans="1:16" s="14" customFormat="1" ht="60.65" customHeight="1">
      <c r="B11" s="22" t="s">
        <v>13</v>
      </c>
      <c r="C11" s="22"/>
      <c r="D11" s="154"/>
      <c r="E11" s="155"/>
      <c r="F11" s="155"/>
      <c r="G11" s="24"/>
      <c r="H11" s="25"/>
      <c r="I11" s="22"/>
      <c r="J11" s="22" t="s">
        <v>14</v>
      </c>
      <c r="K11" s="22"/>
      <c r="L11" s="579" t="s">
        <v>107</v>
      </c>
      <c r="M11" s="579"/>
      <c r="N11" s="579"/>
      <c r="O11" s="579"/>
      <c r="P11" s="579"/>
    </row>
    <row r="12" spans="1:16" s="14" customFormat="1" ht="28">
      <c r="B12" s="22" t="s">
        <v>15</v>
      </c>
      <c r="C12" s="22"/>
      <c r="D12" s="26"/>
      <c r="E12" s="22"/>
      <c r="F12" s="22"/>
      <c r="G12" s="27"/>
      <c r="H12" s="28"/>
      <c r="I12" s="22"/>
      <c r="J12" s="201" t="s">
        <v>16</v>
      </c>
      <c r="L12" s="22" t="s">
        <v>108</v>
      </c>
      <c r="M12" s="22"/>
      <c r="N12" s="28"/>
      <c r="O12" s="28"/>
      <c r="P12" s="23"/>
    </row>
    <row r="13" spans="1:16" s="14" customFormat="1" ht="28">
      <c r="B13" s="567"/>
      <c r="C13" s="567"/>
      <c r="D13" s="567"/>
      <c r="E13" s="567"/>
      <c r="F13" s="567"/>
      <c r="G13" s="27"/>
      <c r="H13" s="28"/>
      <c r="I13" s="22"/>
      <c r="J13" s="22" t="s">
        <v>17</v>
      </c>
      <c r="K13" s="22"/>
      <c r="L13" s="22" t="s">
        <v>109</v>
      </c>
      <c r="M13" s="28"/>
      <c r="N13" s="23"/>
      <c r="O13" s="23"/>
      <c r="P13" s="28"/>
    </row>
    <row r="14" spans="1:16" s="14" customFormat="1" ht="28">
      <c r="B14" s="22" t="s">
        <v>19</v>
      </c>
      <c r="C14" s="22"/>
      <c r="D14" s="22" t="s">
        <v>20</v>
      </c>
      <c r="E14" s="22"/>
      <c r="F14" s="22"/>
      <c r="G14" s="29"/>
      <c r="H14" s="22"/>
      <c r="I14" s="22"/>
      <c r="J14" s="22" t="s">
        <v>21</v>
      </c>
      <c r="K14" s="22"/>
      <c r="L14" s="23" t="s">
        <v>110</v>
      </c>
      <c r="M14" s="23"/>
      <c r="N14" s="23"/>
      <c r="O14" s="23"/>
      <c r="P14" s="23"/>
    </row>
    <row r="15" spans="1:16" s="14" customFormat="1" ht="21" customHeight="1">
      <c r="B15" s="30" t="s">
        <v>22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65" customHeight="1">
      <c r="B17" s="34"/>
      <c r="C17" s="137" t="s">
        <v>23</v>
      </c>
      <c r="D17" s="137" t="s">
        <v>24</v>
      </c>
      <c r="E17" s="35" t="s">
        <v>25</v>
      </c>
      <c r="F17" s="35"/>
      <c r="G17" s="35" t="s">
        <v>93</v>
      </c>
      <c r="H17" s="35" t="s">
        <v>26</v>
      </c>
      <c r="I17" s="35" t="s">
        <v>27</v>
      </c>
      <c r="J17" s="35" t="s">
        <v>28</v>
      </c>
      <c r="K17" s="35" t="s">
        <v>29</v>
      </c>
      <c r="L17" s="35" t="s">
        <v>30</v>
      </c>
      <c r="M17" s="35"/>
      <c r="N17" s="35"/>
      <c r="O17" s="35"/>
      <c r="P17" s="139" t="s">
        <v>32</v>
      </c>
    </row>
    <row r="18" spans="2:22" s="5" customFormat="1" ht="35.65" customHeight="1">
      <c r="B18" s="138" t="s">
        <v>33</v>
      </c>
      <c r="C18" s="36"/>
      <c r="D18" s="37" t="s">
        <v>111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7">
        <v>13</v>
      </c>
      <c r="R18" s="207">
        <v>77</v>
      </c>
      <c r="S18" s="207">
        <v>95</v>
      </c>
      <c r="T18" s="207">
        <v>68</v>
      </c>
      <c r="U18" s="207">
        <v>41</v>
      </c>
      <c r="V18" s="207">
        <v>6</v>
      </c>
    </row>
    <row r="19" spans="2:22" s="5" customFormat="1" ht="35.65" customHeight="1">
      <c r="B19" s="138" t="s">
        <v>35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65" customHeight="1">
      <c r="B20" s="141" t="s">
        <v>36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65" customHeight="1">
      <c r="B22" s="34"/>
      <c r="C22" s="137" t="s">
        <v>23</v>
      </c>
      <c r="D22" s="137" t="s">
        <v>24</v>
      </c>
      <c r="E22" s="35" t="s">
        <v>25</v>
      </c>
      <c r="F22" s="35"/>
      <c r="G22" s="35" t="s">
        <v>93</v>
      </c>
      <c r="H22" s="35" t="s">
        <v>26</v>
      </c>
      <c r="I22" s="35" t="s">
        <v>27</v>
      </c>
      <c r="J22" s="35" t="s">
        <v>28</v>
      </c>
      <c r="K22" s="35" t="s">
        <v>29</v>
      </c>
      <c r="L22" s="35" t="s">
        <v>30</v>
      </c>
      <c r="M22" s="35"/>
      <c r="N22" s="35"/>
      <c r="O22" s="35"/>
      <c r="P22" s="139" t="s">
        <v>32</v>
      </c>
    </row>
    <row r="23" spans="2:22" s="5" customFormat="1" ht="35.65" customHeight="1">
      <c r="B23" s="138" t="s">
        <v>33</v>
      </c>
      <c r="C23" s="36"/>
      <c r="D23" s="37" t="s">
        <v>112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08">
        <v>14</v>
      </c>
      <c r="R23" s="208">
        <v>77</v>
      </c>
      <c r="S23" s="208">
        <v>95</v>
      </c>
      <c r="T23" s="208">
        <v>68</v>
      </c>
      <c r="U23" s="208">
        <v>40</v>
      </c>
      <c r="V23" s="208">
        <v>6</v>
      </c>
    </row>
    <row r="24" spans="2:22" s="5" customFormat="1" ht="35.65" customHeight="1">
      <c r="B24" s="138" t="s">
        <v>35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65" customHeight="1">
      <c r="B25" s="141" t="s">
        <v>36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65" customHeight="1">
      <c r="B27" s="34"/>
      <c r="C27" s="137" t="s">
        <v>23</v>
      </c>
      <c r="D27" s="137" t="s">
        <v>24</v>
      </c>
      <c r="E27" s="35" t="s">
        <v>25</v>
      </c>
      <c r="F27" s="35"/>
      <c r="G27" s="35" t="s">
        <v>93</v>
      </c>
      <c r="H27" s="35" t="s">
        <v>26</v>
      </c>
      <c r="I27" s="35" t="s">
        <v>27</v>
      </c>
      <c r="J27" s="35" t="s">
        <v>28</v>
      </c>
      <c r="K27" s="35" t="s">
        <v>29</v>
      </c>
      <c r="L27" s="35" t="s">
        <v>30</v>
      </c>
      <c r="M27" s="35"/>
      <c r="N27" s="35"/>
      <c r="O27" s="35"/>
      <c r="P27" s="139" t="s">
        <v>32</v>
      </c>
    </row>
    <row r="28" spans="2:22" s="5" customFormat="1" ht="35.65" customHeight="1">
      <c r="B28" s="138" t="s">
        <v>33</v>
      </c>
      <c r="C28" s="36"/>
      <c r="D28" s="37" t="s">
        <v>113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7">
        <v>13</v>
      </c>
      <c r="R28" s="207">
        <v>77</v>
      </c>
      <c r="S28" s="207">
        <v>95</v>
      </c>
      <c r="T28" s="207">
        <v>68</v>
      </c>
      <c r="U28" s="207">
        <v>41</v>
      </c>
      <c r="V28" s="207">
        <v>6</v>
      </c>
    </row>
    <row r="29" spans="2:22" s="5" customFormat="1" ht="35.65" customHeight="1">
      <c r="B29" s="138" t="s">
        <v>35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65" customHeight="1">
      <c r="B30" s="141" t="s">
        <v>36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65" customHeight="1">
      <c r="B32" s="34"/>
      <c r="C32" s="137" t="s">
        <v>23</v>
      </c>
      <c r="D32" s="137" t="s">
        <v>24</v>
      </c>
      <c r="E32" s="35" t="s">
        <v>25</v>
      </c>
      <c r="F32" s="35"/>
      <c r="G32" s="35" t="s">
        <v>93</v>
      </c>
      <c r="H32" s="35" t="s">
        <v>26</v>
      </c>
      <c r="I32" s="35" t="s">
        <v>27</v>
      </c>
      <c r="J32" s="35" t="s">
        <v>28</v>
      </c>
      <c r="K32" s="35" t="s">
        <v>29</v>
      </c>
      <c r="L32" s="35" t="s">
        <v>30</v>
      </c>
      <c r="M32" s="35"/>
      <c r="N32" s="35"/>
      <c r="O32" s="35"/>
      <c r="P32" s="139" t="s">
        <v>32</v>
      </c>
    </row>
    <row r="33" spans="1:23" s="5" customFormat="1" ht="35.65" customHeight="1">
      <c r="B33" s="138" t="s">
        <v>33</v>
      </c>
      <c r="C33" s="36"/>
      <c r="D33" s="37" t="s">
        <v>114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08">
        <v>14</v>
      </c>
      <c r="R33" s="208">
        <v>77</v>
      </c>
      <c r="S33" s="208">
        <v>95</v>
      </c>
      <c r="T33" s="208">
        <v>68</v>
      </c>
      <c r="U33" s="208">
        <v>40</v>
      </c>
      <c r="V33" s="208">
        <v>6</v>
      </c>
    </row>
    <row r="34" spans="1:23" s="5" customFormat="1" ht="35.65" customHeight="1">
      <c r="B34" s="138" t="s">
        <v>35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65" customHeight="1">
      <c r="B35" s="141" t="s">
        <v>36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38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39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00.5" thickBot="1">
      <c r="A40" s="568" t="s">
        <v>40</v>
      </c>
      <c r="B40" s="569"/>
      <c r="C40" s="569"/>
      <c r="D40" s="123" t="s">
        <v>41</v>
      </c>
      <c r="E40" s="124" t="s">
        <v>42</v>
      </c>
      <c r="F40" s="123" t="s">
        <v>43</v>
      </c>
      <c r="G40" s="125" t="s">
        <v>44</v>
      </c>
      <c r="H40" s="125" t="s">
        <v>45</v>
      </c>
      <c r="I40" s="125" t="s">
        <v>46</v>
      </c>
      <c r="J40" s="125" t="s">
        <v>47</v>
      </c>
      <c r="K40" s="125" t="s">
        <v>115</v>
      </c>
      <c r="L40" s="125" t="s">
        <v>49</v>
      </c>
      <c r="M40" s="559" t="s">
        <v>50</v>
      </c>
      <c r="N40" s="560"/>
      <c r="O40" s="560"/>
      <c r="P40" s="561"/>
    </row>
    <row r="41" spans="1:23" s="14" customFormat="1" ht="46.15" customHeight="1">
      <c r="A41" s="556" t="str">
        <f>D18</f>
        <v xml:space="preserve">DARKEST BLACK       </v>
      </c>
      <c r="B41" s="557"/>
      <c r="C41" s="557"/>
      <c r="D41" s="557"/>
      <c r="E41" s="557"/>
      <c r="F41" s="557"/>
      <c r="G41" s="557"/>
      <c r="H41" s="557"/>
      <c r="I41" s="557"/>
      <c r="J41" s="557"/>
      <c r="K41" s="557"/>
      <c r="L41" s="557"/>
      <c r="M41" s="557"/>
      <c r="N41" s="557"/>
      <c r="O41" s="557"/>
      <c r="P41" s="558"/>
    </row>
    <row r="42" spans="1:23" s="14" customFormat="1" ht="106.15" customHeight="1">
      <c r="A42" s="189">
        <v>1</v>
      </c>
      <c r="B42" s="566" t="str">
        <f>L11</f>
        <v>FRENCH TERRY 100% ORGANIC COTTON 430GSM</v>
      </c>
      <c r="C42" s="566"/>
      <c r="D42" s="146" t="s">
        <v>116</v>
      </c>
      <c r="E42" s="146" t="str">
        <f>A41</f>
        <v xml:space="preserve">DARKEST BLACK       </v>
      </c>
      <c r="F42" s="160" t="s">
        <v>28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88">
        <f t="shared" ref="L42:L43" si="22">ROUNDUP(SUM(I42:K42),0)</f>
        <v>299</v>
      </c>
      <c r="M42" s="562"/>
      <c r="N42" s="563"/>
      <c r="O42" s="563"/>
      <c r="P42" s="563"/>
    </row>
    <row r="43" spans="1:23" s="14" customFormat="1" ht="106.15" customHeight="1">
      <c r="A43" s="189">
        <v>2</v>
      </c>
      <c r="B43" s="566" t="s">
        <v>117</v>
      </c>
      <c r="C43" s="566"/>
      <c r="D43" s="146" t="s">
        <v>118</v>
      </c>
      <c r="E43" s="146" t="str">
        <f>E42</f>
        <v xml:space="preserve">DARKEST BLACK       </v>
      </c>
      <c r="F43" s="160" t="s">
        <v>28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88">
        <f t="shared" si="22"/>
        <v>7</v>
      </c>
      <c r="M43" s="562"/>
      <c r="N43" s="563"/>
      <c r="O43" s="563"/>
      <c r="P43" s="563"/>
    </row>
    <row r="44" spans="1:23" s="14" customFormat="1" ht="106.15" customHeight="1">
      <c r="A44" s="189">
        <v>3</v>
      </c>
      <c r="B44" s="566" t="s">
        <v>119</v>
      </c>
      <c r="C44" s="566"/>
      <c r="D44" s="146" t="s">
        <v>120</v>
      </c>
      <c r="E44" s="146" t="str">
        <f>E43</f>
        <v xml:space="preserve">DARKEST BLACK       </v>
      </c>
      <c r="F44" s="160" t="s">
        <v>28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88">
        <f t="shared" ref="L44" si="24">ROUNDUP(SUM(I44:K44),0)</f>
        <v>46</v>
      </c>
      <c r="M44" s="562"/>
      <c r="N44" s="563"/>
      <c r="O44" s="563"/>
      <c r="P44" s="563"/>
    </row>
    <row r="45" spans="1:23" s="14" customFormat="1" ht="46.15" customHeight="1">
      <c r="A45" s="563" t="str">
        <f>D23</f>
        <v xml:space="preserve">HYPER LILAC         </v>
      </c>
      <c r="B45" s="563"/>
      <c r="C45" s="563"/>
      <c r="D45" s="563"/>
      <c r="E45" s="563"/>
      <c r="F45" s="563"/>
      <c r="G45" s="563"/>
      <c r="H45" s="563"/>
      <c r="I45" s="563"/>
      <c r="J45" s="563"/>
      <c r="K45" s="563"/>
      <c r="L45" s="563"/>
      <c r="M45" s="563"/>
      <c r="N45" s="563"/>
      <c r="O45" s="563"/>
      <c r="P45" s="563"/>
    </row>
    <row r="46" spans="1:23" s="14" customFormat="1" ht="106.15" customHeight="1">
      <c r="A46" s="189">
        <v>1</v>
      </c>
      <c r="B46" s="566" t="str">
        <f>L11</f>
        <v>FRENCH TERRY 100% ORGANIC COTTON 430GSM</v>
      </c>
      <c r="C46" s="566"/>
      <c r="D46" s="146" t="s">
        <v>116</v>
      </c>
      <c r="E46" s="146" t="str">
        <f>A45</f>
        <v xml:space="preserve">HYPER LILAC         </v>
      </c>
      <c r="F46" s="160" t="s">
        <v>28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88">
        <f t="shared" ref="L46:L47" si="25">ROUNDUP(SUM(I46:K46),0)</f>
        <v>298</v>
      </c>
      <c r="M46" s="562"/>
      <c r="N46" s="563"/>
      <c r="O46" s="563"/>
      <c r="P46" s="563"/>
    </row>
    <row r="47" spans="1:23" s="14" customFormat="1" ht="106.15" customHeight="1">
      <c r="A47" s="189">
        <v>2</v>
      </c>
      <c r="B47" s="566" t="s">
        <v>117</v>
      </c>
      <c r="C47" s="566"/>
      <c r="D47" s="146" t="s">
        <v>118</v>
      </c>
      <c r="E47" s="146" t="str">
        <f>E46</f>
        <v xml:space="preserve">HYPER LILAC         </v>
      </c>
      <c r="F47" s="160" t="s">
        <v>28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88">
        <f t="shared" si="25"/>
        <v>7</v>
      </c>
      <c r="M47" s="562"/>
      <c r="N47" s="563"/>
      <c r="O47" s="563"/>
      <c r="P47" s="563"/>
    </row>
    <row r="48" spans="1:23" s="14" customFormat="1" ht="106.15" customHeight="1">
      <c r="A48" s="189">
        <v>3</v>
      </c>
      <c r="B48" s="566" t="s">
        <v>119</v>
      </c>
      <c r="C48" s="566"/>
      <c r="D48" s="146" t="s">
        <v>120</v>
      </c>
      <c r="E48" s="146" t="str">
        <f>E47</f>
        <v xml:space="preserve">HYPER LILAC         </v>
      </c>
      <c r="F48" s="160" t="s">
        <v>28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88">
        <f t="shared" ref="L48" si="27">ROUNDUP(SUM(I48:K48),0)</f>
        <v>46</v>
      </c>
      <c r="M48" s="562"/>
      <c r="N48" s="563"/>
      <c r="O48" s="563"/>
      <c r="P48" s="563"/>
    </row>
    <row r="49" spans="1:16" s="14" customFormat="1" ht="46.15" customHeight="1">
      <c r="A49" s="563" t="str">
        <f>D28</f>
        <v xml:space="preserve">ATOMIC BLASTER      </v>
      </c>
      <c r="B49" s="563"/>
      <c r="C49" s="563"/>
      <c r="D49" s="563"/>
      <c r="E49" s="563"/>
      <c r="F49" s="563"/>
      <c r="G49" s="563"/>
      <c r="H49" s="563"/>
      <c r="I49" s="563"/>
      <c r="J49" s="563"/>
      <c r="K49" s="563"/>
      <c r="L49" s="563"/>
      <c r="M49" s="563"/>
      <c r="N49" s="563"/>
      <c r="O49" s="563"/>
      <c r="P49" s="563"/>
    </row>
    <row r="50" spans="1:16" s="14" customFormat="1" ht="106.15" customHeight="1">
      <c r="A50" s="189">
        <v>1</v>
      </c>
      <c r="B50" s="566" t="str">
        <f>L11</f>
        <v>FRENCH TERRY 100% ORGANIC COTTON 430GSM</v>
      </c>
      <c r="C50" s="566"/>
      <c r="D50" s="146" t="s">
        <v>116</v>
      </c>
      <c r="E50" s="146" t="str">
        <f>A49</f>
        <v xml:space="preserve">ATOMIC BLASTER      </v>
      </c>
      <c r="F50" s="160" t="s">
        <v>28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88">
        <f t="shared" ref="L50:L51" si="28">ROUNDUP(SUM(I50:K50),0)</f>
        <v>299</v>
      </c>
      <c r="M50" s="562"/>
      <c r="N50" s="563"/>
      <c r="O50" s="563"/>
      <c r="P50" s="563"/>
    </row>
    <row r="51" spans="1:16" s="14" customFormat="1" ht="106.15" customHeight="1">
      <c r="A51" s="189">
        <v>2</v>
      </c>
      <c r="B51" s="566" t="s">
        <v>117</v>
      </c>
      <c r="C51" s="566"/>
      <c r="D51" s="146" t="s">
        <v>118</v>
      </c>
      <c r="E51" s="146" t="str">
        <f>E50</f>
        <v xml:space="preserve">ATOMIC BLASTER      </v>
      </c>
      <c r="F51" s="160" t="s">
        <v>28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88">
        <f t="shared" si="28"/>
        <v>7</v>
      </c>
      <c r="M51" s="562"/>
      <c r="N51" s="563"/>
      <c r="O51" s="563"/>
      <c r="P51" s="563"/>
    </row>
    <row r="52" spans="1:16" s="14" customFormat="1" ht="106.15" customHeight="1">
      <c r="A52" s="189">
        <v>3</v>
      </c>
      <c r="B52" s="566" t="s">
        <v>119</v>
      </c>
      <c r="C52" s="566"/>
      <c r="D52" s="146" t="s">
        <v>120</v>
      </c>
      <c r="E52" s="146" t="str">
        <f>E51</f>
        <v xml:space="preserve">ATOMIC BLASTER      </v>
      </c>
      <c r="F52" s="160" t="s">
        <v>28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88">
        <f t="shared" ref="L52" si="30">ROUNDUP(SUM(I52:K52),0)</f>
        <v>46</v>
      </c>
      <c r="M52" s="562"/>
      <c r="N52" s="563"/>
      <c r="O52" s="563"/>
      <c r="P52" s="563"/>
    </row>
    <row r="53" spans="1:16" s="14" customFormat="1" ht="46.15" customHeight="1">
      <c r="A53" s="563" t="str">
        <f>D33</f>
        <v xml:space="preserve">OPTIC WHITE         </v>
      </c>
      <c r="B53" s="563"/>
      <c r="C53" s="563"/>
      <c r="D53" s="563"/>
      <c r="E53" s="563"/>
      <c r="F53" s="563"/>
      <c r="G53" s="563"/>
      <c r="H53" s="563"/>
      <c r="I53" s="563"/>
      <c r="J53" s="563"/>
      <c r="K53" s="563"/>
      <c r="L53" s="563"/>
      <c r="M53" s="563"/>
      <c r="N53" s="563"/>
      <c r="O53" s="563"/>
      <c r="P53" s="563"/>
    </row>
    <row r="54" spans="1:16" s="14" customFormat="1" ht="106.15" customHeight="1">
      <c r="A54" s="189">
        <v>1</v>
      </c>
      <c r="B54" s="566" t="str">
        <f>L11</f>
        <v>FRENCH TERRY 100% ORGANIC COTTON 430GSM</v>
      </c>
      <c r="C54" s="566"/>
      <c r="D54" s="146" t="s">
        <v>116</v>
      </c>
      <c r="E54" s="146" t="str">
        <f>A53</f>
        <v xml:space="preserve">OPTIC WHITE         </v>
      </c>
      <c r="F54" s="160" t="s">
        <v>28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88">
        <f t="shared" ref="L54:L55" si="31">ROUNDUP(SUM(I54:K54),0)</f>
        <v>298</v>
      </c>
      <c r="M54" s="562"/>
      <c r="N54" s="563"/>
      <c r="O54" s="563"/>
      <c r="P54" s="563"/>
    </row>
    <row r="55" spans="1:16" s="14" customFormat="1" ht="106.15" customHeight="1">
      <c r="A55" s="189">
        <v>2</v>
      </c>
      <c r="B55" s="566" t="s">
        <v>117</v>
      </c>
      <c r="C55" s="566"/>
      <c r="D55" s="146" t="s">
        <v>118</v>
      </c>
      <c r="E55" s="146" t="str">
        <f>E54</f>
        <v xml:space="preserve">OPTIC WHITE         </v>
      </c>
      <c r="F55" s="160" t="s">
        <v>28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88">
        <f t="shared" si="31"/>
        <v>7</v>
      </c>
      <c r="M55" s="562"/>
      <c r="N55" s="563"/>
      <c r="O55" s="563"/>
      <c r="P55" s="563"/>
    </row>
    <row r="56" spans="1:16" s="14" customFormat="1" ht="106.15" customHeight="1">
      <c r="A56" s="189">
        <v>3</v>
      </c>
      <c r="B56" s="566" t="s">
        <v>119</v>
      </c>
      <c r="C56" s="566"/>
      <c r="D56" s="146" t="s">
        <v>120</v>
      </c>
      <c r="E56" s="146" t="str">
        <f>E55</f>
        <v xml:space="preserve">OPTIC WHITE         </v>
      </c>
      <c r="F56" s="160" t="s">
        <v>28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88">
        <f t="shared" ref="L56" si="33">ROUNDUP(SUM(I56:K56),0)</f>
        <v>46</v>
      </c>
      <c r="M56" s="562"/>
      <c r="N56" s="563"/>
      <c r="O56" s="563"/>
      <c r="P56" s="563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53</v>
      </c>
      <c r="C58" s="65"/>
      <c r="D58" s="65"/>
      <c r="E58" s="65"/>
      <c r="G58" s="66"/>
      <c r="P58" s="67"/>
    </row>
    <row r="59" spans="1:16" s="78" customFormat="1" ht="80">
      <c r="A59" s="534" t="s">
        <v>54</v>
      </c>
      <c r="B59" s="535"/>
      <c r="C59" s="535"/>
      <c r="D59" s="535"/>
      <c r="E59" s="536"/>
      <c r="F59" s="126" t="s">
        <v>55</v>
      </c>
      <c r="G59" s="126" t="s">
        <v>56</v>
      </c>
      <c r="H59" s="564" t="s">
        <v>57</v>
      </c>
      <c r="I59" s="565"/>
      <c r="J59" s="127" t="s">
        <v>43</v>
      </c>
      <c r="K59" s="126" t="s">
        <v>58</v>
      </c>
      <c r="L59" s="126" t="s">
        <v>59</v>
      </c>
      <c r="M59" s="128" t="s">
        <v>60</v>
      </c>
      <c r="N59" s="128" t="s">
        <v>61</v>
      </c>
      <c r="O59" s="128" t="s">
        <v>62</v>
      </c>
      <c r="P59" s="128" t="s">
        <v>63</v>
      </c>
    </row>
    <row r="60" spans="1:16" s="71" customFormat="1" ht="96.65" customHeight="1">
      <c r="A60" s="146">
        <v>1</v>
      </c>
      <c r="B60" s="513" t="s">
        <v>64</v>
      </c>
      <c r="C60" s="533"/>
      <c r="D60" s="533"/>
      <c r="E60" s="514"/>
      <c r="F60" s="170" t="str">
        <f>$A$41</f>
        <v xml:space="preserve">DARKEST BLACK       </v>
      </c>
      <c r="G60" s="202"/>
      <c r="H60" s="551" t="str">
        <f>$A$41</f>
        <v xml:space="preserve">DARKEST BLACK       </v>
      </c>
      <c r="I60" s="552"/>
      <c r="J60" s="160" t="s">
        <v>65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582"/>
    </row>
    <row r="61" spans="1:16" s="71" customFormat="1" ht="96.65" customHeight="1">
      <c r="A61" s="146">
        <v>1</v>
      </c>
      <c r="B61" s="513" t="s">
        <v>64</v>
      </c>
      <c r="C61" s="533"/>
      <c r="D61" s="533"/>
      <c r="E61" s="514"/>
      <c r="F61" s="170" t="str">
        <f>$A$45</f>
        <v xml:space="preserve">HYPER LILAC         </v>
      </c>
      <c r="G61" s="202"/>
      <c r="H61" s="551" t="str">
        <f>$A$45</f>
        <v xml:space="preserve">HYPER LILAC         </v>
      </c>
      <c r="I61" s="552"/>
      <c r="J61" s="160" t="s">
        <v>65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583"/>
    </row>
    <row r="62" spans="1:16" s="71" customFormat="1" ht="96.65" customHeight="1">
      <c r="A62" s="146">
        <v>1</v>
      </c>
      <c r="B62" s="513" t="s">
        <v>64</v>
      </c>
      <c r="C62" s="533"/>
      <c r="D62" s="533"/>
      <c r="E62" s="514"/>
      <c r="F62" s="170" t="str">
        <f>$D$28</f>
        <v xml:space="preserve">ATOMIC BLASTER      </v>
      </c>
      <c r="G62" s="202"/>
      <c r="H62" s="551" t="str">
        <f>$A$49</f>
        <v xml:space="preserve">ATOMIC BLASTER      </v>
      </c>
      <c r="I62" s="552"/>
      <c r="J62" s="160" t="s">
        <v>65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583"/>
    </row>
    <row r="63" spans="1:16" s="71" customFormat="1" ht="96.65" customHeight="1">
      <c r="A63" s="146">
        <v>1</v>
      </c>
      <c r="B63" s="513" t="s">
        <v>64</v>
      </c>
      <c r="C63" s="533"/>
      <c r="D63" s="533"/>
      <c r="E63" s="514"/>
      <c r="F63" s="170" t="str">
        <f>$E$54</f>
        <v xml:space="preserve">OPTIC WHITE         </v>
      </c>
      <c r="G63" s="202"/>
      <c r="H63" s="551" t="str">
        <f>$A$53</f>
        <v xml:space="preserve">OPTIC WHITE         </v>
      </c>
      <c r="I63" s="552"/>
      <c r="J63" s="160" t="s">
        <v>65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584"/>
    </row>
    <row r="64" spans="1:16" s="71" customFormat="1" ht="71.650000000000006" customHeight="1">
      <c r="A64" s="146">
        <v>2</v>
      </c>
      <c r="B64" s="513" t="s">
        <v>121</v>
      </c>
      <c r="C64" s="533"/>
      <c r="D64" s="533"/>
      <c r="E64" s="514"/>
      <c r="F64" s="209" t="s">
        <v>122</v>
      </c>
      <c r="G64" s="550" t="s">
        <v>123</v>
      </c>
      <c r="H64" s="548" t="str">
        <f>$A$41</f>
        <v xml:space="preserve">DARKEST BLACK       </v>
      </c>
      <c r="I64" s="548"/>
      <c r="J64" s="160" t="s">
        <v>66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580"/>
    </row>
    <row r="65" spans="1:16" s="71" customFormat="1" ht="71.650000000000006" customHeight="1">
      <c r="A65" s="146">
        <v>2</v>
      </c>
      <c r="B65" s="513" t="s">
        <v>121</v>
      </c>
      <c r="C65" s="533"/>
      <c r="D65" s="533"/>
      <c r="E65" s="514"/>
      <c r="F65" s="209" t="s">
        <v>122</v>
      </c>
      <c r="G65" s="550"/>
      <c r="H65" s="548" t="str">
        <f>$A$45</f>
        <v xml:space="preserve">HYPER LILAC         </v>
      </c>
      <c r="I65" s="548"/>
      <c r="J65" s="160" t="s">
        <v>66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580"/>
    </row>
    <row r="66" spans="1:16" s="71" customFormat="1" ht="74.150000000000006" customHeight="1">
      <c r="A66" s="146">
        <v>2</v>
      </c>
      <c r="B66" s="513" t="s">
        <v>121</v>
      </c>
      <c r="C66" s="533"/>
      <c r="D66" s="533"/>
      <c r="E66" s="514"/>
      <c r="F66" s="209" t="s">
        <v>122</v>
      </c>
      <c r="G66" s="550"/>
      <c r="H66" s="548" t="str">
        <f>$A$49</f>
        <v xml:space="preserve">ATOMIC BLASTER      </v>
      </c>
      <c r="I66" s="548"/>
      <c r="J66" s="160" t="s">
        <v>66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580"/>
    </row>
    <row r="67" spans="1:16" s="71" customFormat="1" ht="74.150000000000006" customHeight="1">
      <c r="A67" s="146">
        <v>2</v>
      </c>
      <c r="B67" s="513" t="s">
        <v>121</v>
      </c>
      <c r="C67" s="533"/>
      <c r="D67" s="533"/>
      <c r="E67" s="514"/>
      <c r="F67" s="209" t="s">
        <v>122</v>
      </c>
      <c r="G67" s="550"/>
      <c r="H67" s="548" t="str">
        <f>$A$53</f>
        <v xml:space="preserve">OPTIC WHITE         </v>
      </c>
      <c r="I67" s="548"/>
      <c r="J67" s="160" t="s">
        <v>66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580"/>
    </row>
    <row r="68" spans="1:16" s="71" customFormat="1" ht="70.150000000000006" customHeight="1">
      <c r="A68" s="146">
        <v>3</v>
      </c>
      <c r="B68" s="513" t="s">
        <v>124</v>
      </c>
      <c r="C68" s="533"/>
      <c r="D68" s="533"/>
      <c r="E68" s="514"/>
      <c r="F68" s="209" t="s">
        <v>125</v>
      </c>
      <c r="G68" s="203"/>
      <c r="H68" s="548" t="str">
        <f>$A$41</f>
        <v xml:space="preserve">DARKEST BLACK       </v>
      </c>
      <c r="I68" s="548"/>
      <c r="J68" s="160" t="s">
        <v>66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580" t="s">
        <v>126</v>
      </c>
    </row>
    <row r="69" spans="1:16" s="71" customFormat="1" ht="70.150000000000006" customHeight="1">
      <c r="A69" s="146">
        <v>3</v>
      </c>
      <c r="B69" s="513" t="s">
        <v>124</v>
      </c>
      <c r="C69" s="533"/>
      <c r="D69" s="533"/>
      <c r="E69" s="514"/>
      <c r="F69" s="209" t="s">
        <v>125</v>
      </c>
      <c r="G69" s="203"/>
      <c r="H69" s="548" t="str">
        <f>$A$45</f>
        <v xml:space="preserve">HYPER LILAC         </v>
      </c>
      <c r="I69" s="548"/>
      <c r="J69" s="160" t="s">
        <v>66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580"/>
    </row>
    <row r="70" spans="1:16" s="71" customFormat="1" ht="70.150000000000006" customHeight="1">
      <c r="A70" s="146">
        <v>3</v>
      </c>
      <c r="B70" s="513" t="s">
        <v>124</v>
      </c>
      <c r="C70" s="533"/>
      <c r="D70" s="533"/>
      <c r="E70" s="514"/>
      <c r="F70" s="209" t="s">
        <v>125</v>
      </c>
      <c r="G70" s="202"/>
      <c r="H70" s="548" t="str">
        <f>$A$49</f>
        <v xml:space="preserve">ATOMIC BLASTER      </v>
      </c>
      <c r="I70" s="548"/>
      <c r="J70" s="160" t="s">
        <v>66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580"/>
    </row>
    <row r="71" spans="1:16" s="71" customFormat="1" ht="70.150000000000006" customHeight="1">
      <c r="A71" s="146">
        <v>3</v>
      </c>
      <c r="B71" s="513" t="s">
        <v>124</v>
      </c>
      <c r="C71" s="533"/>
      <c r="D71" s="533"/>
      <c r="E71" s="514"/>
      <c r="F71" s="209" t="s">
        <v>125</v>
      </c>
      <c r="G71" s="203"/>
      <c r="H71" s="548" t="str">
        <f>$A$53</f>
        <v xml:space="preserve">OPTIC WHITE         </v>
      </c>
      <c r="I71" s="548"/>
      <c r="J71" s="160" t="s">
        <v>66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580"/>
    </row>
    <row r="72" spans="1:16" s="174" customFormat="1" ht="68.650000000000006" customHeight="1">
      <c r="A72" s="146">
        <v>4</v>
      </c>
      <c r="B72" s="541" t="s">
        <v>127</v>
      </c>
      <c r="C72" s="542"/>
      <c r="D72" s="542"/>
      <c r="E72" s="543"/>
      <c r="F72" s="209" t="s">
        <v>128</v>
      </c>
      <c r="G72" s="550"/>
      <c r="H72" s="548" t="str">
        <f>$A$41</f>
        <v xml:space="preserve">DARKEST BLACK       </v>
      </c>
      <c r="I72" s="548"/>
      <c r="J72" s="171" t="s">
        <v>66</v>
      </c>
      <c r="K72" s="160">
        <f>$P$20</f>
        <v>319</v>
      </c>
      <c r="L72" s="190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580" t="s">
        <v>126</v>
      </c>
    </row>
    <row r="73" spans="1:16" s="174" customFormat="1" ht="68.650000000000006" customHeight="1">
      <c r="A73" s="146">
        <v>4</v>
      </c>
      <c r="B73" s="541" t="s">
        <v>127</v>
      </c>
      <c r="C73" s="542"/>
      <c r="D73" s="542"/>
      <c r="E73" s="543"/>
      <c r="F73" s="209" t="s">
        <v>128</v>
      </c>
      <c r="G73" s="550"/>
      <c r="H73" s="548" t="str">
        <f>$A$45</f>
        <v xml:space="preserve">HYPER LILAC         </v>
      </c>
      <c r="I73" s="548"/>
      <c r="J73" s="171" t="s">
        <v>66</v>
      </c>
      <c r="K73" s="160">
        <f>$P$25</f>
        <v>318</v>
      </c>
      <c r="L73" s="190">
        <v>1</v>
      </c>
      <c r="M73" s="172">
        <f t="shared" si="44"/>
        <v>318</v>
      </c>
      <c r="N73" s="172"/>
      <c r="O73" s="173">
        <f t="shared" si="45"/>
        <v>318</v>
      </c>
      <c r="P73" s="580"/>
    </row>
    <row r="74" spans="1:16" s="174" customFormat="1" ht="72" customHeight="1">
      <c r="A74" s="146">
        <v>4</v>
      </c>
      <c r="B74" s="541" t="s">
        <v>127</v>
      </c>
      <c r="C74" s="542"/>
      <c r="D74" s="542"/>
      <c r="E74" s="543"/>
      <c r="F74" s="209" t="s">
        <v>128</v>
      </c>
      <c r="G74" s="550"/>
      <c r="H74" s="548" t="str">
        <f>$A$49</f>
        <v xml:space="preserve">ATOMIC BLASTER      </v>
      </c>
      <c r="I74" s="548"/>
      <c r="J74" s="171" t="s">
        <v>66</v>
      </c>
      <c r="K74" s="160">
        <f>$P$30</f>
        <v>319</v>
      </c>
      <c r="L74" s="190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580"/>
    </row>
    <row r="75" spans="1:16" s="174" customFormat="1" ht="72" customHeight="1">
      <c r="A75" s="146">
        <v>4</v>
      </c>
      <c r="B75" s="541" t="s">
        <v>127</v>
      </c>
      <c r="C75" s="542"/>
      <c r="D75" s="542"/>
      <c r="E75" s="543"/>
      <c r="F75" s="209" t="s">
        <v>128</v>
      </c>
      <c r="G75" s="550"/>
      <c r="H75" s="548" t="str">
        <f>$A$53</f>
        <v xml:space="preserve">OPTIC WHITE         </v>
      </c>
      <c r="I75" s="548"/>
      <c r="J75" s="171" t="s">
        <v>66</v>
      </c>
      <c r="K75" s="160">
        <f>$P$35</f>
        <v>318</v>
      </c>
      <c r="L75" s="190">
        <v>1</v>
      </c>
      <c r="M75" s="172">
        <f t="shared" ref="M75" si="47">K75*L75</f>
        <v>318</v>
      </c>
      <c r="N75" s="172"/>
      <c r="O75" s="173">
        <f t="shared" si="46"/>
        <v>318</v>
      </c>
      <c r="P75" s="580"/>
    </row>
    <row r="76" spans="1:16" s="174" customFormat="1" ht="51" customHeight="1">
      <c r="A76" s="146">
        <v>5</v>
      </c>
      <c r="B76" s="541" t="s">
        <v>129</v>
      </c>
      <c r="C76" s="542"/>
      <c r="D76" s="542"/>
      <c r="E76" s="543"/>
      <c r="F76" s="209" t="s">
        <v>130</v>
      </c>
      <c r="G76" s="210" t="s">
        <v>131</v>
      </c>
      <c r="H76" s="548" t="str">
        <f>$A$41</f>
        <v xml:space="preserve">DARKEST BLACK       </v>
      </c>
      <c r="I76" s="548"/>
      <c r="J76" s="171" t="s">
        <v>28</v>
      </c>
      <c r="K76" s="160">
        <f>$P$20</f>
        <v>319</v>
      </c>
      <c r="L76" s="190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1"/>
    </row>
    <row r="77" spans="1:16" s="174" customFormat="1" ht="51" customHeight="1">
      <c r="A77" s="146">
        <v>5</v>
      </c>
      <c r="B77" s="541" t="s">
        <v>129</v>
      </c>
      <c r="C77" s="542"/>
      <c r="D77" s="542"/>
      <c r="E77" s="543"/>
      <c r="F77" s="209" t="s">
        <v>130</v>
      </c>
      <c r="G77" s="210" t="s">
        <v>131</v>
      </c>
      <c r="H77" s="548" t="str">
        <f>$A$45</f>
        <v xml:space="preserve">HYPER LILAC         </v>
      </c>
      <c r="I77" s="548"/>
      <c r="J77" s="171" t="s">
        <v>28</v>
      </c>
      <c r="K77" s="160">
        <f>$P$25</f>
        <v>318</v>
      </c>
      <c r="L77" s="190">
        <v>0.1</v>
      </c>
      <c r="M77" s="172">
        <f t="shared" si="48"/>
        <v>31.8</v>
      </c>
      <c r="N77" s="172"/>
      <c r="O77" s="173">
        <f t="shared" si="49"/>
        <v>31.8</v>
      </c>
      <c r="P77" s="191"/>
    </row>
    <row r="78" spans="1:16" s="174" customFormat="1" ht="51" customHeight="1">
      <c r="A78" s="146">
        <v>5</v>
      </c>
      <c r="B78" s="541" t="s">
        <v>129</v>
      </c>
      <c r="C78" s="542"/>
      <c r="D78" s="542"/>
      <c r="E78" s="543"/>
      <c r="F78" s="209" t="s">
        <v>130</v>
      </c>
      <c r="G78" s="210" t="s">
        <v>131</v>
      </c>
      <c r="H78" s="548" t="str">
        <f>$A$49</f>
        <v xml:space="preserve">ATOMIC BLASTER      </v>
      </c>
      <c r="I78" s="548"/>
      <c r="J78" s="171" t="s">
        <v>28</v>
      </c>
      <c r="K78" s="160">
        <f>$P$30</f>
        <v>319</v>
      </c>
      <c r="L78" s="190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1"/>
    </row>
    <row r="79" spans="1:16" s="174" customFormat="1" ht="51" customHeight="1">
      <c r="A79" s="146">
        <v>5</v>
      </c>
      <c r="B79" s="541" t="s">
        <v>129</v>
      </c>
      <c r="C79" s="542"/>
      <c r="D79" s="542"/>
      <c r="E79" s="543"/>
      <c r="F79" s="209" t="s">
        <v>130</v>
      </c>
      <c r="G79" s="210" t="s">
        <v>131</v>
      </c>
      <c r="H79" s="548" t="str">
        <f>$A$53</f>
        <v xml:space="preserve">OPTIC WHITE         </v>
      </c>
      <c r="I79" s="548"/>
      <c r="J79" s="171" t="s">
        <v>28</v>
      </c>
      <c r="K79" s="160">
        <f>$P$35</f>
        <v>318</v>
      </c>
      <c r="L79" s="190">
        <v>0.1</v>
      </c>
      <c r="M79" s="172">
        <f t="shared" si="50"/>
        <v>31.8</v>
      </c>
      <c r="N79" s="172"/>
      <c r="O79" s="173">
        <f t="shared" si="51"/>
        <v>31.8</v>
      </c>
      <c r="P79" s="191"/>
    </row>
    <row r="80" spans="1:16" s="174" customFormat="1" ht="70.150000000000006" customHeight="1">
      <c r="A80" s="146">
        <v>6</v>
      </c>
      <c r="B80" s="541" t="s">
        <v>132</v>
      </c>
      <c r="C80" s="542"/>
      <c r="D80" s="542"/>
      <c r="E80" s="543"/>
      <c r="F80" s="209" t="s">
        <v>125</v>
      </c>
      <c r="G80" s="204"/>
      <c r="H80" s="548" t="str">
        <f>$A$41</f>
        <v xml:space="preserve">DARKEST BLACK       </v>
      </c>
      <c r="I80" s="548"/>
      <c r="J80" s="171" t="s">
        <v>66</v>
      </c>
      <c r="K80" s="160">
        <f>$P$20</f>
        <v>319</v>
      </c>
      <c r="L80" s="190">
        <v>1</v>
      </c>
      <c r="M80" s="172">
        <f t="shared" si="37"/>
        <v>319</v>
      </c>
      <c r="N80" s="172"/>
      <c r="O80" s="173">
        <f t="shared" si="38"/>
        <v>319</v>
      </c>
      <c r="P80" s="581"/>
    </row>
    <row r="81" spans="1:16" s="174" customFormat="1" ht="70.150000000000006" customHeight="1">
      <c r="A81" s="146">
        <v>6</v>
      </c>
      <c r="B81" s="541" t="s">
        <v>132</v>
      </c>
      <c r="C81" s="542"/>
      <c r="D81" s="542"/>
      <c r="E81" s="543"/>
      <c r="F81" s="209" t="s">
        <v>125</v>
      </c>
      <c r="G81" s="204"/>
      <c r="H81" s="548" t="str">
        <f>$A$45</f>
        <v xml:space="preserve">HYPER LILAC         </v>
      </c>
      <c r="I81" s="548"/>
      <c r="J81" s="171" t="s">
        <v>66</v>
      </c>
      <c r="K81" s="160">
        <f>$P$25</f>
        <v>318</v>
      </c>
      <c r="L81" s="190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581"/>
    </row>
    <row r="82" spans="1:16" s="174" customFormat="1" ht="72.650000000000006" customHeight="1">
      <c r="A82" s="146">
        <v>6</v>
      </c>
      <c r="B82" s="541" t="s">
        <v>132</v>
      </c>
      <c r="C82" s="542"/>
      <c r="D82" s="542"/>
      <c r="E82" s="543"/>
      <c r="F82" s="209" t="s">
        <v>125</v>
      </c>
      <c r="G82" s="204"/>
      <c r="H82" s="548" t="str">
        <f>$A$49</f>
        <v xml:space="preserve">ATOMIC BLASTER      </v>
      </c>
      <c r="I82" s="548"/>
      <c r="J82" s="171" t="s">
        <v>66</v>
      </c>
      <c r="K82" s="160">
        <f>$P$30</f>
        <v>319</v>
      </c>
      <c r="L82" s="190">
        <v>1</v>
      </c>
      <c r="M82" s="172">
        <f t="shared" si="52"/>
        <v>319</v>
      </c>
      <c r="N82" s="172"/>
      <c r="O82" s="173">
        <f t="shared" si="53"/>
        <v>319</v>
      </c>
      <c r="P82" s="581"/>
    </row>
    <row r="83" spans="1:16" s="174" customFormat="1" ht="72.650000000000006" customHeight="1">
      <c r="A83" s="146">
        <v>6</v>
      </c>
      <c r="B83" s="541" t="s">
        <v>132</v>
      </c>
      <c r="C83" s="542"/>
      <c r="D83" s="542"/>
      <c r="E83" s="543"/>
      <c r="F83" s="209" t="s">
        <v>125</v>
      </c>
      <c r="G83" s="204"/>
      <c r="H83" s="548" t="str">
        <f>$A$53</f>
        <v xml:space="preserve">OPTIC WHITE         </v>
      </c>
      <c r="I83" s="548"/>
      <c r="J83" s="171" t="s">
        <v>66</v>
      </c>
      <c r="K83" s="160">
        <f>$P$35</f>
        <v>318</v>
      </c>
      <c r="L83" s="190">
        <v>1</v>
      </c>
      <c r="M83" s="172">
        <f t="shared" si="52"/>
        <v>318</v>
      </c>
      <c r="N83" s="172"/>
      <c r="O83" s="173">
        <f t="shared" si="53"/>
        <v>318</v>
      </c>
      <c r="P83" s="581"/>
    </row>
    <row r="84" spans="1:16" s="174" customFormat="1" ht="67.5" customHeight="1">
      <c r="A84" s="146">
        <v>7</v>
      </c>
      <c r="B84" s="537" t="s">
        <v>133</v>
      </c>
      <c r="C84" s="538"/>
      <c r="D84" s="538"/>
      <c r="E84" s="539"/>
      <c r="F84" s="211" t="s">
        <v>125</v>
      </c>
      <c r="G84" s="596"/>
      <c r="H84" s="551" t="str">
        <f>$A$41</f>
        <v xml:space="preserve">DARKEST BLACK       </v>
      </c>
      <c r="I84" s="552"/>
      <c r="J84" s="171" t="s">
        <v>66</v>
      </c>
      <c r="K84" s="160">
        <f>$P$20</f>
        <v>319</v>
      </c>
      <c r="L84" s="190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2" t="s">
        <v>134</v>
      </c>
    </row>
    <row r="85" spans="1:16" s="174" customFormat="1" ht="67.5" customHeight="1">
      <c r="A85" s="146">
        <v>7</v>
      </c>
      <c r="B85" s="537" t="s">
        <v>133</v>
      </c>
      <c r="C85" s="538"/>
      <c r="D85" s="538"/>
      <c r="E85" s="539"/>
      <c r="F85" s="211" t="s">
        <v>125</v>
      </c>
      <c r="G85" s="597"/>
      <c r="H85" s="551" t="str">
        <f>$A$45</f>
        <v xml:space="preserve">HYPER LILAC         </v>
      </c>
      <c r="I85" s="552"/>
      <c r="J85" s="171" t="s">
        <v>66</v>
      </c>
      <c r="K85" s="160">
        <f>$P$25</f>
        <v>318</v>
      </c>
      <c r="L85" s="190">
        <v>1</v>
      </c>
      <c r="M85" s="172">
        <f t="shared" si="54"/>
        <v>318</v>
      </c>
      <c r="N85" s="172"/>
      <c r="O85" s="173">
        <f t="shared" si="55"/>
        <v>318</v>
      </c>
      <c r="P85" s="212" t="s">
        <v>134</v>
      </c>
    </row>
    <row r="86" spans="1:16" s="174" customFormat="1" ht="75" customHeight="1">
      <c r="A86" s="146">
        <v>7</v>
      </c>
      <c r="B86" s="537" t="s">
        <v>133</v>
      </c>
      <c r="C86" s="538"/>
      <c r="D86" s="538"/>
      <c r="E86" s="539"/>
      <c r="F86" s="211" t="s">
        <v>125</v>
      </c>
      <c r="G86" s="597"/>
      <c r="H86" s="551" t="str">
        <f>$A$49</f>
        <v xml:space="preserve">ATOMIC BLASTER      </v>
      </c>
      <c r="I86" s="552"/>
      <c r="J86" s="171" t="s">
        <v>66</v>
      </c>
      <c r="K86" s="160">
        <f>$P$30</f>
        <v>319</v>
      </c>
      <c r="L86" s="190">
        <v>1</v>
      </c>
      <c r="M86" s="172">
        <f t="shared" si="54"/>
        <v>319</v>
      </c>
      <c r="N86" s="172"/>
      <c r="O86" s="173">
        <f t="shared" si="55"/>
        <v>319</v>
      </c>
      <c r="P86" s="212" t="s">
        <v>134</v>
      </c>
    </row>
    <row r="87" spans="1:16" s="174" customFormat="1" ht="75" customHeight="1">
      <c r="A87" s="146">
        <v>7</v>
      </c>
      <c r="B87" s="540" t="s">
        <v>133</v>
      </c>
      <c r="C87" s="540"/>
      <c r="D87" s="540"/>
      <c r="E87" s="540"/>
      <c r="F87" s="209" t="s">
        <v>125</v>
      </c>
      <c r="G87" s="598"/>
      <c r="H87" s="551" t="str">
        <f>$A$53</f>
        <v xml:space="preserve">OPTIC WHITE         </v>
      </c>
      <c r="I87" s="552"/>
      <c r="J87" s="171" t="s">
        <v>66</v>
      </c>
      <c r="K87" s="160">
        <f>$P$35</f>
        <v>318</v>
      </c>
      <c r="L87" s="190">
        <v>1</v>
      </c>
      <c r="M87" s="172">
        <f t="shared" si="54"/>
        <v>318</v>
      </c>
      <c r="N87" s="172"/>
      <c r="O87" s="173">
        <f t="shared" si="55"/>
        <v>318</v>
      </c>
      <c r="P87" s="213" t="s">
        <v>134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135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80">
      <c r="A90" s="534" t="s">
        <v>54</v>
      </c>
      <c r="B90" s="535"/>
      <c r="C90" s="535"/>
      <c r="D90" s="535"/>
      <c r="E90" s="536"/>
      <c r="F90" s="126" t="s">
        <v>55</v>
      </c>
      <c r="G90" s="126" t="s">
        <v>56</v>
      </c>
      <c r="H90" s="564" t="s">
        <v>57</v>
      </c>
      <c r="I90" s="565"/>
      <c r="J90" s="127" t="s">
        <v>43</v>
      </c>
      <c r="K90" s="126" t="s">
        <v>58</v>
      </c>
      <c r="L90" s="126" t="s">
        <v>59</v>
      </c>
      <c r="M90" s="128" t="s">
        <v>60</v>
      </c>
      <c r="N90" s="128" t="s">
        <v>61</v>
      </c>
      <c r="O90" s="128" t="s">
        <v>62</v>
      </c>
      <c r="P90" s="128" t="s">
        <v>63</v>
      </c>
    </row>
    <row r="91" spans="1:16" s="159" customFormat="1" ht="52.5" customHeight="1">
      <c r="A91" s="146">
        <v>1</v>
      </c>
      <c r="B91" s="513" t="s">
        <v>136</v>
      </c>
      <c r="C91" s="533"/>
      <c r="D91" s="533"/>
      <c r="E91" s="514"/>
      <c r="F91" s="214" t="s">
        <v>34</v>
      </c>
      <c r="G91" s="203" t="s">
        <v>137</v>
      </c>
      <c r="H91" s="548" t="str">
        <f t="shared" ref="H91:H95" si="56">$A$41</f>
        <v xml:space="preserve">DARKEST BLACK       </v>
      </c>
      <c r="I91" s="548"/>
      <c r="J91" s="160" t="s">
        <v>66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562"/>
    </row>
    <row r="92" spans="1:16" s="159" customFormat="1" ht="52.5" customHeight="1">
      <c r="A92" s="146">
        <v>1</v>
      </c>
      <c r="B92" s="513" t="s">
        <v>136</v>
      </c>
      <c r="C92" s="533"/>
      <c r="D92" s="533"/>
      <c r="E92" s="514"/>
      <c r="F92" s="214" t="s">
        <v>34</v>
      </c>
      <c r="G92" s="203" t="s">
        <v>137</v>
      </c>
      <c r="H92" s="548" t="str">
        <f t="shared" ref="H92:H96" si="58">$A$45</f>
        <v xml:space="preserve">HYPER LILAC         </v>
      </c>
      <c r="I92" s="548"/>
      <c r="J92" s="160" t="s">
        <v>66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562"/>
    </row>
    <row r="93" spans="1:16" s="159" customFormat="1" ht="52.5" customHeight="1">
      <c r="A93" s="146">
        <v>1</v>
      </c>
      <c r="B93" s="513" t="s">
        <v>136</v>
      </c>
      <c r="C93" s="533"/>
      <c r="D93" s="533"/>
      <c r="E93" s="514"/>
      <c r="F93" s="214" t="s">
        <v>34</v>
      </c>
      <c r="G93" s="203" t="s">
        <v>137</v>
      </c>
      <c r="H93" s="548" t="str">
        <f>$A$49</f>
        <v xml:space="preserve">ATOMIC BLASTER      </v>
      </c>
      <c r="I93" s="548"/>
      <c r="J93" s="160" t="s">
        <v>66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562"/>
    </row>
    <row r="94" spans="1:16" s="159" customFormat="1" ht="52.5" customHeight="1">
      <c r="A94" s="146">
        <v>1</v>
      </c>
      <c r="B94" s="513" t="s">
        <v>136</v>
      </c>
      <c r="C94" s="533"/>
      <c r="D94" s="533"/>
      <c r="E94" s="514"/>
      <c r="F94" s="214" t="s">
        <v>34</v>
      </c>
      <c r="G94" s="203" t="s">
        <v>137</v>
      </c>
      <c r="H94" s="548" t="str">
        <f>$A$53</f>
        <v xml:space="preserve">OPTIC WHITE         </v>
      </c>
      <c r="I94" s="548"/>
      <c r="J94" s="160" t="s">
        <v>66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562"/>
    </row>
    <row r="95" spans="1:16" s="159" customFormat="1" ht="52.5" customHeight="1">
      <c r="A95" s="146">
        <v>2</v>
      </c>
      <c r="B95" s="513" t="s">
        <v>138</v>
      </c>
      <c r="C95" s="533"/>
      <c r="D95" s="533"/>
      <c r="E95" s="514"/>
      <c r="F95" s="214" t="s">
        <v>34</v>
      </c>
      <c r="G95" s="202"/>
      <c r="H95" s="548" t="str">
        <f t="shared" si="56"/>
        <v xml:space="preserve">DARKEST BLACK       </v>
      </c>
      <c r="I95" s="548"/>
      <c r="J95" s="160" t="s">
        <v>66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562" t="s">
        <v>139</v>
      </c>
    </row>
    <row r="96" spans="1:16" s="159" customFormat="1" ht="52.5" customHeight="1">
      <c r="A96" s="146">
        <v>2</v>
      </c>
      <c r="B96" s="513" t="s">
        <v>138</v>
      </c>
      <c r="C96" s="533"/>
      <c r="D96" s="533"/>
      <c r="E96" s="514"/>
      <c r="F96" s="214" t="s">
        <v>34</v>
      </c>
      <c r="G96" s="202"/>
      <c r="H96" s="548" t="str">
        <f t="shared" si="58"/>
        <v xml:space="preserve">HYPER LILAC         </v>
      </c>
      <c r="I96" s="548"/>
      <c r="J96" s="160" t="s">
        <v>66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562"/>
    </row>
    <row r="97" spans="1:16" s="159" customFormat="1" ht="52.5" customHeight="1">
      <c r="A97" s="146">
        <v>2</v>
      </c>
      <c r="B97" s="513" t="s">
        <v>138</v>
      </c>
      <c r="C97" s="533"/>
      <c r="D97" s="533"/>
      <c r="E97" s="514"/>
      <c r="F97" s="214" t="s">
        <v>34</v>
      </c>
      <c r="G97" s="202"/>
      <c r="H97" s="548" t="str">
        <f>$A$49</f>
        <v xml:space="preserve">ATOMIC BLASTER      </v>
      </c>
      <c r="I97" s="548"/>
      <c r="J97" s="160" t="s">
        <v>66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562"/>
    </row>
    <row r="98" spans="1:16" s="159" customFormat="1" ht="52.5" customHeight="1">
      <c r="A98" s="146">
        <v>2</v>
      </c>
      <c r="B98" s="513" t="s">
        <v>138</v>
      </c>
      <c r="C98" s="533"/>
      <c r="D98" s="533"/>
      <c r="E98" s="514"/>
      <c r="F98" s="214" t="s">
        <v>34</v>
      </c>
      <c r="G98" s="202"/>
      <c r="H98" s="548" t="str">
        <f>$A$53</f>
        <v xml:space="preserve">OPTIC WHITE         </v>
      </c>
      <c r="I98" s="548"/>
      <c r="J98" s="160" t="s">
        <v>66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562"/>
    </row>
    <row r="99" spans="1:16" s="159" customFormat="1" ht="74.150000000000006" customHeight="1">
      <c r="A99" s="146">
        <v>3</v>
      </c>
      <c r="B99" s="513" t="s">
        <v>140</v>
      </c>
      <c r="C99" s="533"/>
      <c r="D99" s="533"/>
      <c r="E99" s="514"/>
      <c r="F99" s="214" t="s">
        <v>34</v>
      </c>
      <c r="G99" s="202"/>
      <c r="H99" s="548" t="str">
        <f t="shared" ref="H99:H103" si="66">$A$41</f>
        <v xml:space="preserve">DARKEST BLACK       </v>
      </c>
      <c r="I99" s="548"/>
      <c r="J99" s="160" t="s">
        <v>66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562" t="s">
        <v>134</v>
      </c>
    </row>
    <row r="100" spans="1:16" s="159" customFormat="1" ht="74.150000000000006" customHeight="1">
      <c r="A100" s="146">
        <v>3</v>
      </c>
      <c r="B100" s="513" t="s">
        <v>140</v>
      </c>
      <c r="C100" s="533"/>
      <c r="D100" s="533"/>
      <c r="E100" s="514"/>
      <c r="F100" s="214" t="s">
        <v>34</v>
      </c>
      <c r="G100" s="202"/>
      <c r="H100" s="548" t="str">
        <f t="shared" ref="H100:H104" si="67">$A$45</f>
        <v xml:space="preserve">HYPER LILAC         </v>
      </c>
      <c r="I100" s="548"/>
      <c r="J100" s="160" t="s">
        <v>66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562"/>
    </row>
    <row r="101" spans="1:16" s="159" customFormat="1" ht="69" customHeight="1">
      <c r="A101" s="146">
        <v>3</v>
      </c>
      <c r="B101" s="513" t="s">
        <v>140</v>
      </c>
      <c r="C101" s="533"/>
      <c r="D101" s="533"/>
      <c r="E101" s="514"/>
      <c r="F101" s="214" t="s">
        <v>34</v>
      </c>
      <c r="G101" s="202"/>
      <c r="H101" s="548" t="str">
        <f>$A$49</f>
        <v xml:space="preserve">ATOMIC BLASTER      </v>
      </c>
      <c r="I101" s="548"/>
      <c r="J101" s="160" t="s">
        <v>66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562"/>
    </row>
    <row r="102" spans="1:16" s="159" customFormat="1" ht="69" customHeight="1">
      <c r="A102" s="146">
        <v>3</v>
      </c>
      <c r="B102" s="513" t="s">
        <v>140</v>
      </c>
      <c r="C102" s="533"/>
      <c r="D102" s="533"/>
      <c r="E102" s="514"/>
      <c r="F102" s="214" t="s">
        <v>34</v>
      </c>
      <c r="G102" s="202"/>
      <c r="H102" s="548" t="str">
        <f>$A$53</f>
        <v xml:space="preserve">OPTIC WHITE         </v>
      </c>
      <c r="I102" s="548"/>
      <c r="J102" s="160" t="s">
        <v>66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562"/>
    </row>
    <row r="103" spans="1:16" s="159" customFormat="1" ht="52.5" customHeight="1">
      <c r="A103" s="146">
        <v>4</v>
      </c>
      <c r="B103" s="513" t="s">
        <v>141</v>
      </c>
      <c r="C103" s="533"/>
      <c r="D103" s="533"/>
      <c r="E103" s="514"/>
      <c r="F103" s="214" t="s">
        <v>34</v>
      </c>
      <c r="G103" s="203">
        <v>102507</v>
      </c>
      <c r="H103" s="548" t="str">
        <f t="shared" si="66"/>
        <v xml:space="preserve">DARKEST BLACK       </v>
      </c>
      <c r="I103" s="548"/>
      <c r="J103" s="160" t="s">
        <v>66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562"/>
    </row>
    <row r="104" spans="1:16" s="159" customFormat="1" ht="52.5" customHeight="1">
      <c r="A104" s="146">
        <v>4</v>
      </c>
      <c r="B104" s="513" t="s">
        <v>141</v>
      </c>
      <c r="C104" s="533"/>
      <c r="D104" s="533"/>
      <c r="E104" s="514"/>
      <c r="F104" s="214" t="s">
        <v>34</v>
      </c>
      <c r="G104" s="203">
        <v>102507</v>
      </c>
      <c r="H104" s="548" t="str">
        <f t="shared" si="67"/>
        <v xml:space="preserve">HYPER LILAC         </v>
      </c>
      <c r="I104" s="548"/>
      <c r="J104" s="160" t="s">
        <v>66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562"/>
    </row>
    <row r="105" spans="1:16" s="159" customFormat="1" ht="52.5" customHeight="1">
      <c r="A105" s="146">
        <v>4</v>
      </c>
      <c r="B105" s="513" t="s">
        <v>141</v>
      </c>
      <c r="C105" s="533"/>
      <c r="D105" s="533"/>
      <c r="E105" s="514"/>
      <c r="F105" s="214" t="s">
        <v>34</v>
      </c>
      <c r="G105" s="203">
        <v>102507</v>
      </c>
      <c r="H105" s="548" t="str">
        <f>$A$49</f>
        <v xml:space="preserve">ATOMIC BLASTER      </v>
      </c>
      <c r="I105" s="548"/>
      <c r="J105" s="160" t="s">
        <v>66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562"/>
    </row>
    <row r="106" spans="1:16" s="159" customFormat="1" ht="52.5" customHeight="1">
      <c r="A106" s="146">
        <v>4</v>
      </c>
      <c r="B106" s="513" t="s">
        <v>141</v>
      </c>
      <c r="C106" s="533"/>
      <c r="D106" s="533"/>
      <c r="E106" s="514"/>
      <c r="F106" s="214" t="s">
        <v>34</v>
      </c>
      <c r="G106" s="203">
        <v>102507</v>
      </c>
      <c r="H106" s="548" t="str">
        <f>$A$53</f>
        <v xml:space="preserve">OPTIC WHITE         </v>
      </c>
      <c r="I106" s="548"/>
      <c r="J106" s="160" t="s">
        <v>66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562"/>
    </row>
    <row r="107" spans="1:16" s="159" customFormat="1" ht="52.5" customHeight="1">
      <c r="A107" s="146">
        <v>5</v>
      </c>
      <c r="B107" s="513" t="s">
        <v>142</v>
      </c>
      <c r="C107" s="533"/>
      <c r="D107" s="533"/>
      <c r="E107" s="514"/>
      <c r="F107" s="214" t="s">
        <v>69</v>
      </c>
      <c r="G107" s="202"/>
      <c r="H107" s="548" t="str">
        <f t="shared" ref="H107:H111" si="72">$A$41</f>
        <v xml:space="preserve">DARKEST BLACK       </v>
      </c>
      <c r="I107" s="548"/>
      <c r="J107" s="160" t="s">
        <v>66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562"/>
    </row>
    <row r="108" spans="1:16" s="159" customFormat="1" ht="52.5" customHeight="1">
      <c r="A108" s="146">
        <v>5</v>
      </c>
      <c r="B108" s="513" t="s">
        <v>142</v>
      </c>
      <c r="C108" s="533"/>
      <c r="D108" s="533"/>
      <c r="E108" s="514"/>
      <c r="F108" s="214" t="s">
        <v>69</v>
      </c>
      <c r="G108" s="202"/>
      <c r="H108" s="548" t="str">
        <f t="shared" ref="H108:H112" si="73">$A$45</f>
        <v xml:space="preserve">HYPER LILAC         </v>
      </c>
      <c r="I108" s="548"/>
      <c r="J108" s="160" t="s">
        <v>66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562"/>
    </row>
    <row r="109" spans="1:16" s="159" customFormat="1" ht="52.5" customHeight="1">
      <c r="A109" s="146">
        <v>5</v>
      </c>
      <c r="B109" s="513" t="s">
        <v>142</v>
      </c>
      <c r="C109" s="533"/>
      <c r="D109" s="533"/>
      <c r="E109" s="514"/>
      <c r="F109" s="214" t="s">
        <v>69</v>
      </c>
      <c r="G109" s="202"/>
      <c r="H109" s="548" t="str">
        <f>$A$49</f>
        <v xml:space="preserve">ATOMIC BLASTER      </v>
      </c>
      <c r="I109" s="548"/>
      <c r="J109" s="160" t="s">
        <v>66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562"/>
    </row>
    <row r="110" spans="1:16" s="159" customFormat="1" ht="52.5" customHeight="1">
      <c r="A110" s="146">
        <v>5</v>
      </c>
      <c r="B110" s="513" t="s">
        <v>142</v>
      </c>
      <c r="C110" s="533"/>
      <c r="D110" s="533"/>
      <c r="E110" s="514"/>
      <c r="F110" s="214" t="s">
        <v>69</v>
      </c>
      <c r="G110" s="202"/>
      <c r="H110" s="548" t="str">
        <f>$A$53</f>
        <v xml:space="preserve">OPTIC WHITE         </v>
      </c>
      <c r="I110" s="548"/>
      <c r="J110" s="160" t="s">
        <v>66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562"/>
    </row>
    <row r="111" spans="1:16" s="159" customFormat="1" ht="52.5" customHeight="1">
      <c r="A111" s="146">
        <v>6</v>
      </c>
      <c r="B111" s="513" t="s">
        <v>143</v>
      </c>
      <c r="C111" s="533"/>
      <c r="D111" s="533"/>
      <c r="E111" s="514"/>
      <c r="F111" s="214" t="s">
        <v>69</v>
      </c>
      <c r="G111" s="202"/>
      <c r="H111" s="548" t="str">
        <f t="shared" si="72"/>
        <v xml:space="preserve">DARKEST BLACK       </v>
      </c>
      <c r="I111" s="548"/>
      <c r="J111" s="160" t="s">
        <v>66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562"/>
    </row>
    <row r="112" spans="1:16" s="159" customFormat="1" ht="52.5" customHeight="1">
      <c r="A112" s="146">
        <v>6</v>
      </c>
      <c r="B112" s="513" t="s">
        <v>143</v>
      </c>
      <c r="C112" s="533"/>
      <c r="D112" s="533"/>
      <c r="E112" s="514"/>
      <c r="F112" s="214" t="s">
        <v>69</v>
      </c>
      <c r="G112" s="202"/>
      <c r="H112" s="548" t="str">
        <f t="shared" si="73"/>
        <v xml:space="preserve">HYPER LILAC         </v>
      </c>
      <c r="I112" s="548"/>
      <c r="J112" s="160" t="s">
        <v>66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562"/>
    </row>
    <row r="113" spans="1:16" s="159" customFormat="1" ht="52.5" customHeight="1">
      <c r="A113" s="146">
        <v>6</v>
      </c>
      <c r="B113" s="513" t="s">
        <v>143</v>
      </c>
      <c r="C113" s="533"/>
      <c r="D113" s="533"/>
      <c r="E113" s="514"/>
      <c r="F113" s="214" t="s">
        <v>69</v>
      </c>
      <c r="G113" s="202"/>
      <c r="H113" s="548" t="str">
        <f>$A$49</f>
        <v xml:space="preserve">ATOMIC BLASTER      </v>
      </c>
      <c r="I113" s="548"/>
      <c r="J113" s="160" t="s">
        <v>66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562"/>
    </row>
    <row r="114" spans="1:16" s="159" customFormat="1" ht="52.5" customHeight="1">
      <c r="A114" s="146">
        <v>6</v>
      </c>
      <c r="B114" s="513" t="s">
        <v>143</v>
      </c>
      <c r="C114" s="533"/>
      <c r="D114" s="533"/>
      <c r="E114" s="514"/>
      <c r="F114" s="214" t="s">
        <v>69</v>
      </c>
      <c r="G114" s="202"/>
      <c r="H114" s="548" t="str">
        <f>$A$53</f>
        <v xml:space="preserve">OPTIC WHITE         </v>
      </c>
      <c r="I114" s="548"/>
      <c r="J114" s="160" t="s">
        <v>66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562"/>
    </row>
    <row r="115" spans="1:16" s="159" customFormat="1" ht="52.5" customHeight="1">
      <c r="A115" s="146">
        <v>7</v>
      </c>
      <c r="B115" s="513" t="s">
        <v>144</v>
      </c>
      <c r="C115" s="533"/>
      <c r="D115" s="533"/>
      <c r="E115" s="514"/>
      <c r="F115" s="214" t="s">
        <v>68</v>
      </c>
      <c r="G115" s="202"/>
      <c r="H115" s="548" t="str">
        <f t="shared" ref="H115:H119" si="80">$A$41</f>
        <v xml:space="preserve">DARKEST BLACK       </v>
      </c>
      <c r="I115" s="548"/>
      <c r="J115" s="160" t="s">
        <v>66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562"/>
    </row>
    <row r="116" spans="1:16" s="159" customFormat="1" ht="52.5" customHeight="1">
      <c r="A116" s="146">
        <v>7</v>
      </c>
      <c r="B116" s="513" t="s">
        <v>144</v>
      </c>
      <c r="C116" s="533"/>
      <c r="D116" s="533"/>
      <c r="E116" s="514"/>
      <c r="F116" s="214" t="s">
        <v>68</v>
      </c>
      <c r="G116" s="202"/>
      <c r="H116" s="548" t="str">
        <f t="shared" ref="H116:H120" si="81">$A$45</f>
        <v xml:space="preserve">HYPER LILAC         </v>
      </c>
      <c r="I116" s="548"/>
      <c r="J116" s="160" t="s">
        <v>66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562"/>
    </row>
    <row r="117" spans="1:16" s="159" customFormat="1" ht="45" customHeight="1">
      <c r="A117" s="146">
        <v>7</v>
      </c>
      <c r="B117" s="513" t="s">
        <v>144</v>
      </c>
      <c r="C117" s="533"/>
      <c r="D117" s="533"/>
      <c r="E117" s="514"/>
      <c r="F117" s="214" t="s">
        <v>68</v>
      </c>
      <c r="G117" s="202"/>
      <c r="H117" s="548" t="str">
        <f>$A$49</f>
        <v xml:space="preserve">ATOMIC BLASTER      </v>
      </c>
      <c r="I117" s="548"/>
      <c r="J117" s="160" t="s">
        <v>66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562"/>
    </row>
    <row r="118" spans="1:16" s="159" customFormat="1" ht="45" customHeight="1">
      <c r="A118" s="146">
        <v>7</v>
      </c>
      <c r="B118" s="513" t="s">
        <v>144</v>
      </c>
      <c r="C118" s="533"/>
      <c r="D118" s="533"/>
      <c r="E118" s="514"/>
      <c r="F118" s="214" t="s">
        <v>68</v>
      </c>
      <c r="G118" s="202"/>
      <c r="H118" s="548" t="str">
        <f>$A$53</f>
        <v xml:space="preserve">OPTIC WHITE         </v>
      </c>
      <c r="I118" s="548"/>
      <c r="J118" s="160" t="s">
        <v>66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562"/>
    </row>
    <row r="119" spans="1:16" s="159" customFormat="1" ht="66.650000000000006" customHeight="1">
      <c r="A119" s="146">
        <v>8</v>
      </c>
      <c r="B119" s="513" t="s">
        <v>145</v>
      </c>
      <c r="C119" s="533"/>
      <c r="D119" s="533"/>
      <c r="E119" s="514"/>
      <c r="F119" s="214" t="s">
        <v>34</v>
      </c>
      <c r="G119" s="203" t="s">
        <v>146</v>
      </c>
      <c r="H119" s="548" t="str">
        <f t="shared" si="80"/>
        <v xml:space="preserve">DARKEST BLACK       </v>
      </c>
      <c r="I119" s="548"/>
      <c r="J119" s="160" t="s">
        <v>66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5" t="s">
        <v>134</v>
      </c>
    </row>
    <row r="120" spans="1:16" s="159" customFormat="1" ht="66.650000000000006" customHeight="1">
      <c r="A120" s="146">
        <v>8</v>
      </c>
      <c r="B120" s="513" t="s">
        <v>145</v>
      </c>
      <c r="C120" s="533"/>
      <c r="D120" s="533"/>
      <c r="E120" s="514"/>
      <c r="F120" s="214" t="s">
        <v>34</v>
      </c>
      <c r="G120" s="203" t="s">
        <v>146</v>
      </c>
      <c r="H120" s="548" t="str">
        <f t="shared" si="81"/>
        <v xml:space="preserve">HYPER LILAC         </v>
      </c>
      <c r="I120" s="548"/>
      <c r="J120" s="160" t="s">
        <v>66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5" t="s">
        <v>134</v>
      </c>
    </row>
    <row r="121" spans="1:16" s="159" customFormat="1" ht="71.650000000000006" customHeight="1">
      <c r="A121" s="146">
        <v>8</v>
      </c>
      <c r="B121" s="513" t="s">
        <v>145</v>
      </c>
      <c r="C121" s="533"/>
      <c r="D121" s="533"/>
      <c r="E121" s="514"/>
      <c r="F121" s="214" t="s">
        <v>34</v>
      </c>
      <c r="G121" s="203" t="s">
        <v>146</v>
      </c>
      <c r="H121" s="548" t="str">
        <f>$A$49</f>
        <v xml:space="preserve">ATOMIC BLASTER      </v>
      </c>
      <c r="I121" s="548"/>
      <c r="J121" s="160" t="s">
        <v>66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5" t="s">
        <v>134</v>
      </c>
    </row>
    <row r="122" spans="1:16" s="159" customFormat="1" ht="71.650000000000006" customHeight="1">
      <c r="A122" s="146">
        <v>8</v>
      </c>
      <c r="B122" s="513" t="s">
        <v>145</v>
      </c>
      <c r="C122" s="533"/>
      <c r="D122" s="533"/>
      <c r="E122" s="514"/>
      <c r="F122" s="214" t="s">
        <v>34</v>
      </c>
      <c r="G122" s="203" t="s">
        <v>146</v>
      </c>
      <c r="H122" s="548" t="str">
        <f>$A$53</f>
        <v xml:space="preserve">OPTIC WHITE         </v>
      </c>
      <c r="I122" s="548"/>
      <c r="J122" s="160" t="s">
        <v>66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5" t="s">
        <v>134</v>
      </c>
    </row>
    <row r="123" spans="1:16" s="159" customFormat="1" ht="32.65" customHeight="1">
      <c r="F123" s="182"/>
      <c r="G123" s="183"/>
      <c r="H123" s="184"/>
      <c r="I123" s="184"/>
      <c r="J123" s="181"/>
      <c r="K123" s="181"/>
      <c r="L123" s="181"/>
      <c r="M123" s="181"/>
      <c r="N123" s="185"/>
      <c r="O123" s="186"/>
      <c r="P123" s="187"/>
    </row>
    <row r="124" spans="1:16" s="14" customFormat="1" ht="33" customHeight="1">
      <c r="B124" s="133" t="s">
        <v>147</v>
      </c>
      <c r="C124" s="134"/>
      <c r="D124" s="135"/>
      <c r="E124" s="135"/>
      <c r="F124" s="135"/>
      <c r="G124" s="136"/>
      <c r="H124" s="135"/>
      <c r="I124" s="135"/>
      <c r="J124" s="544" t="s">
        <v>148</v>
      </c>
      <c r="K124" s="544"/>
      <c r="L124" s="544"/>
      <c r="M124" s="544"/>
      <c r="N124" s="69"/>
      <c r="O124" s="69"/>
      <c r="P124" s="70"/>
    </row>
    <row r="125" spans="1:16" s="147" customFormat="1" ht="34.5" customHeight="1">
      <c r="A125" s="147">
        <v>1</v>
      </c>
      <c r="B125" s="148" t="s">
        <v>149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591" t="s">
        <v>73</v>
      </c>
      <c r="C127" s="591"/>
      <c r="D127" s="591"/>
      <c r="E127" s="591"/>
      <c r="F127" s="591"/>
      <c r="G127" s="591"/>
      <c r="H127" s="591"/>
      <c r="I127" s="591"/>
      <c r="J127" s="591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57</v>
      </c>
      <c r="C128" s="592" t="s">
        <v>74</v>
      </c>
      <c r="D128" s="592"/>
      <c r="E128" s="592"/>
      <c r="F128" s="592"/>
      <c r="G128" s="592"/>
      <c r="H128" s="592"/>
      <c r="I128" s="592"/>
      <c r="J128" s="592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549"/>
      <c r="D129" s="549"/>
      <c r="E129" s="549"/>
      <c r="F129" s="549"/>
      <c r="G129" s="549"/>
      <c r="H129" s="549"/>
      <c r="I129" s="549"/>
      <c r="J129" s="549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549"/>
      <c r="D130" s="549"/>
      <c r="E130" s="549"/>
      <c r="F130" s="549"/>
      <c r="G130" s="549"/>
      <c r="H130" s="549"/>
      <c r="I130" s="549"/>
      <c r="J130" s="549"/>
    </row>
    <row r="131" spans="1:16" s="71" customFormat="1" ht="67.5" customHeight="1">
      <c r="A131" s="161"/>
      <c r="B131" s="175" t="str">
        <f>$A$49</f>
        <v xml:space="preserve">ATOMIC BLASTER      </v>
      </c>
      <c r="C131" s="484"/>
      <c r="D131" s="485"/>
      <c r="E131" s="485"/>
      <c r="F131" s="485"/>
      <c r="G131" s="485"/>
      <c r="H131" s="485"/>
      <c r="I131" s="485"/>
      <c r="J131" s="486"/>
    </row>
    <row r="132" spans="1:16" s="71" customFormat="1" ht="67.5" customHeight="1">
      <c r="A132" s="161"/>
      <c r="B132" s="175" t="str">
        <f>$A$53</f>
        <v xml:space="preserve">OPTIC WHITE         </v>
      </c>
      <c r="C132" s="549"/>
      <c r="D132" s="549"/>
      <c r="E132" s="549"/>
      <c r="F132" s="549"/>
      <c r="G132" s="549"/>
      <c r="H132" s="549"/>
      <c r="I132" s="549"/>
      <c r="J132" s="549"/>
    </row>
    <row r="133" spans="1:16" s="71" customFormat="1" ht="28">
      <c r="A133" s="161"/>
      <c r="B133" s="593" t="s">
        <v>150</v>
      </c>
      <c r="C133" s="594"/>
      <c r="D133" s="594"/>
      <c r="E133" s="594"/>
      <c r="F133" s="594"/>
      <c r="G133" s="594"/>
      <c r="H133" s="594"/>
      <c r="I133" s="594"/>
      <c r="J133" s="595"/>
    </row>
    <row r="134" spans="1:16" s="71" customFormat="1" ht="28">
      <c r="A134" s="161"/>
      <c r="B134" s="590" t="s">
        <v>86</v>
      </c>
      <c r="C134" s="590"/>
      <c r="D134" s="162" t="s">
        <v>93</v>
      </c>
      <c r="E134" s="162" t="s">
        <v>26</v>
      </c>
      <c r="F134" s="162" t="s">
        <v>27</v>
      </c>
      <c r="G134" s="162" t="s">
        <v>28</v>
      </c>
      <c r="H134" s="162" t="s">
        <v>29</v>
      </c>
      <c r="I134" s="438" t="s">
        <v>30</v>
      </c>
      <c r="J134" s="440"/>
    </row>
    <row r="135" spans="1:16" s="71" customFormat="1" ht="93" customHeight="1">
      <c r="A135" s="161"/>
      <c r="B135" s="513" t="s">
        <v>151</v>
      </c>
      <c r="C135" s="514"/>
      <c r="D135" s="587" t="s">
        <v>152</v>
      </c>
      <c r="E135" s="588"/>
      <c r="F135" s="588"/>
      <c r="G135" s="588"/>
      <c r="H135" s="588"/>
      <c r="I135" s="588"/>
      <c r="J135" s="589"/>
    </row>
    <row r="136" spans="1:16" s="71" customFormat="1" ht="100.15" customHeight="1">
      <c r="A136" s="161"/>
      <c r="B136" s="546" t="s">
        <v>153</v>
      </c>
      <c r="C136" s="547"/>
      <c r="D136" s="205"/>
      <c r="E136" s="205"/>
      <c r="F136" s="205">
        <v>5.7</v>
      </c>
      <c r="G136" s="205"/>
      <c r="H136" s="205"/>
      <c r="I136" s="585"/>
      <c r="J136" s="586"/>
    </row>
    <row r="137" spans="1:16" s="71" customFormat="1" ht="69.650000000000006" customHeight="1">
      <c r="A137" s="161"/>
      <c r="B137" s="546" t="s">
        <v>154</v>
      </c>
      <c r="C137" s="547"/>
      <c r="D137" s="205"/>
      <c r="E137" s="206"/>
      <c r="F137" s="206">
        <v>16.3</v>
      </c>
      <c r="G137" s="206"/>
      <c r="H137" s="206"/>
      <c r="I137" s="585"/>
      <c r="J137" s="586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155</v>
      </c>
      <c r="C139" s="545" t="s">
        <v>76</v>
      </c>
      <c r="D139" s="545"/>
      <c r="E139" s="545"/>
      <c r="F139" s="545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156</v>
      </c>
      <c r="C140" s="17" t="s">
        <v>157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544" t="s">
        <v>82</v>
      </c>
      <c r="C142" s="544"/>
      <c r="D142" s="544"/>
      <c r="E142" s="544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158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84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85</v>
      </c>
      <c r="C145" s="147"/>
      <c r="D145" s="147"/>
      <c r="G145" s="71"/>
      <c r="M145" s="70"/>
      <c r="N145" s="69"/>
      <c r="O145" s="69"/>
      <c r="P145" s="70"/>
    </row>
    <row r="146" spans="1:16" s="17" customFormat="1" ht="28">
      <c r="A146" s="15"/>
      <c r="B146" s="72" t="s">
        <v>86</v>
      </c>
      <c r="C146" s="73" t="s">
        <v>93</v>
      </c>
      <c r="D146" s="73" t="s">
        <v>26</v>
      </c>
      <c r="E146" s="73" t="s">
        <v>27</v>
      </c>
      <c r="F146" s="73" t="s">
        <v>28</v>
      </c>
      <c r="G146" s="73" t="s">
        <v>29</v>
      </c>
      <c r="H146" s="73" t="s">
        <v>30</v>
      </c>
      <c r="J146" s="74"/>
      <c r="K146" s="75"/>
      <c r="L146" s="75"/>
      <c r="M146" s="74"/>
    </row>
    <row r="147" spans="1:16" s="17" customFormat="1" ht="28">
      <c r="A147" s="15"/>
      <c r="B147" s="72" t="s">
        <v>87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60.5">
      <c r="B148" s="163" t="s">
        <v>159</v>
      </c>
      <c r="C148" s="163" t="s">
        <v>160</v>
      </c>
      <c r="G148" s="165"/>
    </row>
    <row r="149" spans="1:16" s="164" customFormat="1" ht="60.5">
      <c r="B149" s="163"/>
      <c r="C149" s="163" t="s">
        <v>161</v>
      </c>
      <c r="G149" s="165"/>
    </row>
    <row r="150" spans="1:16" s="151" customFormat="1" ht="27.5">
      <c r="G150" s="152"/>
    </row>
    <row r="151" spans="1:16" s="151" customFormat="1" ht="27.5">
      <c r="G151" s="152"/>
    </row>
    <row r="152" spans="1:16" s="151" customFormat="1" ht="27.5">
      <c r="G152" s="152"/>
    </row>
    <row r="153" spans="1:16" s="151" customFormat="1" ht="27.5">
      <c r="G153" s="152"/>
    </row>
    <row r="154" spans="1:16" s="151" customFormat="1" ht="27.5">
      <c r="G154" s="152"/>
    </row>
    <row r="155" spans="1:16" s="151" customFormat="1" ht="27.5">
      <c r="G155" s="152"/>
    </row>
    <row r="156" spans="1:16" s="151" customFormat="1" ht="27.5">
      <c r="G156" s="152"/>
    </row>
    <row r="157" spans="1:16" s="151" customFormat="1" ht="27.5">
      <c r="G157" s="152"/>
    </row>
    <row r="158" spans="1:16" s="151" customFormat="1" ht="27.5">
      <c r="G158" s="152"/>
    </row>
    <row r="159" spans="1:16" s="151" customFormat="1" ht="27.5">
      <c r="G159" s="152"/>
    </row>
    <row r="160" spans="1:16" s="151" customFormat="1" ht="27.5">
      <c r="G160" s="152"/>
    </row>
    <row r="161" spans="7:7" s="151" customFormat="1" ht="27.5">
      <c r="G161" s="152"/>
    </row>
    <row r="162" spans="7:7" s="151" customFormat="1" ht="27.5">
      <c r="G162" s="152"/>
    </row>
    <row r="163" spans="7:7" s="151" customFormat="1" ht="27.5">
      <c r="G163" s="152"/>
    </row>
    <row r="164" spans="7:7" s="151" customFormat="1" ht="27.5">
      <c r="G164" s="152"/>
    </row>
    <row r="165" spans="7:7" s="151" customFormat="1" ht="27.5">
      <c r="G165" s="152"/>
    </row>
    <row r="166" spans="7:7" s="151" customFormat="1" ht="27.5">
      <c r="G166" s="152"/>
    </row>
    <row r="167" spans="7:7" s="151" customFormat="1" ht="27.5">
      <c r="G167" s="152"/>
    </row>
    <row r="168" spans="7:7" s="151" customFormat="1" ht="27.5">
      <c r="G168" s="152"/>
    </row>
    <row r="169" spans="7:7" s="151" customFormat="1" ht="27.5">
      <c r="G169" s="152"/>
    </row>
    <row r="170" spans="7:7" s="151" customFormat="1" ht="27.5">
      <c r="G170" s="152"/>
    </row>
  </sheetData>
  <mergeCells count="196"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2:J15"/>
  <sheetViews>
    <sheetView topLeftCell="A10" workbookViewId="0">
      <selection activeCell="E9" sqref="E9"/>
    </sheetView>
  </sheetViews>
  <sheetFormatPr defaultColWidth="8.7265625" defaultRowHeight="14"/>
  <cols>
    <col min="1" max="1" width="26.453125" style="193" customWidth="1"/>
    <col min="2" max="16384" width="8.7265625" style="193"/>
  </cols>
  <sheetData>
    <row r="12" spans="1:10" s="194" customFormat="1" ht="34.15" customHeight="1">
      <c r="A12" s="599" t="s">
        <v>162</v>
      </c>
      <c r="B12" s="599"/>
      <c r="C12" s="599"/>
      <c r="D12" s="599"/>
      <c r="E12" s="599"/>
      <c r="F12" s="599"/>
      <c r="G12" s="599"/>
      <c r="H12" s="599"/>
      <c r="I12" s="599"/>
      <c r="J12" s="599"/>
    </row>
    <row r="13" spans="1:10" ht="24" customHeight="1">
      <c r="A13" s="196" t="s">
        <v>86</v>
      </c>
      <c r="B13" s="196" t="s">
        <v>163</v>
      </c>
      <c r="C13" s="196" t="s">
        <v>164</v>
      </c>
      <c r="D13" s="196" t="s">
        <v>26</v>
      </c>
      <c r="E13" s="195" t="s">
        <v>27</v>
      </c>
      <c r="F13" s="196" t="s">
        <v>28</v>
      </c>
      <c r="G13" s="196" t="s">
        <v>29</v>
      </c>
      <c r="H13" s="196" t="s">
        <v>30</v>
      </c>
      <c r="I13" s="196" t="s">
        <v>165</v>
      </c>
      <c r="J13" s="196" t="s">
        <v>166</v>
      </c>
    </row>
    <row r="14" spans="1:10" s="200" customFormat="1" ht="44.65" customHeight="1">
      <c r="A14" s="197" t="s">
        <v>167</v>
      </c>
      <c r="B14" s="198">
        <f>$D$14-0.5</f>
        <v>15</v>
      </c>
      <c r="C14" s="199">
        <f>$D$14-0.5</f>
        <v>15</v>
      </c>
      <c r="D14" s="199">
        <v>15.5</v>
      </c>
      <c r="E14" s="199">
        <v>15.5</v>
      </c>
      <c r="F14" s="199">
        <f>E14+0.5</f>
        <v>16</v>
      </c>
      <c r="G14" s="199">
        <f>F14</f>
        <v>16</v>
      </c>
      <c r="H14" s="199">
        <f>$G$14+0.5</f>
        <v>16.5</v>
      </c>
      <c r="I14" s="198">
        <f>$G$14+0.5</f>
        <v>16.5</v>
      </c>
      <c r="J14" s="198">
        <f>$G$14+0.5</f>
        <v>16.5</v>
      </c>
    </row>
    <row r="15" spans="1:10" s="200" customFormat="1" ht="44.65" customHeight="1">
      <c r="A15" s="197" t="s">
        <v>168</v>
      </c>
      <c r="B15" s="198">
        <f>$D$15-0.3</f>
        <v>4.7</v>
      </c>
      <c r="C15" s="199">
        <f>$D$15-0.3</f>
        <v>4.7</v>
      </c>
      <c r="D15" s="199">
        <v>5</v>
      </c>
      <c r="E15" s="199">
        <v>5</v>
      </c>
      <c r="F15" s="199">
        <f>E15+0.3</f>
        <v>5.3</v>
      </c>
      <c r="G15" s="199">
        <f>F15</f>
        <v>5.3</v>
      </c>
      <c r="H15" s="199">
        <f>$G$15+0.3</f>
        <v>5.6</v>
      </c>
      <c r="I15" s="198">
        <f t="shared" ref="I15:J15" si="0">$G$15+0.3</f>
        <v>5.6</v>
      </c>
      <c r="J15" s="198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bf10b48-52f7-4ad4-b1e1-de514cec68e0">
      <Terms xmlns="http://schemas.microsoft.com/office/infopath/2007/PartnerControls"/>
    </lcf76f155ced4ddcb4097134ff3c332f>
    <TaxCatchAll xmlns="cc099e4b-e381-4360-bcff-5e1f51ab48dc" xsi:nil="true"/>
  </documentManagement>
</p:properties>
</file>

<file path=customXml/itemProps1.xml><?xml version="1.0" encoding="utf-8"?>
<ds:datastoreItem xmlns:ds="http://schemas.openxmlformats.org/officeDocument/2006/customXml" ds:itemID="{F153B9D8-E685-44A4-9C6F-1B85830BE3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E3321A-26A0-433F-BD54-E584614FA1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ED916C1-5477-469F-8716-7037E5F6DBA9}">
  <ds:schemaRefs>
    <ds:schemaRef ds:uri="http://purl.org/dc/terms/"/>
    <ds:schemaRef ds:uri="http://schemas.microsoft.com/office/2006/documentManagement/types"/>
    <ds:schemaRef ds:uri="http://www.w3.org/XML/1998/namespace"/>
    <ds:schemaRef ds:uri="cc099e4b-e381-4360-bcff-5e1f51ab48dc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4bf10b48-52f7-4ad4-b1e1-de514cec68e0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13</vt:i4>
      </vt:variant>
    </vt:vector>
  </HeadingPairs>
  <TitlesOfParts>
    <vt:vector size="24" baseType="lpstr">
      <vt:lpstr>1. CUTTING</vt:lpstr>
      <vt:lpstr>1. CUTTING (2)</vt:lpstr>
      <vt:lpstr>2. TRIM</vt:lpstr>
      <vt:lpstr>COMMENT SIZE SET</vt:lpstr>
      <vt:lpstr>SPEC</vt:lpstr>
      <vt:lpstr>FULL SIZE (2)</vt:lpstr>
      <vt:lpstr>MER.QT-04.BM4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CUTTING'!Print_Area</vt:lpstr>
      <vt:lpstr>'1. CUTTING '!Print_Area</vt:lpstr>
      <vt:lpstr>'1. CUTTING (2)'!Print_Area</vt:lpstr>
      <vt:lpstr>'2. TRIM'!Print_Area</vt:lpstr>
      <vt:lpstr>'COMMENT SIZE SET'!Print_Area</vt:lpstr>
      <vt:lpstr>'FULL SIZE (2)'!Print_Area</vt:lpstr>
      <vt:lpstr>'MER.QT-04.BM4'!Print_Area</vt:lpstr>
      <vt:lpstr>'1. CUTTING'!Print_Titles</vt:lpstr>
      <vt:lpstr>'1. CUTTING '!Print_Titles</vt:lpstr>
      <vt:lpstr>'1. CUTTING (2)'!Print_Titles</vt:lpstr>
      <vt:lpstr>'2. TRIM'!Print_Titles</vt:lpstr>
      <vt:lpstr>'FULL SIZE (2)'!Print_Titles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Linh Bui Thi Truc</cp:lastModifiedBy>
  <cp:revision/>
  <cp:lastPrinted>2024-12-17T08:40:44Z</cp:lastPrinted>
  <dcterms:created xsi:type="dcterms:W3CDTF">2016-05-06T01:47:29Z</dcterms:created>
  <dcterms:modified xsi:type="dcterms:W3CDTF">2025-01-08T08:47:57Z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