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2-STYLE-FILE/CUTTING DOCKET/DROP 2/PRO/AS IS/P2/"/>
    </mc:Choice>
  </mc:AlternateContent>
  <xr:revisionPtr revIDLastSave="3146" documentId="13_ncr:1_{66F22585-BC41-4ADE-BD8E-78C30022B84D}" xr6:coauthVersionLast="47" xr6:coauthVersionMax="47" xr10:uidLastSave="{CBFB207B-647E-4D68-AC47-9683D902F977}"/>
  <bookViews>
    <workbookView xWindow="-110" yWindow="-110" windowWidth="19420" windowHeight="10300" tabRatio="895" xr2:uid="{00000000-000D-0000-FFFF-FFFF00000000}"/>
  </bookViews>
  <sheets>
    <sheet name="1. CUTTING" sheetId="21" r:id="rId1"/>
    <sheet name="Sheet2" sheetId="41" r:id="rId2"/>
    <sheet name="2. TRIM" sheetId="22" r:id="rId3"/>
    <sheet name="COMMENT SIZE SET" sheetId="35" state="hidden" r:id="rId4"/>
    <sheet name="SPEC" sheetId="33" state="hidden" r:id="rId5"/>
    <sheet name="FULL SIZE" sheetId="40" r:id="rId6"/>
    <sheet name="MER.QT-04.BM4" sheetId="36" r:id="rId7"/>
    <sheet name="1. CUTTING " sheetId="1" state="hidden" r:id="rId8"/>
    <sheet name="1099-624675" sheetId="14" state="hidden" r:id="rId9"/>
    <sheet name="3. ĐỊNH VỊ HÌNH IN.THÊU" sheetId="7" state="hidden" r:id="rId10"/>
    <sheet name="4. THÔNG SỐ SẢN XUẤT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day1" localSheetId="8">'[2]Chiet tinh dz22'!#REF!</definedName>
    <definedName name="_dbu1" localSheetId="8">'[1]CT Thang Mo'!#REF!</definedName>
    <definedName name="_Fill" localSheetId="8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CUTTING'!$A$32:$W$53</definedName>
    <definedName name="_lap1" localSheetId="8">#REF!</definedName>
    <definedName name="_lap2" localSheetId="8">#REF!</definedName>
    <definedName name="Area_Print">[3]LB!$B$1:$R$28</definedName>
    <definedName name="B_Giaù" localSheetId="8">#REF!</definedName>
    <definedName name="Caáp_Baät" localSheetId="8">#REF!</definedName>
    <definedName name="cap" localSheetId="8">#REF!</definedName>
    <definedName name="cap0.7" localSheetId="8">#REF!</definedName>
    <definedName name="CCNK" localSheetId="8">[5]QMCT!#REF!</definedName>
    <definedName name="CL" localSheetId="8">#REF!</definedName>
    <definedName name="CLTMP" localSheetId="8">[5]QMCT!#REF!</definedName>
    <definedName name="ctdn9697" localSheetId="8">#REF!</definedName>
    <definedName name="DATA_DATA2_List" localSheetId="8">#REF!</definedName>
    <definedName name="_xlnm.Database" localSheetId="8">#REF!</definedName>
    <definedName name="DDAY" localSheetId="8">#REF!</definedName>
    <definedName name="dobt" localSheetId="8">#REF!</definedName>
    <definedName name="dulieu" localSheetId="8">#REF!</definedName>
    <definedName name="FHT" localSheetId="8">#REF!</definedName>
    <definedName name="Full" localSheetId="8">[5]QMCT!#REF!</definedName>
    <definedName name="HDCCT" localSheetId="8">[5]QMCT!#REF!</definedName>
    <definedName name="HDCD" localSheetId="8">[5]QMCT!#REF!</definedName>
    <definedName name="Heä_Soá_NS" localSheetId="8">#REF!</definedName>
    <definedName name="HS_1" localSheetId="8">[3]HS!#REF!</definedName>
    <definedName name="HS_2" localSheetId="8">[3]HS!#REF!</definedName>
    <definedName name="HS_3" localSheetId="8">[3]HS!#REF!</definedName>
    <definedName name="HS_4" localSheetId="8">[3]HS!#REF!</definedName>
    <definedName name="K" localSheetId="8">#REF!</definedName>
    <definedName name="Khaû_Naêng" localSheetId="8">#REF!</definedName>
    <definedName name="KN" localSheetId="8">#REF!</definedName>
    <definedName name="KVC" localSheetId="8">#REF!</definedName>
    <definedName name="L" localSheetId="8">#REF!</definedName>
    <definedName name="LÑP" localSheetId="8">#REF!</definedName>
    <definedName name="lVC" localSheetId="8">#REF!</definedName>
    <definedName name="Maõ_CÑ" localSheetId="8">#REF!</definedName>
    <definedName name="May" localSheetId="8">#REF!</definedName>
    <definedName name="Naêng_suaát_BQ__taïm" localSheetId="8">#REF!</definedName>
    <definedName name="Naêng_suaát_QÑ" localSheetId="8">#REF!</definedName>
    <definedName name="NAVY" localSheetId="6" hidden="1">#REF!</definedName>
    <definedName name="NAVY" hidden="1">#REF!</definedName>
    <definedName name="NCcap0.7" localSheetId="8">#REF!</definedName>
    <definedName name="Ngaøy_thaùng_HH" localSheetId="8">#REF!</definedName>
    <definedName name="ÑMTB" localSheetId="8">#REF!</definedName>
    <definedName name="Ñoåi_teân" localSheetId="8">[3]HS!#REF!</definedName>
    <definedName name="Ñôn_Giaù_Duyeät" localSheetId="8">#REF!</definedName>
    <definedName name="Ñònh_Möùc_BQ" localSheetId="8">#REF!</definedName>
    <definedName name="NSNM" localSheetId="8">#REF!</definedName>
    <definedName name="PRICE" localSheetId="8">#REF!</definedName>
    <definedName name="_xlnm.Print_Area" localSheetId="0">'1. CUTTING'!$A$1:$P$85</definedName>
    <definedName name="_xlnm.Print_Area" localSheetId="7">'1. CUTTING '!$A$1:$P$149</definedName>
    <definedName name="_xlnm.Print_Area" localSheetId="3">'COMMENT SIZE SET'!$A$1:$O$33</definedName>
    <definedName name="_xlnm.Print_Area" localSheetId="5">'FULL SIZE'!$A$1:$L$22</definedName>
    <definedName name="_xlnm.Print_Area" localSheetId="6">'MER.QT-04.BM4'!$A$1:$H$19</definedName>
    <definedName name="Print_erea">[4]QT!$A$1:$U$54</definedName>
    <definedName name="_xlnm.Print_Titles" localSheetId="0">'1. CUTTING'!$1:$15</definedName>
    <definedName name="_xlnm.Print_Titles" localSheetId="7">'1. CUTTING '!$1:$15</definedName>
    <definedName name="_xlnm.Print_Titles" localSheetId="2">'2. TRIM'!$1:$5</definedName>
    <definedName name="Quyõ_TG_SX" localSheetId="8">#REF!</definedName>
    <definedName name="Quyõ_TGTB" localSheetId="8">#REF!</definedName>
    <definedName name="S_löôïng_BQ1toå" localSheetId="8">#REF!</definedName>
    <definedName name="SDDL" localSheetId="8">[5]QMCT!#REF!</definedName>
    <definedName name="SESEAM" localSheetId="6" hidden="1">#REF!</definedName>
    <definedName name="SESEAM" hidden="1">#REF!</definedName>
    <definedName name="Soá_Giôø_TC" localSheetId="8">#REF!</definedName>
    <definedName name="Soá_Löôïng" localSheetId="8">#REF!</definedName>
    <definedName name="Soá_ngaøy_SX" localSheetId="8">#REF!</definedName>
    <definedName name="UH" localSheetId="8">#REF!</definedName>
    <definedName name="vccot" localSheetId="8">#REF!</definedName>
    <definedName name="vcdc." localSheetId="8">'[6]Chi tiet'!#REF!</definedName>
    <definedName name="vctb" localSheetId="8">#REF!</definedName>
    <definedName name="VDCLY" localSheetId="8">[5]QMCT!#REF!</definedName>
    <definedName name="Vlcap0.7" localSheetId="8">#REF!</definedName>
    <definedName name="VLcap1" localSheetId="8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22" l="1"/>
  <c r="A8" i="22"/>
  <c r="Q29" i="21"/>
  <c r="B13" i="22" l="1"/>
  <c r="B25" i="22"/>
  <c r="L53" i="21"/>
  <c r="C12" i="36" l="1"/>
  <c r="A35" i="22"/>
  <c r="A23" i="22"/>
  <c r="L35" i="21" l="1"/>
  <c r="L34" i="21"/>
  <c r="A29" i="22" l="1"/>
  <c r="B27" i="22"/>
  <c r="A27" i="22"/>
  <c r="B21" i="22" l="1"/>
  <c r="B19" i="22"/>
  <c r="B15" i="22"/>
  <c r="B2" i="35" l="1"/>
  <c r="B3" i="35"/>
  <c r="B1" i="35"/>
  <c r="A2" i="35"/>
  <c r="A3" i="35"/>
  <c r="A1" i="35"/>
  <c r="D4" i="36" l="1"/>
  <c r="D8" i="36"/>
  <c r="C15" i="36" l="1"/>
  <c r="C14" i="36"/>
  <c r="C13" i="36"/>
  <c r="F39" i="36"/>
  <c r="J29" i="36"/>
  <c r="B11" i="22" l="1"/>
  <c r="A15" i="22"/>
  <c r="A13" i="22"/>
  <c r="A19" i="22"/>
  <c r="B12" i="22"/>
  <c r="B68" i="21" l="1"/>
  <c r="L52" i="21"/>
  <c r="L51" i="21"/>
  <c r="H19" i="21" l="1"/>
  <c r="I19" i="21"/>
  <c r="I21" i="21" s="1"/>
  <c r="I23" i="21" s="1"/>
  <c r="J19" i="21"/>
  <c r="K19" i="21"/>
  <c r="L19" i="21"/>
  <c r="G19" i="21"/>
  <c r="C21" i="21"/>
  <c r="C19" i="21"/>
  <c r="C60" i="21"/>
  <c r="A21" i="22" l="1"/>
  <c r="J21" i="21" l="1"/>
  <c r="J23" i="21" s="1"/>
  <c r="K21" i="21"/>
  <c r="K23" i="21" s="1"/>
  <c r="L21" i="21"/>
  <c r="L23" i="21" s="1"/>
  <c r="P20" i="21" l="1"/>
  <c r="H21" i="21" l="1"/>
  <c r="H23" i="21" s="1"/>
  <c r="E81" i="21"/>
  <c r="F81" i="21"/>
  <c r="G81" i="21"/>
  <c r="H81" i="21"/>
  <c r="G21" i="21"/>
  <c r="G23" i="21" s="1"/>
  <c r="P23" i="21" l="1"/>
  <c r="P21" i="21"/>
  <c r="G29" i="21" s="1"/>
  <c r="D81" i="21"/>
  <c r="A17" i="22"/>
  <c r="B7" i="22"/>
  <c r="I29" i="21" l="1"/>
  <c r="J29" i="21" s="1"/>
  <c r="G30" i="21"/>
  <c r="I30" i="21" s="1"/>
  <c r="K41" i="21"/>
  <c r="K38" i="21"/>
  <c r="K45" i="21"/>
  <c r="K35" i="21"/>
  <c r="K51" i="21"/>
  <c r="K40" i="21"/>
  <c r="K42" i="21"/>
  <c r="K49" i="21"/>
  <c r="K47" i="21"/>
  <c r="K37" i="21"/>
  <c r="K34" i="21"/>
  <c r="K52" i="21"/>
  <c r="K53" i="21"/>
  <c r="M53" i="21" s="1"/>
  <c r="O53" i="21" s="1"/>
  <c r="K50" i="21"/>
  <c r="K39" i="21"/>
  <c r="K46" i="21"/>
  <c r="K36" i="21"/>
  <c r="C81" i="21"/>
  <c r="I81" i="21" s="1"/>
  <c r="M29" i="21" l="1"/>
  <c r="S29" i="21" s="1"/>
  <c r="J30" i="21"/>
  <c r="M30" i="21" s="1"/>
  <c r="A11" i="22"/>
  <c r="A27" i="21" l="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H53" i="21" l="1"/>
  <c r="H47" i="21"/>
  <c r="H36" i="21"/>
  <c r="H37" i="21"/>
  <c r="H39" i="21"/>
  <c r="H49" i="21"/>
  <c r="H50" i="21"/>
  <c r="H38" i="21"/>
  <c r="H51" i="21"/>
  <c r="H46" i="21"/>
  <c r="H40" i="21"/>
  <c r="H45" i="21"/>
  <c r="H41" i="21"/>
  <c r="H34" i="21"/>
  <c r="H42" i="21"/>
  <c r="H52" i="21"/>
  <c r="H35" i="21"/>
  <c r="H33" i="2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1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M42" i="21"/>
  <c r="O42" i="21" s="1"/>
  <c r="M40" i="21" l="1"/>
  <c r="O40" i="21" s="1"/>
  <c r="M41" i="21"/>
  <c r="O41" i="21" s="1"/>
  <c r="M52" i="21"/>
  <c r="O52" i="21" s="1"/>
  <c r="M51" i="21"/>
  <c r="O51" i="21" s="1"/>
  <c r="M49" i="21"/>
  <c r="O49" i="21" s="1"/>
  <c r="M46" i="21"/>
  <c r="O46" i="21" s="1"/>
  <c r="M50" i="21"/>
  <c r="O50" i="21" s="1"/>
  <c r="M47" i="21"/>
  <c r="O47" i="21" s="1"/>
  <c r="M45" i="21"/>
  <c r="O45" i="21" s="1"/>
  <c r="M37" i="21"/>
  <c r="O37" i="21" s="1"/>
  <c r="M35" i="21"/>
  <c r="K33" i="21"/>
  <c r="M33" i="21" s="1"/>
  <c r="O33" i="21" s="1"/>
  <c r="M39" i="21"/>
  <c r="O39" i="21" s="1"/>
  <c r="M34" i="21"/>
  <c r="O34" i="21" s="1"/>
  <c r="M38" i="21"/>
  <c r="O38" i="21" s="1"/>
  <c r="B60" i="21"/>
  <c r="B75" i="21"/>
  <c r="D20" i="2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36" i="21" l="1"/>
  <c r="O36" i="21" s="1"/>
  <c r="G47" i="1"/>
  <c r="I46" i="1"/>
  <c r="G55" i="1"/>
  <c r="I54" i="1"/>
  <c r="G43" i="1"/>
  <c r="I42" i="1"/>
  <c r="G51" i="1"/>
  <c r="I50" i="1"/>
  <c r="J46" i="1" l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47" i="1" l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<sst xmlns="http://schemas.openxmlformats.org/spreadsheetml/2006/main" count="1000" uniqueCount="521">
  <si>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</si>
  <si>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</si>
  <si>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</si>
  <si>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</si>
  <si>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</si>
  <si>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</si>
  <si>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</si>
  <si>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</si>
  <si>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</si>
  <si>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</si>
  <si>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</si>
  <si>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</si>
  <si>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</si>
  <si>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</si>
  <si>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</si>
  <si>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</si>
  <si>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</si>
  <si>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</si>
  <si>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>168CM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</si>
  <si>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</si>
  <si>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</si>
  <si>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</si>
  <si>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</si>
  <si>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</si>
  <si>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</si>
  <si>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</si>
  <si>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</si>
  <si>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</si>
  <si>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</si>
  <si>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</si>
  <si>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</si>
  <si>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</si>
  <si>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</si>
  <si>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</si>
  <si>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</si>
  <si>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</si>
  <si>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</si>
  <si>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</si>
  <si>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</si>
  <si>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</si>
  <si>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</si>
  <si>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</si>
  <si>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</si>
  <si>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</si>
  <si>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</si>
  <si>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</si>
  <si>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</si>
  <si>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</si>
  <si>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</si>
  <si>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</si>
  <si>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BO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</si>
  <si>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</si>
  <si>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</si>
  <si>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</si>
  <si>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</si>
  <si>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</si>
  <si>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</si>
  <si>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</si>
  <si>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</si>
  <si>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</si>
  <si>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</si>
  <si>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</si>
  <si>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</si>
  <si>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</si>
  <si>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</si>
  <si>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</si>
  <si>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CLEAR</t>
  </si>
  <si>
    <t>NATURAL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</si>
  <si>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</si>
  <si>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</si>
  <si>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</si>
  <si>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</si>
  <si>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</si>
  <si>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</si>
  <si>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t>KHÔNG THÊU</t>
  </si>
  <si>
    <t>DUYỆT HÌNH THÊU THEO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</si>
  <si>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</si>
  <si>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</si>
  <si>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</si>
  <si>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</si>
  <si>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</si>
  <si>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</si>
  <si>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</si>
  <si>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</si>
  <si>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</si>
  <si>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</si>
  <si>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</si>
  <si>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</si>
  <si>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CHỈ MAY CHÍNH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</si>
  <si>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</si>
  <si>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</si>
  <si>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</si>
  <si>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</si>
  <si>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</si>
  <si>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</si>
  <si>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</si>
  <si>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</si>
  <si>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</si>
  <si>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</si>
  <si>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</si>
  <si>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</si>
  <si>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</si>
  <si>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</si>
  <si>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</si>
  <si>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</si>
  <si>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</si>
  <si>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</si>
  <si>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</si>
  <si>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</si>
  <si>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</si>
  <si>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</si>
  <si>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</si>
  <si>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</si>
  <si>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</si>
  <si>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</si>
  <si>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</si>
  <si>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</si>
  <si>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</si>
  <si>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</si>
  <si>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</si>
  <si>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</si>
  <si>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</si>
  <si>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</si>
  <si>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</si>
  <si>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</si>
  <si>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</si>
  <si>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</si>
  <si>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</si>
  <si>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</si>
  <si>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</si>
  <si>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</si>
  <si>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</si>
  <si>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</si>
  <si>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</si>
  <si>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</si>
  <si>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</si>
  <si>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</si>
  <si>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</si>
  <si>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</si>
  <si>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</si>
  <si>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</si>
  <si>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</si>
  <si>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</si>
  <si>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</si>
  <si>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</si>
  <si>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</si>
  <si>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</si>
  <si>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</si>
  <si>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</si>
  <si>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</si>
  <si>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</si>
  <si>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</si>
  <si>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</si>
  <si>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</si>
  <si>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</si>
  <si>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</si>
  <si>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</si>
  <si>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</si>
  <si>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</si>
  <si>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</si>
  <si>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</si>
  <si>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</si>
  <si>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</si>
  <si>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</si>
  <si>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</si>
  <si>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</si>
  <si>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</si>
  <si>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</si>
  <si>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</si>
  <si>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</si>
  <si>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</si>
  <si>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</si>
  <si>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</si>
  <si>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</si>
  <si>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</si>
  <si>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</si>
  <si>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</si>
  <si>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</si>
  <si>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</si>
  <si>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</si>
  <si>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</si>
  <si>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</si>
  <si>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</si>
  <si>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</si>
  <si>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</si>
  <si>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</si>
  <si>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</si>
  <si>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</si>
  <si>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</si>
  <si>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</si>
  <si>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</si>
  <si>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</si>
  <si>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</si>
  <si>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</si>
  <si>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</si>
  <si>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</si>
  <si>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</si>
  <si>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</si>
  <si>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</si>
  <si>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</si>
  <si>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SS25</t>
  </si>
  <si>
    <t>RAPHA</t>
  </si>
  <si>
    <t>NGANG TRƯỚC TỪ ĐỈNH VAI XUỐNG 13CM</t>
  </si>
  <si>
    <t>NGANG NGỰC DƯỚI NÁCH 2CM</t>
  </si>
  <si>
    <t>NGANG EO</t>
  </si>
  <si>
    <t>RỘNG CỔ SAU</t>
  </si>
  <si>
    <t>HẠ CỔ TRƯỚC TỪ ĐỈNH VAI</t>
  </si>
  <si>
    <t>HẠ CỔ SAU TỪ ĐỈNH VAI</t>
  </si>
  <si>
    <t>RỘNG BẮP TAY DƯỚI NÁCH 2CM</t>
  </si>
  <si>
    <t>NGANG SAU TỪ ĐỈNH VAI XUỐNG 13CM</t>
  </si>
  <si>
    <t>RỘNG LAI ĐO ÊM</t>
  </si>
  <si>
    <t>RỘNG NÁCH</t>
  </si>
  <si>
    <t>DÀI TRƯỚC TỪ ĐỈNH VAI ĐẾN LAI BAO GỒM CỔ</t>
  </si>
  <si>
    <t>DÀI SAU TỪ ĐỈNH VAI ĐẾN LAI BAO GỒM CỔ</t>
  </si>
  <si>
    <t>DÀI VAI CON</t>
  </si>
  <si>
    <t>VỊ TRÍ EO TỪ ĐỈNH VAI</t>
  </si>
  <si>
    <t>DÀI ĐƯỜNG MAY RAGLAN</t>
  </si>
  <si>
    <t>KHOẢNG CÁCH GIỮA 2 ĐIỂM RAGLAN TẠI THÂN SAU</t>
  </si>
  <si>
    <t>TO BẢN CỬA TAY</t>
  </si>
  <si>
    <t>RỘNG KHỦY TAY : TỪ 1/2 DÀI TAY</t>
  </si>
  <si>
    <t>RỘNG CẲNG TAY TỪ CỬA TAY LÊN 13CM</t>
  </si>
  <si>
    <t>NHÃN CHÍNH + SIZE</t>
  </si>
  <si>
    <t>DUYỆT HÌNH IN THEO STRIKE OFF CHUYỂN PHÒNG IN</t>
  </si>
  <si>
    <t>ĐỊNH VỊ HÌNH IN: 
CANH GIỮA THÂN TRƯỚC - TỪ  ĐƯỜNG RÁP CỔ XUỐNG</t>
  </si>
  <si>
    <t>9CM</t>
  </si>
  <si>
    <t>Displaying 25 - 25 of 25 results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</si>
  <si>
    <r>
      <rPr>
        <b/>
        <sz val="5.5"/>
        <color rgb="FF0B0C0B"/>
        <rFont val="Trebuchet MS"/>
        <family val="2"/>
      </rPr>
      <t>Revised</t>
    </r>
  </si>
  <si>
    <r>
      <rPr>
        <b/>
        <sz val="5.5"/>
        <color rgb="FF0B0C0B"/>
        <rFont val="Trebuchet MS"/>
        <family val="2"/>
      </rPr>
      <t>Tol (+)</t>
    </r>
  </si>
  <si>
    <r>
      <rPr>
        <b/>
        <sz val="5.5"/>
        <color rgb="FF0B0C0B"/>
        <rFont val="Trebuchet MS"/>
        <family val="2"/>
      </rPr>
      <t>Tol (-)</t>
    </r>
  </si>
  <si>
    <r>
      <rPr>
        <b/>
        <sz val="5.5"/>
        <color rgb="FF0B0C0B"/>
        <rFont val="Trebuchet MS"/>
        <family val="2"/>
      </rPr>
      <t>Description</t>
    </r>
  </si>
  <si>
    <r>
      <rPr>
        <b/>
        <sz val="5.5"/>
        <color rgb="FF0B0C0B"/>
        <rFont val="Trebuchet MS"/>
        <family val="2"/>
      </rPr>
      <t>Title</t>
    </r>
  </si>
  <si>
    <r>
      <rPr>
        <b/>
        <sz val="5.5"/>
        <color rgb="FF0B0C0B"/>
        <rFont val="Trebuchet MS"/>
        <family val="2"/>
      </rPr>
      <t>Dim</t>
    </r>
  </si>
  <si>
    <t>KHÔNG IN</t>
  </si>
  <si>
    <t>THÊU:</t>
  </si>
  <si>
    <t>THANH QUÝ/ QUỲNH 251</t>
  </si>
  <si>
    <r>
      <rPr>
        <b/>
        <sz val="10"/>
        <color rgb="FF0B0C0B"/>
        <rFont val="Times New Roman"/>
        <family val="1"/>
      </rPr>
      <t>BDY2</t>
    </r>
  </si>
  <si>
    <r>
      <rPr>
        <sz val="10"/>
        <color rgb="FF0B0C0B"/>
        <rFont val="Times New Roman"/>
        <family val="1"/>
      </rPr>
      <t>Front Body Length</t>
    </r>
  </si>
  <si>
    <r>
      <rPr>
        <sz val="10"/>
        <color rgb="FF0B0C0B"/>
        <rFont val="Times New Roman"/>
        <family val="1"/>
      </rPr>
      <t>SNP Down To Hem. Measured excluding collar</t>
    </r>
  </si>
  <si>
    <r>
      <rPr>
        <b/>
        <sz val="10"/>
        <color rgb="FF0B0C0B"/>
        <rFont val="Times New Roman"/>
        <family val="1"/>
      </rPr>
      <t>BDY3</t>
    </r>
  </si>
  <si>
    <r>
      <rPr>
        <sz val="10"/>
        <color rgb="FF0B0C0B"/>
        <rFont val="Times New Roman"/>
        <family val="1"/>
      </rPr>
      <t>Back Body Length</t>
    </r>
  </si>
  <si>
    <r>
      <rPr>
        <b/>
        <sz val="10"/>
        <color rgb="FF0B0C0B"/>
        <rFont val="Times New Roman"/>
        <family val="1"/>
      </rPr>
      <t>BDY5</t>
    </r>
  </si>
  <si>
    <r>
      <rPr>
        <sz val="10"/>
        <color rgb="FF0B0C0B"/>
        <rFont val="Times New Roman"/>
        <family val="1"/>
      </rPr>
      <t>Across Shoulder</t>
    </r>
  </si>
  <si>
    <r>
      <rPr>
        <sz val="10"/>
        <color rgb="FF0B0C0B"/>
        <rFont val="Times New Roman"/>
        <family val="1"/>
      </rPr>
      <t>Across Shoulder Point To Point</t>
    </r>
  </si>
  <si>
    <r>
      <rPr>
        <b/>
        <sz val="10"/>
        <color rgb="FF0B0C0B"/>
        <rFont val="Times New Roman"/>
        <family val="1"/>
      </rPr>
      <t>BDY6</t>
    </r>
  </si>
  <si>
    <r>
      <rPr>
        <sz val="10"/>
        <color rgb="FF0B0C0B"/>
        <rFont val="Times New Roman"/>
        <family val="1"/>
      </rPr>
      <t>Shoulder Length</t>
    </r>
  </si>
  <si>
    <r>
      <rPr>
        <sz val="10"/>
        <color rgb="FF0B0C0B"/>
        <rFont val="Times New Roman"/>
        <family val="1"/>
      </rPr>
      <t>SNP To Armhole Along Natural Fold</t>
    </r>
  </si>
  <si>
    <r>
      <rPr>
        <b/>
        <sz val="10"/>
        <color rgb="FF0B0C0B"/>
        <rFont val="Times New Roman"/>
        <family val="1"/>
      </rPr>
      <t>BDY8</t>
    </r>
  </si>
  <si>
    <r>
      <rPr>
        <sz val="10"/>
        <color rgb="FF0B0C0B"/>
        <rFont val="Times New Roman"/>
        <family val="1"/>
      </rPr>
      <t>Across Back</t>
    </r>
  </si>
  <si>
    <r>
      <rPr>
        <sz val="10"/>
        <color rgb="FF0B0C0B"/>
        <rFont val="Times New Roman"/>
        <family val="1"/>
      </rPr>
      <t>13cm Down From SNP &amp; Across</t>
    </r>
  </si>
  <si>
    <r>
      <rPr>
        <b/>
        <sz val="10"/>
        <color rgb="FF0B0C0B"/>
        <rFont val="Times New Roman"/>
        <family val="1"/>
      </rPr>
      <t>BDY9</t>
    </r>
  </si>
  <si>
    <r>
      <rPr>
        <sz val="10"/>
        <color rgb="FF0B0C0B"/>
        <rFont val="Times New Roman"/>
        <family val="1"/>
      </rPr>
      <t>Across Front</t>
    </r>
  </si>
  <si>
    <r>
      <rPr>
        <b/>
        <sz val="10"/>
        <color rgb="FF0B0C0B"/>
        <rFont val="Times New Roman"/>
        <family val="1"/>
      </rPr>
      <t>BDY10</t>
    </r>
  </si>
  <si>
    <r>
      <rPr>
        <sz val="10"/>
        <color rgb="FF0B0C0B"/>
        <rFont val="Times New Roman"/>
        <family val="1"/>
      </rPr>
      <t>Chest Width</t>
    </r>
  </si>
  <si>
    <r>
      <rPr>
        <sz val="10"/>
        <color rgb="FF0B0C0B"/>
        <rFont val="Times New Roman"/>
        <family val="1"/>
      </rPr>
      <t>2cm Below Underarm Across</t>
    </r>
  </si>
  <si>
    <r>
      <rPr>
        <b/>
        <sz val="10"/>
        <color rgb="FF0B0C0B"/>
        <rFont val="Times New Roman"/>
        <family val="1"/>
      </rPr>
      <t>BDY11</t>
    </r>
  </si>
  <si>
    <r>
      <rPr>
        <sz val="10"/>
        <color rgb="FF0B0C0B"/>
        <rFont val="Times New Roman"/>
        <family val="1"/>
      </rPr>
      <t>Waist Position</t>
    </r>
  </si>
  <si>
    <r>
      <rPr>
        <sz val="10"/>
        <color rgb="FF0B0C0B"/>
        <rFont val="Times New Roman"/>
        <family val="1"/>
      </rPr>
      <t>SNP to (MMT)</t>
    </r>
  </si>
  <si>
    <r>
      <rPr>
        <b/>
        <sz val="10"/>
        <color rgb="FF0B0C0B"/>
        <rFont val="Times New Roman"/>
        <family val="1"/>
      </rPr>
      <t>BDY12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</si>
  <si>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</si>
  <si>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Straight Across at waist position</t>
    </r>
  </si>
  <si>
    <r>
      <rPr>
        <b/>
        <sz val="10"/>
        <color rgb="FF0B0C0B"/>
        <rFont val="Times New Roman"/>
        <family val="1"/>
      </rPr>
      <t>BDY13</t>
    </r>
  </si>
  <si>
    <r>
      <rPr>
        <sz val="10"/>
        <color rgb="FF0B0C0B"/>
        <rFont val="Times New Roman"/>
        <family val="1"/>
      </rPr>
      <t>Hem Width Relaxed</t>
    </r>
  </si>
  <si>
    <r>
      <rPr>
        <sz val="10"/>
        <color rgb="FF0B0C0B"/>
        <rFont val="Times New Roman"/>
        <family val="1"/>
      </rPr>
      <t>Straight Across</t>
    </r>
  </si>
  <si>
    <r>
      <rPr>
        <b/>
        <sz val="10"/>
        <color rgb="FF0B0C0B"/>
        <rFont val="Times New Roman"/>
        <family val="1"/>
      </rPr>
      <t>BDY15</t>
    </r>
  </si>
  <si>
    <r>
      <rPr>
        <sz val="10"/>
        <color rgb="FF0B0C0B"/>
        <rFont val="Times New Roman"/>
        <family val="1"/>
      </rPr>
      <t>Hem Depth</t>
    </r>
  </si>
  <si>
    <r>
      <rPr>
        <b/>
        <sz val="10"/>
        <color rgb="FF0B0C0B"/>
        <rFont val="Times New Roman"/>
        <family val="1"/>
      </rPr>
      <t>BDY23</t>
    </r>
  </si>
  <si>
    <r>
      <rPr>
        <sz val="10"/>
        <color rgb="FF0B0C0B"/>
        <rFont val="Times New Roman"/>
        <family val="1"/>
      </rPr>
      <t>Raglan Seam Length Back</t>
    </r>
  </si>
  <si>
    <r>
      <rPr>
        <sz val="10"/>
        <color rgb="FF0B0C0B"/>
        <rFont val="Times New Roman"/>
        <family val="1"/>
      </rPr>
      <t>Neckline To Underarm</t>
    </r>
  </si>
  <si>
    <r>
      <rPr>
        <b/>
        <sz val="10"/>
        <color rgb="FF0B0C0B"/>
        <rFont val="Times New Roman"/>
        <family val="1"/>
      </rPr>
      <t>NE36</t>
    </r>
  </si>
  <si>
    <r>
      <rPr>
        <sz val="10"/>
        <color rgb="FF0B0C0B"/>
        <rFont val="Times New Roman"/>
        <family val="1"/>
      </rPr>
      <t>Back Neck Width</t>
    </r>
  </si>
  <si>
    <r>
      <rPr>
        <sz val="10"/>
        <color rgb="FF0B0C0B"/>
        <rFont val="Times New Roman"/>
        <family val="1"/>
      </rPr>
      <t>SNP To SNP</t>
    </r>
  </si>
  <si>
    <r>
      <rPr>
        <b/>
        <sz val="10"/>
        <color rgb="FF0B0C0B"/>
        <rFont val="Times New Roman"/>
        <family val="1"/>
      </rPr>
      <t>NE32</t>
    </r>
  </si>
  <si>
    <r>
      <rPr>
        <sz val="10"/>
        <color rgb="FF0B0C0B"/>
        <rFont val="Times New Roman"/>
        <family val="1"/>
      </rPr>
      <t>Front Neck Drop</t>
    </r>
  </si>
  <si>
    <r>
      <rPr>
        <sz val="10"/>
        <color rgb="FF0B0C0B"/>
        <rFont val="Times New Roman"/>
        <family val="1"/>
      </rPr>
      <t>SNP To Neck Seam</t>
    </r>
  </si>
  <si>
    <r>
      <rPr>
        <b/>
        <sz val="10"/>
        <color rgb="FF0B0C0B"/>
        <rFont val="Times New Roman"/>
        <family val="1"/>
      </rPr>
      <t>NE33</t>
    </r>
  </si>
  <si>
    <r>
      <rPr>
        <sz val="10"/>
        <color rgb="FF0B0C0B"/>
        <rFont val="Times New Roman"/>
        <family val="1"/>
      </rPr>
      <t>Back Neck Drop</t>
    </r>
  </si>
  <si>
    <r>
      <rPr>
        <sz val="10"/>
        <color rgb="FF0B0C0B"/>
        <rFont val="Times New Roman"/>
        <family val="1"/>
      </rPr>
      <t>SNP To CB Seam</t>
    </r>
  </si>
  <si>
    <r>
      <rPr>
        <b/>
        <sz val="10"/>
        <color rgb="FF0B0C0B"/>
        <rFont val="Times New Roman"/>
        <family val="1"/>
      </rPr>
      <t>NE34</t>
    </r>
  </si>
  <si>
    <r>
      <rPr>
        <sz val="10"/>
        <color rgb="FF0B0C0B"/>
        <rFont val="Times New Roman"/>
        <family val="1"/>
      </rPr>
      <t>Collar depth</t>
    </r>
  </si>
  <si>
    <r>
      <rPr>
        <b/>
        <sz val="10"/>
        <color rgb="FF0B0C0B"/>
        <rFont val="Times New Roman"/>
        <family val="1"/>
      </rPr>
      <t>BDY19</t>
    </r>
  </si>
  <si>
    <r>
      <rPr>
        <sz val="10"/>
        <color rgb="FF0B0C0B"/>
        <rFont val="Times New Roman"/>
        <family val="1"/>
      </rPr>
      <t>Armhole Straight</t>
    </r>
  </si>
  <si>
    <r>
      <rPr>
        <sz val="10"/>
        <color rgb="FF0B0C0B"/>
        <rFont val="Times New Roman"/>
        <family val="1"/>
      </rPr>
      <t>Underarm To Shoulder seam</t>
    </r>
  </si>
  <si>
    <r>
      <rPr>
        <b/>
        <sz val="10"/>
        <color rgb="FF0B0C0B"/>
        <rFont val="Times New Roman"/>
        <family val="1"/>
      </rPr>
      <t>BDY25</t>
    </r>
  </si>
  <si>
    <r>
      <rPr>
        <sz val="10"/>
        <color rgb="FF0B0C0B"/>
        <rFont val="Times New Roman"/>
        <family val="1"/>
      </rPr>
      <t>Distance Between Raglan Points Back</t>
    </r>
  </si>
  <si>
    <r>
      <rPr>
        <sz val="10"/>
        <color rgb="FF0B0C0B"/>
        <rFont val="Times New Roman"/>
        <family val="1"/>
      </rPr>
      <t>Across Seam To Seam</t>
    </r>
  </si>
  <si>
    <r>
      <rPr>
        <b/>
        <sz val="10"/>
        <color rgb="FF0B0C0B"/>
        <rFont val="Times New Roman"/>
        <family val="1"/>
      </rPr>
      <t>SL30</t>
    </r>
  </si>
  <si>
    <r>
      <rPr>
        <sz val="10"/>
        <color rgb="FF0B0C0B"/>
        <rFont val="Times New Roman"/>
        <family val="1"/>
      </rPr>
      <t>Overarm Sleeve Length Set In</t>
    </r>
  </si>
  <si>
    <r>
      <rPr>
        <sz val="10"/>
        <color rgb="FF0B0C0B"/>
        <rFont val="Times New Roman"/>
        <family val="1"/>
      </rPr>
      <t>Shoulder Point To Hem</t>
    </r>
  </si>
  <si>
    <r>
      <rPr>
        <b/>
        <sz val="10"/>
        <color rgb="FF0B0C0B"/>
        <rFont val="Times New Roman"/>
        <family val="1"/>
      </rPr>
      <t>SL37</t>
    </r>
  </si>
  <si>
    <r>
      <rPr>
        <sz val="10"/>
        <color rgb="FF0B0C0B"/>
        <rFont val="Times New Roman"/>
        <family val="1"/>
      </rPr>
      <t>Bicep Width</t>
    </r>
  </si>
  <si>
    <r>
      <rPr>
        <sz val="10"/>
        <color rgb="FF0B0C0B"/>
        <rFont val="Times New Roman"/>
        <family val="1"/>
      </rPr>
      <t>2cm Below Armhole, Across</t>
    </r>
  </si>
  <si>
    <r>
      <rPr>
        <b/>
        <sz val="10"/>
        <color rgb="FF0B0C0B"/>
        <rFont val="Times New Roman"/>
        <family val="1"/>
      </rPr>
      <t>SL38</t>
    </r>
  </si>
  <si>
    <r>
      <rPr>
        <sz val="10"/>
        <color rgb="FF0B0C0B"/>
        <rFont val="Times New Roman"/>
        <family val="1"/>
      </rPr>
      <t>Elbow Width</t>
    </r>
  </si>
  <si>
    <r>
      <rPr>
        <sz val="10"/>
        <color rgb="FF0B0C0B"/>
        <rFont val="Times New Roman"/>
        <family val="1"/>
      </rPr>
      <t>Fold sleeve from hem to shoulder point for half measure</t>
    </r>
  </si>
  <si>
    <r>
      <rPr>
        <b/>
        <sz val="10"/>
        <color rgb="FF0B0C0B"/>
        <rFont val="Times New Roman"/>
        <family val="1"/>
      </rPr>
      <t>SL39</t>
    </r>
  </si>
  <si>
    <r>
      <rPr>
        <sz val="10"/>
        <color rgb="FF0B0C0B"/>
        <rFont val="Times New Roman"/>
        <family val="1"/>
      </rPr>
      <t>Forearm Width</t>
    </r>
  </si>
  <si>
    <r>
      <rPr>
        <sz val="10"/>
        <color rgb="FF0B0C0B"/>
        <rFont val="Times New Roman"/>
        <family val="1"/>
      </rPr>
      <t>13 cm from hem</t>
    </r>
  </si>
  <si>
    <r>
      <rPr>
        <b/>
        <sz val="10"/>
        <color rgb="FF0B0C0B"/>
        <rFont val="Times New Roman"/>
        <family val="1"/>
      </rPr>
      <t>SL40</t>
    </r>
  </si>
  <si>
    <r>
      <rPr>
        <sz val="10"/>
        <color rgb="FF0B0C0B"/>
        <rFont val="Times New Roman"/>
        <family val="1"/>
      </rPr>
      <t>Cuff Width Relaxed</t>
    </r>
  </si>
  <si>
    <r>
      <rPr>
        <sz val="10"/>
        <color rgb="FF0B0C0B"/>
        <rFont val="Times New Roman"/>
        <family val="1"/>
      </rPr>
      <t>Measured at edge of cuff</t>
    </r>
  </si>
  <si>
    <r>
      <rPr>
        <b/>
        <sz val="10"/>
        <color rgb="FF0B0C0B"/>
        <rFont val="Times New Roman"/>
        <family val="1"/>
      </rPr>
      <t>SL42</t>
    </r>
  </si>
  <si>
    <r>
      <rPr>
        <sz val="10"/>
        <color rgb="FF0B0C0B"/>
        <rFont val="Times New Roman"/>
        <family val="1"/>
      </rPr>
      <t>Cuff Depth</t>
    </r>
  </si>
  <si>
    <r>
      <rPr>
        <b/>
        <sz val="10"/>
        <color rgb="FF0B0C0B"/>
        <rFont val="Times New Roman"/>
        <family val="1"/>
      </rPr>
      <t>BDY29</t>
    </r>
  </si>
  <si>
    <r>
      <rPr>
        <sz val="10"/>
        <color rgb="FF0B0C0B"/>
        <rFont val="Times New Roman"/>
        <family val="1"/>
      </rPr>
      <t>Logo Position From CF</t>
    </r>
  </si>
  <si>
    <r>
      <rPr>
        <sz val="10"/>
        <color rgb="FF0B0C0B"/>
        <rFont val="Times New Roman"/>
        <family val="1"/>
      </rPr>
      <t>CF neck seam To Top Of 'R'</t>
    </r>
  </si>
  <si>
    <t>CHỈ MAY NHÃN CHÍNH 40/2</t>
  </si>
  <si>
    <t xml:space="preserve">GIẤY CHỐNG ẨM </t>
  </si>
  <si>
    <t>UA</t>
  </si>
  <si>
    <t xml:space="preserve"> GÓI CHỐNG ẨM 2G</t>
  </si>
  <si>
    <t>WHITE/
BLACK</t>
  </si>
  <si>
    <t>THẺ BÀI
Rapha Swing Ticket RAPHA TKT N 45mm x 90mm + Rapha Swing Ticket RAPHA TKT N 45mm x 90mm</t>
  </si>
  <si>
    <t>SETS</t>
  </si>
  <si>
    <t>BAO POLY 
W= 33cm x 39cm</t>
  </si>
  <si>
    <t>IT6</t>
  </si>
  <si>
    <t xml:space="preserve"> GÓI CHỐNG ẨM 10G</t>
  </si>
  <si>
    <t>STICKER DÁN THÙNG</t>
  </si>
  <si>
    <t>THÙNG CARTON 60CM x 40CM x 30CM</t>
  </si>
  <si>
    <t>Black</t>
  </si>
  <si>
    <t>VỊ TRÍ LOGO TỪ GIỮA ĐƯỜNG MAY CỔ ĐẾN ĐỈNH CHỮ R</t>
  </si>
  <si>
    <t>SATIN RIBBON</t>
  </si>
  <si>
    <t>R12-0017</t>
  </si>
  <si>
    <t>R12-0020</t>
  </si>
  <si>
    <t>R12-0014</t>
  </si>
  <si>
    <t>R12-0008</t>
  </si>
  <si>
    <t>POPLIN STORY LABEL</t>
  </si>
  <si>
    <t>BỎ VÀO KHI GẤP XẾP</t>
  </si>
  <si>
    <t>2GRAM - ĐỂ VÀO ÁO KHI ĐÓNG GÓI, DÙNG CHO TẤT CẢ CÁC CỬA HÀNG</t>
  </si>
  <si>
    <t>WHITE/BLACK</t>
  </si>
  <si>
    <t>XỎ DÂY THẺ BÀI QUA DÂY SATIN Ở CỔ (XEM HÌNH)</t>
  </si>
  <si>
    <t>ĐÓNG 1 SẢN PHẨM VÀO BAO</t>
  </si>
  <si>
    <t>CTSS24P0326001T00K LOT 809/5 ÁNH C CẤP ĐỦ SỐ LƯỢNG</t>
  </si>
  <si>
    <t>CTSS24P0326002T00K LOT 809/5 ÁNH C CẤP ĐỦ SỐ LƯỢNG</t>
  </si>
  <si>
    <t>10GRAM - BỎ VÀO THÙNG KHI ĐÓNG GÓI</t>
  </si>
  <si>
    <t>DÁN VÀO 4 MẶT THÙNG</t>
  </si>
  <si>
    <t>THÙNG + TẤM LÓT THÙNG + BAO 100X120</t>
  </si>
  <si>
    <t>CHỈ MAY NHÃN POPLIN 40/2</t>
  </si>
  <si>
    <t>CHỈ MAY NHÃN CHÍNH</t>
  </si>
  <si>
    <t>CHỈ MAY NHÃN POPLIN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</si>
  <si>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</si>
  <si>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</si>
  <si>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</si>
  <si>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</si>
  <si>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</si>
  <si>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</si>
  <si>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</si>
  <si>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</si>
  <si>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</si>
  <si>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</si>
  <si>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</si>
  <si>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</si>
  <si>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</si>
  <si>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</si>
  <si>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</si>
  <si>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</si>
  <si>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</si>
  <si>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</si>
  <si>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</si>
  <si>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</si>
  <si>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</si>
  <si>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BLACK - SJ</t>
  </si>
  <si>
    <t>C9700</t>
  </si>
  <si>
    <t>VTK6261-3 FRENCH TERRY 100%ORGANIC COTTON 30'S/2CMOGC+8'S/1CMOGC 440GSM, CW: 165CM</t>
  </si>
  <si>
    <t>VỊ TRÍ ĐO</t>
  </si>
  <si>
    <t>TO BẢN LAI</t>
  </si>
  <si>
    <t>DÀI TÚI SAU</t>
  </si>
  <si>
    <t>VỊ TRÍ LOGO ĐO TỪ CẠNH DƯỚI TÚI ĐẾN DƯỚI CHỮ 'A'</t>
  </si>
  <si>
    <t>ĐỊNH VỊ HÌNH THÊU TÚI SAU</t>
  </si>
  <si>
    <t>White Alyssum</t>
  </si>
  <si>
    <t>R12-0012</t>
  </si>
  <si>
    <t>LUỒN TẠI LƯNG</t>
  </si>
  <si>
    <t>MAY TẠI LƯNG</t>
  </si>
  <si>
    <t>CHỈ MAY CHÍNH + MAY NHÃN + VẮT SỔ 40/2</t>
  </si>
  <si>
    <t>MAY TẠI LAI TRÁI NGƯỜI MẶC -
TỪ MÉP LƯNG TRÊN XUỐNG 10CM</t>
  </si>
  <si>
    <t>Men's Cotton Sweatpant</t>
  </si>
  <si>
    <t>PANTS</t>
  </si>
  <si>
    <t>VẢI CHÍNH + TÚI + LƯNG</t>
  </si>
  <si>
    <t>MAY TẠI HAI BÊN LAI</t>
  </si>
  <si>
    <t>R12  SS25  G2773</t>
  </si>
  <si>
    <t>LỖI VẢI (DEFECT)
+ ĐẦU KHÚC</t>
  </si>
  <si>
    <t>SỐ LƯỢNG CẦN CẤP CHO TEST INHOUSE</t>
  </si>
  <si>
    <t>SHIPPING SAMPLE</t>
  </si>
  <si>
    <t>XSM</t>
  </si>
  <si>
    <t>SML</t>
  </si>
  <si>
    <t>MED</t>
  </si>
  <si>
    <t>LRG</t>
  </si>
  <si>
    <t>XLG</t>
  </si>
  <si>
    <t>THUN LƯNG 5CM</t>
  </si>
  <si>
    <t>THUN LAI 3CM</t>
  </si>
  <si>
    <t>R12-0046</t>
  </si>
  <si>
    <t>CARE LABEL
100%ORGANIC COTTON</t>
  </si>
  <si>
    <t>Basic Black/Basic White</t>
  </si>
  <si>
    <t>White Alyssum/Basic Black</t>
  </si>
  <si>
    <t>R12-0064</t>
  </si>
  <si>
    <t>C8149</t>
  </si>
  <si>
    <t>111077953X</t>
  </si>
  <si>
    <t>R12-0055</t>
  </si>
  <si>
    <t>Immago
523584-01</t>
  </si>
  <si>
    <t>R12-0010</t>
  </si>
  <si>
    <t>R12-0009</t>
  </si>
  <si>
    <t>RAPHA TKT N</t>
  </si>
  <si>
    <t>R12-0011</t>
  </si>
  <si>
    <t>RAPHA
ADH1</t>
  </si>
  <si>
    <t>BARCODE STICKERS 40mm x 50mm DÁN BAO + DÁN HANGTAG + DÁN THÙNG</t>
  </si>
  <si>
    <t>VỊ TRÍ LOGO ĐO TỪ CẠNH DƯỚI TÚI ĐẾN DƯỚI CHỮ 'A' LÀ 2CM</t>
  </si>
  <si>
    <t>VỊ TRÍ LOGO ĐO TỪ CẠNH PHẢI TÚI ĐẾN DẤU CHẤM LÀ 1.5CM</t>
  </si>
  <si>
    <r>
      <t xml:space="preserve">MAY XUNG QUANH 4 CẠNH 
TỪ CẠNH LƯNG XUỐNG 2CM - MAY GIỮA ĐƯỜNG ĐÁY SAU (NHƯ HÌNH)
</t>
    </r>
    <r>
      <rPr>
        <b/>
        <sz val="28"/>
        <rFont val="Muli"/>
      </rPr>
      <t>CHÚ Ý: CHỈ TRÊN MAY TIỆP MÀU NHÃN - CHỈ DƯỚI MAY TỆP MÀU VẢI</t>
    </r>
  </si>
  <si>
    <r>
      <t xml:space="preserve">DIỄU 4 CẠNH,
MAY BÊN TRONG TÚI (MAY TRÊN THÂN QUẦN)  TỪ MIỆNG TÚI XUỐNG 4CM (NHƯ HÌNH)
</t>
    </r>
    <r>
      <rPr>
        <b/>
        <sz val="28"/>
        <rFont val="Muli"/>
      </rPr>
      <t>CHÚ Ý: CHỈ TRÊN MAY TIỆP MÀU NHÃN - CHỈ DƯỚI MAY TỆP MÀU VẢI</t>
    </r>
  </si>
  <si>
    <t>GẬP ĐÔI, MAY BÊN TRÁI NHÃN CHÍNH,  KẸP DƯỚI LƯNG CÁCH NHÃN CHÍNH 3.5CM, THÀNH PHẨM LỘ NGOÀI 1CM</t>
  </si>
  <si>
    <t>1PCS DÁN TRÊN BAO POLYBAG
1PCS DÁN TRÊN THẺ BÀI
1PCS DÁN NGOÀI THÙNG</t>
  </si>
  <si>
    <t>DÂY LUỒN ĐẦU TIP</t>
  </si>
  <si>
    <t xml:space="preserve">THẺ BÀI
Rapha Swing Ticket RAPHA TKT N </t>
  </si>
  <si>
    <r>
      <rPr>
        <sz val="11"/>
        <color rgb="FF0B0C0B"/>
        <rFont val="Arial Black"/>
        <family val="2"/>
      </rPr>
      <t>LW7</t>
    </r>
  </si>
  <si>
    <r>
      <rPr>
        <sz val="11"/>
        <color rgb="FF0B0C0B"/>
        <rFont val="Arial Black"/>
        <family val="2"/>
      </rPr>
      <t>Waist Width</t>
    </r>
  </si>
  <si>
    <r>
      <rPr>
        <sz val="11"/>
        <color rgb="FF0B0C0B"/>
        <rFont val="Arial Black"/>
        <family val="2"/>
      </rPr>
      <t>Edge To Edge</t>
    </r>
  </si>
  <si>
    <t>RỘNG LƯNG : TỪ MÉP TỚI MÉP</t>
  </si>
  <si>
    <r>
      <rPr>
        <sz val="11"/>
        <color rgb="FF0B0C0B"/>
        <rFont val="Arial Black"/>
        <family val="2"/>
      </rPr>
      <t>LW9</t>
    </r>
  </si>
  <si>
    <r>
      <rPr>
        <sz val="11"/>
        <color rgb="FF0B0C0B"/>
        <rFont val="Arial Black"/>
        <family val="2"/>
      </rPr>
      <t>CF Waistband Depth</t>
    </r>
  </si>
  <si>
    <t xml:space="preserve">TO BẢN LƯNG TẠI GIỮA TRƯỚC </t>
  </si>
  <si>
    <r>
      <rPr>
        <sz val="11"/>
        <color rgb="FF0B0C0B"/>
        <rFont val="Arial Black"/>
        <family val="2"/>
      </rPr>
      <t>AP053</t>
    </r>
  </si>
  <si>
    <r>
      <rPr>
        <sz val="11"/>
        <color rgb="FF0B0C0B"/>
        <rFont val="Arial Black"/>
        <family val="2"/>
      </rPr>
      <t>Low Hip Position</t>
    </r>
  </si>
  <si>
    <r>
      <rPr>
        <sz val="11"/>
        <color rgb="FF0B0C0B"/>
        <rFont val="Arial Black"/>
        <family val="2"/>
      </rPr>
      <t>Low Hip Position from Waist - along side seam</t>
    </r>
  </si>
  <si>
    <t>VỊ TRÍ HÔNG TẠI EO DỌC THEO SƯỜN NGOÀI</t>
  </si>
  <si>
    <r>
      <rPr>
        <sz val="11"/>
        <color rgb="FF23252A"/>
        <rFont val="Calibri"/>
        <family val="2"/>
      </rPr>
      <t>Measured at three points</t>
    </r>
  </si>
  <si>
    <r>
      <rPr>
        <sz val="11"/>
        <color rgb="FF0B0C0B"/>
        <rFont val="Arial Black"/>
        <family val="2"/>
      </rPr>
      <t>LW18</t>
    </r>
  </si>
  <si>
    <r>
      <rPr>
        <sz val="11"/>
        <color rgb="FF0B0C0B"/>
        <rFont val="Arial Black"/>
        <family val="2"/>
      </rPr>
      <t>Low Hip Width</t>
    </r>
  </si>
  <si>
    <r>
      <rPr>
        <sz val="11"/>
        <color rgb="FF0B0C0B"/>
        <rFont val="Arial Black"/>
        <family val="2"/>
      </rPr>
      <t>15cm Below Waistband, Across</t>
    </r>
  </si>
  <si>
    <t xml:space="preserve">RỘNG HÔNG 15CM DƯỚI LƯNG </t>
  </si>
  <si>
    <r>
      <rPr>
        <sz val="11"/>
        <color rgb="FF0B0C0B"/>
        <rFont val="Arial Black"/>
        <family val="2"/>
      </rPr>
      <t>Measured at three points</t>
    </r>
  </si>
  <si>
    <r>
      <rPr>
        <sz val="11"/>
        <color rgb="FF0B0C0B"/>
        <rFont val="Arial Black"/>
        <family val="2"/>
      </rPr>
      <t>LW19</t>
    </r>
  </si>
  <si>
    <r>
      <rPr>
        <sz val="11"/>
        <color rgb="FF0B0C0B"/>
        <rFont val="Arial Black"/>
        <family val="2"/>
      </rPr>
      <t>Front Rise</t>
    </r>
  </si>
  <si>
    <r>
      <rPr>
        <sz val="11"/>
        <color rgb="FF0B0C0B"/>
        <rFont val="Arial Black"/>
        <family val="2"/>
      </rPr>
      <t>Exl Waistband</t>
    </r>
  </si>
  <si>
    <t xml:space="preserve">ĐÁY TRƯỚC - KHÔNG BAO GỒM LƯNG </t>
  </si>
  <si>
    <r>
      <rPr>
        <sz val="11"/>
        <color rgb="FF0B0C0B"/>
        <rFont val="Arial Black"/>
        <family val="2"/>
      </rPr>
      <t>LW20</t>
    </r>
  </si>
  <si>
    <r>
      <rPr>
        <sz val="11"/>
        <color rgb="FF0B0C0B"/>
        <rFont val="Arial Black"/>
        <family val="2"/>
      </rPr>
      <t>Back Rise</t>
    </r>
  </si>
  <si>
    <t xml:space="preserve">ĐÁY SAU - KHÔNG BAO GỒM LƯNG </t>
  </si>
  <si>
    <r>
      <rPr>
        <sz val="11"/>
        <color rgb="FF0B0C0B"/>
        <rFont val="Arial Black"/>
        <family val="2"/>
      </rPr>
      <t>LW23</t>
    </r>
  </si>
  <si>
    <r>
      <rPr>
        <sz val="11"/>
        <color rgb="FF0B0C0B"/>
        <rFont val="Arial Black"/>
        <family val="2"/>
      </rPr>
      <t>Thigh Width At X Fork</t>
    </r>
  </si>
  <si>
    <r>
      <rPr>
        <sz val="11"/>
        <color rgb="FF0B0C0B"/>
        <rFont val="Arial Black"/>
        <family val="2"/>
      </rPr>
      <t>2cm Down, Across</t>
    </r>
  </si>
  <si>
    <t>RỘNG ĐÙI - 2CM XUỐNG TỪ ĐÁY QUẦN</t>
  </si>
  <si>
    <r>
      <rPr>
        <sz val="11"/>
        <color rgb="FF0B0C0B"/>
        <rFont val="Arial Black"/>
        <family val="2"/>
      </rPr>
      <t>LW5</t>
    </r>
  </si>
  <si>
    <r>
      <rPr>
        <sz val="11"/>
        <color rgb="FF0B0C0B"/>
        <rFont val="Arial Black"/>
        <family val="2"/>
      </rPr>
      <t>Knee Width</t>
    </r>
  </si>
  <si>
    <r>
      <rPr>
        <sz val="11"/>
        <color rgb="FF0B0C0B"/>
        <rFont val="Arial Black"/>
        <family val="2"/>
      </rPr>
      <t>At Half Leg</t>
    </r>
  </si>
  <si>
    <t>RỘNG GOOID - TẠI 1/2 QUẦN</t>
  </si>
  <si>
    <r>
      <rPr>
        <sz val="11"/>
        <color rgb="FF0B0C0B"/>
        <rFont val="Arial Black"/>
        <family val="2"/>
      </rPr>
      <t>LW24</t>
    </r>
  </si>
  <si>
    <r>
      <rPr>
        <sz val="11"/>
        <color rgb="FF0B0C0B"/>
        <rFont val="Arial Black"/>
        <family val="2"/>
      </rPr>
      <t>Hem Width</t>
    </r>
  </si>
  <si>
    <t>RỘNG LAI - TỪ MÉP TỚI MÉP</t>
  </si>
  <si>
    <r>
      <rPr>
        <sz val="11"/>
        <color rgb="FF0B0C0B"/>
        <rFont val="Arial Black"/>
        <family val="2"/>
      </rPr>
      <t>LW25</t>
    </r>
  </si>
  <si>
    <r>
      <rPr>
        <sz val="11"/>
        <color rgb="FF0B0C0B"/>
        <rFont val="Arial Black"/>
        <family val="2"/>
      </rPr>
      <t>Hem Depth</t>
    </r>
  </si>
  <si>
    <r>
      <rPr>
        <sz val="11"/>
        <color rgb="FF0B0C0B"/>
        <rFont val="Arial Black"/>
        <family val="2"/>
      </rPr>
      <t>LW27</t>
    </r>
  </si>
  <si>
    <r>
      <rPr>
        <sz val="11"/>
        <color rgb="FF0B0C0B"/>
        <rFont val="Arial Black"/>
        <family val="2"/>
      </rPr>
      <t>Inside Leg</t>
    </r>
  </si>
  <si>
    <t>SƯỜN TRONG</t>
  </si>
  <si>
    <r>
      <rPr>
        <sz val="11"/>
        <color rgb="FF0B0C0B"/>
        <rFont val="Arial Black"/>
        <family val="2"/>
      </rPr>
      <t>LW4</t>
    </r>
  </si>
  <si>
    <r>
      <rPr>
        <sz val="11"/>
        <color rgb="FF0B0C0B"/>
        <rFont val="Arial Black"/>
        <family val="2"/>
      </rPr>
      <t>Outside Leg Seam</t>
    </r>
  </si>
  <si>
    <r>
      <rPr>
        <sz val="11"/>
        <color rgb="FF0B0C0B"/>
        <rFont val="Arial Black"/>
        <family val="2"/>
      </rPr>
      <t>WB Seam to Hem</t>
    </r>
  </si>
  <si>
    <t>SƯỜN NGOÀI - TỪ ĐỈNH LƯNG TỚI LAI</t>
  </si>
  <si>
    <r>
      <rPr>
        <sz val="11"/>
        <color rgb="FF0B0C0B"/>
        <rFont val="Arial Black"/>
        <family val="2"/>
      </rPr>
      <t>PKT3</t>
    </r>
  </si>
  <si>
    <r>
      <rPr>
        <sz val="11"/>
        <color rgb="FF0B0C0B"/>
        <rFont val="Arial Black"/>
        <family val="2"/>
      </rPr>
      <t>Pocket Opening</t>
    </r>
  </si>
  <si>
    <t xml:space="preserve">MIỆNG TÚI </t>
  </si>
  <si>
    <r>
      <rPr>
        <sz val="11"/>
        <color rgb="FF0B0C0B"/>
        <rFont val="Arial Black"/>
        <family val="2"/>
      </rPr>
      <t>PKT4</t>
    </r>
  </si>
  <si>
    <r>
      <rPr>
        <sz val="11"/>
        <color rgb="FF0B0C0B"/>
        <rFont val="Arial Black"/>
        <family val="2"/>
      </rPr>
      <t>Back Pocket width</t>
    </r>
  </si>
  <si>
    <t>RỘNG TÚI SAU</t>
  </si>
  <si>
    <r>
      <rPr>
        <sz val="11"/>
        <color rgb="FF0B0C0B"/>
        <rFont val="Arial Black"/>
        <family val="2"/>
      </rPr>
      <t>PKT5</t>
    </r>
  </si>
  <si>
    <r>
      <rPr>
        <sz val="11"/>
        <color rgb="FF0B0C0B"/>
        <rFont val="Arial Black"/>
        <family val="2"/>
      </rPr>
      <t>Back Pocket Length</t>
    </r>
  </si>
  <si>
    <r>
      <rPr>
        <sz val="11"/>
        <color rgb="FF0B0C0B"/>
        <rFont val="Arial Black"/>
        <family val="2"/>
      </rPr>
      <t>APX057</t>
    </r>
  </si>
  <si>
    <r>
      <rPr>
        <sz val="11"/>
        <color rgb="FF0B0C0B"/>
        <rFont val="Arial Black"/>
        <family val="2"/>
      </rPr>
      <t>Back Pocket Position</t>
    </r>
  </si>
  <si>
    <r>
      <rPr>
        <sz val="11"/>
        <color rgb="FF0B0C0B"/>
        <rFont val="Arial Black"/>
        <family val="2"/>
      </rPr>
      <t>Back Pocket Position - from top waist edge</t>
    </r>
  </si>
  <si>
    <t xml:space="preserve">VỊ TRÍ TÚI SAU - TỪ MÉP LƯNG TRÊN </t>
  </si>
  <si>
    <r>
      <rPr>
        <sz val="11"/>
        <color rgb="FF0B0C0B"/>
        <rFont val="Arial Black"/>
        <family val="2"/>
      </rPr>
      <t>LOGO1</t>
    </r>
  </si>
  <si>
    <r>
      <rPr>
        <sz val="11"/>
        <color rgb="FF0B0C0B"/>
        <rFont val="Arial Black"/>
        <family val="2"/>
      </rPr>
      <t>Back Logo placement</t>
    </r>
  </si>
  <si>
    <r>
      <rPr>
        <sz val="11"/>
        <color rgb="FF0B0C0B"/>
        <rFont val="Arial Black"/>
        <family val="2"/>
      </rPr>
      <t>From bottom edge of pocket to bottom of 'a' of "Rapha" logo</t>
    </r>
  </si>
  <si>
    <r>
      <rPr>
        <sz val="11"/>
        <color rgb="FF0B0C0B"/>
        <rFont val="Arial Black"/>
        <family val="2"/>
      </rPr>
      <t>LOGO2</t>
    </r>
  </si>
  <si>
    <r>
      <rPr>
        <sz val="11"/>
        <color rgb="FF0B0C0B"/>
        <rFont val="Arial Black"/>
        <family val="2"/>
      </rPr>
      <t>From RH pocket edge to 'dot' of "Rapha" logo</t>
    </r>
  </si>
  <si>
    <t>VỊ TRÍ ĐO TỪ CẠNH BÊN TÚI ĐẾN GIỮ DÂU CHẤM</t>
  </si>
  <si>
    <t>LW28</t>
  </si>
  <si>
    <t>Drawcord length (per
side)</t>
  </si>
  <si>
    <t>Visible when Waist band relaxed</t>
  </si>
  <si>
    <t>DÀI DÂY LUỒN 2 BÊN ĐỂ ÊM</t>
  </si>
  <si>
    <t>Displaying 19 - 19 of 19 results                                                                                                                                                      Units: CM     Grading Display: Absolute</t>
  </si>
  <si>
    <t>CẮT CHÍNH XÁC</t>
  </si>
  <si>
    <t>RAPHA
CARE LBL</t>
  </si>
  <si>
    <t>THÊU BTP TÚI SAU - THÊU GIA CÔNG</t>
  </si>
  <si>
    <t>DUYỆT CHẤT LƯỢNG HÌNH THÊU THEO S/O ĐÃ CHUYỂN NGÀY 20-NOV</t>
  </si>
  <si>
    <t>R12-SP01</t>
  </si>
  <si>
    <t>DROP 2 - PERFORMANCE 2</t>
  </si>
  <si>
    <t>R12-0068</t>
  </si>
  <si>
    <t>CHỈ TIỆP MÀU NHÃN</t>
  </si>
  <si>
    <t>CHỈ TRÊN TIỆP MÀU VẢI
CHỈ DƯỚI MAY CHỈ WHITE ALYSSUM (TIỆP MÀU NHÃN)</t>
  </si>
  <si>
    <t>SS25 - DROP 2 PERFORMANCE 2</t>
  </si>
  <si>
    <r>
      <rPr>
        <b/>
        <sz val="11"/>
        <color rgb="FF0B0C0B"/>
        <rFont val="Arial Black"/>
        <family val="2"/>
      </rPr>
      <t>Dim</t>
    </r>
  </si>
  <si>
    <r>
      <rPr>
        <b/>
        <sz val="11"/>
        <color rgb="FF0B0C0B"/>
        <rFont val="Arial Black"/>
        <family val="2"/>
      </rPr>
      <t>Title</t>
    </r>
  </si>
  <si>
    <r>
      <rPr>
        <b/>
        <sz val="11"/>
        <color rgb="FF0B0C0B"/>
        <rFont val="Arial Black"/>
        <family val="2"/>
      </rPr>
      <t>Description</t>
    </r>
  </si>
  <si>
    <r>
      <rPr>
        <b/>
        <sz val="11"/>
        <color rgb="FF0B0C0B"/>
        <rFont val="Arial Black"/>
        <family val="2"/>
      </rPr>
      <t>Tol (-)</t>
    </r>
  </si>
  <si>
    <r>
      <rPr>
        <b/>
        <sz val="11"/>
        <color rgb="FF0B0C0B"/>
        <rFont val="Arial Black"/>
        <family val="2"/>
      </rPr>
      <t>Tol (+)</t>
    </r>
  </si>
  <si>
    <r>
      <rPr>
        <b/>
        <sz val="11"/>
        <color rgb="FF0B0C0B"/>
        <rFont val="Arial Black"/>
        <family val="2"/>
      </rPr>
      <t>XSM</t>
    </r>
  </si>
  <si>
    <r>
      <rPr>
        <b/>
        <sz val="11"/>
        <color rgb="FF0B0C0B"/>
        <rFont val="Arial Black"/>
        <family val="2"/>
      </rPr>
      <t>SML</t>
    </r>
  </si>
  <si>
    <r>
      <rPr>
        <b/>
        <sz val="11"/>
        <color rgb="FF0B0C0B"/>
        <rFont val="Arial Black"/>
        <family val="2"/>
      </rPr>
      <t>MED</t>
    </r>
  </si>
  <si>
    <r>
      <rPr>
        <b/>
        <sz val="11"/>
        <color rgb="FF0B0C0B"/>
        <rFont val="Arial Black"/>
        <family val="2"/>
      </rPr>
      <t>LRG</t>
    </r>
  </si>
  <si>
    <r>
      <rPr>
        <b/>
        <sz val="11"/>
        <color rgb="FF0B0C0B"/>
        <rFont val="Arial Black"/>
        <family val="2"/>
      </rPr>
      <t>XLG</t>
    </r>
  </si>
  <si>
    <r>
      <rPr>
        <b/>
        <sz val="11"/>
        <color rgb="FF0B0C0B"/>
        <rFont val="Arial Black"/>
        <family val="2"/>
      </rPr>
      <t>XXL</t>
    </r>
  </si>
  <si>
    <t>CFU01XXBBW</t>
  </si>
  <si>
    <t>Black / White</t>
  </si>
  <si>
    <t>BASIC BLACK</t>
  </si>
  <si>
    <t>RPSS25P0007023A00K LOT DC6202A ÁNH I CẤP TRIỆT TIÊU 208M
LOT DC6202A ÁNH I CẤP TRIỆT TIÊU 46M
LOT DC5291 ÁNH L CẤP ĐỦ 400M</t>
  </si>
  <si>
    <t>NOTE: NCC QUA GỠ SỢI TẠP TRÊN HÀNG THÀNH PHẨM
CẮT ĐỒNG BỘ THEO ÁNH KHÔNG MIX ÁNH KHI THAY THÂN</t>
  </si>
  <si>
    <t>DỰNG XÉ</t>
  </si>
  <si>
    <t>KHUY</t>
  </si>
  <si>
    <t>BLACK</t>
  </si>
  <si>
    <t>DÙNG TỒN</t>
  </si>
  <si>
    <t>17AXU</t>
  </si>
  <si>
    <t>DÂY LUỒN TRÒN ĐẦU TIP SƠN</t>
  </si>
  <si>
    <t>DÀI DÂY LUỒN THEO SIZE</t>
  </si>
  <si>
    <t>121CM</t>
  </si>
  <si>
    <t>126CM</t>
  </si>
  <si>
    <t>111CM</t>
  </si>
  <si>
    <t>116CM</t>
  </si>
  <si>
    <t>131CM</t>
  </si>
  <si>
    <t>136CM</t>
  </si>
  <si>
    <t>KHUY TRÒN</t>
  </si>
  <si>
    <t>THAM KHẢO CÁCH MAY THEO QUẦN MẪU MÃ HÀNG R12-SP01, MÀU DARK NAVY SIZE M CHUYỂN CÙNG TÁC NGHIỆP NGÀY 04-DEC-24</t>
  </si>
  <si>
    <t>KÍCH THƯỚC:</t>
  </si>
  <si>
    <t>165119155X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</si>
</sst>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000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33"/>
      <name val="Muli"/>
    </font>
    <font>
      <b/>
      <sz val="24"/>
      <color theme="1"/>
      <name val="Muli"/>
    </font>
    <font>
      <sz val="5.5"/>
      <name val="Calibri"/>
      <family val="2"/>
    </font>
    <font>
      <sz val="5.5"/>
      <color rgb="FF0B0C0B"/>
      <name val="Calibri"/>
      <family val="2"/>
    </font>
    <font>
      <b/>
      <sz val="5.5"/>
      <name val="Trebuchet MS"/>
      <family val="2"/>
    </font>
    <font>
      <b/>
      <sz val="5.5"/>
      <color rgb="FF0B0C0B"/>
      <name val="Trebuchet MS"/>
      <family val="2"/>
    </font>
    <font>
      <b/>
      <sz val="10"/>
      <name val="Times New Roman"/>
      <family val="1"/>
    </font>
    <font>
      <b/>
      <sz val="10"/>
      <color rgb="FF0B0C0B"/>
      <name val="Times New Roman"/>
      <family val="1"/>
    </font>
    <font>
      <sz val="10"/>
      <name val="Times New Roman"/>
      <family val="1"/>
    </font>
    <font>
      <sz val="10"/>
      <color rgb="FF0B0C0B"/>
      <name val="Times New Roman"/>
      <family val="1"/>
    </font>
    <font>
      <b/>
      <sz val="10"/>
      <color rgb="FFCB4733"/>
      <name val="Times New Roman"/>
      <family val="1"/>
    </font>
    <font>
      <sz val="11"/>
      <name val="Times New Roman"/>
      <family val="1"/>
    </font>
    <font>
      <b/>
      <sz val="22"/>
      <color theme="5"/>
      <name val="Muli"/>
    </font>
    <font>
      <sz val="26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8"/>
      <name val="Muli"/>
    </font>
    <font>
      <i/>
      <sz val="12"/>
      <name val="Muli"/>
    </font>
    <font>
      <sz val="8"/>
      <name val="Muli"/>
    </font>
    <font>
      <sz val="9"/>
      <name val="Calibri"/>
      <family val="2"/>
    </font>
    <font>
      <sz val="9"/>
      <color rgb="FF0B0C0B"/>
      <name val="Calibri"/>
      <family val="2"/>
    </font>
    <font>
      <sz val="8"/>
      <name val="Calibri"/>
      <family val="2"/>
      <scheme val="minor"/>
    </font>
    <font>
      <b/>
      <sz val="9"/>
      <name val="Muli"/>
    </font>
    <font>
      <b/>
      <sz val="26"/>
      <color indexed="8"/>
      <name val="Muli"/>
    </font>
    <font>
      <sz val="30"/>
      <name val="Muli"/>
    </font>
    <font>
      <sz val="11"/>
      <name val="Arial Black"/>
      <family val="2"/>
    </font>
    <font>
      <sz val="11"/>
      <color rgb="FF0B0C0B"/>
      <name val="Arial Black"/>
      <family val="2"/>
    </font>
    <font>
      <sz val="11"/>
      <color rgb="FF000000"/>
      <name val="Times New Roman"/>
      <family val="1"/>
    </font>
    <font>
      <sz val="11"/>
      <name val="Calibri"/>
      <family val="2"/>
    </font>
    <font>
      <sz val="11"/>
      <color rgb="FF23252A"/>
      <name val="Calibri"/>
      <family val="2"/>
    </font>
    <font>
      <b/>
      <sz val="11"/>
      <name val="Arial Black"/>
      <family val="2"/>
    </font>
    <font>
      <b/>
      <sz val="11"/>
      <color rgb="FF0B0C0B"/>
      <name val="Arial Black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8E9EA"/>
      </patternFill>
    </fill>
  </fills>
  <borders count="61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 style="thin">
        <color rgb="FFC1C5CA"/>
      </left>
      <right/>
      <top style="thin">
        <color rgb="FFB3B9BF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/>
      <right/>
      <top style="thin">
        <color rgb="FFB3B9BF"/>
      </top>
      <bottom/>
      <diagonal/>
    </border>
    <border>
      <left/>
      <right/>
      <top/>
      <bottom style="thin">
        <color rgb="FFB3B9B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1C5CA"/>
      </left>
      <right/>
      <top style="thin">
        <color rgb="FFB3B9BF"/>
      </top>
      <bottom style="thin">
        <color rgb="FFB3B9BF"/>
      </bottom>
      <diagonal/>
    </border>
    <border>
      <left style="thin">
        <color rgb="FFB3B9BF"/>
      </left>
      <right/>
      <top style="thin">
        <color rgb="FFC1C5CA"/>
      </top>
      <bottom style="thin">
        <color rgb="FFC1C5CA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  <xf numFmtId="0" fontId="78" fillId="0" borderId="0"/>
    <xf numFmtId="0" fontId="78" fillId="0" borderId="0"/>
  </cellStyleXfs>
  <cellXfs count="63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83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4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4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3" fillId="5" borderId="8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0" fontId="86" fillId="2" borderId="0" xfId="0" applyFont="1" applyFill="1" applyAlignment="1">
      <alignment vertical="center"/>
    </xf>
    <xf numFmtId="0" fontId="85" fillId="2" borderId="0" xfId="0" applyFont="1" applyFill="1" applyAlignment="1">
      <alignment vertical="center"/>
    </xf>
    <xf numFmtId="0" fontId="85" fillId="2" borderId="0" xfId="0" applyFont="1" applyFill="1" applyAlignment="1">
      <alignment vertical="center" wrapText="1"/>
    </xf>
    <xf numFmtId="0" fontId="86" fillId="2" borderId="0" xfId="0" applyFont="1" applyFill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6" fillId="0" borderId="0" xfId="0" applyFont="1" applyAlignment="1">
      <alignment vertical="center"/>
    </xf>
    <xf numFmtId="0" fontId="85" fillId="2" borderId="0" xfId="0" applyFont="1" applyFill="1" applyAlignment="1">
      <alignment horizontal="center" vertical="center"/>
    </xf>
    <xf numFmtId="166" fontId="85" fillId="2" borderId="0" xfId="0" applyNumberFormat="1" applyFont="1" applyFill="1" applyAlignment="1">
      <alignment horizontal="center" vertical="center"/>
    </xf>
    <xf numFmtId="0" fontId="85" fillId="2" borderId="0" xfId="0" quotePrefix="1" applyFont="1" applyFill="1" applyAlignment="1">
      <alignment horizontal="left" vertical="center"/>
    </xf>
    <xf numFmtId="0" fontId="86" fillId="0" borderId="3" xfId="0" applyFont="1" applyBorder="1" applyAlignment="1">
      <alignment horizontal="left" vertical="center"/>
    </xf>
    <xf numFmtId="0" fontId="86" fillId="2" borderId="3" xfId="0" applyFont="1" applyFill="1" applyBorder="1" applyAlignment="1">
      <alignment vertical="center"/>
    </xf>
    <xf numFmtId="0" fontId="86" fillId="2" borderId="3" xfId="0" applyFont="1" applyFill="1" applyBorder="1" applyAlignment="1">
      <alignment horizontal="center" vertical="center"/>
    </xf>
    <xf numFmtId="0" fontId="88" fillId="17" borderId="0" xfId="0" applyFont="1" applyFill="1" applyAlignment="1">
      <alignment horizontal="center"/>
    </xf>
    <xf numFmtId="0" fontId="86" fillId="0" borderId="3" xfId="0" applyFont="1" applyBorder="1" applyAlignment="1">
      <alignment vertical="center"/>
    </xf>
    <xf numFmtId="0" fontId="86" fillId="19" borderId="0" xfId="0" applyFont="1" applyFill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6" fillId="2" borderId="0" xfId="0" applyFont="1" applyFill="1" applyAlignment="1">
      <alignment horizontal="right" vertical="center"/>
    </xf>
    <xf numFmtId="0" fontId="86" fillId="11" borderId="0" xfId="0" applyFont="1" applyFill="1" applyAlignment="1">
      <alignment horizontal="left" vertical="center"/>
    </xf>
    <xf numFmtId="0" fontId="86" fillId="11" borderId="0" xfId="0" applyFont="1" applyFill="1" applyAlignment="1">
      <alignment horizontal="center" vertical="center"/>
    </xf>
    <xf numFmtId="1" fontId="86" fillId="11" borderId="0" xfId="0" applyNumberFormat="1" applyFont="1" applyFill="1" applyAlignment="1">
      <alignment horizontal="right" vertical="center"/>
    </xf>
    <xf numFmtId="1" fontId="86" fillId="11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vertical="center"/>
    </xf>
    <xf numFmtId="0" fontId="86" fillId="2" borderId="2" xfId="0" applyFont="1" applyFill="1" applyBorder="1" applyAlignment="1">
      <alignment horizontal="left" vertical="center"/>
    </xf>
    <xf numFmtId="3" fontId="89" fillId="2" borderId="4" xfId="0" applyNumberFormat="1" applyFont="1" applyFill="1" applyBorder="1" applyAlignment="1">
      <alignment vertical="center"/>
    </xf>
    <xf numFmtId="3" fontId="89" fillId="2" borderId="4" xfId="0" applyNumberFormat="1" applyFont="1" applyFill="1" applyBorder="1" applyAlignment="1">
      <alignment horizontal="center" vertical="center"/>
    </xf>
    <xf numFmtId="0" fontId="90" fillId="0" borderId="0" xfId="0" applyFont="1"/>
    <xf numFmtId="1" fontId="26" fillId="2" borderId="1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0" borderId="0" xfId="0" applyFont="1" applyAlignment="1">
      <alignment vertical="center" wrapText="1"/>
    </xf>
    <xf numFmtId="0" fontId="92" fillId="0" borderId="0" xfId="0" applyFont="1" applyAlignment="1">
      <alignment horizontal="left" vertical="center"/>
    </xf>
    <xf numFmtId="0" fontId="92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58" fillId="0" borderId="14" xfId="2" applyFont="1" applyBorder="1" applyAlignment="1">
      <alignment horizontal="center" vertical="center" wrapText="1"/>
    </xf>
    <xf numFmtId="0" fontId="78" fillId="0" borderId="0" xfId="64" applyAlignment="1">
      <alignment horizontal="left" vertical="top"/>
    </xf>
    <xf numFmtId="0" fontId="78" fillId="0" borderId="50" xfId="64" applyBorder="1" applyAlignment="1">
      <alignment vertical="center" wrapText="1"/>
    </xf>
    <xf numFmtId="0" fontId="98" fillId="0" borderId="50" xfId="64" applyFont="1" applyBorder="1" applyAlignment="1">
      <alignment vertical="top" wrapText="1"/>
    </xf>
    <xf numFmtId="0" fontId="100" fillId="0" borderId="50" xfId="64" applyFont="1" applyBorder="1" applyAlignment="1">
      <alignment vertical="top" wrapText="1"/>
    </xf>
    <xf numFmtId="2" fontId="101" fillId="0" borderId="50" xfId="64" applyNumberFormat="1" applyFont="1" applyBorder="1" applyAlignment="1">
      <alignment vertical="top" shrinkToFit="1"/>
    </xf>
    <xf numFmtId="2" fontId="101" fillId="0" borderId="52" xfId="64" applyNumberFormat="1" applyFont="1" applyBorder="1" applyAlignment="1">
      <alignment vertical="top" shrinkToFit="1"/>
    </xf>
    <xf numFmtId="2" fontId="102" fillId="0" borderId="50" xfId="64" applyNumberFormat="1" applyFont="1" applyBorder="1" applyAlignment="1">
      <alignment vertical="top" shrinkToFit="1"/>
    </xf>
    <xf numFmtId="2" fontId="102" fillId="0" borderId="52" xfId="64" applyNumberFormat="1" applyFont="1" applyBorder="1" applyAlignment="1">
      <alignment vertical="top" shrinkToFit="1"/>
    </xf>
    <xf numFmtId="0" fontId="103" fillId="0" borderId="50" xfId="64" applyFont="1" applyBorder="1" applyAlignment="1">
      <alignment vertical="center" wrapText="1"/>
    </xf>
    <xf numFmtId="0" fontId="104" fillId="2" borderId="2" xfId="0" applyFont="1" applyFill="1" applyBorder="1" applyAlignment="1">
      <alignment horizontal="left" vertical="center"/>
    </xf>
    <xf numFmtId="0" fontId="86" fillId="5" borderId="2" xfId="0" applyFont="1" applyFill="1" applyBorder="1" applyAlignment="1">
      <alignment horizontal="center" vertical="center"/>
    </xf>
    <xf numFmtId="0" fontId="86" fillId="5" borderId="0" xfId="0" applyFont="1" applyFill="1" applyAlignment="1">
      <alignment vertical="center"/>
    </xf>
    <xf numFmtId="0" fontId="86" fillId="5" borderId="2" xfId="0" quotePrefix="1" applyFont="1" applyFill="1" applyBorder="1" applyAlignment="1">
      <alignment horizontal="center" vertical="center"/>
    </xf>
    <xf numFmtId="0" fontId="104" fillId="12" borderId="2" xfId="0" applyFont="1" applyFill="1" applyBorder="1" applyAlignment="1">
      <alignment horizontal="left" vertical="center"/>
    </xf>
    <xf numFmtId="1" fontId="86" fillId="11" borderId="3" xfId="0" applyNumberFormat="1" applyFont="1" applyFill="1" applyBorder="1" applyAlignment="1">
      <alignment vertical="center"/>
    </xf>
    <xf numFmtId="1" fontId="86" fillId="11" borderId="3" xfId="0" applyNumberFormat="1" applyFont="1" applyFill="1" applyBorder="1" applyAlignment="1">
      <alignment horizontal="center" vertical="center"/>
    </xf>
    <xf numFmtId="0" fontId="86" fillId="26" borderId="0" xfId="0" applyFont="1" applyFill="1" applyAlignment="1">
      <alignment horizontal="center" vertical="center"/>
    </xf>
    <xf numFmtId="1" fontId="86" fillId="26" borderId="0" xfId="0" applyNumberFormat="1" applyFont="1" applyFill="1" applyAlignment="1">
      <alignment vertical="center"/>
    </xf>
    <xf numFmtId="1" fontId="86" fillId="26" borderId="0" xfId="0" applyNumberFormat="1" applyFont="1" applyFill="1" applyAlignment="1">
      <alignment horizontal="center" vertical="center"/>
    </xf>
    <xf numFmtId="1" fontId="105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1" fontId="26" fillId="2" borderId="11" xfId="0" applyNumberFormat="1" applyFont="1" applyFill="1" applyBorder="1" applyAlignment="1">
      <alignment horizontal="center" vertical="center"/>
    </xf>
    <xf numFmtId="2" fontId="29" fillId="2" borderId="14" xfId="0" applyNumberFormat="1" applyFont="1" applyFill="1" applyBorder="1" applyAlignment="1">
      <alignment horizontal="center" vertical="center"/>
    </xf>
    <xf numFmtId="1" fontId="54" fillId="0" borderId="11" xfId="1" applyNumberFormat="1" applyFont="1" applyBorder="1" applyAlignment="1">
      <alignment horizontal="center" vertical="center" wrapText="1"/>
    </xf>
    <xf numFmtId="0" fontId="26" fillId="5" borderId="14" xfId="2" applyFont="1" applyFill="1" applyBorder="1" applyAlignment="1">
      <alignment horizontal="center" vertical="center" wrapText="1"/>
    </xf>
    <xf numFmtId="0" fontId="29" fillId="0" borderId="0" xfId="2" applyFont="1" applyAlignment="1">
      <alignment vertical="center"/>
    </xf>
    <xf numFmtId="0" fontId="29" fillId="0" borderId="14" xfId="2" quotePrefix="1" applyFont="1" applyBorder="1" applyAlignment="1">
      <alignment horizontal="center" vertical="center" wrapText="1"/>
    </xf>
    <xf numFmtId="0" fontId="54" fillId="0" borderId="14" xfId="2" quotePrefix="1" applyFont="1" applyBorder="1" applyAlignment="1">
      <alignment horizontal="center" vertical="center" wrapText="1"/>
    </xf>
    <xf numFmtId="0" fontId="55" fillId="0" borderId="14" xfId="2" applyFont="1" applyBorder="1" applyAlignment="1">
      <alignment wrapText="1"/>
    </xf>
    <xf numFmtId="0" fontId="42" fillId="0" borderId="0" xfId="59" applyFont="1"/>
    <xf numFmtId="0" fontId="106" fillId="9" borderId="14" xfId="0" applyFont="1" applyFill="1" applyBorder="1" applyAlignment="1">
      <alignment vertical="center"/>
    </xf>
    <xf numFmtId="0" fontId="107" fillId="0" borderId="14" xfId="0" applyFont="1" applyBorder="1" applyAlignment="1">
      <alignment horizontal="center"/>
    </xf>
    <xf numFmtId="0" fontId="107" fillId="0" borderId="14" xfId="0" quotePrefix="1" applyFont="1" applyBorder="1" applyAlignment="1">
      <alignment horizontal="center"/>
    </xf>
    <xf numFmtId="16" fontId="107" fillId="0" borderId="14" xfId="0" quotePrefix="1" applyNumberFormat="1" applyFont="1" applyBorder="1" applyAlignment="1">
      <alignment horizontal="center"/>
    </xf>
    <xf numFmtId="0" fontId="82" fillId="0" borderId="0" xfId="59" applyFont="1" applyAlignment="1">
      <alignment vertical="center"/>
    </xf>
    <xf numFmtId="0" fontId="82" fillId="5" borderId="57" xfId="59" applyFont="1" applyFill="1" applyBorder="1" applyAlignment="1">
      <alignment horizontal="left" vertical="center"/>
    </xf>
    <xf numFmtId="14" fontId="82" fillId="27" borderId="57" xfId="59" applyNumberFormat="1" applyFont="1" applyFill="1" applyBorder="1" applyAlignment="1">
      <alignment horizontal="center" vertical="center"/>
    </xf>
    <xf numFmtId="0" fontId="82" fillId="0" borderId="6" xfId="59" applyFont="1" applyBorder="1" applyAlignment="1">
      <alignment horizontal="center" vertical="center"/>
    </xf>
    <xf numFmtId="0" fontId="82" fillId="27" borderId="57" xfId="59" applyFont="1" applyFill="1" applyBorder="1" applyAlignment="1">
      <alignment horizontal="center" vertical="center"/>
    </xf>
    <xf numFmtId="0" fontId="82" fillId="0" borderId="0" xfId="59" applyFont="1" applyAlignment="1">
      <alignment horizontal="left" vertical="center"/>
    </xf>
    <xf numFmtId="0" fontId="82" fillId="0" borderId="0" xfId="59" applyFont="1" applyAlignment="1">
      <alignment horizontal="center" vertical="center"/>
    </xf>
    <xf numFmtId="0" fontId="0" fillId="0" borderId="26" xfId="0" applyBorder="1"/>
    <xf numFmtId="0" fontId="42" fillId="0" borderId="24" xfId="59" applyFont="1" applyBorder="1"/>
    <xf numFmtId="0" fontId="43" fillId="5" borderId="57" xfId="59" applyFont="1" applyFill="1" applyBorder="1" applyAlignment="1">
      <alignment horizontal="center" vertical="center"/>
    </xf>
    <xf numFmtId="0" fontId="43" fillId="5" borderId="57" xfId="59" applyFont="1" applyFill="1" applyBorder="1" applyAlignment="1">
      <alignment horizontal="center" vertical="center" wrapText="1"/>
    </xf>
    <xf numFmtId="0" fontId="82" fillId="0" borderId="57" xfId="59" applyFont="1" applyBorder="1" applyAlignment="1">
      <alignment horizontal="center" vertical="center"/>
    </xf>
    <xf numFmtId="0" fontId="82" fillId="0" borderId="57" xfId="59" applyFont="1" applyBorder="1" applyAlignment="1">
      <alignment horizontal="center" vertical="center" wrapText="1"/>
    </xf>
    <xf numFmtId="0" fontId="82" fillId="0" borderId="0" xfId="59" applyFont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0" fontId="108" fillId="0" borderId="0" xfId="2" applyFont="1" applyAlignment="1">
      <alignment vertical="center"/>
    </xf>
    <xf numFmtId="0" fontId="110" fillId="0" borderId="0" xfId="2" applyFont="1" applyAlignment="1">
      <alignment vertical="center"/>
    </xf>
    <xf numFmtId="0" fontId="108" fillId="0" borderId="0" xfId="2" applyFont="1" applyAlignment="1">
      <alignment horizontal="left" vertical="center"/>
    </xf>
    <xf numFmtId="0" fontId="78" fillId="0" borderId="0" xfId="72" applyAlignment="1">
      <alignment horizontal="left" vertical="top"/>
    </xf>
    <xf numFmtId="0" fontId="114" fillId="0" borderId="0" xfId="2" applyFont="1" applyAlignment="1">
      <alignment vertical="center"/>
    </xf>
    <xf numFmtId="1" fontId="93" fillId="0" borderId="14" xfId="0" applyNumberFormat="1" applyFont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 wrapText="1"/>
    </xf>
    <xf numFmtId="0" fontId="86" fillId="11" borderId="3" xfId="0" applyFont="1" applyFill="1" applyBorder="1" applyAlignment="1">
      <alignment horizontal="left" vertical="center"/>
    </xf>
    <xf numFmtId="0" fontId="86" fillId="26" borderId="0" xfId="0" applyFont="1" applyFill="1" applyAlignment="1">
      <alignment horizontal="left" vertical="center"/>
    </xf>
    <xf numFmtId="0" fontId="58" fillId="5" borderId="2" xfId="0" quotePrefix="1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0" fontId="58" fillId="2" borderId="3" xfId="0" applyFont="1" applyFill="1" applyBorder="1" applyAlignment="1">
      <alignment horizontal="center" vertical="center"/>
    </xf>
    <xf numFmtId="3" fontId="58" fillId="2" borderId="3" xfId="0" applyNumberFormat="1" applyFont="1" applyFill="1" applyBorder="1" applyAlignment="1">
      <alignment horizontal="center" vertical="center"/>
    </xf>
    <xf numFmtId="1" fontId="58" fillId="26" borderId="0" xfId="0" applyNumberFormat="1" applyFont="1" applyFill="1" applyAlignment="1">
      <alignment horizontal="center" vertical="center"/>
    </xf>
    <xf numFmtId="1" fontId="58" fillId="26" borderId="2" xfId="0" applyNumberFormat="1" applyFont="1" applyFill="1" applyBorder="1" applyAlignment="1">
      <alignment horizontal="center" vertical="center"/>
    </xf>
    <xf numFmtId="1" fontId="58" fillId="11" borderId="3" xfId="0" applyNumberFormat="1" applyFont="1" applyFill="1" applyBorder="1" applyAlignment="1">
      <alignment horizontal="center" vertical="center"/>
    </xf>
    <xf numFmtId="0" fontId="58" fillId="2" borderId="0" xfId="0" applyFont="1" applyFill="1" applyAlignment="1">
      <alignment horizontal="right" vertical="center" wrapText="1"/>
    </xf>
    <xf numFmtId="0" fontId="58" fillId="2" borderId="0" xfId="0" applyFont="1" applyFill="1" applyAlignment="1">
      <alignment horizontal="right" vertical="center"/>
    </xf>
    <xf numFmtId="0" fontId="57" fillId="2" borderId="0" xfId="0" applyFont="1" applyFill="1" applyAlignment="1">
      <alignment vertical="center"/>
    </xf>
    <xf numFmtId="0" fontId="58" fillId="0" borderId="2" xfId="0" applyFont="1" applyBorder="1" applyAlignment="1">
      <alignment horizontal="right" vertical="center"/>
    </xf>
    <xf numFmtId="0" fontId="58" fillId="2" borderId="2" xfId="0" applyFont="1" applyFill="1" applyBorder="1" applyAlignment="1">
      <alignment horizontal="right" vertical="center"/>
    </xf>
    <xf numFmtId="0" fontId="58" fillId="2" borderId="0" xfId="0" applyFont="1" applyFill="1" applyAlignment="1">
      <alignment horizontal="center" vertical="center"/>
    </xf>
    <xf numFmtId="1" fontId="58" fillId="11" borderId="0" xfId="0" applyNumberFormat="1" applyFont="1" applyFill="1" applyAlignment="1">
      <alignment horizontal="center" vertical="center"/>
    </xf>
    <xf numFmtId="1" fontId="31" fillId="0" borderId="11" xfId="1" applyNumberFormat="1" applyFont="1" applyBorder="1" applyAlignment="1">
      <alignment horizontal="center" vertical="center" wrapText="1"/>
    </xf>
    <xf numFmtId="2" fontId="29" fillId="0" borderId="14" xfId="0" applyNumberFormat="1" applyFont="1" applyBorder="1" applyAlignment="1">
      <alignment horizontal="center" vertical="center" wrapText="1"/>
    </xf>
    <xf numFmtId="175" fontId="29" fillId="0" borderId="14" xfId="0" applyNumberFormat="1" applyFont="1" applyBorder="1" applyAlignment="1">
      <alignment horizontal="center" vertical="center" wrapText="1"/>
    </xf>
    <xf numFmtId="1" fontId="29" fillId="0" borderId="14" xfId="1" applyNumberFormat="1" applyFont="1" applyBorder="1" applyAlignment="1">
      <alignment horizontal="center" vertical="center" wrapText="1"/>
    </xf>
    <xf numFmtId="1" fontId="115" fillId="0" borderId="14" xfId="1" applyNumberFormat="1" applyFont="1" applyBorder="1" applyAlignment="1">
      <alignment horizontal="center" vertical="center" wrapText="1"/>
    </xf>
    <xf numFmtId="0" fontId="58" fillId="2" borderId="0" xfId="0" applyFont="1" applyFill="1" applyAlignment="1">
      <alignment vertical="center"/>
    </xf>
    <xf numFmtId="0" fontId="58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 wrapText="1"/>
    </xf>
    <xf numFmtId="0" fontId="116" fillId="2" borderId="0" xfId="0" applyFont="1" applyFill="1" applyAlignment="1">
      <alignment horizontal="left" vertical="center"/>
    </xf>
    <xf numFmtId="0" fontId="116" fillId="2" borderId="0" xfId="0" applyFont="1" applyFill="1" applyAlignment="1">
      <alignment vertical="center"/>
    </xf>
    <xf numFmtId="0" fontId="36" fillId="2" borderId="0" xfId="0" applyFont="1" applyFill="1" applyAlignment="1">
      <alignment horizontal="left" vertical="center"/>
    </xf>
    <xf numFmtId="0" fontId="86" fillId="0" borderId="11" xfId="0" quotePrefix="1" applyFont="1" applyBorder="1" applyAlignment="1">
      <alignment horizontal="center" vertical="center"/>
    </xf>
    <xf numFmtId="12" fontId="86" fillId="0" borderId="14" xfId="0" quotePrefix="1" applyNumberFormat="1" applyFont="1" applyBorder="1" applyAlignment="1">
      <alignment horizontal="center" vertical="center" wrapText="1"/>
    </xf>
    <xf numFmtId="0" fontId="57" fillId="2" borderId="0" xfId="0" applyFont="1" applyFill="1" applyAlignment="1">
      <alignment horizontal="center" vertical="center" wrapText="1"/>
    </xf>
    <xf numFmtId="1" fontId="57" fillId="0" borderId="0" xfId="1" applyNumberFormat="1" applyFont="1" applyAlignment="1">
      <alignment horizontal="center" vertical="center" wrapText="1"/>
    </xf>
    <xf numFmtId="1" fontId="58" fillId="2" borderId="0" xfId="0" applyNumberFormat="1" applyFont="1" applyFill="1" applyAlignment="1">
      <alignment horizontal="center" vertical="center" wrapText="1"/>
    </xf>
    <xf numFmtId="1" fontId="57" fillId="0" borderId="0" xfId="0" applyNumberFormat="1" applyFont="1" applyAlignment="1">
      <alignment horizontal="center" vertical="center" wrapText="1"/>
    </xf>
    <xf numFmtId="2" fontId="57" fillId="0" borderId="0" xfId="0" applyNumberFormat="1" applyFont="1" applyAlignment="1">
      <alignment horizontal="center" vertical="center" wrapText="1"/>
    </xf>
    <xf numFmtId="165" fontId="57" fillId="0" borderId="0" xfId="0" applyNumberFormat="1" applyFont="1" applyAlignment="1">
      <alignment horizontal="center" vertical="center" wrapText="1"/>
    </xf>
    <xf numFmtId="1" fontId="58" fillId="0" borderId="0" xfId="0" applyNumberFormat="1" applyFont="1" applyAlignment="1">
      <alignment horizontal="center" vertical="center" wrapText="1"/>
    </xf>
    <xf numFmtId="1" fontId="58" fillId="0" borderId="0" xfId="1" applyNumberFormat="1" applyFont="1" applyAlignment="1">
      <alignment horizontal="center" vertical="center" wrapText="1"/>
    </xf>
    <xf numFmtId="0" fontId="57" fillId="0" borderId="0" xfId="0" applyFont="1" applyAlignment="1">
      <alignment vertical="center" wrapText="1"/>
    </xf>
    <xf numFmtId="0" fontId="57" fillId="2" borderId="0" xfId="0" applyFont="1" applyFill="1" applyAlignment="1">
      <alignment horizontal="right" vertical="center"/>
    </xf>
    <xf numFmtId="0" fontId="57" fillId="2" borderId="0" xfId="0" applyFont="1" applyFill="1" applyAlignment="1">
      <alignment horizontal="right" vertical="center" wrapText="1"/>
    </xf>
    <xf numFmtId="0" fontId="57" fillId="2" borderId="0" xfId="0" applyFont="1" applyFill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0" fontId="82" fillId="27" borderId="57" xfId="59" applyFont="1" applyFill="1" applyBorder="1" applyAlignment="1">
      <alignment vertical="center"/>
    </xf>
    <xf numFmtId="0" fontId="29" fillId="2" borderId="14" xfId="0" applyFont="1" applyFill="1" applyBorder="1" applyAlignment="1">
      <alignment horizontal="center" vertical="center" wrapText="1"/>
    </xf>
    <xf numFmtId="0" fontId="119" fillId="0" borderId="0" xfId="72" applyFont="1" applyAlignment="1">
      <alignment horizontal="left" vertical="center" wrapText="1"/>
    </xf>
    <xf numFmtId="0" fontId="119" fillId="0" borderId="0" xfId="72" applyFont="1" applyAlignment="1">
      <alignment horizontal="left" vertical="center"/>
    </xf>
    <xf numFmtId="0" fontId="117" fillId="0" borderId="50" xfId="72" applyFont="1" applyBorder="1" applyAlignment="1">
      <alignment horizontal="left" vertical="center" wrapText="1"/>
    </xf>
    <xf numFmtId="0" fontId="17" fillId="0" borderId="50" xfId="72" applyFont="1" applyBorder="1" applyAlignment="1">
      <alignment horizontal="left" vertical="center" wrapText="1"/>
    </xf>
    <xf numFmtId="0" fontId="119" fillId="0" borderId="50" xfId="72" applyFont="1" applyBorder="1" applyAlignment="1">
      <alignment horizontal="left" vertical="center" wrapText="1"/>
    </xf>
    <xf numFmtId="0" fontId="117" fillId="0" borderId="51" xfId="72" applyFont="1" applyBorder="1" applyAlignment="1">
      <alignment horizontal="left" vertical="center" wrapText="1"/>
    </xf>
    <xf numFmtId="0" fontId="17" fillId="0" borderId="51" xfId="72" applyFont="1" applyBorder="1" applyAlignment="1">
      <alignment horizontal="left" vertical="center" wrapText="1"/>
    </xf>
    <xf numFmtId="0" fontId="78" fillId="0" borderId="0" xfId="72" applyAlignment="1">
      <alignment horizontal="left" wrapText="1"/>
    </xf>
    <xf numFmtId="1" fontId="26" fillId="0" borderId="14" xfId="1" applyNumberFormat="1" applyFont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vertical="center" wrapText="1"/>
    </xf>
    <xf numFmtId="1" fontId="55" fillId="3" borderId="11" xfId="2" applyNumberFormat="1" applyFont="1" applyFill="1" applyBorder="1" applyAlignment="1">
      <alignment horizontal="center" vertical="center" wrapText="1"/>
    </xf>
    <xf numFmtId="0" fontId="58" fillId="0" borderId="0" xfId="68" applyFont="1" applyAlignment="1">
      <alignment horizontal="center" vertical="center"/>
    </xf>
    <xf numFmtId="0" fontId="122" fillId="21" borderId="50" xfId="72" applyFont="1" applyFill="1" applyBorder="1" applyAlignment="1">
      <alignment horizontal="left" vertical="center" wrapText="1"/>
    </xf>
    <xf numFmtId="0" fontId="122" fillId="21" borderId="50" xfId="72" applyFont="1" applyFill="1" applyBorder="1" applyAlignment="1">
      <alignment horizontal="center" vertical="center" wrapText="1"/>
    </xf>
    <xf numFmtId="0" fontId="122" fillId="22" borderId="50" xfId="72" applyFont="1" applyFill="1" applyBorder="1" applyAlignment="1">
      <alignment horizontal="center" vertical="center" wrapText="1"/>
    </xf>
    <xf numFmtId="0" fontId="122" fillId="23" borderId="58" xfId="72" applyFont="1" applyFill="1" applyBorder="1" applyAlignment="1">
      <alignment horizontal="center" vertical="center" wrapText="1"/>
    </xf>
    <xf numFmtId="0" fontId="122" fillId="22" borderId="59" xfId="72" applyFont="1" applyFill="1" applyBorder="1" applyAlignment="1">
      <alignment horizontal="center" vertical="center" wrapText="1"/>
    </xf>
    <xf numFmtId="2" fontId="118" fillId="0" borderId="50" xfId="72" applyNumberFormat="1" applyFont="1" applyBorder="1" applyAlignment="1">
      <alignment horizontal="center" vertical="center" shrinkToFit="1"/>
    </xf>
    <xf numFmtId="2" fontId="118" fillId="24" borderId="52" xfId="72" applyNumberFormat="1" applyFont="1" applyFill="1" applyBorder="1" applyAlignment="1">
      <alignment horizontal="center" vertical="center" shrinkToFit="1"/>
    </xf>
    <xf numFmtId="2" fontId="118" fillId="24" borderId="50" xfId="72" applyNumberFormat="1" applyFont="1" applyFill="1" applyBorder="1" applyAlignment="1">
      <alignment horizontal="center" vertical="center" shrinkToFit="1"/>
    </xf>
    <xf numFmtId="2" fontId="118" fillId="0" borderId="51" xfId="72" applyNumberFormat="1" applyFont="1" applyBorder="1" applyAlignment="1">
      <alignment horizontal="center" vertical="center" shrinkToFit="1"/>
    </xf>
    <xf numFmtId="0" fontId="78" fillId="0" borderId="0" xfId="72" applyAlignment="1">
      <alignment horizontal="center" vertical="top"/>
    </xf>
    <xf numFmtId="1" fontId="29" fillId="2" borderId="0" xfId="0" applyNumberFormat="1" applyFont="1" applyFill="1" applyAlignment="1">
      <alignment vertical="center"/>
    </xf>
    <xf numFmtId="1" fontId="115" fillId="0" borderId="11" xfId="1" applyNumberFormat="1" applyFont="1" applyBorder="1" applyAlignment="1">
      <alignment horizontal="center" vertical="center" wrapText="1"/>
    </xf>
    <xf numFmtId="1" fontId="53" fillId="2" borderId="11" xfId="0" applyNumberFormat="1" applyFont="1" applyFill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horizontal="center" vertical="center" wrapText="1"/>
    </xf>
    <xf numFmtId="0" fontId="55" fillId="5" borderId="15" xfId="2" applyFont="1" applyFill="1" applyBorder="1" applyAlignment="1">
      <alignment horizontal="center" vertical="center" wrapText="1"/>
    </xf>
    <xf numFmtId="1" fontId="55" fillId="3" borderId="15" xfId="2" applyNumberFormat="1" applyFont="1" applyFill="1" applyBorder="1" applyAlignment="1">
      <alignment horizontal="center" vertical="center" wrapText="1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86" fillId="0" borderId="15" xfId="0" applyFont="1" applyBorder="1" applyAlignment="1">
      <alignment horizontal="center" vertical="center"/>
    </xf>
    <xf numFmtId="0" fontId="86" fillId="0" borderId="13" xfId="0" applyFont="1" applyBorder="1" applyAlignment="1">
      <alignment horizontal="center" vertical="center"/>
    </xf>
    <xf numFmtId="0" fontId="86" fillId="0" borderId="15" xfId="0" applyFont="1" applyBorder="1" applyAlignment="1">
      <alignment horizontal="center" vertical="center" wrapText="1"/>
    </xf>
    <xf numFmtId="0" fontId="86" fillId="0" borderId="12" xfId="0" applyFont="1" applyBorder="1" applyAlignment="1">
      <alignment horizontal="center" vertical="center" wrapText="1"/>
    </xf>
    <xf numFmtId="0" fontId="86" fillId="0" borderId="13" xfId="0" applyFont="1" applyBorder="1" applyAlignment="1">
      <alignment horizontal="center" vertical="center" wrapText="1"/>
    </xf>
    <xf numFmtId="1" fontId="85" fillId="2" borderId="14" xfId="0" applyNumberFormat="1" applyFont="1" applyFill="1" applyBorder="1" applyAlignment="1">
      <alignment horizontal="center" vertical="center" wrapText="1"/>
    </xf>
    <xf numFmtId="0" fontId="85" fillId="2" borderId="15" xfId="0" quotePrefix="1" applyFont="1" applyFill="1" applyBorder="1" applyAlignment="1">
      <alignment horizontal="center" vertical="center" wrapText="1"/>
    </xf>
    <xf numFmtId="0" fontId="85" fillId="2" borderId="12" xfId="0" quotePrefix="1" applyFont="1" applyFill="1" applyBorder="1" applyAlignment="1">
      <alignment horizontal="center" vertical="center" wrapText="1"/>
    </xf>
    <xf numFmtId="0" fontId="85" fillId="2" borderId="13" xfId="0" quotePrefix="1" applyFont="1" applyFill="1" applyBorder="1" applyAlignment="1">
      <alignment horizontal="center" vertical="center" wrapText="1"/>
    </xf>
    <xf numFmtId="0" fontId="86" fillId="3" borderId="15" xfId="0" applyFont="1" applyFill="1" applyBorder="1" applyAlignment="1">
      <alignment horizontal="center" vertical="center" wrapText="1"/>
    </xf>
    <xf numFmtId="0" fontId="86" fillId="3" borderId="12" xfId="0" applyFont="1" applyFill="1" applyBorder="1" applyAlignment="1">
      <alignment horizontal="center" vertical="center" wrapText="1"/>
    </xf>
    <xf numFmtId="0" fontId="86" fillId="3" borderId="29" xfId="0" applyFont="1" applyFill="1" applyBorder="1" applyAlignment="1">
      <alignment horizontal="center" vertical="center" wrapText="1"/>
    </xf>
    <xf numFmtId="0" fontId="86" fillId="3" borderId="30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12" fontId="55" fillId="0" borderId="15" xfId="0" quotePrefix="1" applyNumberFormat="1" applyFont="1" applyBorder="1" applyAlignment="1">
      <alignment horizontal="center" vertical="center" wrapText="1"/>
    </xf>
    <xf numFmtId="12" fontId="55" fillId="0" borderId="12" xfId="0" quotePrefix="1" applyNumberFormat="1" applyFont="1" applyBorder="1" applyAlignment="1">
      <alignment horizontal="center" vertical="center" wrapText="1"/>
    </xf>
    <xf numFmtId="12" fontId="55" fillId="0" borderId="13" xfId="0" quotePrefix="1" applyNumberFormat="1" applyFont="1" applyBorder="1" applyAlignment="1">
      <alignment horizontal="center" vertical="center" wrapText="1"/>
    </xf>
    <xf numFmtId="0" fontId="85" fillId="2" borderId="15" xfId="0" applyFont="1" applyFill="1" applyBorder="1" applyAlignment="1">
      <alignment horizontal="center" vertical="center" wrapText="1"/>
    </xf>
    <xf numFmtId="0" fontId="85" fillId="2" borderId="13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86" fillId="3" borderId="13" xfId="0" applyFont="1" applyFill="1" applyBorder="1" applyAlignment="1">
      <alignment horizontal="center" vertical="center" wrapText="1"/>
    </xf>
    <xf numFmtId="0" fontId="55" fillId="9" borderId="47" xfId="0" applyFont="1" applyFill="1" applyBorder="1" applyAlignment="1">
      <alignment horizontal="center" vertical="center" wrapText="1"/>
    </xf>
    <xf numFmtId="0" fontId="55" fillId="9" borderId="30" xfId="0" applyFont="1" applyFill="1" applyBorder="1" applyAlignment="1">
      <alignment horizontal="center" vertical="center" wrapText="1"/>
    </xf>
    <xf numFmtId="0" fontId="55" fillId="9" borderId="60" xfId="0" applyFont="1" applyFill="1" applyBorder="1" applyAlignment="1">
      <alignment horizontal="center" vertical="center" wrapText="1"/>
    </xf>
    <xf numFmtId="0" fontId="55" fillId="9" borderId="49" xfId="0" applyFont="1" applyFill="1" applyBorder="1" applyAlignment="1">
      <alignment horizontal="center" vertical="center" wrapText="1"/>
    </xf>
    <xf numFmtId="0" fontId="85" fillId="9" borderId="14" xfId="0" applyFont="1" applyFill="1" applyBorder="1" applyAlignment="1">
      <alignment horizontal="left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73" fillId="5" borderId="5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58" fillId="20" borderId="16" xfId="0" applyFont="1" applyFill="1" applyBorder="1" applyAlignment="1">
      <alignment horizontal="center" vertical="center"/>
    </xf>
    <xf numFmtId="0" fontId="58" fillId="20" borderId="19" xfId="0" applyFont="1" applyFill="1" applyBorder="1" applyAlignment="1">
      <alignment horizontal="center" vertical="center"/>
    </xf>
    <xf numFmtId="0" fontId="58" fillId="20" borderId="17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1" fontId="93" fillId="0" borderId="15" xfId="0" applyNumberFormat="1" applyFont="1" applyBorder="1" applyAlignment="1">
      <alignment horizontal="center" vertical="center" wrapText="1"/>
    </xf>
    <xf numFmtId="1" fontId="93" fillId="0" borderId="12" xfId="0" applyNumberFormat="1" applyFont="1" applyBorder="1" applyAlignment="1">
      <alignment horizontal="center" vertical="center" wrapText="1"/>
    </xf>
    <xf numFmtId="1" fontId="93" fillId="0" borderId="13" xfId="0" applyNumberFormat="1" applyFont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58" fillId="3" borderId="23" xfId="0" applyFont="1" applyFill="1" applyBorder="1" applyAlignment="1">
      <alignment horizontal="center" vertical="center" wrapText="1"/>
    </xf>
    <xf numFmtId="0" fontId="58" fillId="3" borderId="24" xfId="0" applyFont="1" applyFill="1" applyBorder="1" applyAlignment="1">
      <alignment horizontal="center" vertical="center" wrapText="1"/>
    </xf>
    <xf numFmtId="0" fontId="58" fillId="3" borderId="25" xfId="0" applyFont="1" applyFill="1" applyBorder="1" applyAlignment="1">
      <alignment horizontal="center" vertical="center" wrapText="1"/>
    </xf>
    <xf numFmtId="0" fontId="58" fillId="3" borderId="26" xfId="0" applyFont="1" applyFill="1" applyBorder="1" applyAlignment="1">
      <alignment horizontal="center" vertical="center" wrapText="1"/>
    </xf>
    <xf numFmtId="0" fontId="58" fillId="3" borderId="0" xfId="0" applyFont="1" applyFill="1" applyAlignment="1">
      <alignment horizontal="center" vertical="center" wrapText="1"/>
    </xf>
    <xf numFmtId="0" fontId="58" fillId="3" borderId="27" xfId="0" applyFont="1" applyFill="1" applyBorder="1" applyAlignment="1">
      <alignment horizontal="center" vertical="center" wrapText="1"/>
    </xf>
    <xf numFmtId="0" fontId="58" fillId="3" borderId="31" xfId="0" applyFont="1" applyFill="1" applyBorder="1" applyAlignment="1">
      <alignment horizontal="center" vertical="center" wrapText="1"/>
    </xf>
    <xf numFmtId="0" fontId="58" fillId="3" borderId="28" xfId="0" applyFont="1" applyFill="1" applyBorder="1" applyAlignment="1">
      <alignment horizontal="center" vertical="center" wrapText="1"/>
    </xf>
    <xf numFmtId="0" fontId="58" fillId="3" borderId="32" xfId="0" applyFont="1" applyFill="1" applyBorder="1" applyAlignment="1">
      <alignment horizontal="center" vertical="center" wrapText="1"/>
    </xf>
    <xf numFmtId="0" fontId="58" fillId="20" borderId="12" xfId="0" applyFont="1" applyFill="1" applyBorder="1" applyAlignment="1">
      <alignment horizontal="center" vertical="center" wrapText="1"/>
    </xf>
    <xf numFmtId="0" fontId="58" fillId="20" borderId="12" xfId="0" applyFont="1" applyFill="1" applyBorder="1" applyAlignment="1">
      <alignment horizontal="center" vertical="center"/>
    </xf>
    <xf numFmtId="0" fontId="58" fillId="20" borderId="13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center" vertical="center"/>
    </xf>
    <xf numFmtId="0" fontId="55" fillId="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8" fillId="3" borderId="0" xfId="0" applyFont="1" applyFill="1" applyAlignment="1">
      <alignment horizontal="left" vertical="center" wrapText="1"/>
    </xf>
    <xf numFmtId="0" fontId="58" fillId="3" borderId="27" xfId="0" applyFont="1" applyFill="1" applyBorder="1" applyAlignment="1">
      <alignment horizontal="left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6" fillId="21" borderId="53" xfId="64" applyFont="1" applyFill="1" applyBorder="1" applyAlignment="1">
      <alignment horizontal="left" vertical="center" wrapText="1"/>
    </xf>
    <xf numFmtId="0" fontId="96" fillId="21" borderId="54" xfId="64" applyFont="1" applyFill="1" applyBorder="1" applyAlignment="1">
      <alignment horizontal="left" vertical="center" wrapText="1"/>
    </xf>
    <xf numFmtId="0" fontId="95" fillId="25" borderId="50" xfId="64" applyFont="1" applyFill="1" applyBorder="1" applyAlignment="1">
      <alignment horizontal="center" vertical="top" wrapText="1"/>
    </xf>
    <xf numFmtId="0" fontId="94" fillId="25" borderId="51" xfId="64" applyFont="1" applyFill="1" applyBorder="1" applyAlignment="1">
      <alignment horizontal="center" vertical="top" wrapText="1"/>
    </xf>
    <xf numFmtId="0" fontId="96" fillId="23" borderId="55" xfId="64" applyFont="1" applyFill="1" applyBorder="1" applyAlignment="1">
      <alignment horizontal="center" vertical="center" wrapText="1"/>
    </xf>
    <xf numFmtId="0" fontId="96" fillId="23" borderId="56" xfId="64" applyFont="1" applyFill="1" applyBorder="1" applyAlignment="1">
      <alignment horizontal="center" vertical="center" wrapText="1"/>
    </xf>
    <xf numFmtId="0" fontId="120" fillId="28" borderId="50" xfId="72" applyFont="1" applyFill="1" applyBorder="1" applyAlignment="1">
      <alignment horizontal="left" vertical="center" wrapText="1"/>
    </xf>
    <xf numFmtId="0" fontId="120" fillId="28" borderId="51" xfId="72" applyFont="1" applyFill="1" applyBorder="1" applyAlignment="1">
      <alignment horizontal="left" vertical="center" wrapText="1"/>
    </xf>
    <xf numFmtId="0" fontId="117" fillId="28" borderId="50" xfId="72" applyFont="1" applyFill="1" applyBorder="1" applyAlignment="1">
      <alignment horizontal="left" vertical="center" wrapText="1"/>
    </xf>
    <xf numFmtId="0" fontId="117" fillId="28" borderId="51" xfId="72" applyFont="1" applyFill="1" applyBorder="1" applyAlignment="1">
      <alignment horizontal="left" vertical="center" wrapText="1"/>
    </xf>
    <xf numFmtId="0" fontId="112" fillId="25" borderId="50" xfId="72" applyFont="1" applyFill="1" applyBorder="1" applyAlignment="1">
      <alignment horizontal="center" vertical="top" wrapText="1"/>
    </xf>
    <xf numFmtId="0" fontId="111" fillId="25" borderId="51" xfId="72" applyFont="1" applyFill="1" applyBorder="1" applyAlignment="1">
      <alignment horizontal="center" vertical="top" wrapText="1"/>
    </xf>
    <xf numFmtId="0" fontId="82" fillId="0" borderId="57" xfId="59" applyFont="1" applyBorder="1" applyAlignment="1">
      <alignment horizontal="left" vertical="center" wrapText="1"/>
    </xf>
    <xf numFmtId="0" fontId="82" fillId="0" borderId="0" xfId="59" applyFont="1" applyAlignment="1">
      <alignment horizontal="left" vertical="center" wrapText="1"/>
    </xf>
    <xf numFmtId="0" fontId="82" fillId="0" borderId="57" xfId="59" applyFont="1" applyBorder="1" applyAlignment="1">
      <alignment horizontal="center" vertical="center"/>
    </xf>
    <xf numFmtId="0" fontId="82" fillId="0" borderId="5" xfId="59" applyFont="1" applyBorder="1" applyAlignment="1">
      <alignment vertical="center" wrapText="1"/>
    </xf>
    <xf numFmtId="0" fontId="82" fillId="0" borderId="6" xfId="59" applyFont="1" applyBorder="1" applyAlignment="1">
      <alignment vertical="center" wrapText="1"/>
    </xf>
    <xf numFmtId="0" fontId="82" fillId="0" borderId="7" xfId="59" applyFont="1" applyBorder="1" applyAlignment="1">
      <alignment vertical="center" wrapText="1"/>
    </xf>
    <xf numFmtId="0" fontId="43" fillId="5" borderId="57" xfId="59" applyFont="1" applyFill="1" applyBorder="1" applyAlignment="1">
      <alignment horizontal="center" vertical="center"/>
    </xf>
    <xf numFmtId="0" fontId="82" fillId="5" borderId="57" xfId="59" applyFont="1" applyFill="1" applyBorder="1" applyAlignment="1">
      <alignment horizontal="left" vertical="center"/>
    </xf>
    <xf numFmtId="0" fontId="82" fillId="0" borderId="6" xfId="59" applyFont="1" applyBorder="1" applyAlignment="1">
      <alignment vertical="center"/>
    </xf>
    <xf numFmtId="0" fontId="82" fillId="0" borderId="6" xfId="59" applyFont="1" applyBorder="1" applyAlignment="1">
      <alignment horizontal="left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1" fontId="32" fillId="2" borderId="14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71" xr:uid="{4EB23F59-3DE3-4967-88E0-292E78989A9D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Normal 9 3" xfId="72" xr:uid="{AA58FBCD-6163-4170-8B04-2D3272FDDBB7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microsoft.com/office/2022/10/relationships/richValueRel" Target="richData/richValueRel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eetMetadata" Target="metadata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0.png"/><Relationship Id="rId7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7.png"/><Relationship Id="rId5" Type="http://schemas.openxmlformats.org/officeDocument/2006/relationships/image" Target="../media/image12.png"/><Relationship Id="rId10" Type="http://schemas.openxmlformats.org/officeDocument/2006/relationships/image" Target="../media/image16.png"/><Relationship Id="rId4" Type="http://schemas.openxmlformats.org/officeDocument/2006/relationships/image" Target="../media/image11.png"/><Relationship Id="rId9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1285875</xdr:colOff>
      <xdr:row>3</xdr:row>
      <xdr:rowOff>414419</xdr:rowOff>
    </xdr:from>
    <xdr:to>
      <xdr:col>15</xdr:col>
      <xdr:colOff>1095374</xdr:colOff>
      <xdr:row>8</xdr:row>
      <xdr:rowOff>452624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6A83B-E96C-877D-389E-FCAB34FC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0" y="1414544"/>
          <a:ext cx="3071812" cy="3848205"/>
        </a:xfrm>
        <a:prstGeom prst="rect">
          <a:avLst/>
        </a:prstGeom>
      </xdr:spPr>
    </xdr:pic>
    <xdr:clientData/>
  </xdr:twoCellAnchor>
  <xdr:twoCellAnchor editAs="oneCell">
    <xdr:from>
      <xdr:col>10</xdr:col>
      <xdr:colOff>1328736</xdr:colOff>
      <xdr:row>66</xdr:row>
      <xdr:rowOff>23813</xdr:rowOff>
    </xdr:from>
    <xdr:to>
      <xdr:col>15</xdr:col>
      <xdr:colOff>1162415</xdr:colOff>
      <xdr:row>70</xdr:row>
      <xdr:rowOff>756208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858B0-14DE-4A2F-97A3-5263EDBD3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69049" y="133540501"/>
          <a:ext cx="5786804" cy="4423332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67</xdr:row>
      <xdr:rowOff>581026</xdr:rowOff>
    </xdr:from>
    <xdr:to>
      <xdr:col>10</xdr:col>
      <xdr:colOff>1002799</xdr:colOff>
      <xdr:row>69</xdr:row>
      <xdr:rowOff>725488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529983-9B51-49C3-9AC7-5B1E83056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40187" y="134835901"/>
          <a:ext cx="2002925" cy="2216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17</xdr:row>
      <xdr:rowOff>0</xdr:rowOff>
    </xdr:from>
    <xdr:ext cx="1379314" cy="2552699"/>
    <xdr:pic>
      <xdr:nvPicPr>
        <xdr:cNvPr id="2" name="Picture 1">
          <a:extLst>
            <a:ext uri="{FF2B5EF4-FFF2-40B4-BE49-F238E27FC236}">
              <a16:creationId xmlns:a16="http://schemas.microsoft.com/office/drawing/2014/main" id="{EAD38F99-2792-4E2B-A244-9CA9CB6E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93500" y="18716625"/>
          <a:ext cx="1379314" cy="2552699"/>
        </a:xfrm>
        <a:prstGeom prst="rect">
          <a:avLst/>
        </a:prstGeom>
      </xdr:spPr>
    </xdr:pic>
    <xdr:clientData/>
  </xdr:oneCellAnchor>
  <xdr:oneCellAnchor>
    <xdr:from>
      <xdr:col>1</xdr:col>
      <xdr:colOff>2500314</xdr:colOff>
      <xdr:row>23</xdr:row>
      <xdr:rowOff>416232</xdr:rowOff>
    </xdr:from>
    <xdr:ext cx="6286498" cy="3396818"/>
    <xdr:pic>
      <xdr:nvPicPr>
        <xdr:cNvPr id="6" name="Picture 5">
          <a:extLst>
            <a:ext uri="{FF2B5EF4-FFF2-40B4-BE49-F238E27FC236}">
              <a16:creationId xmlns:a16="http://schemas.microsoft.com/office/drawing/2014/main" id="{E4740B2E-4063-4359-B1AE-41ECB017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9898279" y="42286330"/>
          <a:ext cx="3396818" cy="6286498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37</xdr:row>
      <xdr:rowOff>1319214</xdr:rowOff>
    </xdr:from>
    <xdr:to>
      <xdr:col>2</xdr:col>
      <xdr:colOff>0</xdr:colOff>
      <xdr:row>37</xdr:row>
      <xdr:rowOff>4138613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194B72-0FDF-404F-91E2-A169B558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88250" y="68591114"/>
          <a:ext cx="0" cy="2819399"/>
        </a:xfrm>
        <a:prstGeom prst="rect">
          <a:avLst/>
        </a:prstGeom>
      </xdr:spPr>
    </xdr:pic>
    <xdr:clientData/>
  </xdr:twoCellAnchor>
  <xdr:twoCellAnchor editAs="oneCell">
    <xdr:from>
      <xdr:col>1</xdr:col>
      <xdr:colOff>3762375</xdr:colOff>
      <xdr:row>46</xdr:row>
      <xdr:rowOff>214314</xdr:rowOff>
    </xdr:from>
    <xdr:to>
      <xdr:col>1</xdr:col>
      <xdr:colOff>8691562</xdr:colOff>
      <xdr:row>46</xdr:row>
      <xdr:rowOff>2885450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7EBD2C-52EC-4F18-886B-B68EA0F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5500" y="90487502"/>
          <a:ext cx="4929187" cy="2671136"/>
        </a:xfrm>
        <a:prstGeom prst="rect">
          <a:avLst/>
        </a:prstGeom>
      </xdr:spPr>
    </xdr:pic>
    <xdr:clientData/>
  </xdr:twoCellAnchor>
  <xdr:oneCellAnchor>
    <xdr:from>
      <xdr:col>1</xdr:col>
      <xdr:colOff>3571876</xdr:colOff>
      <xdr:row>39</xdr:row>
      <xdr:rowOff>326194</xdr:rowOff>
    </xdr:from>
    <xdr:ext cx="5357812" cy="3176222"/>
    <xdr:pic>
      <xdr:nvPicPr>
        <xdr:cNvPr id="26" name="Picture 25">
          <a:extLst>
            <a:ext uri="{FF2B5EF4-FFF2-40B4-BE49-F238E27FC236}">
              <a16:creationId xmlns:a16="http://schemas.microsoft.com/office/drawing/2014/main" id="{37D8F9A2-9C2B-4F5F-BFF3-307A131B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1" y="82098319"/>
          <a:ext cx="5357812" cy="3176222"/>
        </a:xfrm>
        <a:prstGeom prst="rect">
          <a:avLst/>
        </a:prstGeom>
      </xdr:spPr>
    </xdr:pic>
    <xdr:clientData/>
  </xdr:oneCellAnchor>
  <xdr:twoCellAnchor editAs="oneCell">
    <xdr:from>
      <xdr:col>1</xdr:col>
      <xdr:colOff>3410099</xdr:colOff>
      <xdr:row>37</xdr:row>
      <xdr:rowOff>250220</xdr:rowOff>
    </xdr:from>
    <xdr:to>
      <xdr:col>1</xdr:col>
      <xdr:colOff>8096251</xdr:colOff>
      <xdr:row>37</xdr:row>
      <xdr:rowOff>3144633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18928D3-792B-49C9-BB48-4D7539DD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63224" y="77759908"/>
          <a:ext cx="4686152" cy="289441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19</xdr:row>
      <xdr:rowOff>0</xdr:rowOff>
    </xdr:from>
    <xdr:ext cx="1379314" cy="2552699"/>
    <xdr:pic>
      <xdr:nvPicPr>
        <xdr:cNvPr id="31" name="Picture 30">
          <a:extLst>
            <a:ext uri="{FF2B5EF4-FFF2-40B4-BE49-F238E27FC236}">
              <a16:creationId xmlns:a16="http://schemas.microsoft.com/office/drawing/2014/main" id="{82A18D86-E75E-4465-BF30-995B22AA4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20714" y="18687143"/>
          <a:ext cx="1379314" cy="2552699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37</xdr:row>
      <xdr:rowOff>436562</xdr:rowOff>
    </xdr:from>
    <xdr:ext cx="6191248" cy="2880276"/>
    <xdr:pic>
      <xdr:nvPicPr>
        <xdr:cNvPr id="43" name="Picture 42">
          <a:extLst>
            <a:ext uri="{FF2B5EF4-FFF2-40B4-BE49-F238E27FC236}">
              <a16:creationId xmlns:a16="http://schemas.microsoft.com/office/drawing/2014/main" id="{CDEC3C10-AF88-49C9-B888-B788D851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907125" y="82946875"/>
          <a:ext cx="6191248" cy="2880276"/>
        </a:xfrm>
        <a:prstGeom prst="rect">
          <a:avLst/>
        </a:prstGeom>
      </xdr:spPr>
    </xdr:pic>
    <xdr:clientData/>
  </xdr:oneCellAnchor>
  <xdr:twoCellAnchor editAs="oneCell">
    <xdr:from>
      <xdr:col>1</xdr:col>
      <xdr:colOff>10787062</xdr:colOff>
      <xdr:row>1</xdr:row>
      <xdr:rowOff>71437</xdr:rowOff>
    </xdr:from>
    <xdr:to>
      <xdr:col>1</xdr:col>
      <xdr:colOff>12049125</xdr:colOff>
      <xdr:row>3</xdr:row>
      <xdr:rowOff>414233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24159F-615C-7AB9-2817-BE90BFFF3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63875" y="881062"/>
          <a:ext cx="1262063" cy="1581046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19</xdr:row>
      <xdr:rowOff>666751</xdr:rowOff>
    </xdr:from>
    <xdr:to>
      <xdr:col>1</xdr:col>
      <xdr:colOff>5718383</xdr:colOff>
      <xdr:row>19</xdr:row>
      <xdr:rowOff>4429126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0E1A57-0C6C-1B67-824F-3E48839C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86499" y="33575626"/>
          <a:ext cx="5385009" cy="3762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6048375</xdr:colOff>
      <xdr:row>19</xdr:row>
      <xdr:rowOff>833437</xdr:rowOff>
    </xdr:from>
    <xdr:to>
      <xdr:col>1</xdr:col>
      <xdr:colOff>11930063</xdr:colOff>
      <xdr:row>19</xdr:row>
      <xdr:rowOff>4097672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A8B968A-3235-6775-7224-7C35A990C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01500" y="33742312"/>
          <a:ext cx="5881688" cy="3264235"/>
        </a:xfrm>
        <a:prstGeom prst="rect">
          <a:avLst/>
        </a:prstGeom>
      </xdr:spPr>
    </xdr:pic>
    <xdr:clientData/>
  </xdr:twoCellAnchor>
  <xdr:twoCellAnchor editAs="oneCell">
    <xdr:from>
      <xdr:col>9</xdr:col>
      <xdr:colOff>71435</xdr:colOff>
      <xdr:row>20</xdr:row>
      <xdr:rowOff>809627</xdr:rowOff>
    </xdr:from>
    <xdr:to>
      <xdr:col>19</xdr:col>
      <xdr:colOff>214312</xdr:colOff>
      <xdr:row>21</xdr:row>
      <xdr:rowOff>3316586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9F640CA-CB24-47E2-9468-84F23249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598060" y="38290502"/>
          <a:ext cx="6334127" cy="3388022"/>
        </a:xfrm>
        <a:prstGeom prst="rect">
          <a:avLst/>
        </a:prstGeom>
      </xdr:spPr>
    </xdr:pic>
    <xdr:clientData/>
  </xdr:twoCellAnchor>
  <xdr:oneCellAnchor>
    <xdr:from>
      <xdr:col>1</xdr:col>
      <xdr:colOff>4833937</xdr:colOff>
      <xdr:row>35</xdr:row>
      <xdr:rowOff>214311</xdr:rowOff>
    </xdr:from>
    <xdr:ext cx="2643188" cy="2955717"/>
    <xdr:pic>
      <xdr:nvPicPr>
        <xdr:cNvPr id="15" name="Picture 14">
          <a:extLst>
            <a:ext uri="{FF2B5EF4-FFF2-40B4-BE49-F238E27FC236}">
              <a16:creationId xmlns:a16="http://schemas.microsoft.com/office/drawing/2014/main" id="{16CC5F11-B740-4101-A3B9-9D92BA06C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87062" y="72366186"/>
          <a:ext cx="2643188" cy="2955717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129592</xdr:colOff>
      <xdr:row>12</xdr:row>
      <xdr:rowOff>102690</xdr:rowOff>
    </xdr:from>
    <xdr:ext cx="7394196" cy="274518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90DAB64-81A5-F13B-324E-EE414D71CD45}"/>
            </a:ext>
          </a:extLst>
        </xdr:cNvPr>
        <xdr:cNvSpPr txBox="1"/>
      </xdr:nvSpPr>
      <xdr:spPr>
        <a:xfrm>
          <a:off x="129592" y="2296326"/>
          <a:ext cx="7394196" cy="27451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89"/>
  <sheetViews>
    <sheetView tabSelected="1" view="pageBreakPreview" zoomScale="25" zoomScaleNormal="33" zoomScaleSheetLayoutView="25" zoomScalePageLayoutView="40" workbookViewId="0">
      <selection activeCell="N29" sqref="N29:P29"/>
    </sheetView>
  </sheetViews>
  <sheetFormatPr defaultColWidth="9.26953125" defaultRowHeight="14"/>
  <cols>
    <col min="1" max="1" width="8.453125" style="310" customWidth="1"/>
    <col min="2" max="2" width="40.7265625" style="310" customWidth="1"/>
    <col min="3" max="3" width="33.54296875" style="310" customWidth="1"/>
    <col min="4" max="4" width="38.81640625" style="310" customWidth="1"/>
    <col min="5" max="5" width="25.54296875" style="310" customWidth="1"/>
    <col min="6" max="6" width="26.54296875" style="310" customWidth="1"/>
    <col min="7" max="7" width="20.81640625" style="311" customWidth="1"/>
    <col min="8" max="8" width="21.81640625" style="310" customWidth="1"/>
    <col min="9" max="9" width="22.54296875" style="310" customWidth="1"/>
    <col min="10" max="10" width="27.26953125" style="310" customWidth="1"/>
    <col min="11" max="11" width="21.7265625" style="310" customWidth="1"/>
    <col min="12" max="12" width="18.7265625" style="310" customWidth="1"/>
    <col min="13" max="13" width="19.54296875" style="310" customWidth="1"/>
    <col min="14" max="14" width="13.453125" style="310" customWidth="1"/>
    <col min="15" max="15" width="15.81640625" style="310" customWidth="1"/>
    <col min="16" max="16" width="33.81640625" style="310" customWidth="1"/>
    <col min="17" max="17" width="56.81640625" style="310" customWidth="1"/>
    <col min="18" max="19" width="14.26953125" style="310" bestFit="1" customWidth="1"/>
    <col min="20" max="21" width="11.26953125" style="310" bestFit="1" customWidth="1"/>
    <col min="22" max="22" width="9.26953125" style="310" bestFit="1" customWidth="1"/>
    <col min="23" max="23" width="16.453125" style="310" bestFit="1" customWidth="1"/>
    <col min="24" max="16384" width="9.26953125" style="310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527" t="s">
        <v>0</v>
      </c>
      <c r="N1" s="527" t="s">
        <v>0</v>
      </c>
      <c r="O1" s="533" t="s">
        <v>1</v>
      </c>
      <c r="P1" s="533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527" t="s">
        <v>2</v>
      </c>
      <c r="N2" s="527" t="s">
        <v>2</v>
      </c>
      <c r="O2" s="534" t="s">
        <v>3</v>
      </c>
      <c r="P2" s="534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527" t="s">
        <v>4</v>
      </c>
      <c r="N3" s="527" t="s">
        <v>4</v>
      </c>
      <c r="O3" s="535" t="s">
        <v>5</v>
      </c>
      <c r="P3" s="533"/>
    </row>
    <row r="4" spans="1:16" s="5" customFormat="1" ht="35.5" thickBot="1">
      <c r="B4" s="219" t="s">
        <v>234</v>
      </c>
      <c r="C4" s="226"/>
      <c r="D4" s="226"/>
      <c r="E4" s="226"/>
      <c r="F4" s="226"/>
      <c r="G4" s="7"/>
    </row>
    <row r="5" spans="1:16" s="216" customFormat="1" ht="63.75" customHeight="1">
      <c r="B5" s="227" t="s">
        <v>6</v>
      </c>
      <c r="C5" s="227"/>
      <c r="D5" s="228"/>
      <c r="E5" s="229"/>
      <c r="F5" s="230"/>
      <c r="G5" s="515" t="s">
        <v>518</v>
      </c>
      <c r="H5" s="516"/>
      <c r="I5" s="516"/>
      <c r="J5" s="516"/>
      <c r="K5" s="516"/>
      <c r="L5" s="517"/>
      <c r="M5" s="513"/>
      <c r="N5" s="514"/>
      <c r="O5" s="514"/>
      <c r="P5" s="514"/>
    </row>
    <row r="6" spans="1:16" s="216" customFormat="1" ht="63.75" customHeight="1">
      <c r="B6" s="228" t="s">
        <v>7</v>
      </c>
      <c r="C6" s="228"/>
      <c r="D6" s="231" t="s">
        <v>377</v>
      </c>
      <c r="E6" s="232"/>
      <c r="F6" s="228"/>
      <c r="G6" s="518"/>
      <c r="H6" s="519"/>
      <c r="I6" s="519"/>
      <c r="J6" s="519"/>
      <c r="K6" s="519"/>
      <c r="L6" s="520"/>
      <c r="M6" s="513"/>
      <c r="N6" s="514"/>
      <c r="O6" s="514"/>
      <c r="P6" s="514"/>
    </row>
    <row r="7" spans="1:16" s="216" customFormat="1" ht="63.75" customHeight="1">
      <c r="B7" s="228" t="s">
        <v>8</v>
      </c>
      <c r="C7" s="228"/>
      <c r="D7" s="231" t="s">
        <v>482</v>
      </c>
      <c r="E7" s="233"/>
      <c r="F7" s="228"/>
      <c r="G7" s="518"/>
      <c r="H7" s="519"/>
      <c r="I7" s="519"/>
      <c r="J7" s="519"/>
      <c r="K7" s="519"/>
      <c r="L7" s="520"/>
      <c r="M7" s="513"/>
      <c r="N7" s="514"/>
      <c r="O7" s="514"/>
      <c r="P7" s="514"/>
    </row>
    <row r="8" spans="1:16" s="216" customFormat="1" ht="67.5" customHeight="1" thickBot="1">
      <c r="B8" s="228" t="s">
        <v>9</v>
      </c>
      <c r="C8" s="228"/>
      <c r="D8" s="531" t="s">
        <v>373</v>
      </c>
      <c r="E8" s="531"/>
      <c r="F8" s="532"/>
      <c r="G8" s="521"/>
      <c r="H8" s="522"/>
      <c r="I8" s="522"/>
      <c r="J8" s="522"/>
      <c r="K8" s="522"/>
      <c r="L8" s="523"/>
      <c r="M8" s="513"/>
      <c r="N8" s="514"/>
      <c r="O8" s="514"/>
      <c r="P8" s="514"/>
    </row>
    <row r="9" spans="1:16" s="217" customFormat="1" ht="56.25" customHeight="1">
      <c r="B9" s="233" t="s">
        <v>10</v>
      </c>
      <c r="C9" s="233"/>
      <c r="D9" s="228" t="s">
        <v>200</v>
      </c>
      <c r="E9" s="228"/>
      <c r="F9" s="228"/>
      <c r="G9" s="218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75" customHeight="1">
      <c r="B10" s="234" t="s">
        <v>11</v>
      </c>
      <c r="C10" s="234"/>
      <c r="D10" s="235" t="s">
        <v>374</v>
      </c>
      <c r="E10" s="235"/>
      <c r="F10" s="235"/>
      <c r="G10" s="243"/>
      <c r="H10" s="235"/>
      <c r="I10" s="236"/>
      <c r="J10" s="236" t="s">
        <v>12</v>
      </c>
      <c r="K10" s="236"/>
      <c r="L10" s="236" t="s">
        <v>483</v>
      </c>
      <c r="M10" s="244"/>
      <c r="N10" s="244"/>
      <c r="O10" s="244"/>
      <c r="P10" s="244"/>
    </row>
    <row r="11" spans="1:16" s="14" customFormat="1" ht="112.5" customHeight="1">
      <c r="B11" s="236" t="s">
        <v>13</v>
      </c>
      <c r="C11" s="236"/>
      <c r="D11" s="237">
        <v>45588</v>
      </c>
      <c r="E11" s="238"/>
      <c r="F11" s="238"/>
      <c r="G11" s="245"/>
      <c r="H11" s="246"/>
      <c r="I11" s="236"/>
      <c r="J11" s="236" t="s">
        <v>14</v>
      </c>
      <c r="K11" s="236"/>
      <c r="L11" s="529" t="s">
        <v>361</v>
      </c>
      <c r="M11" s="529"/>
      <c r="N11" s="529"/>
      <c r="O11" s="529"/>
      <c r="P11" s="529"/>
    </row>
    <row r="12" spans="1:16" s="14" customFormat="1" ht="75" customHeight="1">
      <c r="B12" s="236" t="s">
        <v>15</v>
      </c>
      <c r="C12" s="236"/>
      <c r="D12" s="239"/>
      <c r="E12" s="236"/>
      <c r="F12" s="236"/>
      <c r="G12" s="247"/>
      <c r="H12" s="240"/>
      <c r="I12" s="236"/>
      <c r="J12" s="236" t="s">
        <v>16</v>
      </c>
      <c r="K12" s="226"/>
      <c r="L12" s="236" t="s">
        <v>106</v>
      </c>
      <c r="M12" s="236"/>
      <c r="N12" s="240"/>
      <c r="O12" s="240"/>
      <c r="P12" s="248"/>
    </row>
    <row r="13" spans="1:16" s="14" customFormat="1" ht="75" customHeight="1">
      <c r="B13" s="528"/>
      <c r="C13" s="528"/>
      <c r="D13" s="528"/>
      <c r="E13" s="528"/>
      <c r="F13" s="528"/>
      <c r="G13" s="247"/>
      <c r="H13" s="240"/>
      <c r="I13" s="236"/>
      <c r="J13" s="236" t="s">
        <v>17</v>
      </c>
      <c r="K13" s="236"/>
      <c r="L13" s="236" t="s">
        <v>18</v>
      </c>
      <c r="M13" s="240"/>
      <c r="N13" s="244"/>
      <c r="O13" s="244"/>
      <c r="P13" s="240"/>
    </row>
    <row r="14" spans="1:16" s="14" customFormat="1" ht="75" customHeight="1">
      <c r="B14" s="236" t="s">
        <v>19</v>
      </c>
      <c r="C14" s="236"/>
      <c r="D14" s="236" t="s">
        <v>20</v>
      </c>
      <c r="E14" s="236"/>
      <c r="F14" s="236"/>
      <c r="G14" s="249"/>
      <c r="H14" s="236"/>
      <c r="I14" s="236"/>
      <c r="J14" s="236" t="s">
        <v>21</v>
      </c>
      <c r="K14" s="236"/>
      <c r="L14" s="244" t="s">
        <v>201</v>
      </c>
      <c r="M14" s="244"/>
      <c r="N14" s="244"/>
      <c r="O14" s="244"/>
      <c r="P14" s="244"/>
    </row>
    <row r="15" spans="1:16" s="14" customFormat="1" ht="56.25" customHeight="1">
      <c r="B15" s="233" t="s">
        <v>22</v>
      </c>
      <c r="C15" s="233"/>
      <c r="D15" s="233"/>
      <c r="E15" s="241"/>
      <c r="F15" s="241"/>
      <c r="G15" s="250"/>
      <c r="H15" s="241"/>
      <c r="I15" s="241"/>
      <c r="J15" s="241"/>
      <c r="K15" s="241"/>
      <c r="L15" s="241"/>
      <c r="M15" s="241"/>
      <c r="N15" s="241"/>
      <c r="O15" s="241"/>
      <c r="P15" s="241"/>
    </row>
    <row r="16" spans="1:16" s="32" customFormat="1" ht="18.75" customHeight="1"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</row>
    <row r="17" spans="1:22" s="283" customFormat="1" ht="85.5" customHeight="1">
      <c r="B17" s="326"/>
      <c r="C17" s="327" t="s">
        <v>23</v>
      </c>
      <c r="D17" s="327" t="s">
        <v>24</v>
      </c>
      <c r="E17" s="328" t="s">
        <v>25</v>
      </c>
      <c r="F17" s="328"/>
      <c r="G17" s="376" t="s">
        <v>381</v>
      </c>
      <c r="H17" s="376" t="s">
        <v>382</v>
      </c>
      <c r="I17" s="376" t="s">
        <v>383</v>
      </c>
      <c r="J17" s="376" t="s">
        <v>384</v>
      </c>
      <c r="K17" s="376" t="s">
        <v>385</v>
      </c>
      <c r="L17" s="376" t="s">
        <v>31</v>
      </c>
      <c r="M17" s="376"/>
      <c r="N17" s="376"/>
      <c r="O17" s="376"/>
      <c r="P17" s="377" t="s">
        <v>32</v>
      </c>
    </row>
    <row r="18" spans="1:22" s="283" customFormat="1" ht="85.5" customHeight="1">
      <c r="B18" s="304" t="s">
        <v>33</v>
      </c>
      <c r="C18" s="325" t="s">
        <v>499</v>
      </c>
      <c r="D18" s="291" t="s">
        <v>500</v>
      </c>
      <c r="E18" s="292"/>
      <c r="F18" s="293"/>
      <c r="G18" s="431">
        <v>22</v>
      </c>
      <c r="H18" s="431">
        <v>68</v>
      </c>
      <c r="I18" s="431">
        <v>156</v>
      </c>
      <c r="J18" s="431">
        <v>146</v>
      </c>
      <c r="K18" s="431">
        <v>47</v>
      </c>
      <c r="L18" s="431">
        <v>18</v>
      </c>
      <c r="M18" s="378"/>
      <c r="N18" s="378"/>
      <c r="O18" s="378"/>
      <c r="P18" s="379">
        <f>SUM(G18:O18)</f>
        <v>457</v>
      </c>
      <c r="Q18" s="294"/>
      <c r="R18" s="294"/>
      <c r="S18" s="294"/>
      <c r="T18" s="294"/>
      <c r="U18" s="294"/>
      <c r="V18" s="294"/>
    </row>
    <row r="19" spans="1:22" s="283" customFormat="1" ht="85.5" customHeight="1">
      <c r="B19" s="304" t="s">
        <v>35</v>
      </c>
      <c r="C19" s="325" t="str">
        <f>C18</f>
        <v>CFU01XXBBW</v>
      </c>
      <c r="D19" s="295" t="str">
        <f>D18</f>
        <v>Black / White</v>
      </c>
      <c r="E19" s="292"/>
      <c r="F19" s="293"/>
      <c r="G19" s="378">
        <f>ROUNDUP(G18*5%,0)</f>
        <v>2</v>
      </c>
      <c r="H19" s="378">
        <f t="shared" ref="H19:L19" si="0">ROUNDUP(H18*5%,0)</f>
        <v>4</v>
      </c>
      <c r="I19" s="378">
        <f t="shared" si="0"/>
        <v>8</v>
      </c>
      <c r="J19" s="378">
        <f t="shared" si="0"/>
        <v>8</v>
      </c>
      <c r="K19" s="378">
        <f t="shared" si="0"/>
        <v>3</v>
      </c>
      <c r="L19" s="378">
        <f t="shared" si="0"/>
        <v>1</v>
      </c>
      <c r="M19" s="378"/>
      <c r="N19" s="378"/>
      <c r="O19" s="378"/>
      <c r="P19" s="379">
        <f>SUM(G19:O19)</f>
        <v>26</v>
      </c>
    </row>
    <row r="20" spans="1:22" s="296" customFormat="1" ht="85.5" customHeight="1">
      <c r="A20" s="303"/>
      <c r="B20" s="375" t="s">
        <v>380</v>
      </c>
      <c r="C20" s="332"/>
      <c r="D20" s="333" t="str">
        <f>D21</f>
        <v>Black / White</v>
      </c>
      <c r="E20" s="333"/>
      <c r="F20" s="334"/>
      <c r="G20" s="380">
        <v>0</v>
      </c>
      <c r="H20" s="380">
        <v>0</v>
      </c>
      <c r="I20" s="380">
        <v>1</v>
      </c>
      <c r="J20" s="380">
        <v>0</v>
      </c>
      <c r="K20" s="380">
        <v>0</v>
      </c>
      <c r="L20" s="380">
        <v>0</v>
      </c>
      <c r="M20" s="381"/>
      <c r="N20" s="381"/>
      <c r="O20" s="381"/>
      <c r="P20" s="381">
        <f>SUM(G20:O20)</f>
        <v>1</v>
      </c>
    </row>
    <row r="21" spans="1:22" s="282" customFormat="1" ht="85.5" customHeight="1">
      <c r="B21" s="374" t="s">
        <v>36</v>
      </c>
      <c r="C21" s="329" t="str">
        <f>C18</f>
        <v>CFU01XXBBW</v>
      </c>
      <c r="D21" s="330" t="str">
        <f>D19</f>
        <v>Black / White</v>
      </c>
      <c r="E21" s="330"/>
      <c r="F21" s="331"/>
      <c r="G21" s="382">
        <f>SUM(G18:G19)</f>
        <v>24</v>
      </c>
      <c r="H21" s="382">
        <f>SUM(H18:H19)</f>
        <v>72</v>
      </c>
      <c r="I21" s="382">
        <f>SUM(I18:I20)</f>
        <v>165</v>
      </c>
      <c r="J21" s="382">
        <f>SUM(J18:J19)</f>
        <v>154</v>
      </c>
      <c r="K21" s="382">
        <f>SUM(K18:K19)</f>
        <v>50</v>
      </c>
      <c r="L21" s="382">
        <f>SUM(L18:L19)</f>
        <v>19</v>
      </c>
      <c r="M21" s="382"/>
      <c r="N21" s="382"/>
      <c r="O21" s="382"/>
      <c r="P21" s="382">
        <f>SUM(G21:O21)</f>
        <v>484</v>
      </c>
    </row>
    <row r="22" spans="1:22" s="283" customFormat="1" ht="72" customHeight="1">
      <c r="B22" s="297"/>
      <c r="C22" s="297"/>
      <c r="D22" s="297"/>
      <c r="E22" s="298"/>
      <c r="F22" s="298"/>
      <c r="G22" s="383"/>
      <c r="H22" s="384"/>
      <c r="I22" s="384"/>
      <c r="J22" s="384"/>
      <c r="K22" s="385"/>
      <c r="L22" s="384"/>
      <c r="M22" s="386"/>
      <c r="N22" s="387"/>
      <c r="O22" s="387"/>
      <c r="P22" s="387"/>
    </row>
    <row r="23" spans="1:22" s="282" customFormat="1" ht="90.75" customHeight="1">
      <c r="B23" s="299" t="s">
        <v>37</v>
      </c>
      <c r="C23" s="300"/>
      <c r="D23" s="299"/>
      <c r="E23" s="301"/>
      <c r="F23" s="302"/>
      <c r="G23" s="389">
        <f t="shared" ref="G23:L23" si="1">SUM(G21)</f>
        <v>24</v>
      </c>
      <c r="H23" s="389">
        <f t="shared" si="1"/>
        <v>72</v>
      </c>
      <c r="I23" s="389">
        <f t="shared" si="1"/>
        <v>165</v>
      </c>
      <c r="J23" s="389">
        <f t="shared" si="1"/>
        <v>154</v>
      </c>
      <c r="K23" s="389">
        <f t="shared" si="1"/>
        <v>50</v>
      </c>
      <c r="L23" s="389">
        <f t="shared" si="1"/>
        <v>19</v>
      </c>
      <c r="M23" s="389"/>
      <c r="N23" s="389"/>
      <c r="O23" s="389"/>
      <c r="P23" s="389">
        <f>SUM(G23:O23)</f>
        <v>484</v>
      </c>
    </row>
    <row r="24" spans="1:22" s="47" customFormat="1" ht="53.25" customHeight="1">
      <c r="B24" s="48"/>
      <c r="C24" s="48"/>
      <c r="D24" s="530"/>
      <c r="E24" s="530"/>
      <c r="F24" s="530"/>
      <c r="G24" s="530"/>
      <c r="H24" s="530"/>
      <c r="I24" s="530"/>
      <c r="J24" s="530"/>
      <c r="K24" s="530"/>
      <c r="L24" s="54"/>
      <c r="M24" s="305"/>
      <c r="N24" s="306"/>
      <c r="O24" s="306"/>
      <c r="P24" s="307"/>
    </row>
    <row r="25" spans="1:22" s="385" customFormat="1" ht="60.75" customHeight="1" thickBot="1">
      <c r="B25" s="395" t="s">
        <v>38</v>
      </c>
      <c r="C25" s="395"/>
      <c r="D25" s="395"/>
      <c r="E25" s="395"/>
      <c r="F25" s="414"/>
      <c r="G25" s="415"/>
      <c r="H25" s="414"/>
      <c r="I25" s="414"/>
      <c r="J25" s="414"/>
      <c r="K25" s="414"/>
      <c r="L25" s="414"/>
      <c r="N25" s="416"/>
      <c r="O25" s="416"/>
      <c r="P25" s="417"/>
    </row>
    <row r="26" spans="1:22" s="254" customFormat="1" ht="252" customHeight="1" thickBot="1">
      <c r="A26" s="502" t="s">
        <v>39</v>
      </c>
      <c r="B26" s="503"/>
      <c r="C26" s="503"/>
      <c r="D26" s="251" t="s">
        <v>40</v>
      </c>
      <c r="E26" s="252" t="s">
        <v>41</v>
      </c>
      <c r="F26" s="251" t="s">
        <v>42</v>
      </c>
      <c r="G26" s="253" t="s">
        <v>43</v>
      </c>
      <c r="H26" s="253" t="s">
        <v>44</v>
      </c>
      <c r="I26" s="253" t="s">
        <v>45</v>
      </c>
      <c r="J26" s="253" t="s">
        <v>378</v>
      </c>
      <c r="K26" s="253" t="s">
        <v>379</v>
      </c>
      <c r="L26" s="253" t="s">
        <v>47</v>
      </c>
      <c r="M26" s="253" t="s">
        <v>48</v>
      </c>
      <c r="N26" s="507" t="s">
        <v>49</v>
      </c>
      <c r="O26" s="507"/>
      <c r="P26" s="508"/>
    </row>
    <row r="27" spans="1:22" s="14" customFormat="1" ht="80.25" customHeight="1">
      <c r="A27" s="504" t="str">
        <f>D18</f>
        <v>Black / White</v>
      </c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506"/>
    </row>
    <row r="28" spans="1:22" s="14" customFormat="1" ht="141" customHeight="1">
      <c r="A28" s="524" t="s">
        <v>503</v>
      </c>
      <c r="B28" s="525"/>
      <c r="C28" s="525"/>
      <c r="D28" s="525"/>
      <c r="E28" s="525"/>
      <c r="F28" s="525"/>
      <c r="G28" s="525"/>
      <c r="H28" s="525"/>
      <c r="I28" s="525"/>
      <c r="J28" s="525"/>
      <c r="K28" s="525"/>
      <c r="L28" s="525"/>
      <c r="M28" s="525"/>
      <c r="N28" s="525"/>
      <c r="O28" s="525"/>
      <c r="P28" s="526"/>
    </row>
    <row r="29" spans="1:22" s="5" customFormat="1" ht="302.25" customHeight="1">
      <c r="A29" s="255">
        <v>1</v>
      </c>
      <c r="B29" s="481" t="s">
        <v>361</v>
      </c>
      <c r="C29" s="482"/>
      <c r="D29" s="256" t="s">
        <v>375</v>
      </c>
      <c r="E29" s="256" t="s">
        <v>501</v>
      </c>
      <c r="F29" s="257" t="s">
        <v>28</v>
      </c>
      <c r="G29" s="258">
        <f>P21</f>
        <v>484</v>
      </c>
      <c r="H29" s="259">
        <v>1.23</v>
      </c>
      <c r="I29" s="260">
        <f>G29*H29</f>
        <v>595.31999999999994</v>
      </c>
      <c r="J29" s="258">
        <f>(I29*7.7%+(I29/30)*0.5)</f>
        <v>55.761639999999993</v>
      </c>
      <c r="K29" s="258">
        <v>0</v>
      </c>
      <c r="L29" s="373">
        <v>2</v>
      </c>
      <c r="M29" s="372">
        <f>ROUNDUP(SUM(I29:L29),0)</f>
        <v>654</v>
      </c>
      <c r="N29" s="509" t="s">
        <v>502</v>
      </c>
      <c r="O29" s="510"/>
      <c r="P29" s="511"/>
      <c r="Q29" s="5">
        <f>208+46</f>
        <v>254</v>
      </c>
      <c r="R29" s="442"/>
      <c r="S29" s="442">
        <f>M29-Q29</f>
        <v>400</v>
      </c>
    </row>
    <row r="30" spans="1:22" s="5" customFormat="1" ht="207.75" customHeight="1">
      <c r="A30" s="255">
        <v>2</v>
      </c>
      <c r="B30" s="481" t="s">
        <v>504</v>
      </c>
      <c r="C30" s="482"/>
      <c r="D30" s="256" t="s">
        <v>505</v>
      </c>
      <c r="E30" s="256" t="s">
        <v>506</v>
      </c>
      <c r="F30" s="257" t="s">
        <v>28</v>
      </c>
      <c r="G30" s="258">
        <f>$G$29</f>
        <v>484</v>
      </c>
      <c r="H30" s="259">
        <v>0.01</v>
      </c>
      <c r="I30" s="260">
        <f>G30*H30</f>
        <v>4.84</v>
      </c>
      <c r="J30" s="258">
        <f>(I30*7.7%+(I30/30)*0.5)</f>
        <v>0.45334666666666668</v>
      </c>
      <c r="K30" s="258">
        <v>0</v>
      </c>
      <c r="L30" s="373">
        <v>0</v>
      </c>
      <c r="M30" s="372">
        <f>ROUNDUP(SUM(I30:L30),0)-1</f>
        <v>5</v>
      </c>
      <c r="N30" s="509" t="s">
        <v>507</v>
      </c>
      <c r="O30" s="510"/>
      <c r="P30" s="511"/>
      <c r="R30" s="442"/>
      <c r="S30" s="442"/>
    </row>
    <row r="31" spans="1:22" s="395" customFormat="1" ht="65.25" customHeight="1" thickBot="1">
      <c r="B31" s="395" t="s">
        <v>51</v>
      </c>
      <c r="G31" s="396"/>
      <c r="P31" s="388"/>
    </row>
    <row r="32" spans="1:22" s="254" customFormat="1" ht="75">
      <c r="A32" s="448" t="s">
        <v>52</v>
      </c>
      <c r="B32" s="449"/>
      <c r="C32" s="449"/>
      <c r="D32" s="449"/>
      <c r="E32" s="450"/>
      <c r="F32" s="262" t="s">
        <v>53</v>
      </c>
      <c r="G32" s="262" t="s">
        <v>54</v>
      </c>
      <c r="H32" s="451" t="s">
        <v>55</v>
      </c>
      <c r="I32" s="452"/>
      <c r="J32" s="264" t="s">
        <v>42</v>
      </c>
      <c r="K32" s="262" t="s">
        <v>56</v>
      </c>
      <c r="L32" s="262" t="s">
        <v>57</v>
      </c>
      <c r="M32" s="263" t="s">
        <v>58</v>
      </c>
      <c r="N32" s="263" t="s">
        <v>59</v>
      </c>
      <c r="O32" s="263" t="s">
        <v>60</v>
      </c>
      <c r="P32" s="263" t="s">
        <v>61</v>
      </c>
    </row>
    <row r="33" spans="1:16" s="7" customFormat="1" ht="117" customHeight="1">
      <c r="A33" s="265">
        <v>1</v>
      </c>
      <c r="B33" s="499" t="s">
        <v>371</v>
      </c>
      <c r="C33" s="500"/>
      <c r="D33" s="500"/>
      <c r="E33" s="501"/>
      <c r="F33" s="339" t="s">
        <v>501</v>
      </c>
      <c r="G33" s="308" t="s">
        <v>508</v>
      </c>
      <c r="H33" s="453" t="str">
        <f>$A$27</f>
        <v>Black / White</v>
      </c>
      <c r="I33" s="454"/>
      <c r="J33" s="257" t="s">
        <v>63</v>
      </c>
      <c r="K33" s="257">
        <f>$P$21</f>
        <v>484</v>
      </c>
      <c r="L33" s="391">
        <v>0.1</v>
      </c>
      <c r="M33" s="268">
        <f t="shared" ref="M33:M36" si="2">K33*L33</f>
        <v>48.400000000000006</v>
      </c>
      <c r="N33" s="268"/>
      <c r="O33" s="269">
        <f t="shared" ref="O33:O37" si="3">ROUNDUP(SUM(M33:N33),0)</f>
        <v>49</v>
      </c>
      <c r="P33" s="270" t="s">
        <v>322</v>
      </c>
    </row>
    <row r="34" spans="1:16" s="7" customFormat="1" ht="117" customHeight="1">
      <c r="A34" s="265">
        <v>5</v>
      </c>
      <c r="B34" s="499" t="s">
        <v>305</v>
      </c>
      <c r="C34" s="500"/>
      <c r="D34" s="500"/>
      <c r="E34" s="501"/>
      <c r="F34" s="266" t="s">
        <v>317</v>
      </c>
      <c r="G34" s="308"/>
      <c r="H34" s="453" t="str">
        <f t="shared" ref="H34:H42" si="4">$A$27</f>
        <v>Black / White</v>
      </c>
      <c r="I34" s="454"/>
      <c r="J34" s="257" t="s">
        <v>63</v>
      </c>
      <c r="K34" s="257">
        <f t="shared" ref="K34" si="5">$P$21</f>
        <v>484</v>
      </c>
      <c r="L34" s="392">
        <f>0.5/4500</f>
        <v>1.1111111111111112E-4</v>
      </c>
      <c r="M34" s="268">
        <f t="shared" ref="M34" si="6">K34*L34</f>
        <v>5.3777777777777779E-2</v>
      </c>
      <c r="N34" s="268"/>
      <c r="O34" s="269">
        <f t="shared" ref="O34" si="7">ROUNDUP(SUM(M34:N34),0)</f>
        <v>1</v>
      </c>
      <c r="P34" s="270"/>
    </row>
    <row r="35" spans="1:16" s="7" customFormat="1" ht="119.25" customHeight="1">
      <c r="A35" s="265">
        <v>5</v>
      </c>
      <c r="B35" s="499" t="s">
        <v>335</v>
      </c>
      <c r="C35" s="500"/>
      <c r="D35" s="500"/>
      <c r="E35" s="501"/>
      <c r="F35" s="266" t="s">
        <v>367</v>
      </c>
      <c r="G35" s="308" t="s">
        <v>393</v>
      </c>
      <c r="H35" s="453" t="str">
        <f t="shared" si="4"/>
        <v>Black / White</v>
      </c>
      <c r="I35" s="454"/>
      <c r="J35" s="257" t="s">
        <v>63</v>
      </c>
      <c r="K35" s="257">
        <f t="shared" ref="K35" si="8">$P$21</f>
        <v>484</v>
      </c>
      <c r="L35" s="392">
        <f>1/4500</f>
        <v>2.2222222222222223E-4</v>
      </c>
      <c r="M35" s="268">
        <f t="shared" ref="M35" si="9">K35*L35</f>
        <v>0.10755555555555556</v>
      </c>
      <c r="N35" s="268"/>
      <c r="O35" s="269">
        <v>1</v>
      </c>
      <c r="P35" s="270" t="s">
        <v>392</v>
      </c>
    </row>
    <row r="36" spans="1:16" s="7" customFormat="1" ht="130.5" customHeight="1">
      <c r="A36" s="265">
        <v>9</v>
      </c>
      <c r="B36" s="499" t="s">
        <v>221</v>
      </c>
      <c r="C36" s="500"/>
      <c r="D36" s="500"/>
      <c r="E36" s="501"/>
      <c r="F36" s="390" t="s">
        <v>390</v>
      </c>
      <c r="G36" s="444" t="s">
        <v>396</v>
      </c>
      <c r="H36" s="453" t="str">
        <f t="shared" si="4"/>
        <v>Black / White</v>
      </c>
      <c r="I36" s="454"/>
      <c r="J36" s="257" t="s">
        <v>64</v>
      </c>
      <c r="K36" s="257">
        <f t="shared" ref="K36" si="10">$P$21</f>
        <v>484</v>
      </c>
      <c r="L36" s="267">
        <v>1</v>
      </c>
      <c r="M36" s="268">
        <f t="shared" si="2"/>
        <v>484</v>
      </c>
      <c r="N36" s="268"/>
      <c r="O36" s="269">
        <f t="shared" si="3"/>
        <v>484</v>
      </c>
      <c r="P36" s="270" t="s">
        <v>323</v>
      </c>
    </row>
    <row r="37" spans="1:16" s="7" customFormat="1" ht="130.5" customHeight="1">
      <c r="A37" s="265">
        <v>13</v>
      </c>
      <c r="B37" s="481" t="s">
        <v>324</v>
      </c>
      <c r="C37" s="498"/>
      <c r="D37" s="498"/>
      <c r="E37" s="482"/>
      <c r="F37" s="390" t="s">
        <v>391</v>
      </c>
      <c r="G37" s="308" t="s">
        <v>394</v>
      </c>
      <c r="H37" s="453" t="str">
        <f t="shared" si="4"/>
        <v>Black / White</v>
      </c>
      <c r="I37" s="454"/>
      <c r="J37" s="257" t="s">
        <v>64</v>
      </c>
      <c r="K37" s="257">
        <f t="shared" ref="K37" si="11">$P$21</f>
        <v>484</v>
      </c>
      <c r="L37" s="267">
        <v>1</v>
      </c>
      <c r="M37" s="268">
        <f t="shared" ref="M37" si="12">K37*L37</f>
        <v>484</v>
      </c>
      <c r="N37" s="268"/>
      <c r="O37" s="269">
        <f t="shared" si="3"/>
        <v>484</v>
      </c>
      <c r="P37" s="270" t="s">
        <v>395</v>
      </c>
    </row>
    <row r="38" spans="1:16" s="7" customFormat="1" ht="126" customHeight="1">
      <c r="A38" s="265">
        <v>17</v>
      </c>
      <c r="B38" s="499" t="s">
        <v>319</v>
      </c>
      <c r="C38" s="500"/>
      <c r="D38" s="500"/>
      <c r="E38" s="501"/>
      <c r="F38" s="266" t="s">
        <v>317</v>
      </c>
      <c r="G38" s="308"/>
      <c r="H38" s="453" t="str">
        <f t="shared" si="4"/>
        <v>Black / White</v>
      </c>
      <c r="I38" s="454"/>
      <c r="J38" s="257" t="s">
        <v>28</v>
      </c>
      <c r="K38" s="257">
        <f t="shared" ref="K38" si="13">$P$21</f>
        <v>484</v>
      </c>
      <c r="L38" s="267">
        <v>0.04</v>
      </c>
      <c r="M38" s="268">
        <f t="shared" ref="M38" si="14">K38*L38</f>
        <v>19.36</v>
      </c>
      <c r="N38" s="268"/>
      <c r="O38" s="269">
        <f t="shared" ref="O38" si="15">SUM(M38:N38)</f>
        <v>19.36</v>
      </c>
      <c r="P38" s="270" t="s">
        <v>321</v>
      </c>
    </row>
    <row r="39" spans="1:16" s="7" customFormat="1" ht="141.75" customHeight="1">
      <c r="A39" s="265">
        <v>21</v>
      </c>
      <c r="B39" s="455" t="s">
        <v>389</v>
      </c>
      <c r="C39" s="455"/>
      <c r="D39" s="455"/>
      <c r="E39" s="455"/>
      <c r="F39" s="170" t="s">
        <v>126</v>
      </c>
      <c r="G39" s="308" t="s">
        <v>479</v>
      </c>
      <c r="H39" s="453" t="str">
        <f t="shared" si="4"/>
        <v>Black / White</v>
      </c>
      <c r="I39" s="454"/>
      <c r="J39" s="257" t="s">
        <v>64</v>
      </c>
      <c r="K39" s="257">
        <f t="shared" ref="K39" si="16">$P$21</f>
        <v>484</v>
      </c>
      <c r="L39" s="267">
        <v>1</v>
      </c>
      <c r="M39" s="268">
        <f t="shared" ref="M39" si="17">K39*L39</f>
        <v>484</v>
      </c>
      <c r="N39" s="268"/>
      <c r="O39" s="269">
        <f t="shared" ref="O39" si="18">SUM(M39:N39)</f>
        <v>484</v>
      </c>
      <c r="P39" s="270" t="s">
        <v>320</v>
      </c>
    </row>
    <row r="40" spans="1:16" s="7" customFormat="1" ht="136.5" customHeight="1">
      <c r="A40" s="265">
        <v>21</v>
      </c>
      <c r="B40" s="455" t="s">
        <v>509</v>
      </c>
      <c r="C40" s="455"/>
      <c r="D40" s="455"/>
      <c r="E40" s="455"/>
      <c r="F40" s="170" t="s">
        <v>501</v>
      </c>
      <c r="G40" s="269" t="s">
        <v>520</v>
      </c>
      <c r="H40" s="453" t="str">
        <f t="shared" si="4"/>
        <v>Black / White</v>
      </c>
      <c r="I40" s="454"/>
      <c r="J40" s="257" t="s">
        <v>64</v>
      </c>
      <c r="K40" s="257">
        <f t="shared" ref="K40" si="19">$P$21</f>
        <v>484</v>
      </c>
      <c r="L40" s="267">
        <v>1</v>
      </c>
      <c r="M40" s="268">
        <f t="shared" ref="M40" si="20">K40*L40</f>
        <v>484</v>
      </c>
      <c r="N40" s="268"/>
      <c r="O40" s="269">
        <f t="shared" ref="O40" si="21">SUM(M40:N40)</f>
        <v>484</v>
      </c>
      <c r="P40" s="270" t="s">
        <v>368</v>
      </c>
    </row>
    <row r="41" spans="1:16" s="7" customFormat="1" ht="120" customHeight="1">
      <c r="A41" s="265">
        <v>21</v>
      </c>
      <c r="B41" s="455" t="s">
        <v>386</v>
      </c>
      <c r="C41" s="455"/>
      <c r="D41" s="455"/>
      <c r="E41" s="455"/>
      <c r="F41" s="393" t="s">
        <v>317</v>
      </c>
      <c r="G41" s="269"/>
      <c r="H41" s="453" t="str">
        <f t="shared" si="4"/>
        <v>Black / White</v>
      </c>
      <c r="I41" s="454"/>
      <c r="J41" s="257" t="s">
        <v>64</v>
      </c>
      <c r="K41" s="257">
        <f t="shared" ref="K41" si="22">$P$21</f>
        <v>484</v>
      </c>
      <c r="L41" s="267">
        <v>1.2</v>
      </c>
      <c r="M41" s="268">
        <f t="shared" ref="M41" si="23">K41*L41</f>
        <v>580.79999999999995</v>
      </c>
      <c r="N41" s="268"/>
      <c r="O41" s="269">
        <f t="shared" ref="O41" si="24">SUM(M41:N41)</f>
        <v>580.79999999999995</v>
      </c>
      <c r="P41" s="270" t="s">
        <v>388</v>
      </c>
    </row>
    <row r="42" spans="1:16" s="7" customFormat="1" ht="120" customHeight="1">
      <c r="A42" s="419">
        <v>21</v>
      </c>
      <c r="B42" s="455" t="s">
        <v>387</v>
      </c>
      <c r="C42" s="455"/>
      <c r="D42" s="455"/>
      <c r="E42" s="455"/>
      <c r="F42" s="393" t="s">
        <v>317</v>
      </c>
      <c r="G42" s="269"/>
      <c r="H42" s="453" t="str">
        <f t="shared" si="4"/>
        <v>Black / White</v>
      </c>
      <c r="I42" s="454"/>
      <c r="J42" s="257" t="s">
        <v>64</v>
      </c>
      <c r="K42" s="257">
        <f t="shared" ref="K42" si="25">$P$21</f>
        <v>484</v>
      </c>
      <c r="L42" s="267">
        <v>0.9</v>
      </c>
      <c r="M42" s="268">
        <f t="shared" ref="M42" si="26">K42*L42</f>
        <v>435.6</v>
      </c>
      <c r="N42" s="268"/>
      <c r="O42" s="269">
        <f t="shared" ref="O42" si="27">SUM(M42:N42)</f>
        <v>435.6</v>
      </c>
      <c r="P42" s="428" t="s">
        <v>388</v>
      </c>
    </row>
    <row r="43" spans="1:16" s="395" customFormat="1" ht="80.25" customHeight="1" thickBot="1">
      <c r="B43" s="395" t="s">
        <v>65</v>
      </c>
      <c r="G43" s="396"/>
      <c r="P43" s="388"/>
    </row>
    <row r="44" spans="1:16" s="254" customFormat="1" ht="153.75" customHeight="1">
      <c r="A44" s="448" t="s">
        <v>52</v>
      </c>
      <c r="B44" s="449"/>
      <c r="C44" s="449"/>
      <c r="D44" s="449"/>
      <c r="E44" s="450"/>
      <c r="F44" s="262" t="s">
        <v>53</v>
      </c>
      <c r="G44" s="262" t="s">
        <v>54</v>
      </c>
      <c r="H44" s="451" t="s">
        <v>55</v>
      </c>
      <c r="I44" s="452"/>
      <c r="J44" s="264" t="s">
        <v>42</v>
      </c>
      <c r="K44" s="262" t="s">
        <v>56</v>
      </c>
      <c r="L44" s="262" t="s">
        <v>57</v>
      </c>
      <c r="M44" s="263" t="s">
        <v>58</v>
      </c>
      <c r="N44" s="263" t="s">
        <v>59</v>
      </c>
      <c r="O44" s="263" t="s">
        <v>60</v>
      </c>
      <c r="P44" s="263" t="s">
        <v>61</v>
      </c>
    </row>
    <row r="45" spans="1:16" s="336" customFormat="1" ht="103.5" customHeight="1">
      <c r="A45" s="255">
        <v>1</v>
      </c>
      <c r="B45" s="481" t="s">
        <v>306</v>
      </c>
      <c r="C45" s="498"/>
      <c r="D45" s="498"/>
      <c r="E45" s="482"/>
      <c r="F45" s="335" t="s">
        <v>34</v>
      </c>
      <c r="G45" s="335"/>
      <c r="H45" s="453" t="str">
        <f t="shared" ref="H45:H53" si="28">$A$27</f>
        <v>Black / White</v>
      </c>
      <c r="I45" s="454"/>
      <c r="J45" s="258" t="s">
        <v>64</v>
      </c>
      <c r="K45" s="257">
        <f t="shared" ref="K45" si="29">$P$21</f>
        <v>484</v>
      </c>
      <c r="L45" s="258">
        <v>1</v>
      </c>
      <c r="M45" s="258">
        <f t="shared" ref="M45" si="30">L45*K45</f>
        <v>484</v>
      </c>
      <c r="N45" s="260"/>
      <c r="O45" s="279">
        <f t="shared" ref="O45" si="31">M45</f>
        <v>484</v>
      </c>
      <c r="P45" s="279" t="s">
        <v>307</v>
      </c>
    </row>
    <row r="46" spans="1:16" s="336" customFormat="1" ht="103.5" customHeight="1">
      <c r="A46" s="255">
        <v>5</v>
      </c>
      <c r="B46" s="481" t="s">
        <v>308</v>
      </c>
      <c r="C46" s="498"/>
      <c r="D46" s="498"/>
      <c r="E46" s="482"/>
      <c r="F46" s="335" t="s">
        <v>66</v>
      </c>
      <c r="G46" s="335"/>
      <c r="H46" s="453" t="str">
        <f t="shared" si="28"/>
        <v>Black / White</v>
      </c>
      <c r="I46" s="454"/>
      <c r="J46" s="258" t="s">
        <v>64</v>
      </c>
      <c r="K46" s="257">
        <f t="shared" ref="K46" si="32">$P$21</f>
        <v>484</v>
      </c>
      <c r="L46" s="258">
        <v>1</v>
      </c>
      <c r="M46" s="258">
        <f t="shared" ref="M46" si="33">L46*K46</f>
        <v>484</v>
      </c>
      <c r="N46" s="260"/>
      <c r="O46" s="279">
        <f t="shared" ref="O46" si="34">M46</f>
        <v>484</v>
      </c>
      <c r="P46" s="279" t="s">
        <v>307</v>
      </c>
    </row>
    <row r="47" spans="1:16" s="336" customFormat="1" ht="132" customHeight="1" thickBot="1">
      <c r="A47" s="255">
        <v>9</v>
      </c>
      <c r="B47" s="481" t="s">
        <v>402</v>
      </c>
      <c r="C47" s="498"/>
      <c r="D47" s="498"/>
      <c r="E47" s="482"/>
      <c r="F47" s="335" t="s">
        <v>309</v>
      </c>
      <c r="G47" s="443" t="s">
        <v>401</v>
      </c>
      <c r="H47" s="453" t="str">
        <f t="shared" si="28"/>
        <v>Black / White</v>
      </c>
      <c r="I47" s="454"/>
      <c r="J47" s="258" t="s">
        <v>64</v>
      </c>
      <c r="K47" s="257">
        <f t="shared" ref="K47" si="35">$P$21</f>
        <v>484</v>
      </c>
      <c r="L47" s="258">
        <v>2.0699999999999998</v>
      </c>
      <c r="M47" s="258">
        <f t="shared" ref="M47:M52" si="36">L47*K47</f>
        <v>1001.8799999999999</v>
      </c>
      <c r="N47" s="260"/>
      <c r="O47" s="279">
        <f t="shared" ref="O47:O52" si="37">M47</f>
        <v>1001.8799999999999</v>
      </c>
      <c r="P47" s="279" t="s">
        <v>400</v>
      </c>
    </row>
    <row r="48" spans="1:16" s="254" customFormat="1" ht="123.75" customHeight="1">
      <c r="A48" s="448" t="s">
        <v>52</v>
      </c>
      <c r="B48" s="449"/>
      <c r="C48" s="449"/>
      <c r="D48" s="449"/>
      <c r="E48" s="450"/>
      <c r="F48" s="262" t="s">
        <v>53</v>
      </c>
      <c r="G48" s="262" t="s">
        <v>54</v>
      </c>
      <c r="H48" s="451" t="s">
        <v>55</v>
      </c>
      <c r="I48" s="452"/>
      <c r="J48" s="264" t="s">
        <v>42</v>
      </c>
      <c r="K48" s="262" t="s">
        <v>56</v>
      </c>
      <c r="L48" s="262" t="s">
        <v>57</v>
      </c>
      <c r="M48" s="263" t="s">
        <v>58</v>
      </c>
      <c r="N48" s="263" t="s">
        <v>59</v>
      </c>
      <c r="O48" s="263" t="s">
        <v>60</v>
      </c>
      <c r="P48" s="263" t="s">
        <v>61</v>
      </c>
    </row>
    <row r="49" spans="1:17" s="336" customFormat="1" ht="149.25" customHeight="1">
      <c r="A49" s="255">
        <v>13</v>
      </c>
      <c r="B49" s="481" t="s">
        <v>310</v>
      </c>
      <c r="C49" s="498"/>
      <c r="D49" s="498"/>
      <c r="E49" s="482"/>
      <c r="F49" s="335" t="s">
        <v>309</v>
      </c>
      <c r="G49" s="443" t="s">
        <v>399</v>
      </c>
      <c r="H49" s="453" t="str">
        <f t="shared" si="28"/>
        <v>Black / White</v>
      </c>
      <c r="I49" s="454"/>
      <c r="J49" s="258" t="s">
        <v>311</v>
      </c>
      <c r="K49" s="257">
        <f t="shared" ref="K49" si="38">$P$21</f>
        <v>484</v>
      </c>
      <c r="L49" s="258">
        <v>1</v>
      </c>
      <c r="M49" s="258">
        <f t="shared" si="36"/>
        <v>484</v>
      </c>
      <c r="N49" s="260"/>
      <c r="O49" s="279">
        <f t="shared" si="37"/>
        <v>484</v>
      </c>
      <c r="P49" s="337" t="s">
        <v>398</v>
      </c>
    </row>
    <row r="50" spans="1:17" s="336" customFormat="1" ht="96" customHeight="1">
      <c r="A50" s="255">
        <v>17</v>
      </c>
      <c r="B50" s="455" t="s">
        <v>312</v>
      </c>
      <c r="C50" s="512"/>
      <c r="D50" s="512"/>
      <c r="E50" s="512"/>
      <c r="F50" s="335" t="s">
        <v>34</v>
      </c>
      <c r="G50" s="394" t="s">
        <v>313</v>
      </c>
      <c r="H50" s="453" t="str">
        <f t="shared" si="28"/>
        <v>Black / White</v>
      </c>
      <c r="I50" s="454"/>
      <c r="J50" s="258" t="s">
        <v>64</v>
      </c>
      <c r="K50" s="257">
        <f t="shared" ref="K50" si="39">$P$21</f>
        <v>484</v>
      </c>
      <c r="L50" s="258">
        <v>1</v>
      </c>
      <c r="M50" s="258">
        <f t="shared" si="36"/>
        <v>484</v>
      </c>
      <c r="N50" s="260"/>
      <c r="O50" s="279">
        <f t="shared" si="37"/>
        <v>484</v>
      </c>
      <c r="P50" s="279" t="s">
        <v>397</v>
      </c>
    </row>
    <row r="51" spans="1:17" s="336" customFormat="1" ht="96" customHeight="1">
      <c r="A51" s="255">
        <v>21</v>
      </c>
      <c r="B51" s="481" t="s">
        <v>314</v>
      </c>
      <c r="C51" s="498"/>
      <c r="D51" s="498"/>
      <c r="E51" s="482"/>
      <c r="F51" s="335" t="s">
        <v>66</v>
      </c>
      <c r="G51" s="335"/>
      <c r="H51" s="453" t="str">
        <f t="shared" si="28"/>
        <v>Black / White</v>
      </c>
      <c r="I51" s="454"/>
      <c r="J51" s="258" t="s">
        <v>64</v>
      </c>
      <c r="K51" s="257">
        <f t="shared" ref="K51" si="40">$P$21</f>
        <v>484</v>
      </c>
      <c r="L51" s="338">
        <f t="shared" ref="L51" si="41">1/50*2</f>
        <v>0.04</v>
      </c>
      <c r="M51" s="258">
        <f t="shared" si="36"/>
        <v>19.36</v>
      </c>
      <c r="N51" s="260"/>
      <c r="O51" s="279">
        <f t="shared" si="37"/>
        <v>19.36</v>
      </c>
      <c r="P51" s="279" t="s">
        <v>307</v>
      </c>
    </row>
    <row r="52" spans="1:17" s="336" customFormat="1" ht="96" customHeight="1">
      <c r="A52" s="255">
        <v>29</v>
      </c>
      <c r="B52" s="481" t="s">
        <v>316</v>
      </c>
      <c r="C52" s="498"/>
      <c r="D52" s="498"/>
      <c r="E52" s="482"/>
      <c r="F52" s="335" t="s">
        <v>67</v>
      </c>
      <c r="G52" s="335"/>
      <c r="H52" s="453" t="str">
        <f t="shared" si="28"/>
        <v>Black / White</v>
      </c>
      <c r="I52" s="454"/>
      <c r="J52" s="258" t="s">
        <v>64</v>
      </c>
      <c r="K52" s="257">
        <f t="shared" ref="K52" si="42">$P$21</f>
        <v>484</v>
      </c>
      <c r="L52" s="338">
        <f t="shared" ref="L52" si="43">1/50</f>
        <v>0.02</v>
      </c>
      <c r="M52" s="258">
        <f t="shared" si="36"/>
        <v>9.68</v>
      </c>
      <c r="N52" s="260"/>
      <c r="O52" s="279">
        <f t="shared" si="37"/>
        <v>9.68</v>
      </c>
      <c r="P52" s="279" t="s">
        <v>484</v>
      </c>
    </row>
    <row r="53" spans="1:17" s="336" customFormat="1" ht="96" customHeight="1">
      <c r="A53" s="255">
        <v>33</v>
      </c>
      <c r="B53" s="481" t="s">
        <v>141</v>
      </c>
      <c r="C53" s="498"/>
      <c r="D53" s="498"/>
      <c r="E53" s="482"/>
      <c r="F53" s="335" t="s">
        <v>67</v>
      </c>
      <c r="G53" s="335"/>
      <c r="H53" s="453" t="str">
        <f t="shared" si="28"/>
        <v>Black / White</v>
      </c>
      <c r="I53" s="454"/>
      <c r="J53" s="258" t="s">
        <v>64</v>
      </c>
      <c r="K53" s="257">
        <f t="shared" ref="K53" si="44">$P$21</f>
        <v>484</v>
      </c>
      <c r="L53" s="338">
        <f t="shared" ref="L53" si="45">1/50*2</f>
        <v>0.04</v>
      </c>
      <c r="M53" s="258">
        <f t="shared" ref="M53" si="46">L53*K53</f>
        <v>19.36</v>
      </c>
      <c r="N53" s="260"/>
      <c r="O53" s="279">
        <f t="shared" ref="O53" si="47">M53</f>
        <v>19.36</v>
      </c>
      <c r="P53" s="279" t="s">
        <v>484</v>
      </c>
    </row>
    <row r="54" spans="1:17" s="174" customFormat="1" ht="24" customHeight="1">
      <c r="A54" s="159"/>
      <c r="B54" s="159"/>
      <c r="C54" s="159"/>
      <c r="D54" s="159"/>
      <c r="E54" s="159"/>
      <c r="F54" s="184"/>
      <c r="G54" s="186"/>
      <c r="H54" s="184"/>
      <c r="I54" s="184"/>
      <c r="J54" s="220"/>
      <c r="K54" s="181"/>
      <c r="L54" s="221"/>
      <c r="M54" s="222"/>
      <c r="N54" s="222"/>
      <c r="O54" s="223"/>
      <c r="P54" s="224"/>
    </row>
    <row r="55" spans="1:17" s="413" customFormat="1" ht="49.5" customHeight="1">
      <c r="A55" s="405"/>
      <c r="B55" s="395" t="s">
        <v>68</v>
      </c>
      <c r="C55" s="405"/>
      <c r="D55" s="405"/>
      <c r="E55" s="405"/>
      <c r="F55" s="406"/>
      <c r="G55" s="407"/>
      <c r="H55" s="406"/>
      <c r="I55" s="406"/>
      <c r="J55" s="408"/>
      <c r="K55" s="395" t="s">
        <v>69</v>
      </c>
      <c r="L55" s="409"/>
      <c r="M55" s="410"/>
      <c r="N55" s="410"/>
      <c r="O55" s="411"/>
      <c r="P55" s="412"/>
    </row>
    <row r="56" spans="1:17" s="397" customFormat="1" ht="49.5" customHeight="1">
      <c r="A56" s="400">
        <v>1</v>
      </c>
      <c r="B56" s="281" t="s">
        <v>70</v>
      </c>
      <c r="C56" s="282" t="s">
        <v>232</v>
      </c>
      <c r="D56" s="283"/>
      <c r="E56" s="283"/>
      <c r="F56" s="283"/>
      <c r="G56" s="284"/>
      <c r="H56" s="284"/>
      <c r="I56" s="284"/>
      <c r="J56" s="398"/>
      <c r="K56" s="399"/>
      <c r="L56" s="398"/>
      <c r="M56" s="398"/>
      <c r="N56" s="398"/>
      <c r="O56" s="398"/>
      <c r="P56" s="398"/>
    </row>
    <row r="57" spans="1:17" s="397" customFormat="1" ht="40" hidden="1">
      <c r="A57" s="402"/>
      <c r="B57" s="286"/>
      <c r="C57" s="287"/>
      <c r="D57" s="287"/>
      <c r="E57" s="287"/>
      <c r="F57" s="287"/>
      <c r="G57" s="284"/>
      <c r="H57" s="284"/>
      <c r="I57" s="284"/>
      <c r="J57" s="398"/>
      <c r="K57" s="399"/>
      <c r="L57" s="398"/>
      <c r="M57" s="398"/>
      <c r="N57" s="398"/>
      <c r="O57" s="398"/>
      <c r="P57" s="398"/>
    </row>
    <row r="58" spans="1:17" s="226" customFormat="1" ht="34.5" hidden="1" customHeight="1">
      <c r="A58" s="400"/>
      <c r="B58" s="465" t="s">
        <v>71</v>
      </c>
      <c r="C58" s="466"/>
      <c r="D58" s="466"/>
      <c r="E58" s="466"/>
      <c r="F58" s="466"/>
      <c r="G58" s="466"/>
      <c r="H58" s="466"/>
      <c r="I58" s="492"/>
      <c r="J58" s="398"/>
      <c r="K58" s="399"/>
      <c r="L58" s="399"/>
      <c r="M58" s="398"/>
      <c r="N58" s="398"/>
      <c r="O58" s="398"/>
      <c r="P58" s="398"/>
      <c r="Q58" s="398"/>
    </row>
    <row r="59" spans="1:17" s="226" customFormat="1" ht="59.25" hidden="1" customHeight="1">
      <c r="A59" s="400"/>
      <c r="B59" s="456" t="s">
        <v>55</v>
      </c>
      <c r="C59" s="457"/>
      <c r="D59" s="458" t="s">
        <v>75</v>
      </c>
      <c r="E59" s="459"/>
      <c r="F59" s="459"/>
      <c r="G59" s="459"/>
      <c r="H59" s="459"/>
      <c r="I59" s="460"/>
      <c r="J59" s="398"/>
      <c r="K59" s="398"/>
      <c r="L59" s="398"/>
      <c r="M59" s="398"/>
      <c r="N59" s="398"/>
      <c r="O59" s="398"/>
      <c r="P59" s="398"/>
      <c r="Q59" s="398"/>
    </row>
    <row r="60" spans="1:17" s="226" customFormat="1" ht="78.650000000000006" hidden="1" customHeight="1">
      <c r="A60" s="400"/>
      <c r="B60" s="461" t="str">
        <f>$D$21</f>
        <v>Black / White</v>
      </c>
      <c r="C60" s="461">
        <f t="shared" ref="C60" si="48">$E$44</f>
        <v>0</v>
      </c>
      <c r="D60" s="462" t="s">
        <v>222</v>
      </c>
      <c r="E60" s="463"/>
      <c r="F60" s="463"/>
      <c r="G60" s="463"/>
      <c r="H60" s="463"/>
      <c r="I60" s="464"/>
      <c r="J60" s="398"/>
      <c r="K60" s="398"/>
      <c r="L60" s="398"/>
      <c r="M60" s="398"/>
      <c r="N60" s="398"/>
      <c r="O60" s="398"/>
    </row>
    <row r="61" spans="1:17" s="226" customFormat="1" ht="39.5" hidden="1">
      <c r="A61" s="401"/>
      <c r="B61" s="283"/>
      <c r="C61" s="283"/>
      <c r="D61" s="283"/>
      <c r="E61" s="283"/>
      <c r="F61" s="283"/>
      <c r="G61" s="283"/>
      <c r="H61" s="283"/>
      <c r="I61" s="283"/>
    </row>
    <row r="62" spans="1:17" s="226" customFormat="1" ht="40" hidden="1">
      <c r="A62" s="400"/>
      <c r="B62" s="465"/>
      <c r="C62" s="466"/>
      <c r="D62" s="467"/>
      <c r="E62" s="467"/>
      <c r="F62" s="467"/>
      <c r="G62" s="467"/>
      <c r="H62" s="467"/>
      <c r="I62" s="468"/>
      <c r="J62" s="398"/>
      <c r="K62" s="398"/>
      <c r="L62" s="398"/>
    </row>
    <row r="63" spans="1:17" s="226" customFormat="1" ht="40.5" hidden="1" customHeight="1">
      <c r="A63" s="400"/>
      <c r="B63" s="489"/>
      <c r="C63" s="490"/>
      <c r="D63" s="403" t="s">
        <v>26</v>
      </c>
      <c r="E63" s="403" t="s">
        <v>27</v>
      </c>
      <c r="F63" s="403" t="s">
        <v>28</v>
      </c>
      <c r="G63" s="403" t="s">
        <v>29</v>
      </c>
      <c r="H63" s="403" t="s">
        <v>30</v>
      </c>
      <c r="I63" s="403" t="s">
        <v>31</v>
      </c>
      <c r="J63" s="398"/>
    </row>
    <row r="64" spans="1:17" s="226" customFormat="1" ht="40" hidden="1">
      <c r="A64" s="400"/>
      <c r="B64" s="497" t="s">
        <v>223</v>
      </c>
      <c r="C64" s="497"/>
      <c r="D64" s="404"/>
      <c r="E64" s="404"/>
      <c r="F64" s="404" t="s">
        <v>224</v>
      </c>
      <c r="G64" s="404"/>
      <c r="H64" s="404"/>
      <c r="I64" s="404"/>
      <c r="J64" s="398"/>
    </row>
    <row r="65" spans="1:17" s="397" customFormat="1" ht="80.25" customHeight="1">
      <c r="A65" s="400">
        <v>1</v>
      </c>
      <c r="B65" s="281" t="s">
        <v>233</v>
      </c>
      <c r="C65" s="282" t="s">
        <v>480</v>
      </c>
      <c r="D65" s="283"/>
      <c r="E65" s="287"/>
      <c r="F65" s="287"/>
      <c r="G65" s="284"/>
      <c r="H65" s="284"/>
      <c r="I65" s="284"/>
      <c r="J65" s="398"/>
      <c r="K65" s="399"/>
      <c r="L65" s="398"/>
      <c r="M65" s="398"/>
      <c r="N65" s="398"/>
      <c r="O65" s="398"/>
      <c r="P65" s="398"/>
    </row>
    <row r="66" spans="1:17" s="5" customFormat="1" ht="57.75" customHeight="1">
      <c r="A66" s="271"/>
      <c r="B66" s="477" t="s">
        <v>71</v>
      </c>
      <c r="C66" s="478"/>
      <c r="D66" s="478"/>
      <c r="E66" s="478"/>
      <c r="F66" s="478"/>
      <c r="G66" s="478"/>
      <c r="H66" s="478"/>
      <c r="I66" s="491"/>
      <c r="J66" s="7"/>
      <c r="K66" s="9"/>
      <c r="L66" s="7"/>
      <c r="M66" s="7"/>
      <c r="N66" s="7"/>
      <c r="O66" s="7"/>
      <c r="P66" s="7"/>
      <c r="Q66" s="7"/>
    </row>
    <row r="67" spans="1:17" s="5" customFormat="1" ht="57.75" customHeight="1">
      <c r="A67" s="271"/>
      <c r="B67" s="470" t="s">
        <v>55</v>
      </c>
      <c r="C67" s="471"/>
      <c r="D67" s="470" t="s">
        <v>75</v>
      </c>
      <c r="E67" s="471"/>
      <c r="F67" s="471"/>
      <c r="G67" s="471"/>
      <c r="H67" s="471"/>
      <c r="I67" s="472"/>
      <c r="J67" s="7"/>
      <c r="K67" s="7"/>
      <c r="L67" s="7"/>
      <c r="M67" s="7"/>
      <c r="N67" s="7"/>
      <c r="O67" s="7"/>
      <c r="P67" s="7"/>
      <c r="Q67" s="7"/>
    </row>
    <row r="68" spans="1:17" s="5" customFormat="1" ht="91.15" customHeight="1">
      <c r="A68" s="271"/>
      <c r="B68" s="453" t="str">
        <f>$D$18</f>
        <v>Black / White</v>
      </c>
      <c r="C68" s="454"/>
      <c r="D68" s="483" t="s">
        <v>481</v>
      </c>
      <c r="E68" s="484"/>
      <c r="F68" s="484"/>
      <c r="G68" s="484"/>
      <c r="H68" s="484"/>
      <c r="I68" s="485"/>
      <c r="J68" s="7"/>
      <c r="K68" s="7"/>
      <c r="L68" s="7"/>
      <c r="M68" s="7"/>
      <c r="N68" s="7"/>
    </row>
    <row r="69" spans="1:17" s="5" customFormat="1" ht="72.75" customHeight="1">
      <c r="A69" s="271"/>
      <c r="B69" s="477" t="s">
        <v>73</v>
      </c>
      <c r="C69" s="478"/>
      <c r="D69" s="479"/>
      <c r="E69" s="479"/>
      <c r="F69" s="479"/>
      <c r="G69" s="479"/>
      <c r="H69" s="479"/>
      <c r="I69" s="480"/>
      <c r="J69" s="7"/>
      <c r="K69" s="7"/>
    </row>
    <row r="70" spans="1:17" s="5" customFormat="1" ht="69" customHeight="1">
      <c r="A70" s="271"/>
      <c r="B70" s="481"/>
      <c r="C70" s="482"/>
      <c r="D70" s="275" t="s">
        <v>26</v>
      </c>
      <c r="E70" s="275" t="s">
        <v>27</v>
      </c>
      <c r="F70" s="275" t="s">
        <v>28</v>
      </c>
      <c r="G70" s="275" t="s">
        <v>29</v>
      </c>
      <c r="H70" s="275" t="s">
        <v>30</v>
      </c>
      <c r="I70" s="275" t="s">
        <v>31</v>
      </c>
    </row>
    <row r="71" spans="1:17" s="5" customFormat="1" ht="104.25" customHeight="1">
      <c r="A71" s="271"/>
      <c r="B71" s="493" t="s">
        <v>366</v>
      </c>
      <c r="C71" s="494"/>
      <c r="D71" s="486" t="s">
        <v>403</v>
      </c>
      <c r="E71" s="487"/>
      <c r="F71" s="487"/>
      <c r="G71" s="487"/>
      <c r="H71" s="487"/>
      <c r="I71" s="488"/>
    </row>
    <row r="72" spans="1:17" s="5" customFormat="1" ht="104.25" customHeight="1">
      <c r="A72" s="271"/>
      <c r="B72" s="495"/>
      <c r="C72" s="496"/>
      <c r="D72" s="486" t="s">
        <v>404</v>
      </c>
      <c r="E72" s="487"/>
      <c r="F72" s="487"/>
      <c r="G72" s="487"/>
      <c r="H72" s="487"/>
      <c r="I72" s="488"/>
    </row>
    <row r="73" spans="1:17" s="280" customFormat="1" ht="75.75" customHeight="1">
      <c r="A73" s="286">
        <v>3</v>
      </c>
      <c r="B73" s="281" t="s">
        <v>76</v>
      </c>
      <c r="C73" s="287" t="s">
        <v>77</v>
      </c>
      <c r="D73" s="287"/>
      <c r="E73" s="287"/>
      <c r="F73" s="287"/>
      <c r="G73" s="284"/>
      <c r="H73" s="284"/>
      <c r="I73" s="284"/>
      <c r="J73" s="284"/>
      <c r="K73" s="285"/>
      <c r="L73" s="284"/>
      <c r="M73" s="284"/>
      <c r="N73" s="284"/>
      <c r="O73" s="284"/>
      <c r="P73" s="284"/>
    </row>
    <row r="74" spans="1:17" s="5" customFormat="1" ht="64.5" hidden="1" customHeight="1">
      <c r="A74" s="271"/>
      <c r="B74" s="273" t="s">
        <v>55</v>
      </c>
      <c r="C74" s="470" t="s">
        <v>78</v>
      </c>
      <c r="D74" s="471"/>
      <c r="E74" s="471"/>
      <c r="F74" s="471"/>
      <c r="G74" s="471"/>
      <c r="H74" s="471"/>
      <c r="I74" s="472"/>
      <c r="J74" s="7"/>
      <c r="K74" s="7"/>
      <c r="L74" s="7"/>
      <c r="M74" s="7"/>
      <c r="N74" s="7"/>
      <c r="O74" s="7"/>
      <c r="P74" s="7"/>
      <c r="Q74" s="7"/>
    </row>
    <row r="75" spans="1:17" s="5" customFormat="1" ht="153.75" hidden="1" customHeight="1">
      <c r="A75" s="271"/>
      <c r="B75" s="274" t="str">
        <f>D21</f>
        <v>Black / White</v>
      </c>
      <c r="C75" s="473" t="s">
        <v>79</v>
      </c>
      <c r="D75" s="474"/>
      <c r="E75" s="474"/>
      <c r="F75" s="474"/>
      <c r="G75" s="474"/>
      <c r="H75" s="474"/>
      <c r="I75" s="475"/>
      <c r="J75" s="7"/>
      <c r="K75" s="7"/>
      <c r="L75" s="7"/>
      <c r="M75" s="7"/>
      <c r="N75" s="7"/>
    </row>
    <row r="76" spans="1:17" s="283" customFormat="1" ht="49.5" customHeight="1">
      <c r="B76" s="476" t="s">
        <v>80</v>
      </c>
      <c r="C76" s="476"/>
      <c r="D76" s="476"/>
      <c r="E76" s="476"/>
      <c r="G76" s="284"/>
      <c r="M76" s="288"/>
      <c r="N76" s="289"/>
      <c r="O76" s="289"/>
      <c r="P76" s="288"/>
    </row>
    <row r="77" spans="1:17" s="283" customFormat="1" ht="51.75" customHeight="1">
      <c r="A77" s="280">
        <v>1</v>
      </c>
      <c r="B77" s="290" t="s">
        <v>81</v>
      </c>
      <c r="C77" s="280"/>
      <c r="D77" s="280"/>
      <c r="G77" s="284"/>
      <c r="L77" s="469"/>
      <c r="M77" s="469"/>
      <c r="N77" s="469"/>
      <c r="O77" s="469"/>
      <c r="P77" s="469"/>
    </row>
    <row r="78" spans="1:17" s="283" customFormat="1" ht="51.75" customHeight="1">
      <c r="A78" s="280">
        <v>2</v>
      </c>
      <c r="B78" s="290" t="s">
        <v>82</v>
      </c>
      <c r="C78" s="280"/>
      <c r="D78" s="280"/>
      <c r="G78" s="284"/>
      <c r="L78" s="469"/>
      <c r="M78" s="469"/>
      <c r="N78" s="469"/>
      <c r="O78" s="469"/>
      <c r="P78" s="469"/>
    </row>
    <row r="79" spans="1:17" s="283" customFormat="1" ht="51.75" customHeight="1">
      <c r="A79" s="280">
        <v>3</v>
      </c>
      <c r="B79" s="290" t="s">
        <v>83</v>
      </c>
      <c r="C79" s="280"/>
      <c r="D79" s="280"/>
      <c r="G79" s="284"/>
      <c r="L79" s="469"/>
      <c r="M79" s="469"/>
      <c r="N79" s="469"/>
      <c r="O79" s="469"/>
      <c r="P79" s="469"/>
    </row>
    <row r="80" spans="1:17" s="6" customFormat="1" ht="60" customHeight="1">
      <c r="A80" s="272"/>
      <c r="B80" s="276" t="s">
        <v>84</v>
      </c>
      <c r="C80" s="261" t="s">
        <v>26</v>
      </c>
      <c r="D80" s="261" t="s">
        <v>27</v>
      </c>
      <c r="E80" s="261" t="s">
        <v>28</v>
      </c>
      <c r="F80" s="261" t="s">
        <v>29</v>
      </c>
      <c r="G80" s="261" t="s">
        <v>30</v>
      </c>
      <c r="H80" s="261" t="s">
        <v>31</v>
      </c>
      <c r="I80" s="261" t="s">
        <v>32</v>
      </c>
      <c r="J80" s="277"/>
      <c r="K80" s="278"/>
      <c r="L80" s="278"/>
      <c r="M80" s="277"/>
    </row>
    <row r="81" spans="1:16" s="6" customFormat="1" ht="60" customHeight="1">
      <c r="A81" s="272"/>
      <c r="B81" s="276" t="s">
        <v>85</v>
      </c>
      <c r="C81" s="279">
        <f t="shared" ref="C81:H81" si="49">G23</f>
        <v>24</v>
      </c>
      <c r="D81" s="279">
        <f t="shared" si="49"/>
        <v>72</v>
      </c>
      <c r="E81" s="279">
        <f t="shared" si="49"/>
        <v>165</v>
      </c>
      <c r="F81" s="279">
        <f t="shared" si="49"/>
        <v>154</v>
      </c>
      <c r="G81" s="279">
        <f t="shared" si="49"/>
        <v>50</v>
      </c>
      <c r="H81" s="279">
        <f t="shared" si="49"/>
        <v>19</v>
      </c>
      <c r="I81" s="279">
        <f>SUM(C81:H81)</f>
        <v>484</v>
      </c>
      <c r="J81" s="277"/>
      <c r="K81" s="278"/>
      <c r="L81" s="278"/>
      <c r="M81" s="277"/>
    </row>
    <row r="82" spans="1:16" s="313" customFormat="1" ht="36" customHeight="1">
      <c r="A82" s="312"/>
    </row>
    <row r="83" spans="1:16" s="283" customFormat="1" ht="53.25" customHeight="1">
      <c r="A83" s="280">
        <v>4</v>
      </c>
      <c r="B83" s="290" t="s">
        <v>510</v>
      </c>
      <c r="C83" s="280"/>
      <c r="D83" s="280"/>
      <c r="G83" s="284"/>
      <c r="L83" s="313"/>
      <c r="M83" s="313"/>
      <c r="N83" s="313"/>
      <c r="O83" s="313"/>
      <c r="P83" s="313"/>
    </row>
    <row r="84" spans="1:16" s="6" customFormat="1" ht="61.5" customHeight="1">
      <c r="A84" s="272"/>
      <c r="B84" s="276" t="s">
        <v>84</v>
      </c>
      <c r="C84" s="261" t="s">
        <v>26</v>
      </c>
      <c r="D84" s="261" t="s">
        <v>27</v>
      </c>
      <c r="E84" s="261" t="s">
        <v>28</v>
      </c>
      <c r="F84" s="261" t="s">
        <v>29</v>
      </c>
      <c r="G84" s="261" t="s">
        <v>30</v>
      </c>
      <c r="H84" s="261" t="s">
        <v>31</v>
      </c>
      <c r="I84" s="277"/>
      <c r="J84" s="278"/>
      <c r="K84" s="278"/>
      <c r="L84" s="277"/>
    </row>
    <row r="85" spans="1:16" s="6" customFormat="1" ht="61.5" customHeight="1">
      <c r="A85" s="272"/>
      <c r="B85" s="276" t="s">
        <v>519</v>
      </c>
      <c r="C85" s="279" t="s">
        <v>513</v>
      </c>
      <c r="D85" s="279" t="s">
        <v>514</v>
      </c>
      <c r="E85" s="279" t="s">
        <v>511</v>
      </c>
      <c r="F85" s="279" t="s">
        <v>512</v>
      </c>
      <c r="G85" s="279" t="s">
        <v>515</v>
      </c>
      <c r="H85" s="279" t="s">
        <v>516</v>
      </c>
      <c r="I85" s="277"/>
      <c r="J85" s="278"/>
      <c r="K85" s="278"/>
      <c r="L85" s="277"/>
    </row>
    <row r="86" spans="1:16" s="309" customFormat="1" ht="27.5">
      <c r="G86" s="174"/>
    </row>
    <row r="87" spans="1:16" s="309" customFormat="1" ht="27.5">
      <c r="G87" s="174"/>
    </row>
    <row r="88" spans="1:16" s="309" customFormat="1" ht="27.5">
      <c r="G88" s="174"/>
    </row>
    <row r="89" spans="1:16" s="309" customFormat="1" ht="27.5">
      <c r="G89" s="174"/>
    </row>
  </sheetData>
  <autoFilter ref="A32:W53" xr:uid="{00000000-0001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4">
    <mergeCell ref="M5:P8"/>
    <mergeCell ref="G5:L8"/>
    <mergeCell ref="A28:P28"/>
    <mergeCell ref="M1:N1"/>
    <mergeCell ref="B13:F13"/>
    <mergeCell ref="L11:P11"/>
    <mergeCell ref="D24:K24"/>
    <mergeCell ref="D8:F8"/>
    <mergeCell ref="O1:P1"/>
    <mergeCell ref="M2:N2"/>
    <mergeCell ref="O2:P2"/>
    <mergeCell ref="M3:N3"/>
    <mergeCell ref="O3:P3"/>
    <mergeCell ref="B50:E50"/>
    <mergeCell ref="B52:E52"/>
    <mergeCell ref="B33:E33"/>
    <mergeCell ref="A32:E32"/>
    <mergeCell ref="H32:I32"/>
    <mergeCell ref="H33:I33"/>
    <mergeCell ref="B37:E37"/>
    <mergeCell ref="H37:I37"/>
    <mergeCell ref="H45:I45"/>
    <mergeCell ref="B38:E38"/>
    <mergeCell ref="H47:I47"/>
    <mergeCell ref="B47:E47"/>
    <mergeCell ref="B39:E39"/>
    <mergeCell ref="B40:E40"/>
    <mergeCell ref="H35:I35"/>
    <mergeCell ref="H36:I36"/>
    <mergeCell ref="B36:E36"/>
    <mergeCell ref="B35:E35"/>
    <mergeCell ref="B34:E34"/>
    <mergeCell ref="H34:I34"/>
    <mergeCell ref="A26:C26"/>
    <mergeCell ref="A27:P27"/>
    <mergeCell ref="B29:C29"/>
    <mergeCell ref="N26:P26"/>
    <mergeCell ref="N29:P29"/>
    <mergeCell ref="B30:C30"/>
    <mergeCell ref="N30:P30"/>
    <mergeCell ref="B58:I58"/>
    <mergeCell ref="H50:I50"/>
    <mergeCell ref="B42:E42"/>
    <mergeCell ref="D72:I72"/>
    <mergeCell ref="B71:C72"/>
    <mergeCell ref="B64:C64"/>
    <mergeCell ref="H49:I49"/>
    <mergeCell ref="B51:E51"/>
    <mergeCell ref="H51:I51"/>
    <mergeCell ref="B49:E49"/>
    <mergeCell ref="B46:E46"/>
    <mergeCell ref="H46:I46"/>
    <mergeCell ref="B45:E45"/>
    <mergeCell ref="B53:E53"/>
    <mergeCell ref="H53:I53"/>
    <mergeCell ref="H52:I52"/>
    <mergeCell ref="B68:C68"/>
    <mergeCell ref="D68:I68"/>
    <mergeCell ref="D71:I71"/>
    <mergeCell ref="B63:C63"/>
    <mergeCell ref="D67:I67"/>
    <mergeCell ref="B67:C67"/>
    <mergeCell ref="B66:I66"/>
    <mergeCell ref="L77:P79"/>
    <mergeCell ref="C74:I74"/>
    <mergeCell ref="C75:I75"/>
    <mergeCell ref="B76:E76"/>
    <mergeCell ref="B69:I69"/>
    <mergeCell ref="B70:C70"/>
    <mergeCell ref="B59:C59"/>
    <mergeCell ref="D59:I59"/>
    <mergeCell ref="B60:C60"/>
    <mergeCell ref="D60:I60"/>
    <mergeCell ref="B62:I62"/>
    <mergeCell ref="A44:E44"/>
    <mergeCell ref="H44:I44"/>
    <mergeCell ref="A48:E48"/>
    <mergeCell ref="H48:I48"/>
    <mergeCell ref="H38:I38"/>
    <mergeCell ref="H39:I39"/>
    <mergeCell ref="H42:I42"/>
    <mergeCell ref="B41:E41"/>
    <mergeCell ref="H41:I41"/>
    <mergeCell ref="H40:I40"/>
  </mergeCells>
  <phoneticPr fontId="113" type="noConversion"/>
  <printOptions horizontalCentered="1"/>
  <pageMargins left="0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5" man="1"/>
    <brk id="47" max="15" man="1"/>
    <brk id="85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4"/>
  <cols>
    <col min="1" max="17" width="9.26953125" style="79"/>
    <col min="18" max="18" width="80.26953125" style="79" customWidth="1"/>
    <col min="19" max="16384" width="9.2695312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89</v>
      </c>
      <c r="C1" s="82" t="s">
        <v>167</v>
      </c>
      <c r="D1" s="633" t="s">
        <v>168</v>
      </c>
      <c r="E1" s="633"/>
      <c r="F1" s="633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169</v>
      </c>
      <c r="C2" s="87" t="s">
        <v>170</v>
      </c>
      <c r="D2" s="634" t="s">
        <v>171</v>
      </c>
      <c r="E2" s="634"/>
      <c r="F2" s="634"/>
      <c r="G2" s="634"/>
      <c r="H2" s="634"/>
      <c r="I2" s="635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90</v>
      </c>
      <c r="B3" s="89" t="s">
        <v>172</v>
      </c>
      <c r="C3" s="89" t="s">
        <v>173</v>
      </c>
      <c r="D3" s="90" t="s">
        <v>27</v>
      </c>
      <c r="E3" s="90" t="s">
        <v>28</v>
      </c>
      <c r="F3" s="90" t="s">
        <v>29</v>
      </c>
      <c r="G3" s="90" t="s">
        <v>30</v>
      </c>
      <c r="H3" s="90" t="s">
        <v>31</v>
      </c>
      <c r="I3" s="91" t="s">
        <v>174</v>
      </c>
      <c r="J3" s="92"/>
      <c r="K3" s="92"/>
    </row>
    <row r="4" spans="1:25" s="99" customFormat="1" ht="27" customHeight="1">
      <c r="A4" s="94">
        <v>1</v>
      </c>
      <c r="B4" s="95" t="s">
        <v>175</v>
      </c>
      <c r="C4" s="95" t="s">
        <v>176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177</v>
      </c>
      <c r="J4" s="98"/>
      <c r="K4" s="98"/>
    </row>
    <row r="5" spans="1:25" s="99" customFormat="1" ht="27" customHeight="1">
      <c r="A5" s="94">
        <v>2</v>
      </c>
      <c r="B5" s="95" t="s">
        <v>178</v>
      </c>
      <c r="C5" s="95" t="s">
        <v>179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177</v>
      </c>
      <c r="J5" s="98"/>
      <c r="K5" s="98"/>
    </row>
    <row r="6" spans="1:25" s="99" customFormat="1" ht="27" customHeight="1">
      <c r="A6" s="94">
        <v>3</v>
      </c>
      <c r="B6" s="80" t="s">
        <v>180</v>
      </c>
      <c r="C6" s="80" t="s">
        <v>181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177</v>
      </c>
      <c r="J6" s="98"/>
      <c r="K6" s="98"/>
    </row>
    <row r="7" spans="1:25" s="99" customFormat="1" ht="27" customHeight="1">
      <c r="A7" s="94">
        <v>4</v>
      </c>
      <c r="B7" s="80" t="s">
        <v>182</v>
      </c>
      <c r="C7" s="80" t="s">
        <v>183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177</v>
      </c>
      <c r="J7" s="98"/>
      <c r="K7" s="98"/>
    </row>
    <row r="8" spans="1:25" s="99" customFormat="1" ht="27" customHeight="1">
      <c r="A8" s="94">
        <v>5</v>
      </c>
      <c r="B8" s="80" t="s">
        <v>94</v>
      </c>
      <c r="C8" s="80" t="s">
        <v>95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184</v>
      </c>
      <c r="J8" s="98"/>
      <c r="K8" s="98"/>
    </row>
    <row r="9" spans="1:25" s="99" customFormat="1" ht="27" customHeight="1">
      <c r="A9" s="94">
        <v>6</v>
      </c>
      <c r="B9" s="80" t="s">
        <v>93</v>
      </c>
      <c r="C9" s="80" t="s">
        <v>185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177</v>
      </c>
      <c r="J9" s="98"/>
      <c r="K9" s="98"/>
    </row>
    <row r="10" spans="1:25" s="99" customFormat="1" ht="27" customHeight="1">
      <c r="A10" s="94">
        <v>7</v>
      </c>
      <c r="B10" s="80" t="s">
        <v>186</v>
      </c>
      <c r="C10" s="80" t="s">
        <v>187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177</v>
      </c>
      <c r="J10" s="98"/>
      <c r="K10" s="98"/>
    </row>
    <row r="11" spans="1:25" s="99" customFormat="1" ht="27" customHeight="1">
      <c r="A11" s="94">
        <v>8</v>
      </c>
      <c r="B11" s="80" t="s">
        <v>188</v>
      </c>
      <c r="C11" s="80" t="s">
        <v>189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190</v>
      </c>
      <c r="C12" s="80" t="s">
        <v>191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184</v>
      </c>
      <c r="J12" s="98"/>
      <c r="K12" s="98"/>
    </row>
    <row r="13" spans="1:25" s="99" customFormat="1" ht="27" customHeight="1">
      <c r="A13" s="94">
        <v>10</v>
      </c>
      <c r="B13" s="80" t="s">
        <v>192</v>
      </c>
      <c r="C13" s="80" t="s">
        <v>96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184</v>
      </c>
      <c r="J13" s="98"/>
      <c r="K13" s="98"/>
    </row>
    <row r="14" spans="1:25" s="99" customFormat="1" ht="27" customHeight="1">
      <c r="A14" s="94">
        <v>11</v>
      </c>
      <c r="B14" s="80" t="s">
        <v>193</v>
      </c>
      <c r="C14" s="80" t="s">
        <v>194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195</v>
      </c>
      <c r="C15" s="80" t="s">
        <v>196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197</v>
      </c>
      <c r="C16" s="80" t="s">
        <v>198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199</v>
      </c>
      <c r="C17" s="104" t="s">
        <v>92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C4A35-E9CC-4CF2-9EFD-AB48BDC5BA70}">
  <dimension ref="A1"/>
  <sheetViews>
    <sheetView workbookViewId="0">
      <selection activeCell="N9" sqref="N9"/>
    </sheetView>
  </sheetViews>
  <sheetFormatPr defaultRowHeight="14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74"/>
  <sheetViews>
    <sheetView view="pageBreakPreview" zoomScale="40" zoomScaleNormal="40" zoomScaleSheetLayoutView="40" zoomScalePageLayoutView="13" workbookViewId="0">
      <selection activeCell="A9" sqref="A9:XFD10"/>
    </sheetView>
  </sheetViews>
  <sheetFormatPr defaultColWidth="9.26953125" defaultRowHeight="20"/>
  <cols>
    <col min="1" max="1" width="89.453125" style="121" customWidth="1"/>
    <col min="2" max="2" width="183.54296875" style="122" customWidth="1"/>
    <col min="3" max="16384" width="9.26953125" style="122"/>
  </cols>
  <sheetData>
    <row r="1" spans="1:6" s="112" customFormat="1" ht="64.150000000000006" customHeight="1">
      <c r="A1" s="110"/>
      <c r="B1" s="111"/>
      <c r="C1" s="514"/>
      <c r="D1" s="514"/>
      <c r="E1" s="514"/>
    </row>
    <row r="2" spans="1:6" s="112" customFormat="1" ht="49.15" customHeight="1">
      <c r="A2" s="111" t="str">
        <f>'[7]1. CUTTING '!B6</f>
        <v xml:space="preserve">JOB NUMBER:  </v>
      </c>
      <c r="B2" s="111" t="str">
        <f>'1. CUTTING'!D6</f>
        <v>R12  SS25  G2773</v>
      </c>
      <c r="C2" s="514"/>
      <c r="D2" s="514"/>
      <c r="E2" s="514"/>
    </row>
    <row r="3" spans="1:6" s="112" customFormat="1" ht="49.15" customHeight="1">
      <c r="A3" s="113" t="str">
        <f>'[7]1. CUTTING '!B7</f>
        <v xml:space="preserve">STYLE NUMBER: </v>
      </c>
      <c r="B3" s="113" t="str">
        <f>'1. CUTTING'!D7</f>
        <v>R12-SP01</v>
      </c>
      <c r="C3" s="514"/>
      <c r="D3" s="514"/>
      <c r="E3" s="514"/>
    </row>
    <row r="4" spans="1:6" s="112" customFormat="1" ht="49.15" customHeight="1">
      <c r="A4" s="113" t="str">
        <f>'[7]1. CUTTING '!B8</f>
        <v xml:space="preserve">STYLE NAME : </v>
      </c>
      <c r="B4" s="111" t="str">
        <f>'1. CUTTING'!D8</f>
        <v>Men's Cotton Sweatpant</v>
      </c>
      <c r="C4" s="514"/>
      <c r="D4" s="514"/>
      <c r="E4" s="514"/>
    </row>
    <row r="5" spans="1:6" s="112" customFormat="1" ht="76.150000000000006" customHeight="1">
      <c r="A5" s="114"/>
      <c r="B5" s="192" t="str">
        <f>'1. CUTTING'!A27</f>
        <v>Black / White</v>
      </c>
    </row>
    <row r="6" spans="1:6" s="116" customFormat="1" ht="59.25" customHeight="1">
      <c r="A6" s="115" t="s">
        <v>86</v>
      </c>
      <c r="B6" s="115" t="s">
        <v>501</v>
      </c>
    </row>
    <row r="7" spans="1:6" s="116" customFormat="1" ht="92.25" customHeight="1">
      <c r="A7" s="117" t="s">
        <v>87</v>
      </c>
      <c r="B7" s="446" t="str">
        <f>'1. CUTTING'!L11</f>
        <v>VTK6261-3 FRENCH TERRY 100%ORGANIC COTTON 30'S/2CMOGC+8'S/1CMOGC 440GSM, CW: 165CM</v>
      </c>
    </row>
    <row r="8" spans="1:6" s="116" customFormat="1" ht="409" customHeight="1">
      <c r="A8" s="118" t="str">
        <f>'1. CUTTING'!D29</f>
        <v>VẢI CHÍNH + TÚI + LƯNG</v>
      </c>
      <c r="B8" s="315"/>
      <c r="F8" s="119"/>
    </row>
    <row r="9" spans="1:6" s="116" customFormat="1" ht="73.5" customHeight="1">
      <c r="A9" s="115" t="str">
        <f>'1. CUTTING'!B30</f>
        <v>DỰNG XÉ</v>
      </c>
      <c r="B9" s="225" t="s">
        <v>506</v>
      </c>
    </row>
    <row r="10" spans="1:6" s="116" customFormat="1" ht="236.25" customHeight="1">
      <c r="A10" s="118" t="s">
        <v>517</v>
      </c>
      <c r="B10" s="430"/>
    </row>
    <row r="11" spans="1:6" s="116" customFormat="1" ht="109.5" customHeight="1">
      <c r="A11" s="115" t="str">
        <f>'1. CUTTING'!B33</f>
        <v>CHỈ MAY CHÍNH + MAY NHÃN + VẮT SỔ 40/2</v>
      </c>
      <c r="B11" s="225" t="str">
        <f>'1. CUTTING'!$F$33</f>
        <v>BASIC BLACK</v>
      </c>
    </row>
    <row r="12" spans="1:6" s="116" customFormat="1" ht="187.5" customHeight="1">
      <c r="A12" s="118" t="s">
        <v>88</v>
      </c>
      <c r="B12" s="430" t="str">
        <f>'1. CUTTING'!$G$33</f>
        <v>17AXU</v>
      </c>
    </row>
    <row r="13" spans="1:6" s="116" customFormat="1" ht="35">
      <c r="A13" s="115" t="str">
        <f>'1. CUTTING'!B34</f>
        <v>CHỈ MAY NHÃN CHÍNH 40/2</v>
      </c>
      <c r="B13" s="225" t="str">
        <f>'1. CUTTING'!$F$34</f>
        <v>Black</v>
      </c>
    </row>
    <row r="14" spans="1:6" s="116" customFormat="1" ht="199.15" customHeight="1">
      <c r="A14" s="118" t="s">
        <v>336</v>
      </c>
      <c r="B14" s="445" t="s">
        <v>485</v>
      </c>
    </row>
    <row r="15" spans="1:6" s="116" customFormat="1" ht="99.75" customHeight="1">
      <c r="A15" s="115" t="str">
        <f>'1. CUTTING'!B35</f>
        <v>CHỈ MAY NHÃN POPLIN 40/2</v>
      </c>
      <c r="B15" s="225" t="str">
        <f>'1. CUTTING'!F35</f>
        <v>White Alyssum</v>
      </c>
    </row>
    <row r="16" spans="1:6" s="116" customFormat="1" ht="199.15" customHeight="1">
      <c r="A16" s="118" t="s">
        <v>337</v>
      </c>
      <c r="B16" s="445" t="s">
        <v>486</v>
      </c>
    </row>
    <row r="17" spans="1:2" s="116" customFormat="1" ht="69.75" customHeight="1">
      <c r="A17" s="115" t="str">
        <f>'1. CUTTING'!B36</f>
        <v>NHÃN CHÍNH + SIZE</v>
      </c>
      <c r="B17" s="225" t="s">
        <v>390</v>
      </c>
    </row>
    <row r="18" spans="1:2" s="116" customFormat="1" ht="374.25" customHeight="1">
      <c r="A18" s="120" t="s">
        <v>405</v>
      </c>
      <c r="B18" s="447"/>
    </row>
    <row r="19" spans="1:2" s="116" customFormat="1" ht="70.150000000000006" customHeight="1">
      <c r="A19" s="115" t="str">
        <f>'1. CUTTING'!B37</f>
        <v>POPLIN STORY LABEL</v>
      </c>
      <c r="B19" s="225" t="str">
        <f>'1. CUTTING'!F37</f>
        <v>White Alyssum/Basic Black</v>
      </c>
    </row>
    <row r="20" spans="1:2" s="116" customFormat="1" ht="409.6" customHeight="1">
      <c r="A20" s="120" t="s">
        <v>406</v>
      </c>
      <c r="B20" s="445"/>
    </row>
    <row r="21" spans="1:2" s="116" customFormat="1" ht="70.150000000000006" customHeight="1">
      <c r="A21" s="115" t="str">
        <f>'1. CUTTING'!$B$38</f>
        <v>SATIN RIBBON</v>
      </c>
      <c r="B21" s="225" t="str">
        <f>'1. CUTTING'!$F$38</f>
        <v>Black</v>
      </c>
    </row>
    <row r="22" spans="1:2" s="116" customFormat="1" ht="293.25" customHeight="1">
      <c r="A22" s="118" t="s">
        <v>407</v>
      </c>
      <c r="B22" s="429"/>
    </row>
    <row r="23" spans="1:2" s="116" customFormat="1" ht="97.5" customHeight="1">
      <c r="A23" s="115" t="str">
        <f>'1. CUTTING'!B39</f>
        <v>CARE LABEL
100%ORGANIC COTTON</v>
      </c>
      <c r="B23" s="225" t="s">
        <v>126</v>
      </c>
    </row>
    <row r="24" spans="1:2" s="116" customFormat="1" ht="366" customHeight="1">
      <c r="A24" s="120" t="s">
        <v>372</v>
      </c>
      <c r="B24" s="445"/>
    </row>
    <row r="25" spans="1:2" s="116" customFormat="1" ht="72" customHeight="1">
      <c r="A25" s="115" t="s">
        <v>409</v>
      </c>
      <c r="B25" s="225" t="str">
        <f>'1. CUTTING'!$F$33</f>
        <v>BASIC BLACK</v>
      </c>
    </row>
    <row r="26" spans="1:2" s="116" customFormat="1" ht="259.5" customHeight="1">
      <c r="A26" s="118" t="s">
        <v>369</v>
      </c>
      <c r="B26" s="344"/>
    </row>
    <row r="27" spans="1:2" s="116" customFormat="1" ht="70.150000000000006" customHeight="1">
      <c r="A27" s="115" t="str">
        <f>'1. CUTTING'!B41</f>
        <v>THUN LƯNG 5CM</v>
      </c>
      <c r="B27" s="225" t="str">
        <f>'1. CUTTING'!F41</f>
        <v>Black</v>
      </c>
    </row>
    <row r="28" spans="1:2" s="116" customFormat="1" ht="408.75" customHeight="1">
      <c r="A28" s="118" t="s">
        <v>370</v>
      </c>
      <c r="B28" s="429"/>
    </row>
    <row r="29" spans="1:2" s="116" customFormat="1" ht="70.150000000000006" customHeight="1">
      <c r="A29" s="115" t="str">
        <f>'1. CUTTING'!B42</f>
        <v>THUN LAI 3CM</v>
      </c>
      <c r="B29" s="225" t="s">
        <v>317</v>
      </c>
    </row>
    <row r="30" spans="1:2" s="116" customFormat="1" ht="323.25" customHeight="1">
      <c r="A30" s="118" t="s">
        <v>376</v>
      </c>
      <c r="B30" s="429"/>
    </row>
    <row r="31" spans="1:2" s="341" customFormat="1" ht="72" customHeight="1">
      <c r="A31" s="340" t="s">
        <v>306</v>
      </c>
      <c r="B31" s="225" t="s">
        <v>34</v>
      </c>
    </row>
    <row r="32" spans="1:2" s="341" customFormat="1" ht="158.25" customHeight="1">
      <c r="A32" s="342" t="s">
        <v>325</v>
      </c>
      <c r="B32" s="445"/>
    </row>
    <row r="33" spans="1:13" s="341" customFormat="1" ht="66.75" customHeight="1">
      <c r="A33" s="340" t="s">
        <v>308</v>
      </c>
      <c r="B33" s="225" t="s">
        <v>34</v>
      </c>
    </row>
    <row r="34" spans="1:13" s="341" customFormat="1" ht="281.25" customHeight="1">
      <c r="A34" s="342" t="s">
        <v>326</v>
      </c>
      <c r="B34" s="445"/>
    </row>
    <row r="35" spans="1:13" s="341" customFormat="1" ht="127.5" customHeight="1">
      <c r="A35" s="340" t="str">
        <f>'1. CUTTING'!B47</f>
        <v>BARCODE STICKERS 40mm x 50mm DÁN BAO + DÁN HANGTAG + DÁN THÙNG</v>
      </c>
      <c r="B35" s="225" t="s">
        <v>327</v>
      </c>
    </row>
    <row r="36" spans="1:13" s="341" customFormat="1" ht="287.25" customHeight="1">
      <c r="A36" s="342" t="s">
        <v>408</v>
      </c>
      <c r="B36" s="445"/>
    </row>
    <row r="37" spans="1:13" s="341" customFormat="1" ht="96.75" customHeight="1">
      <c r="A37" s="340" t="s">
        <v>410</v>
      </c>
      <c r="B37" s="225" t="s">
        <v>327</v>
      </c>
    </row>
    <row r="38" spans="1:13" s="341" customFormat="1" ht="288.75" customHeight="1">
      <c r="A38" s="343" t="s">
        <v>328</v>
      </c>
      <c r="B38" s="445"/>
    </row>
    <row r="39" spans="1:13" s="341" customFormat="1" ht="84.75" customHeight="1">
      <c r="A39" s="340" t="s">
        <v>312</v>
      </c>
      <c r="B39" s="225" t="s">
        <v>34</v>
      </c>
    </row>
    <row r="40" spans="1:13" s="341" customFormat="1" ht="305.25" customHeight="1">
      <c r="A40" s="342" t="s">
        <v>329</v>
      </c>
      <c r="B40" s="445" t="s">
        <v>313</v>
      </c>
      <c r="K40" s="116"/>
      <c r="L40" s="116"/>
      <c r="M40" s="116"/>
    </row>
    <row r="41" spans="1:13" s="341" customFormat="1" ht="66.75" customHeight="1">
      <c r="A41" s="340" t="s">
        <v>314</v>
      </c>
      <c r="B41" s="225" t="s">
        <v>34</v>
      </c>
      <c r="K41" s="116"/>
      <c r="L41" s="116"/>
      <c r="M41" s="116"/>
    </row>
    <row r="42" spans="1:13" s="341" customFormat="1" ht="170.25" customHeight="1">
      <c r="A42" s="342" t="s">
        <v>332</v>
      </c>
      <c r="B42" s="445"/>
    </row>
    <row r="43" spans="1:13" s="341" customFormat="1" ht="72" hidden="1" customHeight="1">
      <c r="A43" s="340" t="s">
        <v>315</v>
      </c>
      <c r="B43" s="225" t="s">
        <v>34</v>
      </c>
    </row>
    <row r="44" spans="1:13" s="341" customFormat="1" ht="72" hidden="1" customHeight="1">
      <c r="A44" s="340" t="s">
        <v>315</v>
      </c>
      <c r="B44" s="225" t="s">
        <v>34</v>
      </c>
    </row>
    <row r="45" spans="1:13" s="341" customFormat="1" ht="315.75" hidden="1" customHeight="1">
      <c r="A45" s="342" t="s">
        <v>333</v>
      </c>
      <c r="B45" s="445"/>
    </row>
    <row r="46" spans="1:13" s="341" customFormat="1" ht="88.5" customHeight="1">
      <c r="A46" s="340" t="s">
        <v>334</v>
      </c>
      <c r="B46" s="225" t="s">
        <v>67</v>
      </c>
    </row>
    <row r="47" spans="1:13" s="341" customFormat="1" ht="260.25" customHeight="1">
      <c r="A47" s="342"/>
      <c r="B47" s="445"/>
    </row>
    <row r="72" spans="8:10">
      <c r="H72" s="122" t="s">
        <v>28</v>
      </c>
      <c r="J72" s="122">
        <v>0.04</v>
      </c>
    </row>
    <row r="73" spans="8:10">
      <c r="H73" s="122" t="s">
        <v>28</v>
      </c>
      <c r="J73" s="122">
        <v>0.04</v>
      </c>
    </row>
    <row r="74" spans="8:10">
      <c r="H74" s="122" t="s">
        <v>28</v>
      </c>
      <c r="J74" s="122">
        <v>0.04</v>
      </c>
    </row>
  </sheetData>
  <mergeCells count="1">
    <mergeCell ref="C1:E4"/>
  </mergeCells>
  <printOptions horizontalCentered="1"/>
  <pageMargins left="0.25" right="0" top="0.60416666666666696" bottom="0.75" header="0" footer="0"/>
  <pageSetup paperSize="9" scale="2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16383" man="1"/>
    <brk id="24" max="1638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A8EF-9AA5-4D85-B2D0-C809FB8F7B7C}">
  <dimension ref="A1:O33"/>
  <sheetViews>
    <sheetView view="pageBreakPreview" zoomScale="66" zoomScaleNormal="100" zoomScaleSheetLayoutView="66" workbookViewId="0">
      <selection activeCell="U23" sqref="U23:V23"/>
    </sheetView>
  </sheetViews>
  <sheetFormatPr defaultRowHeight="14.5"/>
  <cols>
    <col min="1" max="1" width="15.1796875" customWidth="1"/>
    <col min="2" max="2" width="8.81640625" bestFit="1" customWidth="1"/>
  </cols>
  <sheetData>
    <row r="1" spans="1:15" s="368" customFormat="1" ht="11.5">
      <c r="A1" s="371" t="str">
        <f>'1. CUTTING'!B6</f>
        <v xml:space="preserve">JOB NUMBER:  </v>
      </c>
      <c r="B1" s="371" t="str">
        <f>'1. CUTTING'!D6</f>
        <v>R12  SS25  G2773</v>
      </c>
      <c r="C1" s="367"/>
      <c r="D1" s="367"/>
      <c r="E1" s="367"/>
    </row>
    <row r="2" spans="1:15" s="368" customFormat="1" ht="11.5">
      <c r="A2" s="371" t="str">
        <f>'1. CUTTING'!B7</f>
        <v xml:space="preserve">STYLE NUMBER: </v>
      </c>
      <c r="B2" s="371" t="str">
        <f>'1. CUTTING'!D7</f>
        <v>R12-SP01</v>
      </c>
      <c r="C2" s="369"/>
      <c r="D2" s="369"/>
      <c r="E2" s="369"/>
    </row>
    <row r="3" spans="1:15" s="368" customFormat="1" ht="11.5">
      <c r="A3" s="371" t="str">
        <f>'1. CUTTING'!B8</f>
        <v xml:space="preserve">STYLE NAME : </v>
      </c>
      <c r="B3" s="371" t="str">
        <f>'1. CUTTING'!D8</f>
        <v>Men's Cotton Sweatpant</v>
      </c>
      <c r="C3" s="367"/>
      <c r="D3" s="367"/>
      <c r="E3" s="367"/>
    </row>
    <row r="4" spans="1:15" s="368" customFormat="1" ht="11.5">
      <c r="A4" s="371"/>
      <c r="B4" s="371"/>
      <c r="C4" s="367"/>
      <c r="D4" s="367"/>
      <c r="E4" s="367"/>
    </row>
    <row r="5" spans="1:15">
      <c r="A5" s="536" t="e" vm="1">
        <v>#VALUE!</v>
      </c>
      <c r="B5" s="536"/>
      <c r="C5" s="536"/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</row>
    <row r="6" spans="1:15">
      <c r="A6" s="536"/>
      <c r="B6" s="536"/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</row>
    <row r="7" spans="1:15">
      <c r="A7" s="536"/>
      <c r="B7" s="536"/>
      <c r="C7" s="536"/>
      <c r="D7" s="536"/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</row>
    <row r="8" spans="1:15">
      <c r="A8" s="536"/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</row>
    <row r="9" spans="1:15">
      <c r="A9" s="536"/>
      <c r="B9" s="536"/>
      <c r="C9" s="536"/>
      <c r="D9" s="536"/>
      <c r="E9" s="536"/>
      <c r="F9" s="536"/>
      <c r="G9" s="536"/>
      <c r="H9" s="536"/>
      <c r="I9" s="536"/>
      <c r="J9" s="536"/>
      <c r="K9" s="536"/>
      <c r="L9" s="536"/>
      <c r="M9" s="536"/>
      <c r="N9" s="536"/>
      <c r="O9" s="536"/>
    </row>
    <row r="10" spans="1:15">
      <c r="A10" s="536"/>
      <c r="B10" s="536"/>
      <c r="C10" s="536"/>
      <c r="D10" s="536"/>
      <c r="E10" s="536"/>
      <c r="F10" s="536"/>
      <c r="G10" s="536"/>
      <c r="H10" s="536"/>
      <c r="I10" s="536"/>
      <c r="J10" s="536"/>
      <c r="K10" s="536"/>
      <c r="L10" s="536"/>
      <c r="M10" s="536"/>
      <c r="N10" s="536"/>
      <c r="O10" s="536"/>
    </row>
    <row r="11" spans="1:15">
      <c r="A11" s="536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</row>
    <row r="12" spans="1:15">
      <c r="A12" s="536"/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</row>
    <row r="13" spans="1:15">
      <c r="A13" s="536"/>
      <c r="B13" s="536"/>
      <c r="C13" s="536"/>
      <c r="D13" s="536"/>
      <c r="E13" s="536"/>
      <c r="F13" s="536"/>
      <c r="G13" s="536"/>
      <c r="H13" s="536"/>
      <c r="I13" s="536"/>
      <c r="J13" s="536"/>
      <c r="K13" s="536"/>
      <c r="L13" s="536"/>
      <c r="M13" s="536"/>
      <c r="N13" s="536"/>
      <c r="O13" s="536"/>
    </row>
    <row r="14" spans="1:15">
      <c r="A14" s="536"/>
      <c r="B14" s="536"/>
      <c r="C14" s="536"/>
      <c r="D14" s="536"/>
      <c r="E14" s="536"/>
      <c r="F14" s="536"/>
      <c r="G14" s="536"/>
      <c r="H14" s="536"/>
      <c r="I14" s="536"/>
      <c r="J14" s="536"/>
      <c r="K14" s="536"/>
      <c r="L14" s="536"/>
      <c r="M14" s="536"/>
      <c r="N14" s="536"/>
      <c r="O14" s="536"/>
    </row>
    <row r="15" spans="1:15">
      <c r="A15" s="536"/>
      <c r="B15" s="536"/>
      <c r="C15" s="536"/>
      <c r="D15" s="536"/>
      <c r="E15" s="536"/>
      <c r="F15" s="536"/>
      <c r="G15" s="536"/>
      <c r="H15" s="536"/>
      <c r="I15" s="536"/>
      <c r="J15" s="536"/>
      <c r="K15" s="536"/>
      <c r="L15" s="536"/>
      <c r="M15" s="536"/>
      <c r="N15" s="536"/>
      <c r="O15" s="536"/>
    </row>
    <row r="16" spans="1:15">
      <c r="A16" s="536"/>
      <c r="B16" s="536"/>
      <c r="C16" s="536"/>
      <c r="D16" s="536"/>
      <c r="E16" s="536"/>
      <c r="F16" s="536"/>
      <c r="G16" s="536"/>
      <c r="H16" s="536"/>
      <c r="I16" s="536"/>
      <c r="J16" s="536"/>
      <c r="K16" s="536"/>
      <c r="L16" s="536"/>
      <c r="M16" s="536"/>
      <c r="N16" s="536"/>
      <c r="O16" s="536"/>
    </row>
    <row r="17" spans="1:15">
      <c r="A17" s="536"/>
      <c r="B17" s="536"/>
      <c r="C17" s="536"/>
      <c r="D17" s="536"/>
      <c r="E17" s="536"/>
      <c r="F17" s="536"/>
      <c r="G17" s="536"/>
      <c r="H17" s="536"/>
      <c r="I17" s="536"/>
      <c r="J17" s="536"/>
      <c r="K17" s="536"/>
      <c r="L17" s="536"/>
      <c r="M17" s="536"/>
      <c r="N17" s="536"/>
      <c r="O17" s="536"/>
    </row>
    <row r="18" spans="1:15">
      <c r="A18" s="536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536"/>
      <c r="N18" s="536"/>
      <c r="O18" s="536"/>
    </row>
    <row r="19" spans="1:15">
      <c r="A19" s="536"/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6"/>
      <c r="O19" s="536"/>
    </row>
    <row r="20" spans="1:15">
      <c r="A20" s="536"/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</row>
    <row r="21" spans="1:15">
      <c r="A21" s="536"/>
      <c r="B21" s="536"/>
      <c r="C21" s="536"/>
      <c r="D21" s="536"/>
      <c r="E21" s="536"/>
      <c r="F21" s="536"/>
      <c r="G21" s="536"/>
      <c r="H21" s="536"/>
      <c r="I21" s="536"/>
      <c r="J21" s="536"/>
      <c r="K21" s="536"/>
      <c r="L21" s="536"/>
      <c r="M21" s="536"/>
      <c r="N21" s="536"/>
      <c r="O21" s="536"/>
    </row>
    <row r="22" spans="1:15">
      <c r="A22" s="536"/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</row>
    <row r="23" spans="1:15">
      <c r="A23" s="536"/>
      <c r="B23" s="536"/>
      <c r="C23" s="536"/>
      <c r="D23" s="536"/>
      <c r="E23" s="536"/>
      <c r="F23" s="536"/>
      <c r="G23" s="536"/>
      <c r="H23" s="536"/>
      <c r="I23" s="536"/>
      <c r="J23" s="536"/>
      <c r="K23" s="536"/>
      <c r="L23" s="536"/>
      <c r="M23" s="536"/>
      <c r="N23" s="536"/>
      <c r="O23" s="536"/>
    </row>
    <row r="24" spans="1:15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</row>
    <row r="25" spans="1:15">
      <c r="A25" s="536"/>
      <c r="B25" s="536"/>
      <c r="C25" s="536"/>
      <c r="D25" s="536"/>
      <c r="E25" s="536"/>
      <c r="F25" s="536"/>
      <c r="G25" s="536"/>
      <c r="H25" s="536"/>
      <c r="I25" s="536"/>
      <c r="J25" s="536"/>
      <c r="K25" s="536"/>
      <c r="L25" s="536"/>
      <c r="M25" s="536"/>
      <c r="N25" s="536"/>
      <c r="O25" s="536"/>
    </row>
    <row r="26" spans="1:15">
      <c r="A26" s="536"/>
      <c r="B26" s="536"/>
      <c r="C26" s="536"/>
      <c r="D26" s="536"/>
      <c r="E26" s="536"/>
      <c r="F26" s="536"/>
      <c r="G26" s="536"/>
      <c r="H26" s="536"/>
      <c r="I26" s="536"/>
      <c r="J26" s="536"/>
      <c r="K26" s="536"/>
      <c r="L26" s="536"/>
      <c r="M26" s="536"/>
      <c r="N26" s="536"/>
      <c r="O26" s="536"/>
    </row>
    <row r="27" spans="1:15">
      <c r="A27" s="536"/>
      <c r="B27" s="536"/>
      <c r="C27" s="536"/>
      <c r="D27" s="536"/>
      <c r="E27" s="536"/>
      <c r="F27" s="536"/>
      <c r="G27" s="536"/>
      <c r="H27" s="536"/>
      <c r="I27" s="536"/>
      <c r="J27" s="536"/>
      <c r="K27" s="536"/>
      <c r="L27" s="536"/>
      <c r="M27" s="536"/>
      <c r="N27" s="536"/>
      <c r="O27" s="536"/>
    </row>
    <row r="28" spans="1:15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</row>
    <row r="29" spans="1:15">
      <c r="A29" s="536"/>
      <c r="B29" s="536"/>
      <c r="C29" s="536"/>
      <c r="D29" s="536"/>
      <c r="E29" s="536"/>
      <c r="F29" s="536"/>
      <c r="G29" s="536"/>
      <c r="H29" s="536"/>
      <c r="I29" s="536"/>
      <c r="J29" s="536"/>
      <c r="K29" s="536"/>
      <c r="L29" s="536"/>
      <c r="M29" s="536"/>
      <c r="N29" s="536"/>
      <c r="O29" s="536"/>
    </row>
    <row r="30" spans="1:15">
      <c r="A30" s="536"/>
      <c r="B30" s="536"/>
      <c r="C30" s="536"/>
      <c r="D30" s="536"/>
      <c r="E30" s="536"/>
      <c r="F30" s="536"/>
      <c r="G30" s="536"/>
      <c r="H30" s="536"/>
      <c r="I30" s="536"/>
      <c r="J30" s="536"/>
      <c r="K30" s="536"/>
      <c r="L30" s="536"/>
      <c r="M30" s="536"/>
      <c r="N30" s="536"/>
      <c r="O30" s="536"/>
    </row>
    <row r="31" spans="1:15">
      <c r="A31" s="536"/>
      <c r="B31" s="536"/>
      <c r="C31" s="536"/>
      <c r="D31" s="536"/>
      <c r="E31" s="536"/>
      <c r="F31" s="536"/>
      <c r="G31" s="536"/>
      <c r="H31" s="536"/>
      <c r="I31" s="536"/>
      <c r="J31" s="536"/>
      <c r="K31" s="536"/>
      <c r="L31" s="536"/>
      <c r="M31" s="536"/>
      <c r="N31" s="536"/>
      <c r="O31" s="536"/>
    </row>
    <row r="32" spans="1:15">
      <c r="A32" s="536"/>
      <c r="B32" s="536"/>
      <c r="C32" s="536"/>
      <c r="D32" s="536"/>
      <c r="E32" s="536"/>
      <c r="F32" s="536"/>
      <c r="G32" s="536"/>
      <c r="H32" s="536"/>
      <c r="I32" s="536"/>
      <c r="J32" s="536"/>
      <c r="K32" s="536"/>
      <c r="L32" s="536"/>
      <c r="M32" s="536"/>
      <c r="N32" s="536"/>
      <c r="O32" s="536"/>
    </row>
    <row r="33" spans="1:15">
      <c r="A33" s="536"/>
      <c r="B33" s="536"/>
      <c r="C33" s="536"/>
      <c r="D33" s="536"/>
      <c r="E33" s="536"/>
      <c r="F33" s="536"/>
      <c r="G33" s="536"/>
      <c r="H33" s="536"/>
      <c r="I33" s="536"/>
      <c r="J33" s="536"/>
      <c r="K33" s="536"/>
      <c r="L33" s="536"/>
      <c r="M33" s="536"/>
      <c r="N33" s="536"/>
      <c r="O33" s="536"/>
    </row>
  </sheetData>
  <mergeCells count="1">
    <mergeCell ref="A5:O33"/>
  </mergeCells>
  <pageMargins left="0.25" right="0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EE0C-33C6-409F-B137-050A800E748F}">
  <sheetPr>
    <pageSetUpPr fitToPage="1"/>
  </sheetPr>
  <dimension ref="A1:G28"/>
  <sheetViews>
    <sheetView view="pageBreakPreview" topLeftCell="A14" zoomScale="117" zoomScaleNormal="100" zoomScaleSheetLayoutView="117" workbookViewId="0">
      <selection activeCell="D26" sqref="D26"/>
    </sheetView>
  </sheetViews>
  <sheetFormatPr defaultColWidth="8.81640625" defaultRowHeight="13"/>
  <cols>
    <col min="1" max="1" width="8.81640625" style="316"/>
    <col min="2" max="2" width="19.54296875" style="316" bestFit="1" customWidth="1"/>
    <col min="3" max="3" width="28.7265625" style="316" bestFit="1" customWidth="1"/>
    <col min="4" max="4" width="28.7265625" style="316" customWidth="1"/>
    <col min="5" max="16384" width="8.81640625" style="316"/>
  </cols>
  <sheetData>
    <row r="1" spans="1:7" ht="13.15" customHeight="1">
      <c r="A1" s="537" t="s">
        <v>231</v>
      </c>
      <c r="B1" s="537" t="s">
        <v>230</v>
      </c>
      <c r="C1" s="537" t="s">
        <v>229</v>
      </c>
      <c r="D1" s="537"/>
      <c r="E1" s="537" t="s">
        <v>228</v>
      </c>
      <c r="F1" s="537" t="s">
        <v>227</v>
      </c>
      <c r="G1" s="541" t="s">
        <v>226</v>
      </c>
    </row>
    <row r="2" spans="1:7">
      <c r="A2" s="538"/>
      <c r="B2" s="538"/>
      <c r="C2" s="538"/>
      <c r="D2" s="538"/>
      <c r="E2" s="538"/>
      <c r="F2" s="538"/>
      <c r="G2" s="542"/>
    </row>
    <row r="3" spans="1:7" ht="13.15" customHeight="1">
      <c r="A3" s="318" t="s">
        <v>235</v>
      </c>
      <c r="B3" s="319" t="s">
        <v>236</v>
      </c>
      <c r="C3" s="319" t="s">
        <v>237</v>
      </c>
      <c r="D3" s="319" t="s">
        <v>212</v>
      </c>
      <c r="E3" s="320">
        <v>-1</v>
      </c>
      <c r="F3" s="320">
        <v>1</v>
      </c>
      <c r="G3" s="321">
        <v>71</v>
      </c>
    </row>
    <row r="4" spans="1:7" ht="13.15" customHeight="1">
      <c r="A4" s="318" t="s">
        <v>238</v>
      </c>
      <c r="B4" s="319" t="s">
        <v>239</v>
      </c>
      <c r="C4" s="319" t="s">
        <v>237</v>
      </c>
      <c r="D4" s="319" t="s">
        <v>213</v>
      </c>
      <c r="E4" s="320">
        <v>-1</v>
      </c>
      <c r="F4" s="320">
        <v>1</v>
      </c>
      <c r="G4" s="320">
        <v>71</v>
      </c>
    </row>
    <row r="5" spans="1:7" ht="13.15" customHeight="1">
      <c r="A5" s="318" t="s">
        <v>240</v>
      </c>
      <c r="B5" s="319" t="s">
        <v>241</v>
      </c>
      <c r="C5" s="319" t="s">
        <v>242</v>
      </c>
      <c r="D5" s="319" t="s">
        <v>191</v>
      </c>
      <c r="E5" s="320">
        <v>-1</v>
      </c>
      <c r="F5" s="320">
        <v>1</v>
      </c>
      <c r="G5" s="320">
        <v>44</v>
      </c>
    </row>
    <row r="6" spans="1:7" ht="13.15" customHeight="1">
      <c r="A6" s="318" t="s">
        <v>243</v>
      </c>
      <c r="B6" s="319" t="s">
        <v>244</v>
      </c>
      <c r="C6" s="319" t="s">
        <v>245</v>
      </c>
      <c r="D6" s="319" t="s">
        <v>214</v>
      </c>
      <c r="E6" s="320">
        <v>-0.5</v>
      </c>
      <c r="F6" s="320">
        <v>0.5</v>
      </c>
      <c r="G6" s="320">
        <v>14</v>
      </c>
    </row>
    <row r="7" spans="1:7" ht="13.15" customHeight="1">
      <c r="A7" s="318" t="s">
        <v>246</v>
      </c>
      <c r="B7" s="319" t="s">
        <v>247</v>
      </c>
      <c r="C7" s="319" t="s">
        <v>248</v>
      </c>
      <c r="D7" s="319" t="s">
        <v>209</v>
      </c>
      <c r="E7" s="320">
        <v>-1</v>
      </c>
      <c r="F7" s="320">
        <v>1</v>
      </c>
      <c r="G7" s="320">
        <v>42</v>
      </c>
    </row>
    <row r="8" spans="1:7" ht="13.15" customHeight="1">
      <c r="A8" s="318" t="s">
        <v>249</v>
      </c>
      <c r="B8" s="319" t="s">
        <v>250</v>
      </c>
      <c r="C8" s="319" t="s">
        <v>248</v>
      </c>
      <c r="D8" s="319" t="s">
        <v>202</v>
      </c>
      <c r="E8" s="320">
        <v>-1</v>
      </c>
      <c r="F8" s="320">
        <v>1</v>
      </c>
      <c r="G8" s="320">
        <v>40.5</v>
      </c>
    </row>
    <row r="9" spans="1:7" ht="13.15" customHeight="1">
      <c r="A9" s="318" t="s">
        <v>251</v>
      </c>
      <c r="B9" s="319" t="s">
        <v>252</v>
      </c>
      <c r="C9" s="319" t="s">
        <v>253</v>
      </c>
      <c r="D9" s="319" t="s">
        <v>203</v>
      </c>
      <c r="E9" s="320">
        <v>-1</v>
      </c>
      <c r="F9" s="320">
        <v>1</v>
      </c>
      <c r="G9" s="320">
        <v>55.5</v>
      </c>
    </row>
    <row r="10" spans="1:7">
      <c r="A10" s="318" t="s">
        <v>254</v>
      </c>
      <c r="B10" s="319" t="s">
        <v>255</v>
      </c>
      <c r="C10" s="319" t="s">
        <v>256</v>
      </c>
      <c r="D10" s="319" t="s">
        <v>215</v>
      </c>
      <c r="E10" s="320">
        <v>0</v>
      </c>
      <c r="F10" s="320">
        <v>0</v>
      </c>
      <c r="G10" s="320">
        <v>41</v>
      </c>
    </row>
    <row r="11" spans="1:7" ht="13.15" customHeight="1">
      <c r="A11" s="318" t="s">
        <v>257</v>
      </c>
      <c r="B11" s="319" t="s">
        <v>258</v>
      </c>
      <c r="C11" s="319" t="s">
        <v>259</v>
      </c>
      <c r="D11" s="319" t="s">
        <v>204</v>
      </c>
      <c r="E11" s="320">
        <v>-1</v>
      </c>
      <c r="F11" s="320">
        <v>1</v>
      </c>
      <c r="G11" s="320">
        <v>54.5</v>
      </c>
    </row>
    <row r="12" spans="1:7" ht="13.15" customHeight="1">
      <c r="A12" s="318" t="s">
        <v>260</v>
      </c>
      <c r="B12" s="319" t="s">
        <v>261</v>
      </c>
      <c r="C12" s="319" t="s">
        <v>262</v>
      </c>
      <c r="D12" s="319" t="s">
        <v>210</v>
      </c>
      <c r="E12" s="320">
        <v>-1</v>
      </c>
      <c r="F12" s="320">
        <v>1</v>
      </c>
      <c r="G12" s="320">
        <v>54.5</v>
      </c>
    </row>
    <row r="13" spans="1:7">
      <c r="A13" s="318" t="s">
        <v>263</v>
      </c>
      <c r="B13" s="319" t="s">
        <v>264</v>
      </c>
      <c r="C13" s="317"/>
      <c r="D13" s="319" t="s">
        <v>198</v>
      </c>
      <c r="E13" s="320">
        <v>-0.3</v>
      </c>
      <c r="F13" s="320">
        <v>0.3</v>
      </c>
      <c r="G13" s="320">
        <v>2.5</v>
      </c>
    </row>
    <row r="14" spans="1:7" ht="13.15" customHeight="1">
      <c r="A14" s="318" t="s">
        <v>265</v>
      </c>
      <c r="B14" s="319" t="s">
        <v>266</v>
      </c>
      <c r="C14" s="319" t="s">
        <v>267</v>
      </c>
      <c r="D14" s="319" t="s">
        <v>216</v>
      </c>
      <c r="E14" s="320">
        <v>-1</v>
      </c>
      <c r="F14" s="320">
        <v>1</v>
      </c>
      <c r="G14" s="320">
        <v>21.5</v>
      </c>
    </row>
    <row r="15" spans="1:7">
      <c r="A15" s="318" t="s">
        <v>268</v>
      </c>
      <c r="B15" s="319" t="s">
        <v>269</v>
      </c>
      <c r="C15" s="319" t="s">
        <v>270</v>
      </c>
      <c r="D15" s="319" t="s">
        <v>205</v>
      </c>
      <c r="E15" s="320">
        <v>-1</v>
      </c>
      <c r="F15" s="320">
        <v>1</v>
      </c>
      <c r="G15" s="320">
        <v>17</v>
      </c>
    </row>
    <row r="16" spans="1:7" ht="13.15" customHeight="1">
      <c r="A16" s="318" t="s">
        <v>271</v>
      </c>
      <c r="B16" s="319" t="s">
        <v>272</v>
      </c>
      <c r="C16" s="319" t="s">
        <v>273</v>
      </c>
      <c r="D16" s="319" t="s">
        <v>206</v>
      </c>
      <c r="E16" s="320">
        <v>-0.3</v>
      </c>
      <c r="F16" s="320">
        <v>0.3</v>
      </c>
      <c r="G16" s="320">
        <v>10.5</v>
      </c>
    </row>
    <row r="17" spans="1:7" ht="13.15" customHeight="1">
      <c r="A17" s="318" t="s">
        <v>274</v>
      </c>
      <c r="B17" s="319" t="s">
        <v>275</v>
      </c>
      <c r="C17" s="319" t="s">
        <v>276</v>
      </c>
      <c r="D17" s="319" t="s">
        <v>207</v>
      </c>
      <c r="E17" s="320">
        <v>-0.3</v>
      </c>
      <c r="F17" s="320">
        <v>0.3</v>
      </c>
      <c r="G17" s="320">
        <v>2.5</v>
      </c>
    </row>
    <row r="18" spans="1:7">
      <c r="A18" s="318" t="s">
        <v>277</v>
      </c>
      <c r="B18" s="319" t="s">
        <v>278</v>
      </c>
      <c r="C18" s="317"/>
      <c r="D18" s="319" t="s">
        <v>92</v>
      </c>
      <c r="E18" s="320">
        <v>-0.3</v>
      </c>
      <c r="F18" s="320">
        <v>0.3</v>
      </c>
      <c r="G18" s="322">
        <v>2</v>
      </c>
    </row>
    <row r="19" spans="1:7" ht="13.15" customHeight="1">
      <c r="A19" s="318" t="s">
        <v>279</v>
      </c>
      <c r="B19" s="319" t="s">
        <v>280</v>
      </c>
      <c r="C19" s="319" t="s">
        <v>281</v>
      </c>
      <c r="D19" s="319" t="s">
        <v>211</v>
      </c>
      <c r="E19" s="320">
        <v>-0.5</v>
      </c>
      <c r="F19" s="320">
        <v>0.5</v>
      </c>
      <c r="G19" s="320">
        <v>25</v>
      </c>
    </row>
    <row r="20" spans="1:7" ht="13.15" customHeight="1">
      <c r="A20" s="318" t="s">
        <v>282</v>
      </c>
      <c r="B20" s="319" t="s">
        <v>283</v>
      </c>
      <c r="C20" s="319" t="s">
        <v>284</v>
      </c>
      <c r="D20" s="319" t="s">
        <v>217</v>
      </c>
      <c r="E20" s="320">
        <v>-0.5</v>
      </c>
      <c r="F20" s="320">
        <v>0.5</v>
      </c>
      <c r="G20" s="320">
        <v>10</v>
      </c>
    </row>
    <row r="21" spans="1:7" ht="13.15" customHeight="1">
      <c r="A21" s="318" t="s">
        <v>285</v>
      </c>
      <c r="B21" s="319" t="s">
        <v>286</v>
      </c>
      <c r="C21" s="319" t="s">
        <v>287</v>
      </c>
      <c r="D21" s="319" t="s">
        <v>96</v>
      </c>
      <c r="E21" s="320">
        <v>-1</v>
      </c>
      <c r="F21" s="320">
        <v>1</v>
      </c>
      <c r="G21" s="320">
        <v>68</v>
      </c>
    </row>
    <row r="22" spans="1:7" ht="13.15" customHeight="1">
      <c r="A22" s="318" t="s">
        <v>288</v>
      </c>
      <c r="B22" s="319" t="s">
        <v>289</v>
      </c>
      <c r="C22" s="319" t="s">
        <v>290</v>
      </c>
      <c r="D22" s="319" t="s">
        <v>208</v>
      </c>
      <c r="E22" s="320">
        <v>-1</v>
      </c>
      <c r="F22" s="320">
        <v>1</v>
      </c>
      <c r="G22" s="320">
        <v>22</v>
      </c>
    </row>
    <row r="23" spans="1:7" ht="13.15" customHeight="1">
      <c r="A23" s="318" t="s">
        <v>291</v>
      </c>
      <c r="B23" s="319" t="s">
        <v>292</v>
      </c>
      <c r="C23" s="319" t="s">
        <v>293</v>
      </c>
      <c r="D23" s="319" t="s">
        <v>219</v>
      </c>
      <c r="E23" s="320">
        <v>-0.5</v>
      </c>
      <c r="F23" s="320">
        <v>0.5</v>
      </c>
      <c r="G23" s="320">
        <v>18.5</v>
      </c>
    </row>
    <row r="24" spans="1:7" ht="26">
      <c r="A24" s="318" t="s">
        <v>294</v>
      </c>
      <c r="B24" s="319" t="s">
        <v>295</v>
      </c>
      <c r="C24" s="319" t="s">
        <v>296</v>
      </c>
      <c r="D24" s="319" t="s">
        <v>220</v>
      </c>
      <c r="E24" s="320">
        <v>-0.5</v>
      </c>
      <c r="F24" s="320">
        <v>0.5</v>
      </c>
      <c r="G24" s="320">
        <v>15</v>
      </c>
    </row>
    <row r="25" spans="1:7" ht="13.15" customHeight="1">
      <c r="A25" s="318" t="s">
        <v>297</v>
      </c>
      <c r="B25" s="319" t="s">
        <v>298</v>
      </c>
      <c r="C25" s="319" t="s">
        <v>299</v>
      </c>
      <c r="D25" s="319" t="s">
        <v>194</v>
      </c>
      <c r="E25" s="320">
        <v>-0.5</v>
      </c>
      <c r="F25" s="320">
        <v>0.5</v>
      </c>
      <c r="G25" s="320">
        <v>9.5</v>
      </c>
    </row>
    <row r="26" spans="1:7">
      <c r="A26" s="318" t="s">
        <v>300</v>
      </c>
      <c r="B26" s="319" t="s">
        <v>301</v>
      </c>
      <c r="C26" s="317"/>
      <c r="D26" s="319" t="s">
        <v>218</v>
      </c>
      <c r="E26" s="320">
        <v>-0.3</v>
      </c>
      <c r="F26" s="320">
        <v>0.3</v>
      </c>
      <c r="G26" s="320">
        <v>6</v>
      </c>
    </row>
    <row r="27" spans="1:7" ht="42">
      <c r="A27" s="318" t="s">
        <v>302</v>
      </c>
      <c r="B27" s="319" t="s">
        <v>303</v>
      </c>
      <c r="C27" s="319" t="s">
        <v>304</v>
      </c>
      <c r="D27" s="324" t="s">
        <v>318</v>
      </c>
      <c r="E27" s="320">
        <v>-0.3</v>
      </c>
      <c r="F27" s="320">
        <v>0.3</v>
      </c>
      <c r="G27" s="323">
        <v>9</v>
      </c>
    </row>
    <row r="28" spans="1:7" ht="13.15" customHeight="1">
      <c r="A28" s="539" t="s">
        <v>225</v>
      </c>
      <c r="B28" s="540"/>
      <c r="C28" s="540"/>
      <c r="D28" s="540"/>
      <c r="E28" s="540"/>
      <c r="F28" s="540"/>
      <c r="G28" s="540"/>
    </row>
  </sheetData>
  <mergeCells count="8">
    <mergeCell ref="E1:E2"/>
    <mergeCell ref="F1:F2"/>
    <mergeCell ref="A28:G28"/>
    <mergeCell ref="A1:A2"/>
    <mergeCell ref="B1:B2"/>
    <mergeCell ref="C1:C2"/>
    <mergeCell ref="D1:D2"/>
    <mergeCell ref="G1:G2"/>
  </mergeCells>
  <pageMargins left="0.7" right="0.7" top="0.75" bottom="0.75" header="0.3" footer="0.3"/>
  <pageSetup paperSize="9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8324-8D9E-482C-B3E4-88684083665C}">
  <sheetPr>
    <pageSetUpPr fitToPage="1"/>
  </sheetPr>
  <dimension ref="A1:M72"/>
  <sheetViews>
    <sheetView view="pageBreakPreview" zoomScale="60" zoomScaleNormal="100" workbookViewId="0">
      <selection activeCell="B85" sqref="B85"/>
    </sheetView>
  </sheetViews>
  <sheetFormatPr defaultColWidth="8.81640625" defaultRowHeight="13"/>
  <cols>
    <col min="1" max="1" width="8.81640625" style="370"/>
    <col min="2" max="2" width="25.81640625" style="370" bestFit="1" customWidth="1"/>
    <col min="3" max="3" width="57.54296875" style="370" bestFit="1" customWidth="1"/>
    <col min="4" max="4" width="49.26953125" style="370" bestFit="1" customWidth="1"/>
    <col min="5" max="12" width="9.54296875" style="441" customWidth="1"/>
    <col min="13" max="16384" width="8.81640625" style="370"/>
  </cols>
  <sheetData>
    <row r="1" spans="1:13" s="421" customFormat="1" ht="33.75" customHeight="1">
      <c r="A1" s="432" t="s">
        <v>488</v>
      </c>
      <c r="B1" s="432" t="s">
        <v>489</v>
      </c>
      <c r="C1" s="432" t="s">
        <v>490</v>
      </c>
      <c r="D1" s="432" t="s">
        <v>362</v>
      </c>
      <c r="E1" s="433" t="s">
        <v>491</v>
      </c>
      <c r="F1" s="433" t="s">
        <v>492</v>
      </c>
      <c r="G1" s="434" t="s">
        <v>493</v>
      </c>
      <c r="H1" s="434" t="s">
        <v>494</v>
      </c>
      <c r="I1" s="435" t="s">
        <v>495</v>
      </c>
      <c r="J1" s="436" t="s">
        <v>496</v>
      </c>
      <c r="K1" s="434" t="s">
        <v>497</v>
      </c>
      <c r="L1" s="434" t="s">
        <v>498</v>
      </c>
      <c r="M1" s="420"/>
    </row>
    <row r="2" spans="1:13" s="421" customFormat="1" ht="33.75" customHeight="1">
      <c r="A2" s="422" t="s">
        <v>411</v>
      </c>
      <c r="B2" s="422" t="s">
        <v>412</v>
      </c>
      <c r="C2" s="422" t="s">
        <v>413</v>
      </c>
      <c r="D2" s="423" t="s">
        <v>414</v>
      </c>
      <c r="E2" s="437">
        <v>-1</v>
      </c>
      <c r="F2" s="437">
        <v>1</v>
      </c>
      <c r="G2" s="437">
        <v>35</v>
      </c>
      <c r="H2" s="437">
        <v>37.5</v>
      </c>
      <c r="I2" s="438">
        <v>40</v>
      </c>
      <c r="J2" s="437">
        <v>42.5</v>
      </c>
      <c r="K2" s="437">
        <v>45</v>
      </c>
      <c r="L2" s="437">
        <v>47.5</v>
      </c>
      <c r="M2" s="420"/>
    </row>
    <row r="3" spans="1:13" s="421" customFormat="1" ht="33.75" customHeight="1">
      <c r="A3" s="422" t="s">
        <v>415</v>
      </c>
      <c r="B3" s="422" t="s">
        <v>416</v>
      </c>
      <c r="C3" s="424"/>
      <c r="D3" s="423" t="s">
        <v>417</v>
      </c>
      <c r="E3" s="437">
        <v>-0.5</v>
      </c>
      <c r="F3" s="437">
        <v>0.5</v>
      </c>
      <c r="G3" s="437">
        <v>4.5</v>
      </c>
      <c r="H3" s="437">
        <v>4.5</v>
      </c>
      <c r="I3" s="439">
        <v>4.5</v>
      </c>
      <c r="J3" s="437">
        <v>4.5</v>
      </c>
      <c r="K3" s="437">
        <v>4.5</v>
      </c>
      <c r="L3" s="437">
        <v>4.5</v>
      </c>
      <c r="M3" s="420"/>
    </row>
    <row r="4" spans="1:13" s="421" customFormat="1" ht="33.75" customHeight="1">
      <c r="A4" s="422" t="s">
        <v>418</v>
      </c>
      <c r="B4" s="422" t="s">
        <v>419</v>
      </c>
      <c r="C4" s="422" t="s">
        <v>420</v>
      </c>
      <c r="D4" s="423" t="s">
        <v>421</v>
      </c>
      <c r="E4" s="437">
        <v>-0.3</v>
      </c>
      <c r="F4" s="437">
        <v>0.3</v>
      </c>
      <c r="G4" s="437">
        <v>13</v>
      </c>
      <c r="H4" s="437">
        <v>14</v>
      </c>
      <c r="I4" s="439">
        <v>15</v>
      </c>
      <c r="J4" s="437">
        <v>16</v>
      </c>
      <c r="K4" s="437">
        <v>17</v>
      </c>
      <c r="L4" s="437">
        <v>18</v>
      </c>
      <c r="M4" s="420"/>
    </row>
    <row r="5" spans="1:13" s="421" customFormat="1" ht="33.75" customHeight="1">
      <c r="A5" s="543" t="s">
        <v>422</v>
      </c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420"/>
    </row>
    <row r="6" spans="1:13" s="421" customFormat="1" ht="33.75" customHeight="1">
      <c r="A6" s="422" t="s">
        <v>423</v>
      </c>
      <c r="B6" s="422" t="s">
        <v>424</v>
      </c>
      <c r="C6" s="422" t="s">
        <v>425</v>
      </c>
      <c r="D6" s="423" t="s">
        <v>426</v>
      </c>
      <c r="E6" s="437">
        <v>-1</v>
      </c>
      <c r="F6" s="437">
        <v>1</v>
      </c>
      <c r="G6" s="437">
        <v>52</v>
      </c>
      <c r="H6" s="437">
        <v>54.5</v>
      </c>
      <c r="I6" s="439">
        <v>57</v>
      </c>
      <c r="J6" s="437">
        <v>59.5</v>
      </c>
      <c r="K6" s="437">
        <v>62</v>
      </c>
      <c r="L6" s="437">
        <v>64.5</v>
      </c>
      <c r="M6" s="420"/>
    </row>
    <row r="7" spans="1:13" s="421" customFormat="1" ht="33.75" customHeight="1">
      <c r="A7" s="545" t="s">
        <v>427</v>
      </c>
      <c r="B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420"/>
    </row>
    <row r="8" spans="1:13" s="421" customFormat="1" ht="33.75" customHeight="1">
      <c r="A8" s="422" t="s">
        <v>428</v>
      </c>
      <c r="B8" s="422" t="s">
        <v>429</v>
      </c>
      <c r="C8" s="422" t="s">
        <v>430</v>
      </c>
      <c r="D8" s="423" t="s">
        <v>431</v>
      </c>
      <c r="E8" s="437">
        <v>-0.5</v>
      </c>
      <c r="F8" s="437">
        <v>0.5</v>
      </c>
      <c r="G8" s="437">
        <v>28</v>
      </c>
      <c r="H8" s="437">
        <v>29</v>
      </c>
      <c r="I8" s="439">
        <v>30</v>
      </c>
      <c r="J8" s="437">
        <v>31</v>
      </c>
      <c r="K8" s="437">
        <v>32</v>
      </c>
      <c r="L8" s="437">
        <v>33</v>
      </c>
      <c r="M8" s="420"/>
    </row>
    <row r="9" spans="1:13" s="421" customFormat="1" ht="33.75" customHeight="1">
      <c r="A9" s="422" t="s">
        <v>432</v>
      </c>
      <c r="B9" s="422" t="s">
        <v>433</v>
      </c>
      <c r="C9" s="422" t="s">
        <v>430</v>
      </c>
      <c r="D9" s="423" t="s">
        <v>434</v>
      </c>
      <c r="E9" s="437">
        <v>-0.5</v>
      </c>
      <c r="F9" s="437">
        <v>0.5</v>
      </c>
      <c r="G9" s="437">
        <v>35</v>
      </c>
      <c r="H9" s="437">
        <v>36</v>
      </c>
      <c r="I9" s="439">
        <v>37</v>
      </c>
      <c r="J9" s="437">
        <v>38</v>
      </c>
      <c r="K9" s="437">
        <v>39</v>
      </c>
      <c r="L9" s="437">
        <v>40</v>
      </c>
      <c r="M9" s="420"/>
    </row>
    <row r="10" spans="1:13" s="421" customFormat="1" ht="33.75" customHeight="1">
      <c r="A10" s="422" t="s">
        <v>435</v>
      </c>
      <c r="B10" s="422" t="s">
        <v>436</v>
      </c>
      <c r="C10" s="422" t="s">
        <v>437</v>
      </c>
      <c r="D10" s="423" t="s">
        <v>438</v>
      </c>
      <c r="E10" s="437">
        <v>-0.5</v>
      </c>
      <c r="F10" s="437">
        <v>0.5</v>
      </c>
      <c r="G10" s="437">
        <v>33.5</v>
      </c>
      <c r="H10" s="437">
        <v>34.75</v>
      </c>
      <c r="I10" s="439">
        <v>36</v>
      </c>
      <c r="J10" s="437">
        <v>37.25</v>
      </c>
      <c r="K10" s="437">
        <v>38.5</v>
      </c>
      <c r="L10" s="437">
        <v>39.75</v>
      </c>
      <c r="M10" s="420"/>
    </row>
    <row r="11" spans="1:13" s="421" customFormat="1" ht="33.75" customHeight="1">
      <c r="A11" s="422" t="s">
        <v>439</v>
      </c>
      <c r="B11" s="422" t="s">
        <v>440</v>
      </c>
      <c r="C11" s="422" t="s">
        <v>441</v>
      </c>
      <c r="D11" s="423" t="s">
        <v>442</v>
      </c>
      <c r="E11" s="437">
        <v>-0.5</v>
      </c>
      <c r="F11" s="437">
        <v>0.5</v>
      </c>
      <c r="G11" s="437">
        <v>24</v>
      </c>
      <c r="H11" s="437">
        <v>25</v>
      </c>
      <c r="I11" s="439">
        <v>26</v>
      </c>
      <c r="J11" s="437">
        <v>27</v>
      </c>
      <c r="K11" s="437">
        <v>28</v>
      </c>
      <c r="L11" s="437">
        <v>29</v>
      </c>
      <c r="M11" s="420"/>
    </row>
    <row r="12" spans="1:13" s="421" customFormat="1" ht="33.75" customHeight="1">
      <c r="A12" s="422" t="s">
        <v>443</v>
      </c>
      <c r="B12" s="422" t="s">
        <v>444</v>
      </c>
      <c r="C12" s="422" t="s">
        <v>413</v>
      </c>
      <c r="D12" s="423" t="s">
        <v>445</v>
      </c>
      <c r="E12" s="437">
        <v>-0.5</v>
      </c>
      <c r="F12" s="437">
        <v>0.5</v>
      </c>
      <c r="G12" s="437">
        <v>13.4</v>
      </c>
      <c r="H12" s="437">
        <v>14.2</v>
      </c>
      <c r="I12" s="439">
        <v>15</v>
      </c>
      <c r="J12" s="437">
        <v>15.8</v>
      </c>
      <c r="K12" s="437">
        <v>16.600000000000001</v>
      </c>
      <c r="L12" s="437">
        <v>17.399999999999999</v>
      </c>
      <c r="M12" s="420"/>
    </row>
    <row r="13" spans="1:13" s="421" customFormat="1" ht="33.75" customHeight="1">
      <c r="A13" s="422" t="s">
        <v>446</v>
      </c>
      <c r="B13" s="422" t="s">
        <v>447</v>
      </c>
      <c r="C13" s="424"/>
      <c r="D13" s="423" t="s">
        <v>363</v>
      </c>
      <c r="E13" s="437">
        <v>-0.3</v>
      </c>
      <c r="F13" s="437">
        <v>0.3</v>
      </c>
      <c r="G13" s="437">
        <v>2.5</v>
      </c>
      <c r="H13" s="437">
        <v>2.5</v>
      </c>
      <c r="I13" s="439">
        <v>2.5</v>
      </c>
      <c r="J13" s="437">
        <v>2.5</v>
      </c>
      <c r="K13" s="437">
        <v>2.5</v>
      </c>
      <c r="L13" s="437">
        <v>2.5</v>
      </c>
      <c r="M13" s="420"/>
    </row>
    <row r="14" spans="1:13" s="421" customFormat="1" ht="33.75" customHeight="1">
      <c r="A14" s="422" t="s">
        <v>448</v>
      </c>
      <c r="B14" s="422" t="s">
        <v>449</v>
      </c>
      <c r="C14" s="424"/>
      <c r="D14" s="423" t="s">
        <v>450</v>
      </c>
      <c r="E14" s="437">
        <v>-1</v>
      </c>
      <c r="F14" s="437">
        <v>1</v>
      </c>
      <c r="G14" s="437">
        <v>76</v>
      </c>
      <c r="H14" s="437">
        <v>77</v>
      </c>
      <c r="I14" s="439">
        <v>78</v>
      </c>
      <c r="J14" s="437">
        <v>79</v>
      </c>
      <c r="K14" s="437">
        <v>80</v>
      </c>
      <c r="L14" s="437">
        <v>81</v>
      </c>
      <c r="M14" s="420"/>
    </row>
    <row r="15" spans="1:13" s="421" customFormat="1" ht="33.75" customHeight="1">
      <c r="A15" s="422" t="s">
        <v>451</v>
      </c>
      <c r="B15" s="422" t="s">
        <v>452</v>
      </c>
      <c r="C15" s="422" t="s">
        <v>453</v>
      </c>
      <c r="D15" s="423" t="s">
        <v>454</v>
      </c>
      <c r="E15" s="437">
        <v>-1.5</v>
      </c>
      <c r="F15" s="437">
        <v>1.5</v>
      </c>
      <c r="G15" s="437">
        <v>100</v>
      </c>
      <c r="H15" s="437">
        <v>102</v>
      </c>
      <c r="I15" s="439">
        <v>104</v>
      </c>
      <c r="J15" s="437">
        <v>106</v>
      </c>
      <c r="K15" s="437">
        <v>108</v>
      </c>
      <c r="L15" s="437">
        <v>110</v>
      </c>
      <c r="M15" s="420"/>
    </row>
    <row r="16" spans="1:13" s="421" customFormat="1" ht="33.75" customHeight="1">
      <c r="A16" s="422" t="s">
        <v>455</v>
      </c>
      <c r="B16" s="422" t="s">
        <v>456</v>
      </c>
      <c r="C16" s="424"/>
      <c r="D16" s="423" t="s">
        <v>457</v>
      </c>
      <c r="E16" s="437">
        <v>-0.6</v>
      </c>
      <c r="F16" s="437">
        <v>0.6</v>
      </c>
      <c r="G16" s="437">
        <v>17.5</v>
      </c>
      <c r="H16" s="437">
        <v>18</v>
      </c>
      <c r="I16" s="439">
        <v>18.5</v>
      </c>
      <c r="J16" s="437">
        <v>19</v>
      </c>
      <c r="K16" s="437">
        <v>19.5</v>
      </c>
      <c r="L16" s="437">
        <v>20</v>
      </c>
      <c r="M16" s="420"/>
    </row>
    <row r="17" spans="1:13" s="421" customFormat="1" ht="33.75" customHeight="1">
      <c r="A17" s="422" t="s">
        <v>458</v>
      </c>
      <c r="B17" s="422" t="s">
        <v>459</v>
      </c>
      <c r="C17" s="424"/>
      <c r="D17" s="423" t="s">
        <v>460</v>
      </c>
      <c r="E17" s="437">
        <v>-0.3</v>
      </c>
      <c r="F17" s="437">
        <v>0.3</v>
      </c>
      <c r="G17" s="437">
        <v>15.5</v>
      </c>
      <c r="H17" s="437">
        <v>15.5</v>
      </c>
      <c r="I17" s="439">
        <v>15.5</v>
      </c>
      <c r="J17" s="437">
        <v>15.5</v>
      </c>
      <c r="K17" s="437">
        <v>15.5</v>
      </c>
      <c r="L17" s="437">
        <v>15.5</v>
      </c>
      <c r="M17" s="420"/>
    </row>
    <row r="18" spans="1:13" s="421" customFormat="1" ht="33.75" customHeight="1">
      <c r="A18" s="422" t="s">
        <v>461</v>
      </c>
      <c r="B18" s="422" t="s">
        <v>462</v>
      </c>
      <c r="C18" s="424"/>
      <c r="D18" s="423" t="s">
        <v>364</v>
      </c>
      <c r="E18" s="437">
        <v>-0.3</v>
      </c>
      <c r="F18" s="437">
        <v>0.3</v>
      </c>
      <c r="G18" s="437">
        <v>16</v>
      </c>
      <c r="H18" s="437">
        <v>16</v>
      </c>
      <c r="I18" s="439">
        <v>16</v>
      </c>
      <c r="J18" s="437">
        <v>16</v>
      </c>
      <c r="K18" s="437">
        <v>16</v>
      </c>
      <c r="L18" s="437">
        <v>16</v>
      </c>
      <c r="M18" s="420"/>
    </row>
    <row r="19" spans="1:13" s="421" customFormat="1" ht="33.75" customHeight="1">
      <c r="A19" s="422" t="s">
        <v>463</v>
      </c>
      <c r="B19" s="422" t="s">
        <v>464</v>
      </c>
      <c r="C19" s="422" t="s">
        <v>465</v>
      </c>
      <c r="D19" s="423" t="s">
        <v>466</v>
      </c>
      <c r="E19" s="437">
        <v>-0.3</v>
      </c>
      <c r="F19" s="437">
        <v>0.3</v>
      </c>
      <c r="G19" s="437">
        <v>10.8</v>
      </c>
      <c r="H19" s="437">
        <v>11.3</v>
      </c>
      <c r="I19" s="439">
        <v>11.8</v>
      </c>
      <c r="J19" s="437">
        <v>12.3</v>
      </c>
      <c r="K19" s="437">
        <v>12.8</v>
      </c>
      <c r="L19" s="437">
        <v>13.3</v>
      </c>
      <c r="M19" s="420"/>
    </row>
    <row r="20" spans="1:13" s="421" customFormat="1" ht="33.75" customHeight="1">
      <c r="A20" s="422" t="s">
        <v>467</v>
      </c>
      <c r="B20" s="422" t="s">
        <v>468</v>
      </c>
      <c r="C20" s="422" t="s">
        <v>469</v>
      </c>
      <c r="D20" s="423" t="s">
        <v>365</v>
      </c>
      <c r="E20" s="437">
        <v>-0.3</v>
      </c>
      <c r="F20" s="437">
        <v>0.3</v>
      </c>
      <c r="G20" s="437">
        <v>2</v>
      </c>
      <c r="H20" s="437">
        <v>2</v>
      </c>
      <c r="I20" s="439">
        <v>2</v>
      </c>
      <c r="J20" s="437">
        <v>2</v>
      </c>
      <c r="K20" s="437">
        <v>2</v>
      </c>
      <c r="L20" s="437">
        <v>2</v>
      </c>
      <c r="M20" s="420"/>
    </row>
    <row r="21" spans="1:13" s="421" customFormat="1" ht="33.65" customHeight="1">
      <c r="A21" s="422" t="s">
        <v>470</v>
      </c>
      <c r="B21" s="422" t="s">
        <v>468</v>
      </c>
      <c r="C21" s="422" t="s">
        <v>471</v>
      </c>
      <c r="D21" s="423" t="s">
        <v>472</v>
      </c>
      <c r="E21" s="437">
        <v>-0.3</v>
      </c>
      <c r="F21" s="437">
        <v>0.3</v>
      </c>
      <c r="G21" s="437">
        <v>1.5</v>
      </c>
      <c r="H21" s="437">
        <v>1.5</v>
      </c>
      <c r="I21" s="439">
        <v>1.5</v>
      </c>
      <c r="J21" s="437">
        <v>1.5</v>
      </c>
      <c r="K21" s="437">
        <v>1.5</v>
      </c>
      <c r="L21" s="437">
        <v>1.5</v>
      </c>
      <c r="M21" s="420"/>
    </row>
    <row r="22" spans="1:13" s="421" customFormat="1" ht="33.65" customHeight="1">
      <c r="A22" s="422" t="s">
        <v>473</v>
      </c>
      <c r="B22" s="425" t="s">
        <v>474</v>
      </c>
      <c r="C22" s="425" t="s">
        <v>475</v>
      </c>
      <c r="D22" s="426" t="s">
        <v>476</v>
      </c>
      <c r="E22" s="437">
        <v>-0.3</v>
      </c>
      <c r="F22" s="437">
        <v>0.3</v>
      </c>
      <c r="G22" s="440">
        <v>22</v>
      </c>
      <c r="H22" s="440">
        <v>22</v>
      </c>
      <c r="I22" s="439">
        <v>22</v>
      </c>
      <c r="J22" s="440">
        <v>22</v>
      </c>
      <c r="K22" s="440">
        <v>22</v>
      </c>
      <c r="L22" s="440">
        <v>22</v>
      </c>
      <c r="M22" s="420"/>
    </row>
    <row r="23" spans="1:13" ht="31.5" customHeight="1">
      <c r="A23" s="547" t="s">
        <v>477</v>
      </c>
      <c r="B23" s="548"/>
      <c r="C23" s="548"/>
      <c r="D23" s="548"/>
      <c r="E23" s="548"/>
      <c r="F23" s="548"/>
      <c r="G23" s="548"/>
      <c r="H23" s="548"/>
      <c r="I23" s="548"/>
      <c r="J23" s="548"/>
      <c r="K23" s="548"/>
      <c r="L23" s="548"/>
      <c r="M23" s="427"/>
    </row>
    <row r="70" spans="10:12">
      <c r="J70" s="441" t="s">
        <v>28</v>
      </c>
      <c r="L70" s="441">
        <v>0.04</v>
      </c>
    </row>
    <row r="71" spans="10:12">
      <c r="J71" s="441" t="s">
        <v>28</v>
      </c>
      <c r="L71" s="441">
        <v>0.04</v>
      </c>
    </row>
    <row r="72" spans="10:12">
      <c r="J72" s="441" t="s">
        <v>28</v>
      </c>
      <c r="L72" s="441">
        <v>0.04</v>
      </c>
    </row>
  </sheetData>
  <mergeCells count="3">
    <mergeCell ref="A5:L5"/>
    <mergeCell ref="A7:L7"/>
    <mergeCell ref="A23:L23"/>
  </mergeCells>
  <pageMargins left="0" right="0" top="0.61388888888888893" bottom="0.75" header="0" footer="0"/>
  <pageSetup paperSize="9" scale="66" fitToHeight="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FA43-1370-44B5-A15F-859A43D1CC9E}">
  <sheetPr>
    <pageSetUpPr fitToPage="1"/>
  </sheetPr>
  <dimension ref="A1:P72"/>
  <sheetViews>
    <sheetView view="pageBreakPreview" topLeftCell="A13" zoomScale="63" zoomScaleNormal="85" zoomScaleSheetLayoutView="63" zoomScalePageLayoutView="70" workbookViewId="0">
      <selection activeCell="B41" sqref="B41:C41"/>
    </sheetView>
  </sheetViews>
  <sheetFormatPr defaultColWidth="9.81640625" defaultRowHeight="15.5"/>
  <cols>
    <col min="1" max="1" width="5.453125" style="364" bestFit="1" customWidth="1"/>
    <col min="2" max="2" width="19.7265625" style="364" customWidth="1"/>
    <col min="3" max="3" width="10.54296875" style="364" customWidth="1"/>
    <col min="4" max="4" width="20" style="364" customWidth="1"/>
    <col min="5" max="5" width="2.26953125" style="364" customWidth="1"/>
    <col min="6" max="6" width="15.81640625" style="364" customWidth="1"/>
    <col min="7" max="7" width="20.81640625" style="364" customWidth="1"/>
    <col min="8" max="8" width="45.54296875" style="364" customWidth="1"/>
    <col min="9" max="250" width="9.81640625" style="364"/>
    <col min="251" max="251" width="3.81640625" style="364" customWidth="1"/>
    <col min="252" max="253" width="9.54296875" style="364" customWidth="1"/>
    <col min="254" max="255" width="14.7265625" style="364" customWidth="1"/>
    <col min="256" max="256" width="0" style="364" hidden="1" customWidth="1"/>
    <col min="257" max="263" width="9.54296875" style="364" customWidth="1"/>
    <col min="264" max="506" width="9.81640625" style="364"/>
    <col min="507" max="507" width="3.81640625" style="364" customWidth="1"/>
    <col min="508" max="509" width="9.54296875" style="364" customWidth="1"/>
    <col min="510" max="511" width="14.7265625" style="364" customWidth="1"/>
    <col min="512" max="512" width="0" style="364" hidden="1" customWidth="1"/>
    <col min="513" max="519" width="9.54296875" style="364" customWidth="1"/>
    <col min="520" max="762" width="9.81640625" style="364"/>
    <col min="763" max="763" width="3.81640625" style="364" customWidth="1"/>
    <col min="764" max="765" width="9.54296875" style="364" customWidth="1"/>
    <col min="766" max="767" width="14.7265625" style="364" customWidth="1"/>
    <col min="768" max="768" width="0" style="364" hidden="1" customWidth="1"/>
    <col min="769" max="775" width="9.54296875" style="364" customWidth="1"/>
    <col min="776" max="1018" width="9.81640625" style="364"/>
    <col min="1019" max="1019" width="3.81640625" style="364" customWidth="1"/>
    <col min="1020" max="1021" width="9.54296875" style="364" customWidth="1"/>
    <col min="1022" max="1023" width="14.7265625" style="364" customWidth="1"/>
    <col min="1024" max="1024" width="0" style="364" hidden="1" customWidth="1"/>
    <col min="1025" max="1031" width="9.54296875" style="364" customWidth="1"/>
    <col min="1032" max="1274" width="9.81640625" style="364"/>
    <col min="1275" max="1275" width="3.81640625" style="364" customWidth="1"/>
    <col min="1276" max="1277" width="9.54296875" style="364" customWidth="1"/>
    <col min="1278" max="1279" width="14.7265625" style="364" customWidth="1"/>
    <col min="1280" max="1280" width="0" style="364" hidden="1" customWidth="1"/>
    <col min="1281" max="1287" width="9.54296875" style="364" customWidth="1"/>
    <col min="1288" max="1530" width="9.81640625" style="364"/>
    <col min="1531" max="1531" width="3.81640625" style="364" customWidth="1"/>
    <col min="1532" max="1533" width="9.54296875" style="364" customWidth="1"/>
    <col min="1534" max="1535" width="14.7265625" style="364" customWidth="1"/>
    <col min="1536" max="1536" width="0" style="364" hidden="1" customWidth="1"/>
    <col min="1537" max="1543" width="9.54296875" style="364" customWidth="1"/>
    <col min="1544" max="1786" width="9.81640625" style="364"/>
    <col min="1787" max="1787" width="3.81640625" style="364" customWidth="1"/>
    <col min="1788" max="1789" width="9.54296875" style="364" customWidth="1"/>
    <col min="1790" max="1791" width="14.7265625" style="364" customWidth="1"/>
    <col min="1792" max="1792" width="0" style="364" hidden="1" customWidth="1"/>
    <col min="1793" max="1799" width="9.54296875" style="364" customWidth="1"/>
    <col min="1800" max="2042" width="9.81640625" style="364"/>
    <col min="2043" max="2043" width="3.81640625" style="364" customWidth="1"/>
    <col min="2044" max="2045" width="9.54296875" style="364" customWidth="1"/>
    <col min="2046" max="2047" width="14.7265625" style="364" customWidth="1"/>
    <col min="2048" max="2048" width="0" style="364" hidden="1" customWidth="1"/>
    <col min="2049" max="2055" width="9.54296875" style="364" customWidth="1"/>
    <col min="2056" max="2298" width="9.81640625" style="364"/>
    <col min="2299" max="2299" width="3.81640625" style="364" customWidth="1"/>
    <col min="2300" max="2301" width="9.54296875" style="364" customWidth="1"/>
    <col min="2302" max="2303" width="14.7265625" style="364" customWidth="1"/>
    <col min="2304" max="2304" width="0" style="364" hidden="1" customWidth="1"/>
    <col min="2305" max="2311" width="9.54296875" style="364" customWidth="1"/>
    <col min="2312" max="2554" width="9.81640625" style="364"/>
    <col min="2555" max="2555" width="3.81640625" style="364" customWidth="1"/>
    <col min="2556" max="2557" width="9.54296875" style="364" customWidth="1"/>
    <col min="2558" max="2559" width="14.7265625" style="364" customWidth="1"/>
    <col min="2560" max="2560" width="0" style="364" hidden="1" customWidth="1"/>
    <col min="2561" max="2567" width="9.54296875" style="364" customWidth="1"/>
    <col min="2568" max="2810" width="9.81640625" style="364"/>
    <col min="2811" max="2811" width="3.81640625" style="364" customWidth="1"/>
    <col min="2812" max="2813" width="9.54296875" style="364" customWidth="1"/>
    <col min="2814" max="2815" width="14.7265625" style="364" customWidth="1"/>
    <col min="2816" max="2816" width="0" style="364" hidden="1" customWidth="1"/>
    <col min="2817" max="2823" width="9.54296875" style="364" customWidth="1"/>
    <col min="2824" max="3066" width="9.81640625" style="364"/>
    <col min="3067" max="3067" width="3.81640625" style="364" customWidth="1"/>
    <col min="3068" max="3069" width="9.54296875" style="364" customWidth="1"/>
    <col min="3070" max="3071" width="14.7265625" style="364" customWidth="1"/>
    <col min="3072" max="3072" width="0" style="364" hidden="1" customWidth="1"/>
    <col min="3073" max="3079" width="9.54296875" style="364" customWidth="1"/>
    <col min="3080" max="3322" width="9.81640625" style="364"/>
    <col min="3323" max="3323" width="3.81640625" style="364" customWidth="1"/>
    <col min="3324" max="3325" width="9.54296875" style="364" customWidth="1"/>
    <col min="3326" max="3327" width="14.7265625" style="364" customWidth="1"/>
    <col min="3328" max="3328" width="0" style="364" hidden="1" customWidth="1"/>
    <col min="3329" max="3335" width="9.54296875" style="364" customWidth="1"/>
    <col min="3336" max="3578" width="9.81640625" style="364"/>
    <col min="3579" max="3579" width="3.81640625" style="364" customWidth="1"/>
    <col min="3580" max="3581" width="9.54296875" style="364" customWidth="1"/>
    <col min="3582" max="3583" width="14.7265625" style="364" customWidth="1"/>
    <col min="3584" max="3584" width="0" style="364" hidden="1" customWidth="1"/>
    <col min="3585" max="3591" width="9.54296875" style="364" customWidth="1"/>
    <col min="3592" max="3834" width="9.81640625" style="364"/>
    <col min="3835" max="3835" width="3.81640625" style="364" customWidth="1"/>
    <col min="3836" max="3837" width="9.54296875" style="364" customWidth="1"/>
    <col min="3838" max="3839" width="14.7265625" style="364" customWidth="1"/>
    <col min="3840" max="3840" width="0" style="364" hidden="1" customWidth="1"/>
    <col min="3841" max="3847" width="9.54296875" style="364" customWidth="1"/>
    <col min="3848" max="4090" width="9.81640625" style="364"/>
    <col min="4091" max="4091" width="3.81640625" style="364" customWidth="1"/>
    <col min="4092" max="4093" width="9.54296875" style="364" customWidth="1"/>
    <col min="4094" max="4095" width="14.7265625" style="364" customWidth="1"/>
    <col min="4096" max="4096" width="0" style="364" hidden="1" customWidth="1"/>
    <col min="4097" max="4103" width="9.54296875" style="364" customWidth="1"/>
    <col min="4104" max="4346" width="9.81640625" style="364"/>
    <col min="4347" max="4347" width="3.81640625" style="364" customWidth="1"/>
    <col min="4348" max="4349" width="9.54296875" style="364" customWidth="1"/>
    <col min="4350" max="4351" width="14.7265625" style="364" customWidth="1"/>
    <col min="4352" max="4352" width="0" style="364" hidden="1" customWidth="1"/>
    <col min="4353" max="4359" width="9.54296875" style="364" customWidth="1"/>
    <col min="4360" max="4602" width="9.81640625" style="364"/>
    <col min="4603" max="4603" width="3.81640625" style="364" customWidth="1"/>
    <col min="4604" max="4605" width="9.54296875" style="364" customWidth="1"/>
    <col min="4606" max="4607" width="14.7265625" style="364" customWidth="1"/>
    <col min="4608" max="4608" width="0" style="364" hidden="1" customWidth="1"/>
    <col min="4609" max="4615" width="9.54296875" style="364" customWidth="1"/>
    <col min="4616" max="4858" width="9.81640625" style="364"/>
    <col min="4859" max="4859" width="3.81640625" style="364" customWidth="1"/>
    <col min="4860" max="4861" width="9.54296875" style="364" customWidth="1"/>
    <col min="4862" max="4863" width="14.7265625" style="364" customWidth="1"/>
    <col min="4864" max="4864" width="0" style="364" hidden="1" customWidth="1"/>
    <col min="4865" max="4871" width="9.54296875" style="364" customWidth="1"/>
    <col min="4872" max="5114" width="9.81640625" style="364"/>
    <col min="5115" max="5115" width="3.81640625" style="364" customWidth="1"/>
    <col min="5116" max="5117" width="9.54296875" style="364" customWidth="1"/>
    <col min="5118" max="5119" width="14.7265625" style="364" customWidth="1"/>
    <col min="5120" max="5120" width="0" style="364" hidden="1" customWidth="1"/>
    <col min="5121" max="5127" width="9.54296875" style="364" customWidth="1"/>
    <col min="5128" max="5370" width="9.81640625" style="364"/>
    <col min="5371" max="5371" width="3.81640625" style="364" customWidth="1"/>
    <col min="5372" max="5373" width="9.54296875" style="364" customWidth="1"/>
    <col min="5374" max="5375" width="14.7265625" style="364" customWidth="1"/>
    <col min="5376" max="5376" width="0" style="364" hidden="1" customWidth="1"/>
    <col min="5377" max="5383" width="9.54296875" style="364" customWidth="1"/>
    <col min="5384" max="5626" width="9.81640625" style="364"/>
    <col min="5627" max="5627" width="3.81640625" style="364" customWidth="1"/>
    <col min="5628" max="5629" width="9.54296875" style="364" customWidth="1"/>
    <col min="5630" max="5631" width="14.7265625" style="364" customWidth="1"/>
    <col min="5632" max="5632" width="0" style="364" hidden="1" customWidth="1"/>
    <col min="5633" max="5639" width="9.54296875" style="364" customWidth="1"/>
    <col min="5640" max="5882" width="9.81640625" style="364"/>
    <col min="5883" max="5883" width="3.81640625" style="364" customWidth="1"/>
    <col min="5884" max="5885" width="9.54296875" style="364" customWidth="1"/>
    <col min="5886" max="5887" width="14.7265625" style="364" customWidth="1"/>
    <col min="5888" max="5888" width="0" style="364" hidden="1" customWidth="1"/>
    <col min="5889" max="5895" width="9.54296875" style="364" customWidth="1"/>
    <col min="5896" max="6138" width="9.81640625" style="364"/>
    <col min="6139" max="6139" width="3.81640625" style="364" customWidth="1"/>
    <col min="6140" max="6141" width="9.54296875" style="364" customWidth="1"/>
    <col min="6142" max="6143" width="14.7265625" style="364" customWidth="1"/>
    <col min="6144" max="6144" width="0" style="364" hidden="1" customWidth="1"/>
    <col min="6145" max="6151" width="9.54296875" style="364" customWidth="1"/>
    <col min="6152" max="6394" width="9.81640625" style="364"/>
    <col min="6395" max="6395" width="3.81640625" style="364" customWidth="1"/>
    <col min="6396" max="6397" width="9.54296875" style="364" customWidth="1"/>
    <col min="6398" max="6399" width="14.7265625" style="364" customWidth="1"/>
    <col min="6400" max="6400" width="0" style="364" hidden="1" customWidth="1"/>
    <col min="6401" max="6407" width="9.54296875" style="364" customWidth="1"/>
    <col min="6408" max="6650" width="9.81640625" style="364"/>
    <col min="6651" max="6651" width="3.81640625" style="364" customWidth="1"/>
    <col min="6652" max="6653" width="9.54296875" style="364" customWidth="1"/>
    <col min="6654" max="6655" width="14.7265625" style="364" customWidth="1"/>
    <col min="6656" max="6656" width="0" style="364" hidden="1" customWidth="1"/>
    <col min="6657" max="6663" width="9.54296875" style="364" customWidth="1"/>
    <col min="6664" max="6906" width="9.81640625" style="364"/>
    <col min="6907" max="6907" width="3.81640625" style="364" customWidth="1"/>
    <col min="6908" max="6909" width="9.54296875" style="364" customWidth="1"/>
    <col min="6910" max="6911" width="14.7265625" style="364" customWidth="1"/>
    <col min="6912" max="6912" width="0" style="364" hidden="1" customWidth="1"/>
    <col min="6913" max="6919" width="9.54296875" style="364" customWidth="1"/>
    <col min="6920" max="7162" width="9.81640625" style="364"/>
    <col min="7163" max="7163" width="3.81640625" style="364" customWidth="1"/>
    <col min="7164" max="7165" width="9.54296875" style="364" customWidth="1"/>
    <col min="7166" max="7167" width="14.7265625" style="364" customWidth="1"/>
    <col min="7168" max="7168" width="0" style="364" hidden="1" customWidth="1"/>
    <col min="7169" max="7175" width="9.54296875" style="364" customWidth="1"/>
    <col min="7176" max="7418" width="9.81640625" style="364"/>
    <col min="7419" max="7419" width="3.81640625" style="364" customWidth="1"/>
    <col min="7420" max="7421" width="9.54296875" style="364" customWidth="1"/>
    <col min="7422" max="7423" width="14.7265625" style="364" customWidth="1"/>
    <col min="7424" max="7424" width="0" style="364" hidden="1" customWidth="1"/>
    <col min="7425" max="7431" width="9.54296875" style="364" customWidth="1"/>
    <col min="7432" max="7674" width="9.81640625" style="364"/>
    <col min="7675" max="7675" width="3.81640625" style="364" customWidth="1"/>
    <col min="7676" max="7677" width="9.54296875" style="364" customWidth="1"/>
    <col min="7678" max="7679" width="14.7265625" style="364" customWidth="1"/>
    <col min="7680" max="7680" width="0" style="364" hidden="1" customWidth="1"/>
    <col min="7681" max="7687" width="9.54296875" style="364" customWidth="1"/>
    <col min="7688" max="7930" width="9.81640625" style="364"/>
    <col min="7931" max="7931" width="3.81640625" style="364" customWidth="1"/>
    <col min="7932" max="7933" width="9.54296875" style="364" customWidth="1"/>
    <col min="7934" max="7935" width="14.7265625" style="364" customWidth="1"/>
    <col min="7936" max="7936" width="0" style="364" hidden="1" customWidth="1"/>
    <col min="7937" max="7943" width="9.54296875" style="364" customWidth="1"/>
    <col min="7944" max="8186" width="9.81640625" style="364"/>
    <col min="8187" max="8187" width="3.81640625" style="364" customWidth="1"/>
    <col min="8188" max="8189" width="9.54296875" style="364" customWidth="1"/>
    <col min="8190" max="8191" width="14.7265625" style="364" customWidth="1"/>
    <col min="8192" max="8192" width="0" style="364" hidden="1" customWidth="1"/>
    <col min="8193" max="8199" width="9.54296875" style="364" customWidth="1"/>
    <col min="8200" max="8442" width="9.81640625" style="364"/>
    <col min="8443" max="8443" width="3.81640625" style="364" customWidth="1"/>
    <col min="8444" max="8445" width="9.54296875" style="364" customWidth="1"/>
    <col min="8446" max="8447" width="14.7265625" style="364" customWidth="1"/>
    <col min="8448" max="8448" width="0" style="364" hidden="1" customWidth="1"/>
    <col min="8449" max="8455" width="9.54296875" style="364" customWidth="1"/>
    <col min="8456" max="8698" width="9.81640625" style="364"/>
    <col min="8699" max="8699" width="3.81640625" style="364" customWidth="1"/>
    <col min="8700" max="8701" width="9.54296875" style="364" customWidth="1"/>
    <col min="8702" max="8703" width="14.7265625" style="364" customWidth="1"/>
    <col min="8704" max="8704" width="0" style="364" hidden="1" customWidth="1"/>
    <col min="8705" max="8711" width="9.54296875" style="364" customWidth="1"/>
    <col min="8712" max="8954" width="9.81640625" style="364"/>
    <col min="8955" max="8955" width="3.81640625" style="364" customWidth="1"/>
    <col min="8956" max="8957" width="9.54296875" style="364" customWidth="1"/>
    <col min="8958" max="8959" width="14.7265625" style="364" customWidth="1"/>
    <col min="8960" max="8960" width="0" style="364" hidden="1" customWidth="1"/>
    <col min="8961" max="8967" width="9.54296875" style="364" customWidth="1"/>
    <col min="8968" max="9210" width="9.81640625" style="364"/>
    <col min="9211" max="9211" width="3.81640625" style="364" customWidth="1"/>
    <col min="9212" max="9213" width="9.54296875" style="364" customWidth="1"/>
    <col min="9214" max="9215" width="14.7265625" style="364" customWidth="1"/>
    <col min="9216" max="9216" width="0" style="364" hidden="1" customWidth="1"/>
    <col min="9217" max="9223" width="9.54296875" style="364" customWidth="1"/>
    <col min="9224" max="9466" width="9.81640625" style="364"/>
    <col min="9467" max="9467" width="3.81640625" style="364" customWidth="1"/>
    <col min="9468" max="9469" width="9.54296875" style="364" customWidth="1"/>
    <col min="9470" max="9471" width="14.7265625" style="364" customWidth="1"/>
    <col min="9472" max="9472" width="0" style="364" hidden="1" customWidth="1"/>
    <col min="9473" max="9479" width="9.54296875" style="364" customWidth="1"/>
    <col min="9480" max="9722" width="9.81640625" style="364"/>
    <col min="9723" max="9723" width="3.81640625" style="364" customWidth="1"/>
    <col min="9724" max="9725" width="9.54296875" style="364" customWidth="1"/>
    <col min="9726" max="9727" width="14.7265625" style="364" customWidth="1"/>
    <col min="9728" max="9728" width="0" style="364" hidden="1" customWidth="1"/>
    <col min="9729" max="9735" width="9.54296875" style="364" customWidth="1"/>
    <col min="9736" max="9978" width="9.81640625" style="364"/>
    <col min="9979" max="9979" width="3.81640625" style="364" customWidth="1"/>
    <col min="9980" max="9981" width="9.54296875" style="364" customWidth="1"/>
    <col min="9982" max="9983" width="14.7265625" style="364" customWidth="1"/>
    <col min="9984" max="9984" width="0" style="364" hidden="1" customWidth="1"/>
    <col min="9985" max="9991" width="9.54296875" style="364" customWidth="1"/>
    <col min="9992" max="10234" width="9.81640625" style="364"/>
    <col min="10235" max="10235" width="3.81640625" style="364" customWidth="1"/>
    <col min="10236" max="10237" width="9.54296875" style="364" customWidth="1"/>
    <col min="10238" max="10239" width="14.7265625" style="364" customWidth="1"/>
    <col min="10240" max="10240" width="0" style="364" hidden="1" customWidth="1"/>
    <col min="10241" max="10247" width="9.54296875" style="364" customWidth="1"/>
    <col min="10248" max="10490" width="9.81640625" style="364"/>
    <col min="10491" max="10491" width="3.81640625" style="364" customWidth="1"/>
    <col min="10492" max="10493" width="9.54296875" style="364" customWidth="1"/>
    <col min="10494" max="10495" width="14.7265625" style="364" customWidth="1"/>
    <col min="10496" max="10496" width="0" style="364" hidden="1" customWidth="1"/>
    <col min="10497" max="10503" width="9.54296875" style="364" customWidth="1"/>
    <col min="10504" max="10746" width="9.81640625" style="364"/>
    <col min="10747" max="10747" width="3.81640625" style="364" customWidth="1"/>
    <col min="10748" max="10749" width="9.54296875" style="364" customWidth="1"/>
    <col min="10750" max="10751" width="14.7265625" style="364" customWidth="1"/>
    <col min="10752" max="10752" width="0" style="364" hidden="1" customWidth="1"/>
    <col min="10753" max="10759" width="9.54296875" style="364" customWidth="1"/>
    <col min="10760" max="11002" width="9.81640625" style="364"/>
    <col min="11003" max="11003" width="3.81640625" style="364" customWidth="1"/>
    <col min="11004" max="11005" width="9.54296875" style="364" customWidth="1"/>
    <col min="11006" max="11007" width="14.7265625" style="364" customWidth="1"/>
    <col min="11008" max="11008" width="0" style="364" hidden="1" customWidth="1"/>
    <col min="11009" max="11015" width="9.54296875" style="364" customWidth="1"/>
    <col min="11016" max="11258" width="9.81640625" style="364"/>
    <col min="11259" max="11259" width="3.81640625" style="364" customWidth="1"/>
    <col min="11260" max="11261" width="9.54296875" style="364" customWidth="1"/>
    <col min="11262" max="11263" width="14.7265625" style="364" customWidth="1"/>
    <col min="11264" max="11264" width="0" style="364" hidden="1" customWidth="1"/>
    <col min="11265" max="11271" width="9.54296875" style="364" customWidth="1"/>
    <col min="11272" max="11514" width="9.81640625" style="364"/>
    <col min="11515" max="11515" width="3.81640625" style="364" customWidth="1"/>
    <col min="11516" max="11517" width="9.54296875" style="364" customWidth="1"/>
    <col min="11518" max="11519" width="14.7265625" style="364" customWidth="1"/>
    <col min="11520" max="11520" width="0" style="364" hidden="1" customWidth="1"/>
    <col min="11521" max="11527" width="9.54296875" style="364" customWidth="1"/>
    <col min="11528" max="11770" width="9.81640625" style="364"/>
    <col min="11771" max="11771" width="3.81640625" style="364" customWidth="1"/>
    <col min="11772" max="11773" width="9.54296875" style="364" customWidth="1"/>
    <col min="11774" max="11775" width="14.7265625" style="364" customWidth="1"/>
    <col min="11776" max="11776" width="0" style="364" hidden="1" customWidth="1"/>
    <col min="11777" max="11783" width="9.54296875" style="364" customWidth="1"/>
    <col min="11784" max="12026" width="9.81640625" style="364"/>
    <col min="12027" max="12027" width="3.81640625" style="364" customWidth="1"/>
    <col min="12028" max="12029" width="9.54296875" style="364" customWidth="1"/>
    <col min="12030" max="12031" width="14.7265625" style="364" customWidth="1"/>
    <col min="12032" max="12032" width="0" style="364" hidden="1" customWidth="1"/>
    <col min="12033" max="12039" width="9.54296875" style="364" customWidth="1"/>
    <col min="12040" max="12282" width="9.81640625" style="364"/>
    <col min="12283" max="12283" width="3.81640625" style="364" customWidth="1"/>
    <col min="12284" max="12285" width="9.54296875" style="364" customWidth="1"/>
    <col min="12286" max="12287" width="14.7265625" style="364" customWidth="1"/>
    <col min="12288" max="12288" width="0" style="364" hidden="1" customWidth="1"/>
    <col min="12289" max="12295" width="9.54296875" style="364" customWidth="1"/>
    <col min="12296" max="12538" width="9.81640625" style="364"/>
    <col min="12539" max="12539" width="3.81640625" style="364" customWidth="1"/>
    <col min="12540" max="12541" width="9.54296875" style="364" customWidth="1"/>
    <col min="12542" max="12543" width="14.7265625" style="364" customWidth="1"/>
    <col min="12544" max="12544" width="0" style="364" hidden="1" customWidth="1"/>
    <col min="12545" max="12551" width="9.54296875" style="364" customWidth="1"/>
    <col min="12552" max="12794" width="9.81640625" style="364"/>
    <col min="12795" max="12795" width="3.81640625" style="364" customWidth="1"/>
    <col min="12796" max="12797" width="9.54296875" style="364" customWidth="1"/>
    <col min="12798" max="12799" width="14.7265625" style="364" customWidth="1"/>
    <col min="12800" max="12800" width="0" style="364" hidden="1" customWidth="1"/>
    <col min="12801" max="12807" width="9.54296875" style="364" customWidth="1"/>
    <col min="12808" max="13050" width="9.81640625" style="364"/>
    <col min="13051" max="13051" width="3.81640625" style="364" customWidth="1"/>
    <col min="13052" max="13053" width="9.54296875" style="364" customWidth="1"/>
    <col min="13054" max="13055" width="14.7265625" style="364" customWidth="1"/>
    <col min="13056" max="13056" width="0" style="364" hidden="1" customWidth="1"/>
    <col min="13057" max="13063" width="9.54296875" style="364" customWidth="1"/>
    <col min="13064" max="13306" width="9.81640625" style="364"/>
    <col min="13307" max="13307" width="3.81640625" style="364" customWidth="1"/>
    <col min="13308" max="13309" width="9.54296875" style="364" customWidth="1"/>
    <col min="13310" max="13311" width="14.7265625" style="364" customWidth="1"/>
    <col min="13312" max="13312" width="0" style="364" hidden="1" customWidth="1"/>
    <col min="13313" max="13319" width="9.54296875" style="364" customWidth="1"/>
    <col min="13320" max="13562" width="9.81640625" style="364"/>
    <col min="13563" max="13563" width="3.81640625" style="364" customWidth="1"/>
    <col min="13564" max="13565" width="9.54296875" style="364" customWidth="1"/>
    <col min="13566" max="13567" width="14.7265625" style="364" customWidth="1"/>
    <col min="13568" max="13568" width="0" style="364" hidden="1" customWidth="1"/>
    <col min="13569" max="13575" width="9.54296875" style="364" customWidth="1"/>
    <col min="13576" max="13818" width="9.81640625" style="364"/>
    <col min="13819" max="13819" width="3.81640625" style="364" customWidth="1"/>
    <col min="13820" max="13821" width="9.54296875" style="364" customWidth="1"/>
    <col min="13822" max="13823" width="14.7265625" style="364" customWidth="1"/>
    <col min="13824" max="13824" width="0" style="364" hidden="1" customWidth="1"/>
    <col min="13825" max="13831" width="9.54296875" style="364" customWidth="1"/>
    <col min="13832" max="14074" width="9.81640625" style="364"/>
    <col min="14075" max="14075" width="3.81640625" style="364" customWidth="1"/>
    <col min="14076" max="14077" width="9.54296875" style="364" customWidth="1"/>
    <col min="14078" max="14079" width="14.7265625" style="364" customWidth="1"/>
    <col min="14080" max="14080" width="0" style="364" hidden="1" customWidth="1"/>
    <col min="14081" max="14087" width="9.54296875" style="364" customWidth="1"/>
    <col min="14088" max="14330" width="9.81640625" style="364"/>
    <col min="14331" max="14331" width="3.81640625" style="364" customWidth="1"/>
    <col min="14332" max="14333" width="9.54296875" style="364" customWidth="1"/>
    <col min="14334" max="14335" width="14.7265625" style="364" customWidth="1"/>
    <col min="14336" max="14336" width="0" style="364" hidden="1" customWidth="1"/>
    <col min="14337" max="14343" width="9.54296875" style="364" customWidth="1"/>
    <col min="14344" max="14586" width="9.81640625" style="364"/>
    <col min="14587" max="14587" width="3.81640625" style="364" customWidth="1"/>
    <col min="14588" max="14589" width="9.54296875" style="364" customWidth="1"/>
    <col min="14590" max="14591" width="14.7265625" style="364" customWidth="1"/>
    <col min="14592" max="14592" width="0" style="364" hidden="1" customWidth="1"/>
    <col min="14593" max="14599" width="9.54296875" style="364" customWidth="1"/>
    <col min="14600" max="14842" width="9.81640625" style="364"/>
    <col min="14843" max="14843" width="3.81640625" style="364" customWidth="1"/>
    <col min="14844" max="14845" width="9.54296875" style="364" customWidth="1"/>
    <col min="14846" max="14847" width="14.7265625" style="364" customWidth="1"/>
    <col min="14848" max="14848" width="0" style="364" hidden="1" customWidth="1"/>
    <col min="14849" max="14855" width="9.54296875" style="364" customWidth="1"/>
    <col min="14856" max="15098" width="9.81640625" style="364"/>
    <col min="15099" max="15099" width="3.81640625" style="364" customWidth="1"/>
    <col min="15100" max="15101" width="9.54296875" style="364" customWidth="1"/>
    <col min="15102" max="15103" width="14.7265625" style="364" customWidth="1"/>
    <col min="15104" max="15104" width="0" style="364" hidden="1" customWidth="1"/>
    <col min="15105" max="15111" width="9.54296875" style="364" customWidth="1"/>
    <col min="15112" max="15354" width="9.81640625" style="364"/>
    <col min="15355" max="15355" width="3.81640625" style="364" customWidth="1"/>
    <col min="15356" max="15357" width="9.54296875" style="364" customWidth="1"/>
    <col min="15358" max="15359" width="14.7265625" style="364" customWidth="1"/>
    <col min="15360" max="15360" width="0" style="364" hidden="1" customWidth="1"/>
    <col min="15361" max="15367" width="9.54296875" style="364" customWidth="1"/>
    <col min="15368" max="15610" width="9.81640625" style="364"/>
    <col min="15611" max="15611" width="3.81640625" style="364" customWidth="1"/>
    <col min="15612" max="15613" width="9.54296875" style="364" customWidth="1"/>
    <col min="15614" max="15615" width="14.7265625" style="364" customWidth="1"/>
    <col min="15616" max="15616" width="0" style="364" hidden="1" customWidth="1"/>
    <col min="15617" max="15623" width="9.54296875" style="364" customWidth="1"/>
    <col min="15624" max="15866" width="9.81640625" style="364"/>
    <col min="15867" max="15867" width="3.81640625" style="364" customWidth="1"/>
    <col min="15868" max="15869" width="9.54296875" style="364" customWidth="1"/>
    <col min="15870" max="15871" width="14.7265625" style="364" customWidth="1"/>
    <col min="15872" max="15872" width="0" style="364" hidden="1" customWidth="1"/>
    <col min="15873" max="15879" width="9.54296875" style="364" customWidth="1"/>
    <col min="15880" max="16122" width="9.81640625" style="364"/>
    <col min="16123" max="16123" width="3.81640625" style="364" customWidth="1"/>
    <col min="16124" max="16125" width="9.54296875" style="364" customWidth="1"/>
    <col min="16126" max="16127" width="14.7265625" style="364" customWidth="1"/>
    <col min="16128" max="16128" width="0" style="364" hidden="1" customWidth="1"/>
    <col min="16129" max="16135" width="9.54296875" style="364" customWidth="1"/>
    <col min="16136" max="16384" width="9.81640625" style="364"/>
  </cols>
  <sheetData>
    <row r="1" spans="1:8" s="345" customFormat="1" ht="12.75" customHeight="1">
      <c r="B1"/>
      <c r="C1"/>
      <c r="D1"/>
      <c r="E1"/>
      <c r="F1" s="346" t="s">
        <v>0</v>
      </c>
      <c r="G1" s="347" t="s">
        <v>338</v>
      </c>
      <c r="H1"/>
    </row>
    <row r="2" spans="1:8" s="345" customFormat="1" ht="12.75" customHeight="1">
      <c r="B2"/>
      <c r="C2"/>
      <c r="D2"/>
      <c r="E2"/>
      <c r="F2" s="346" t="s">
        <v>2</v>
      </c>
      <c r="G2" s="348" t="s">
        <v>339</v>
      </c>
      <c r="H2"/>
    </row>
    <row r="3" spans="1:8" s="345" customFormat="1" ht="12.75" customHeight="1" thickBot="1">
      <c r="B3"/>
      <c r="C3"/>
      <c r="D3"/>
      <c r="E3"/>
      <c r="F3" s="346" t="s">
        <v>4</v>
      </c>
      <c r="G3" s="349" t="s">
        <v>340</v>
      </c>
      <c r="H3"/>
    </row>
    <row r="4" spans="1:8" s="345" customFormat="1" ht="17.25" customHeight="1" thickBot="1">
      <c r="A4" s="350"/>
      <c r="B4" s="556" t="s">
        <v>341</v>
      </c>
      <c r="C4" s="556"/>
      <c r="D4" s="352">
        <f ca="1">TODAY()</f>
        <v>45666</v>
      </c>
      <c r="E4"/>
      <c r="F4"/>
      <c r="G4"/>
      <c r="H4"/>
    </row>
    <row r="5" spans="1:8" s="345" customFormat="1" ht="4" customHeight="1" thickBot="1">
      <c r="A5" s="350"/>
      <c r="B5" s="557"/>
      <c r="C5" s="557"/>
      <c r="D5" s="353"/>
      <c r="E5"/>
      <c r="F5" s="350"/>
      <c r="G5" s="350"/>
      <c r="H5"/>
    </row>
    <row r="6" spans="1:8" s="345" customFormat="1" ht="17.25" customHeight="1" thickBot="1">
      <c r="A6" s="350"/>
      <c r="B6" s="556" t="s">
        <v>342</v>
      </c>
      <c r="C6" s="556"/>
      <c r="D6" s="354" t="s">
        <v>201</v>
      </c>
      <c r="E6"/>
      <c r="F6" s="351" t="s">
        <v>343</v>
      </c>
      <c r="G6" s="418" t="s">
        <v>487</v>
      </c>
      <c r="H6"/>
    </row>
    <row r="7" spans="1:8" s="345" customFormat="1" ht="4" customHeight="1" thickBot="1">
      <c r="A7" s="350"/>
      <c r="B7" s="558"/>
      <c r="C7" s="558"/>
      <c r="D7" s="353"/>
      <c r="E7"/>
      <c r="F7" s="355"/>
      <c r="G7" s="356"/>
      <c r="H7"/>
    </row>
    <row r="8" spans="1:8" s="345" customFormat="1" ht="17.25" customHeight="1" thickBot="1">
      <c r="A8" s="350"/>
      <c r="B8" s="556" t="s">
        <v>344</v>
      </c>
      <c r="C8" s="556"/>
      <c r="D8" s="354" t="str">
        <f>'1. CUTTING'!D7</f>
        <v>R12-SP01</v>
      </c>
      <c r="E8" s="357"/>
      <c r="F8" s="351" t="s">
        <v>345</v>
      </c>
      <c r="G8" s="354" t="s">
        <v>374</v>
      </c>
      <c r="H8"/>
    </row>
    <row r="9" spans="1:8" s="345" customFormat="1" ht="9" customHeight="1" thickBot="1">
      <c r="B9" s="358"/>
      <c r="C9" s="358"/>
      <c r="D9" s="358"/>
      <c r="F9" s="358"/>
      <c r="G9" s="358"/>
    </row>
    <row r="10" spans="1:8" s="356" customFormat="1" ht="33.75" customHeight="1" thickBot="1">
      <c r="A10" s="359" t="s">
        <v>346</v>
      </c>
      <c r="B10" s="359" t="s">
        <v>347</v>
      </c>
      <c r="C10" s="555" t="s">
        <v>348</v>
      </c>
      <c r="D10" s="555"/>
      <c r="E10" s="555"/>
      <c r="F10" s="555"/>
      <c r="G10" s="360" t="s">
        <v>349</v>
      </c>
      <c r="H10" s="360" t="s">
        <v>350</v>
      </c>
    </row>
    <row r="11" spans="1:8" s="345" customFormat="1" ht="106.9" customHeight="1" thickBot="1">
      <c r="A11" s="551">
        <v>1</v>
      </c>
      <c r="B11" s="362" t="s">
        <v>351</v>
      </c>
      <c r="C11" s="552" t="s">
        <v>478</v>
      </c>
      <c r="D11" s="553"/>
      <c r="E11" s="553"/>
      <c r="F11" s="554"/>
      <c r="G11" s="551"/>
      <c r="H11" s="361"/>
    </row>
    <row r="12" spans="1:8" s="345" customFormat="1" ht="106.9" customHeight="1" thickBot="1">
      <c r="A12" s="551"/>
      <c r="B12" s="362" t="s">
        <v>352</v>
      </c>
      <c r="C12" s="552" t="str">
        <f>'1. CUTTING'!G5</f>
        <v>THAM KHẢO CÁCH MAY THEO QUẦN MẪU MÃ HÀNG R12-SP01, MÀU DARK NAVY SIZE M CHUYỂN CÙNG TÁC NGHIỆP NGÀY 04-DEC-24</v>
      </c>
      <c r="D12" s="553"/>
      <c r="E12" s="553"/>
      <c r="F12" s="554"/>
      <c r="G12" s="551"/>
      <c r="H12" s="361"/>
    </row>
    <row r="13" spans="1:8" s="345" customFormat="1" ht="106.9" customHeight="1" thickBot="1">
      <c r="A13" s="361">
        <v>2</v>
      </c>
      <c r="B13" s="362" t="s">
        <v>353</v>
      </c>
      <c r="C13" s="549" t="str">
        <f>'1. CUTTING'!C56</f>
        <v>KHÔNG IN</v>
      </c>
      <c r="D13" s="549"/>
      <c r="E13" s="549"/>
      <c r="F13" s="549"/>
      <c r="G13" s="361"/>
      <c r="H13" s="361"/>
    </row>
    <row r="14" spans="1:8" s="345" customFormat="1" ht="106.9" customHeight="1" thickBot="1">
      <c r="A14" s="361">
        <v>3</v>
      </c>
      <c r="B14" s="362" t="s">
        <v>354</v>
      </c>
      <c r="C14" s="549" t="str">
        <f>'1. CUTTING'!C65</f>
        <v>THÊU BTP TÚI SAU - THÊU GIA CÔNG</v>
      </c>
      <c r="D14" s="549"/>
      <c r="E14" s="549"/>
      <c r="F14" s="549"/>
      <c r="G14" s="361"/>
      <c r="H14" s="361"/>
    </row>
    <row r="15" spans="1:8" s="345" customFormat="1" ht="106.9" customHeight="1" thickBot="1">
      <c r="A15" s="361">
        <v>4</v>
      </c>
      <c r="B15" s="362" t="s">
        <v>355</v>
      </c>
      <c r="C15" s="549" t="str">
        <f>'1. CUTTING'!C73</f>
        <v xml:space="preserve">KHÔNG WASH </v>
      </c>
      <c r="D15" s="549"/>
      <c r="E15" s="549"/>
      <c r="F15" s="549"/>
      <c r="G15" s="361"/>
      <c r="H15" s="361"/>
    </row>
    <row r="16" spans="1:8" s="345" customFormat="1" ht="106.9" customHeight="1" thickBot="1">
      <c r="A16" s="361">
        <v>5</v>
      </c>
      <c r="B16" s="362" t="s">
        <v>356</v>
      </c>
      <c r="C16" s="549"/>
      <c r="D16" s="549"/>
      <c r="E16" s="549"/>
      <c r="F16" s="549"/>
      <c r="G16" s="361"/>
      <c r="H16" s="361"/>
    </row>
    <row r="17" spans="1:16" ht="12" customHeight="1">
      <c r="A17" s="356"/>
      <c r="B17" s="356"/>
      <c r="C17" s="363"/>
      <c r="D17" s="363"/>
      <c r="E17" s="363"/>
      <c r="F17" s="363"/>
      <c r="G17" s="356"/>
      <c r="H17" s="356"/>
    </row>
    <row r="18" spans="1:16" ht="34.5" customHeight="1">
      <c r="A18" s="356"/>
      <c r="B18" s="550" t="s">
        <v>357</v>
      </c>
      <c r="C18" s="550"/>
      <c r="D18" s="550"/>
      <c r="E18" s="363"/>
      <c r="F18" s="363"/>
      <c r="G18" s="550" t="s">
        <v>358</v>
      </c>
      <c r="H18" s="550"/>
    </row>
    <row r="19" spans="1:16" ht="40" customHeight="1">
      <c r="A19" s="356"/>
      <c r="B19" s="365"/>
      <c r="C19" s="365"/>
      <c r="D19" s="365"/>
      <c r="E19" s="365"/>
      <c r="F19" s="345"/>
      <c r="G19" s="365"/>
      <c r="H19" s="365"/>
    </row>
    <row r="20" spans="1:16" ht="40" customHeight="1">
      <c r="A20" s="350"/>
      <c r="B20" s="366"/>
      <c r="C20" s="366"/>
      <c r="D20" s="366"/>
      <c r="E20" s="366"/>
      <c r="F20" s="366"/>
      <c r="G20" s="366"/>
      <c r="H20" s="366"/>
    </row>
    <row r="21" spans="1:16" ht="40" customHeight="1">
      <c r="A21" s="350"/>
      <c r="B21" s="366"/>
      <c r="C21" s="366"/>
      <c r="D21" s="366"/>
      <c r="E21" s="366"/>
      <c r="F21" s="366"/>
      <c r="G21" s="366"/>
      <c r="H21" s="366"/>
    </row>
    <row r="22" spans="1:16" ht="40" customHeight="1">
      <c r="A22" s="350"/>
      <c r="B22" s="366"/>
      <c r="C22" s="366"/>
      <c r="D22" s="366"/>
      <c r="E22" s="366"/>
      <c r="F22" s="366"/>
      <c r="G22" s="366"/>
      <c r="H22" s="366"/>
    </row>
    <row r="23" spans="1:16" ht="40" customHeight="1">
      <c r="A23" s="350"/>
      <c r="B23" s="366"/>
      <c r="C23" s="366"/>
      <c r="D23" s="366"/>
      <c r="E23" s="366"/>
      <c r="F23" s="366"/>
      <c r="G23" s="366"/>
      <c r="H23" s="366"/>
    </row>
    <row r="24" spans="1:16" ht="40" customHeight="1">
      <c r="A24" s="350"/>
      <c r="B24" s="366"/>
      <c r="C24" s="366"/>
      <c r="D24" s="366"/>
      <c r="E24" s="366"/>
      <c r="F24" s="366"/>
      <c r="G24" s="366"/>
      <c r="H24" s="366"/>
    </row>
    <row r="25" spans="1:16" ht="40" customHeight="1">
      <c r="A25" s="350"/>
      <c r="B25" s="366"/>
      <c r="C25" s="366"/>
      <c r="D25" s="366"/>
      <c r="E25" s="366"/>
      <c r="F25" s="366"/>
      <c r="G25" s="366"/>
      <c r="H25" s="366"/>
    </row>
    <row r="26" spans="1:16" ht="40" customHeight="1">
      <c r="A26" s="350"/>
      <c r="B26" s="366"/>
      <c r="C26" s="366"/>
      <c r="D26" s="366"/>
      <c r="E26" s="366"/>
      <c r="F26" s="366"/>
      <c r="G26" s="366"/>
      <c r="H26" s="366"/>
    </row>
    <row r="27" spans="1:16" ht="40" customHeight="1">
      <c r="A27" s="350"/>
      <c r="B27" s="366"/>
      <c r="C27" s="366"/>
      <c r="D27" s="366"/>
      <c r="E27" s="366"/>
      <c r="F27" s="366"/>
      <c r="G27" s="366"/>
      <c r="H27" s="366"/>
    </row>
    <row r="28" spans="1:16" ht="40" customHeight="1">
      <c r="A28" s="350"/>
      <c r="B28" s="366"/>
      <c r="C28" s="366"/>
      <c r="D28" s="366"/>
      <c r="E28" s="366"/>
      <c r="F28" s="366"/>
      <c r="G28" s="366"/>
      <c r="H28" s="366"/>
    </row>
    <row r="29" spans="1:16" ht="40" customHeight="1">
      <c r="A29" s="350"/>
      <c r="B29" s="366"/>
      <c r="C29" s="366"/>
      <c r="D29" s="366"/>
      <c r="E29" s="366"/>
      <c r="F29" s="366"/>
      <c r="G29" s="366"/>
      <c r="H29" s="366">
        <v>10</v>
      </c>
      <c r="J29" s="364">
        <f>(I29*0.3%+(I29/50)*0.5)</f>
        <v>0</v>
      </c>
      <c r="N29" s="314" t="s">
        <v>330</v>
      </c>
      <c r="O29" s="314"/>
      <c r="P29" s="314"/>
    </row>
    <row r="30" spans="1:16" ht="40" customHeight="1">
      <c r="A30" s="350"/>
      <c r="B30" s="366"/>
      <c r="C30" s="366"/>
      <c r="D30" s="366" t="s">
        <v>50</v>
      </c>
      <c r="E30" s="366"/>
      <c r="F30" s="366"/>
      <c r="G30" s="366"/>
      <c r="H30" s="366">
        <v>10</v>
      </c>
      <c r="N30" s="314" t="s">
        <v>331</v>
      </c>
      <c r="O30" s="314"/>
      <c r="P30" s="314"/>
    </row>
    <row r="31" spans="1:16" ht="40" customHeight="1">
      <c r="A31" s="350"/>
      <c r="B31" s="366"/>
      <c r="C31" s="366"/>
      <c r="D31" s="366"/>
      <c r="E31" s="366"/>
      <c r="F31" s="366"/>
      <c r="G31" s="366"/>
      <c r="H31" s="366"/>
    </row>
    <row r="32" spans="1:16" ht="40" customHeight="1">
      <c r="A32" s="350"/>
      <c r="B32" s="366"/>
      <c r="C32" s="366"/>
      <c r="D32" s="366"/>
      <c r="E32" s="366"/>
      <c r="F32" s="366"/>
      <c r="G32" s="366"/>
      <c r="H32" s="366"/>
    </row>
    <row r="33" spans="1:8" ht="40" customHeight="1">
      <c r="A33" s="350"/>
      <c r="B33" s="366"/>
      <c r="C33" s="366"/>
      <c r="D33" s="366"/>
      <c r="E33" s="366"/>
      <c r="F33" s="366"/>
      <c r="G33" s="366"/>
      <c r="H33" s="366"/>
    </row>
    <row r="34" spans="1:8" ht="40" customHeight="1">
      <c r="A34" s="350"/>
      <c r="B34" s="366"/>
      <c r="C34" s="366"/>
      <c r="D34" s="366"/>
      <c r="E34" s="366"/>
      <c r="F34" s="366"/>
      <c r="G34" s="366"/>
      <c r="H34" s="366"/>
    </row>
    <row r="35" spans="1:8" ht="40" customHeight="1">
      <c r="A35" s="350"/>
      <c r="B35" s="366"/>
      <c r="C35" s="366"/>
      <c r="D35" s="366"/>
      <c r="E35" s="366"/>
      <c r="F35" s="366"/>
      <c r="G35" s="366"/>
      <c r="H35" s="366"/>
    </row>
    <row r="36" spans="1:8" ht="40" customHeight="1">
      <c r="A36" s="350"/>
      <c r="B36" s="366"/>
      <c r="C36" s="366"/>
      <c r="D36" s="366"/>
      <c r="E36" s="366"/>
      <c r="F36" s="366"/>
      <c r="G36" s="366"/>
      <c r="H36" s="366"/>
    </row>
    <row r="37" spans="1:8" ht="40" customHeight="1">
      <c r="A37" s="350"/>
      <c r="B37" s="366"/>
      <c r="C37" s="366"/>
      <c r="D37" s="366"/>
      <c r="E37" s="366"/>
      <c r="F37" s="366" t="s">
        <v>359</v>
      </c>
      <c r="G37" s="366" t="s">
        <v>360</v>
      </c>
      <c r="H37" s="366"/>
    </row>
    <row r="38" spans="1:8" ht="40" customHeight="1">
      <c r="A38" s="350"/>
      <c r="B38" s="366"/>
      <c r="C38" s="366"/>
      <c r="D38" s="366"/>
      <c r="E38" s="366"/>
      <c r="F38" s="366"/>
      <c r="G38" s="366"/>
      <c r="H38" s="366"/>
    </row>
    <row r="39" spans="1:8" ht="40" customHeight="1">
      <c r="A39" s="350"/>
      <c r="B39" s="366"/>
      <c r="C39" s="366"/>
      <c r="D39" s="366"/>
      <c r="E39" s="366"/>
      <c r="F39" s="366">
        <f>D18</f>
        <v>0</v>
      </c>
      <c r="G39" s="366"/>
      <c r="H39" s="366"/>
    </row>
    <row r="40" spans="1:8" ht="40" customHeight="1">
      <c r="A40" s="350"/>
      <c r="B40" s="366"/>
      <c r="C40" s="366"/>
      <c r="D40" s="366"/>
      <c r="E40" s="366"/>
      <c r="F40" s="366"/>
      <c r="G40" s="366"/>
      <c r="H40" s="366"/>
    </row>
    <row r="41" spans="1:8" ht="40" customHeight="1">
      <c r="A41" s="350"/>
      <c r="B41" s="366"/>
      <c r="C41" s="366"/>
      <c r="D41" s="366"/>
      <c r="E41" s="366"/>
      <c r="F41" s="366"/>
      <c r="G41" s="366"/>
      <c r="H41" s="366"/>
    </row>
    <row r="42" spans="1:8" ht="40" customHeight="1">
      <c r="A42" s="350"/>
      <c r="B42" s="366"/>
      <c r="C42" s="366"/>
      <c r="D42" s="366"/>
      <c r="E42" s="366"/>
      <c r="F42" s="366"/>
      <c r="G42" s="366"/>
      <c r="H42" s="366"/>
    </row>
    <row r="43" spans="1:8" ht="40" customHeight="1">
      <c r="A43" s="350"/>
      <c r="B43" s="366"/>
      <c r="C43" s="366"/>
      <c r="D43" s="366"/>
      <c r="E43" s="366"/>
      <c r="F43" s="366"/>
      <c r="G43" s="366"/>
      <c r="H43" s="366"/>
    </row>
    <row r="44" spans="1:8" ht="40" customHeight="1">
      <c r="A44" s="350"/>
      <c r="B44" s="366"/>
      <c r="C44" s="366"/>
      <c r="D44" s="366"/>
      <c r="E44" s="366"/>
      <c r="F44" s="366"/>
      <c r="G44" s="366"/>
      <c r="H44" s="366"/>
    </row>
    <row r="45" spans="1:8" ht="40" customHeight="1">
      <c r="A45" s="350"/>
      <c r="B45" s="366"/>
      <c r="C45" s="366"/>
      <c r="D45" s="366"/>
      <c r="E45" s="366"/>
      <c r="F45" s="366"/>
      <c r="G45" s="366"/>
      <c r="H45" s="366"/>
    </row>
    <row r="46" spans="1:8" ht="40" customHeight="1">
      <c r="A46" s="350"/>
      <c r="B46" s="366"/>
      <c r="C46" s="366"/>
      <c r="D46" s="366"/>
      <c r="E46" s="366"/>
      <c r="F46" s="366"/>
      <c r="G46" s="366"/>
      <c r="H46" s="366"/>
    </row>
    <row r="47" spans="1:8" ht="40" customHeight="1">
      <c r="A47" s="350"/>
      <c r="B47" s="366"/>
      <c r="C47" s="366"/>
      <c r="D47" s="366"/>
      <c r="E47" s="366"/>
      <c r="F47" s="366"/>
      <c r="G47" s="366"/>
      <c r="H47" s="366"/>
    </row>
    <row r="48" spans="1:8" ht="40" customHeight="1">
      <c r="A48" s="350"/>
      <c r="B48" s="366"/>
      <c r="C48" s="366"/>
      <c r="D48" s="366"/>
      <c r="E48" s="366"/>
      <c r="F48" s="366"/>
      <c r="G48" s="366"/>
      <c r="H48" s="366"/>
    </row>
    <row r="49" spans="1:8" ht="40" customHeight="1">
      <c r="A49" s="350"/>
      <c r="B49" s="366"/>
      <c r="C49" s="366"/>
      <c r="D49" s="366"/>
      <c r="E49" s="366"/>
      <c r="F49" s="366"/>
      <c r="G49" s="366"/>
      <c r="H49" s="366"/>
    </row>
    <row r="50" spans="1:8" ht="40" customHeight="1">
      <c r="A50" s="350"/>
      <c r="B50" s="366"/>
      <c r="C50" s="366"/>
      <c r="D50" s="366"/>
      <c r="E50" s="366"/>
      <c r="F50" s="366"/>
      <c r="G50" s="366"/>
      <c r="H50" s="366"/>
    </row>
    <row r="51" spans="1:8" ht="40" customHeight="1">
      <c r="A51" s="350"/>
      <c r="B51" s="366"/>
      <c r="C51" s="366"/>
      <c r="D51" s="366"/>
      <c r="E51" s="366"/>
      <c r="F51" s="366"/>
      <c r="G51" s="366"/>
      <c r="H51" s="366"/>
    </row>
    <row r="52" spans="1:8" ht="40" customHeight="1">
      <c r="A52" s="350"/>
      <c r="B52" s="366"/>
      <c r="C52" s="366"/>
      <c r="D52" s="366"/>
      <c r="E52" s="366"/>
      <c r="F52" s="366"/>
      <c r="G52" s="366"/>
      <c r="H52" s="366"/>
    </row>
    <row r="53" spans="1:8" ht="40" customHeight="1">
      <c r="A53" s="350"/>
      <c r="B53" s="366"/>
      <c r="C53" s="366"/>
      <c r="D53" s="366"/>
      <c r="E53" s="366"/>
      <c r="F53" s="366"/>
      <c r="G53" s="366"/>
      <c r="H53" s="366"/>
    </row>
    <row r="54" spans="1:8" ht="40" customHeight="1">
      <c r="A54" s="350"/>
      <c r="B54" s="366"/>
      <c r="C54" s="366"/>
      <c r="D54" s="366"/>
      <c r="E54" s="366"/>
      <c r="F54" s="366"/>
      <c r="G54" s="366"/>
      <c r="H54" s="366"/>
    </row>
    <row r="55" spans="1:8" ht="40" customHeight="1">
      <c r="A55" s="350"/>
      <c r="B55" s="366"/>
      <c r="C55" s="366"/>
      <c r="D55" s="366"/>
      <c r="E55" s="366"/>
      <c r="F55" s="366"/>
      <c r="G55" s="366"/>
      <c r="H55" s="366"/>
    </row>
    <row r="56" spans="1:8" ht="40" customHeight="1">
      <c r="A56" s="350"/>
      <c r="B56" s="366"/>
      <c r="C56" s="366"/>
      <c r="D56" s="366"/>
      <c r="E56" s="366"/>
      <c r="F56" s="366"/>
      <c r="G56" s="366"/>
      <c r="H56" s="366"/>
    </row>
    <row r="57" spans="1:8" ht="40" customHeight="1">
      <c r="A57" s="350"/>
      <c r="B57" s="366"/>
      <c r="C57" s="366"/>
      <c r="D57" s="366"/>
      <c r="E57" s="366"/>
      <c r="F57" s="366"/>
      <c r="G57" s="366"/>
      <c r="H57" s="366"/>
    </row>
    <row r="58" spans="1:8" ht="40" customHeight="1">
      <c r="A58" s="350"/>
      <c r="B58" s="366"/>
      <c r="C58" s="366"/>
      <c r="D58" s="366"/>
      <c r="E58" s="366"/>
      <c r="F58" s="366"/>
      <c r="G58" s="366"/>
      <c r="H58" s="366"/>
    </row>
    <row r="59" spans="1:8" ht="40" customHeight="1">
      <c r="A59" s="350"/>
      <c r="B59" s="366"/>
      <c r="C59" s="366"/>
      <c r="D59" s="366"/>
      <c r="E59" s="366"/>
      <c r="F59" s="366"/>
      <c r="G59" s="366"/>
      <c r="H59" s="366"/>
    </row>
    <row r="60" spans="1:8" ht="40" customHeight="1">
      <c r="A60" s="350"/>
      <c r="B60" s="366"/>
      <c r="C60" s="366"/>
      <c r="D60" s="366"/>
      <c r="E60" s="366"/>
      <c r="F60" s="366"/>
      <c r="G60" s="366"/>
      <c r="H60" s="366"/>
    </row>
    <row r="61" spans="1:8" ht="40" customHeight="1">
      <c r="A61" s="350"/>
      <c r="B61" s="366"/>
      <c r="C61" s="366"/>
      <c r="D61" s="366"/>
      <c r="E61" s="366"/>
      <c r="F61" s="366"/>
      <c r="G61" s="366"/>
      <c r="H61" s="366"/>
    </row>
    <row r="62" spans="1:8" ht="40" customHeight="1">
      <c r="A62" s="350"/>
      <c r="B62" s="366"/>
      <c r="C62" s="366"/>
      <c r="D62" s="366"/>
      <c r="E62" s="366"/>
      <c r="F62" s="366"/>
      <c r="G62" s="366"/>
      <c r="H62" s="366"/>
    </row>
    <row r="63" spans="1:8" ht="40" customHeight="1">
      <c r="A63" s="350"/>
      <c r="B63" s="366"/>
      <c r="C63" s="366"/>
      <c r="D63" s="366"/>
      <c r="E63" s="366"/>
      <c r="F63" s="366"/>
      <c r="G63" s="366"/>
      <c r="H63" s="366"/>
    </row>
    <row r="70" spans="10:12">
      <c r="J70" s="364" t="s">
        <v>28</v>
      </c>
      <c r="L70" s="364">
        <v>0.04</v>
      </c>
    </row>
    <row r="71" spans="10:12">
      <c r="J71" s="364" t="s">
        <v>28</v>
      </c>
      <c r="L71" s="364">
        <v>0.04</v>
      </c>
    </row>
    <row r="72" spans="10:12">
      <c r="J72" s="364" t="s">
        <v>28</v>
      </c>
      <c r="L72" s="364">
        <v>0.04</v>
      </c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0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2695312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26953125" style="76" customWidth="1"/>
    <col min="6" max="6" width="18" style="76" customWidth="1"/>
    <col min="7" max="7" width="17.7265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7265625" style="76" customWidth="1"/>
    <col min="13" max="13" width="14.26953125" style="76" customWidth="1"/>
    <col min="14" max="15" width="13.453125" style="76" customWidth="1"/>
    <col min="16" max="16" width="20.7265625" style="76" customWidth="1"/>
    <col min="17" max="17" width="15" style="76" bestFit="1" customWidth="1"/>
    <col min="18" max="21" width="11.26953125" style="76" bestFit="1" customWidth="1"/>
    <col min="22" max="22" width="9.26953125" style="76" bestFit="1" customWidth="1"/>
    <col min="23" max="23" width="16.453125" style="76" bestFit="1" customWidth="1"/>
    <col min="24" max="16384" width="9.26953125" style="76"/>
  </cols>
  <sheetData>
    <row r="1" spans="1:16" s="4" customFormat="1" ht="29.6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527" t="s">
        <v>0</v>
      </c>
      <c r="N1" s="527" t="s">
        <v>0</v>
      </c>
      <c r="O1" s="606" t="s">
        <v>1</v>
      </c>
      <c r="P1" s="606"/>
    </row>
    <row r="2" spans="1:16" s="4" customFormat="1" ht="29.6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527" t="s">
        <v>2</v>
      </c>
      <c r="N2" s="527" t="s">
        <v>2</v>
      </c>
      <c r="O2" s="607" t="s">
        <v>3</v>
      </c>
      <c r="P2" s="607"/>
    </row>
    <row r="3" spans="1:16" s="4" customFormat="1" ht="29.6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527" t="s">
        <v>4</v>
      </c>
      <c r="N3" s="527" t="s">
        <v>4</v>
      </c>
      <c r="O3" s="608" t="s">
        <v>5</v>
      </c>
      <c r="P3" s="606"/>
    </row>
    <row r="4" spans="1:16" s="5" customFormat="1" ht="39.65" customHeight="1" thickBot="1">
      <c r="B4" s="6" t="s">
        <v>97</v>
      </c>
      <c r="G4" s="7"/>
    </row>
    <row r="5" spans="1:16" s="5" customFormat="1" ht="38.15" customHeight="1">
      <c r="B5" s="8" t="s">
        <v>6</v>
      </c>
      <c r="C5" s="8"/>
      <c r="D5" s="6"/>
      <c r="F5" s="9"/>
      <c r="G5" s="596" t="s">
        <v>98</v>
      </c>
      <c r="H5" s="597"/>
      <c r="I5" s="597"/>
      <c r="J5" s="597"/>
      <c r="K5" s="597"/>
      <c r="L5" s="598"/>
    </row>
    <row r="6" spans="1:16" s="10" customFormat="1" ht="38.15" customHeight="1">
      <c r="B6" s="11" t="s">
        <v>7</v>
      </c>
      <c r="C6" s="11"/>
      <c r="D6" s="12" t="s">
        <v>99</v>
      </c>
      <c r="E6" s="145"/>
      <c r="F6" s="11"/>
      <c r="G6" s="599"/>
      <c r="H6" s="600"/>
      <c r="I6" s="600"/>
      <c r="J6" s="600"/>
      <c r="K6" s="600"/>
      <c r="L6" s="601"/>
      <c r="M6" s="13"/>
      <c r="N6" s="13"/>
      <c r="O6" s="13"/>
      <c r="P6" s="13"/>
    </row>
    <row r="7" spans="1:16" s="10" customFormat="1" ht="38.15" customHeight="1">
      <c r="B7" s="11" t="s">
        <v>8</v>
      </c>
      <c r="C7" s="11"/>
      <c r="D7" s="12" t="s">
        <v>100</v>
      </c>
      <c r="E7" s="12"/>
      <c r="F7" s="11"/>
      <c r="G7" s="599"/>
      <c r="H7" s="600"/>
      <c r="I7" s="600"/>
      <c r="J7" s="600"/>
      <c r="K7" s="600"/>
      <c r="L7" s="601"/>
      <c r="M7" s="13"/>
      <c r="N7" s="13"/>
      <c r="O7" s="13"/>
      <c r="P7" s="13"/>
    </row>
    <row r="8" spans="1:16" s="10" customFormat="1" ht="38.15" customHeight="1" thickBot="1">
      <c r="B8" s="11" t="s">
        <v>9</v>
      </c>
      <c r="C8" s="11"/>
      <c r="D8" s="180" t="s">
        <v>101</v>
      </c>
      <c r="E8" s="153"/>
      <c r="F8" s="153"/>
      <c r="G8" s="602"/>
      <c r="H8" s="603"/>
      <c r="I8" s="603"/>
      <c r="J8" s="603"/>
      <c r="K8" s="603"/>
      <c r="L8" s="604"/>
      <c r="M8" s="13"/>
      <c r="N8" s="13"/>
      <c r="O8" s="13"/>
      <c r="P8" s="13"/>
    </row>
    <row r="9" spans="1:16" s="14" customFormat="1" ht="32.5">
      <c r="B9" s="15" t="s">
        <v>10</v>
      </c>
      <c r="C9" s="15"/>
      <c r="D9" s="166" t="s">
        <v>102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11</v>
      </c>
      <c r="C10" s="19"/>
      <c r="D10" s="20" t="s">
        <v>103</v>
      </c>
      <c r="E10" s="20"/>
      <c r="F10" s="20"/>
      <c r="G10" s="21"/>
      <c r="H10" s="20"/>
      <c r="I10" s="22"/>
      <c r="J10" s="22" t="s">
        <v>12</v>
      </c>
      <c r="K10" s="22"/>
      <c r="L10" s="22" t="s">
        <v>104</v>
      </c>
      <c r="M10" s="23"/>
      <c r="N10" s="23"/>
      <c r="O10" s="23"/>
      <c r="P10" s="23"/>
    </row>
    <row r="11" spans="1:16" s="14" customFormat="1" ht="60.65" customHeight="1">
      <c r="B11" s="22" t="s">
        <v>13</v>
      </c>
      <c r="C11" s="22"/>
      <c r="D11" s="154"/>
      <c r="E11" s="155"/>
      <c r="F11" s="155"/>
      <c r="G11" s="24"/>
      <c r="H11" s="25"/>
      <c r="I11" s="22"/>
      <c r="J11" s="22" t="s">
        <v>14</v>
      </c>
      <c r="K11" s="22"/>
      <c r="L11" s="605" t="s">
        <v>105</v>
      </c>
      <c r="M11" s="605"/>
      <c r="N11" s="605"/>
      <c r="O11" s="605"/>
      <c r="P11" s="605"/>
    </row>
    <row r="12" spans="1:16" s="14" customFormat="1" ht="28">
      <c r="B12" s="22" t="s">
        <v>15</v>
      </c>
      <c r="C12" s="22"/>
      <c r="D12" s="26"/>
      <c r="E12" s="22"/>
      <c r="F12" s="22"/>
      <c r="G12" s="27"/>
      <c r="H12" s="28"/>
      <c r="I12" s="22"/>
      <c r="J12" s="201" t="s">
        <v>16</v>
      </c>
      <c r="L12" s="22" t="s">
        <v>106</v>
      </c>
      <c r="M12" s="22"/>
      <c r="N12" s="28"/>
      <c r="O12" s="28"/>
      <c r="P12" s="23"/>
    </row>
    <row r="13" spans="1:16" s="14" customFormat="1" ht="28">
      <c r="B13" s="593"/>
      <c r="C13" s="593"/>
      <c r="D13" s="593"/>
      <c r="E13" s="593"/>
      <c r="F13" s="593"/>
      <c r="G13" s="27"/>
      <c r="H13" s="28"/>
      <c r="I13" s="22"/>
      <c r="J13" s="22" t="s">
        <v>17</v>
      </c>
      <c r="K13" s="22"/>
      <c r="L13" s="22" t="s">
        <v>107</v>
      </c>
      <c r="M13" s="28"/>
      <c r="N13" s="23"/>
      <c r="O13" s="23"/>
      <c r="P13" s="28"/>
    </row>
    <row r="14" spans="1:16" s="14" customFormat="1" ht="28">
      <c r="B14" s="22" t="s">
        <v>19</v>
      </c>
      <c r="C14" s="22"/>
      <c r="D14" s="22" t="s">
        <v>20</v>
      </c>
      <c r="E14" s="22"/>
      <c r="F14" s="22"/>
      <c r="G14" s="29"/>
      <c r="H14" s="22"/>
      <c r="I14" s="22"/>
      <c r="J14" s="22" t="s">
        <v>21</v>
      </c>
      <c r="K14" s="22"/>
      <c r="L14" s="23" t="s">
        <v>108</v>
      </c>
      <c r="M14" s="23"/>
      <c r="N14" s="23"/>
      <c r="O14" s="23"/>
      <c r="P14" s="23"/>
    </row>
    <row r="15" spans="1:16" s="14" customFormat="1" ht="21" customHeight="1">
      <c r="B15" s="30" t="s">
        <v>22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65" customHeight="1">
      <c r="B17" s="34"/>
      <c r="C17" s="137" t="s">
        <v>23</v>
      </c>
      <c r="D17" s="137" t="s">
        <v>24</v>
      </c>
      <c r="E17" s="35" t="s">
        <v>25</v>
      </c>
      <c r="F17" s="35"/>
      <c r="G17" s="35" t="s">
        <v>91</v>
      </c>
      <c r="H17" s="35" t="s">
        <v>26</v>
      </c>
      <c r="I17" s="35" t="s">
        <v>27</v>
      </c>
      <c r="J17" s="35" t="s">
        <v>28</v>
      </c>
      <c r="K17" s="35" t="s">
        <v>29</v>
      </c>
      <c r="L17" s="35" t="s">
        <v>30</v>
      </c>
      <c r="M17" s="35"/>
      <c r="N17" s="35"/>
      <c r="O17" s="35"/>
      <c r="P17" s="139" t="s">
        <v>32</v>
      </c>
    </row>
    <row r="18" spans="2:22" s="5" customFormat="1" ht="35.65" customHeight="1">
      <c r="B18" s="138" t="s">
        <v>33</v>
      </c>
      <c r="C18" s="36"/>
      <c r="D18" s="37" t="s">
        <v>109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7">
        <v>13</v>
      </c>
      <c r="R18" s="207">
        <v>77</v>
      </c>
      <c r="S18" s="207">
        <v>95</v>
      </c>
      <c r="T18" s="207">
        <v>68</v>
      </c>
      <c r="U18" s="207">
        <v>41</v>
      </c>
      <c r="V18" s="207">
        <v>6</v>
      </c>
    </row>
    <row r="19" spans="2:22" s="5" customFormat="1" ht="35.65" customHeight="1">
      <c r="B19" s="138" t="s">
        <v>35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65" customHeight="1">
      <c r="B20" s="141" t="s">
        <v>36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65" customHeight="1">
      <c r="B22" s="34"/>
      <c r="C22" s="137" t="s">
        <v>23</v>
      </c>
      <c r="D22" s="137" t="s">
        <v>24</v>
      </c>
      <c r="E22" s="35" t="s">
        <v>25</v>
      </c>
      <c r="F22" s="35"/>
      <c r="G22" s="35" t="s">
        <v>91</v>
      </c>
      <c r="H22" s="35" t="s">
        <v>26</v>
      </c>
      <c r="I22" s="35" t="s">
        <v>27</v>
      </c>
      <c r="J22" s="35" t="s">
        <v>28</v>
      </c>
      <c r="K22" s="35" t="s">
        <v>29</v>
      </c>
      <c r="L22" s="35" t="s">
        <v>30</v>
      </c>
      <c r="M22" s="35"/>
      <c r="N22" s="35"/>
      <c r="O22" s="35"/>
      <c r="P22" s="139" t="s">
        <v>32</v>
      </c>
    </row>
    <row r="23" spans="2:22" s="5" customFormat="1" ht="35.65" customHeight="1">
      <c r="B23" s="138" t="s">
        <v>33</v>
      </c>
      <c r="C23" s="36"/>
      <c r="D23" s="37" t="s">
        <v>110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08">
        <v>14</v>
      </c>
      <c r="R23" s="208">
        <v>77</v>
      </c>
      <c r="S23" s="208">
        <v>95</v>
      </c>
      <c r="T23" s="208">
        <v>68</v>
      </c>
      <c r="U23" s="208">
        <v>40</v>
      </c>
      <c r="V23" s="208">
        <v>6</v>
      </c>
    </row>
    <row r="24" spans="2:22" s="5" customFormat="1" ht="35.65" customHeight="1">
      <c r="B24" s="138" t="s">
        <v>35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65" customHeight="1">
      <c r="B25" s="141" t="s">
        <v>36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65" customHeight="1">
      <c r="B27" s="34"/>
      <c r="C27" s="137" t="s">
        <v>23</v>
      </c>
      <c r="D27" s="137" t="s">
        <v>24</v>
      </c>
      <c r="E27" s="35" t="s">
        <v>25</v>
      </c>
      <c r="F27" s="35"/>
      <c r="G27" s="35" t="s">
        <v>91</v>
      </c>
      <c r="H27" s="35" t="s">
        <v>26</v>
      </c>
      <c r="I27" s="35" t="s">
        <v>27</v>
      </c>
      <c r="J27" s="35" t="s">
        <v>28</v>
      </c>
      <c r="K27" s="35" t="s">
        <v>29</v>
      </c>
      <c r="L27" s="35" t="s">
        <v>30</v>
      </c>
      <c r="M27" s="35"/>
      <c r="N27" s="35"/>
      <c r="O27" s="35"/>
      <c r="P27" s="139" t="s">
        <v>32</v>
      </c>
    </row>
    <row r="28" spans="2:22" s="5" customFormat="1" ht="35.65" customHeight="1">
      <c r="B28" s="138" t="s">
        <v>33</v>
      </c>
      <c r="C28" s="36"/>
      <c r="D28" s="37" t="s">
        <v>111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7">
        <v>13</v>
      </c>
      <c r="R28" s="207">
        <v>77</v>
      </c>
      <c r="S28" s="207">
        <v>95</v>
      </c>
      <c r="T28" s="207">
        <v>68</v>
      </c>
      <c r="U28" s="207">
        <v>41</v>
      </c>
      <c r="V28" s="207">
        <v>6</v>
      </c>
    </row>
    <row r="29" spans="2:22" s="5" customFormat="1" ht="35.65" customHeight="1">
      <c r="B29" s="138" t="s">
        <v>35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65" customHeight="1">
      <c r="B30" s="141" t="s">
        <v>36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65" customHeight="1">
      <c r="B32" s="34"/>
      <c r="C32" s="137" t="s">
        <v>23</v>
      </c>
      <c r="D32" s="137" t="s">
        <v>24</v>
      </c>
      <c r="E32" s="35" t="s">
        <v>25</v>
      </c>
      <c r="F32" s="35"/>
      <c r="G32" s="35" t="s">
        <v>91</v>
      </c>
      <c r="H32" s="35" t="s">
        <v>26</v>
      </c>
      <c r="I32" s="35" t="s">
        <v>27</v>
      </c>
      <c r="J32" s="35" t="s">
        <v>28</v>
      </c>
      <c r="K32" s="35" t="s">
        <v>29</v>
      </c>
      <c r="L32" s="35" t="s">
        <v>30</v>
      </c>
      <c r="M32" s="35"/>
      <c r="N32" s="35"/>
      <c r="O32" s="35"/>
      <c r="P32" s="139" t="s">
        <v>32</v>
      </c>
    </row>
    <row r="33" spans="1:23" s="5" customFormat="1" ht="35.65" customHeight="1">
      <c r="B33" s="138" t="s">
        <v>33</v>
      </c>
      <c r="C33" s="36"/>
      <c r="D33" s="37" t="s">
        <v>112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08">
        <v>14</v>
      </c>
      <c r="R33" s="208">
        <v>77</v>
      </c>
      <c r="S33" s="208">
        <v>95</v>
      </c>
      <c r="T33" s="208">
        <v>68</v>
      </c>
      <c r="U33" s="208">
        <v>40</v>
      </c>
      <c r="V33" s="208">
        <v>6</v>
      </c>
    </row>
    <row r="34" spans="1:23" s="5" customFormat="1" ht="35.65" customHeight="1">
      <c r="B34" s="138" t="s">
        <v>35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65" customHeight="1">
      <c r="B35" s="141" t="s">
        <v>36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37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38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594" t="s">
        <v>39</v>
      </c>
      <c r="B40" s="595"/>
      <c r="C40" s="595"/>
      <c r="D40" s="123" t="s">
        <v>40</v>
      </c>
      <c r="E40" s="124" t="s">
        <v>41</v>
      </c>
      <c r="F40" s="123" t="s">
        <v>42</v>
      </c>
      <c r="G40" s="125" t="s">
        <v>43</v>
      </c>
      <c r="H40" s="125" t="s">
        <v>44</v>
      </c>
      <c r="I40" s="125" t="s">
        <v>45</v>
      </c>
      <c r="J40" s="125" t="s">
        <v>46</v>
      </c>
      <c r="K40" s="125" t="s">
        <v>113</v>
      </c>
      <c r="L40" s="125" t="s">
        <v>48</v>
      </c>
      <c r="M40" s="612" t="s">
        <v>49</v>
      </c>
      <c r="N40" s="613"/>
      <c r="O40" s="613"/>
      <c r="P40" s="614"/>
    </row>
    <row r="41" spans="1:23" s="14" customFormat="1" ht="46.15" customHeight="1">
      <c r="A41" s="609" t="str">
        <f>D18</f>
        <v xml:space="preserve">DARKEST BLACK       </v>
      </c>
      <c r="B41" s="610"/>
      <c r="C41" s="610"/>
      <c r="D41" s="610"/>
      <c r="E41" s="610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1"/>
    </row>
    <row r="42" spans="1:23" s="14" customFormat="1" ht="106.15" customHeight="1">
      <c r="A42" s="189">
        <v>1</v>
      </c>
      <c r="B42" s="583" t="str">
        <f>L11</f>
        <v>FRENCH TERRY 100% ORGANIC COTTON 430GSM</v>
      </c>
      <c r="C42" s="583"/>
      <c r="D42" s="146" t="s">
        <v>114</v>
      </c>
      <c r="E42" s="146" t="str">
        <f>A41</f>
        <v xml:space="preserve">DARKEST BLACK       </v>
      </c>
      <c r="F42" s="160" t="s">
        <v>28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88">
        <f t="shared" ref="L42:L43" si="22">ROUNDUP(SUM(I42:K42),0)</f>
        <v>299</v>
      </c>
      <c r="M42" s="581"/>
      <c r="N42" s="584"/>
      <c r="O42" s="584"/>
      <c r="P42" s="584"/>
    </row>
    <row r="43" spans="1:23" s="14" customFormat="1" ht="106.15" customHeight="1">
      <c r="A43" s="189">
        <v>2</v>
      </c>
      <c r="B43" s="583" t="s">
        <v>115</v>
      </c>
      <c r="C43" s="583"/>
      <c r="D43" s="146" t="s">
        <v>116</v>
      </c>
      <c r="E43" s="146" t="str">
        <f>E42</f>
        <v xml:space="preserve">DARKEST BLACK       </v>
      </c>
      <c r="F43" s="160" t="s">
        <v>28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88">
        <f t="shared" si="22"/>
        <v>7</v>
      </c>
      <c r="M43" s="581"/>
      <c r="N43" s="584"/>
      <c r="O43" s="584"/>
      <c r="P43" s="584"/>
    </row>
    <row r="44" spans="1:23" s="14" customFormat="1" ht="106.15" customHeight="1">
      <c r="A44" s="189">
        <v>3</v>
      </c>
      <c r="B44" s="583" t="s">
        <v>117</v>
      </c>
      <c r="C44" s="583"/>
      <c r="D44" s="146" t="s">
        <v>118</v>
      </c>
      <c r="E44" s="146" t="str">
        <f>E43</f>
        <v xml:space="preserve">DARKEST BLACK       </v>
      </c>
      <c r="F44" s="160" t="s">
        <v>28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88">
        <f t="shared" ref="L44" si="24">ROUNDUP(SUM(I44:K44),0)</f>
        <v>46</v>
      </c>
      <c r="M44" s="581"/>
      <c r="N44" s="584"/>
      <c r="O44" s="584"/>
      <c r="P44" s="584"/>
    </row>
    <row r="45" spans="1:23" s="14" customFormat="1" ht="46.15" customHeight="1">
      <c r="A45" s="584" t="str">
        <f>D23</f>
        <v xml:space="preserve">HYPER LILAC         </v>
      </c>
      <c r="B45" s="584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</row>
    <row r="46" spans="1:23" s="14" customFormat="1" ht="106.15" customHeight="1">
      <c r="A46" s="189">
        <v>1</v>
      </c>
      <c r="B46" s="583" t="str">
        <f>L11</f>
        <v>FRENCH TERRY 100% ORGANIC COTTON 430GSM</v>
      </c>
      <c r="C46" s="583"/>
      <c r="D46" s="146" t="s">
        <v>114</v>
      </c>
      <c r="E46" s="146" t="str">
        <f>A45</f>
        <v xml:space="preserve">HYPER LILAC         </v>
      </c>
      <c r="F46" s="160" t="s">
        <v>28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88">
        <f t="shared" ref="L46:L47" si="25">ROUNDUP(SUM(I46:K46),0)</f>
        <v>298</v>
      </c>
      <c r="M46" s="581"/>
      <c r="N46" s="584"/>
      <c r="O46" s="584"/>
      <c r="P46" s="584"/>
    </row>
    <row r="47" spans="1:23" s="14" customFormat="1" ht="106.15" customHeight="1">
      <c r="A47" s="189">
        <v>2</v>
      </c>
      <c r="B47" s="583" t="s">
        <v>115</v>
      </c>
      <c r="C47" s="583"/>
      <c r="D47" s="146" t="s">
        <v>116</v>
      </c>
      <c r="E47" s="146" t="str">
        <f>E46</f>
        <v xml:space="preserve">HYPER LILAC         </v>
      </c>
      <c r="F47" s="160" t="s">
        <v>28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88">
        <f t="shared" si="25"/>
        <v>7</v>
      </c>
      <c r="M47" s="581"/>
      <c r="N47" s="584"/>
      <c r="O47" s="584"/>
      <c r="P47" s="584"/>
    </row>
    <row r="48" spans="1:23" s="14" customFormat="1" ht="106.15" customHeight="1">
      <c r="A48" s="189">
        <v>3</v>
      </c>
      <c r="B48" s="583" t="s">
        <v>117</v>
      </c>
      <c r="C48" s="583"/>
      <c r="D48" s="146" t="s">
        <v>118</v>
      </c>
      <c r="E48" s="146" t="str">
        <f>E47</f>
        <v xml:space="preserve">HYPER LILAC         </v>
      </c>
      <c r="F48" s="160" t="s">
        <v>28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88">
        <f t="shared" ref="L48" si="27">ROUNDUP(SUM(I48:K48),0)</f>
        <v>46</v>
      </c>
      <c r="M48" s="581"/>
      <c r="N48" s="584"/>
      <c r="O48" s="584"/>
      <c r="P48" s="584"/>
    </row>
    <row r="49" spans="1:16" s="14" customFormat="1" ht="46.15" customHeight="1">
      <c r="A49" s="584" t="str">
        <f>D28</f>
        <v xml:space="preserve">ATOMIC BLASTER      </v>
      </c>
      <c r="B49" s="584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</row>
    <row r="50" spans="1:16" s="14" customFormat="1" ht="106.15" customHeight="1">
      <c r="A50" s="189">
        <v>1</v>
      </c>
      <c r="B50" s="583" t="str">
        <f>L11</f>
        <v>FRENCH TERRY 100% ORGANIC COTTON 430GSM</v>
      </c>
      <c r="C50" s="583"/>
      <c r="D50" s="146" t="s">
        <v>114</v>
      </c>
      <c r="E50" s="146" t="str">
        <f>A49</f>
        <v xml:space="preserve">ATOMIC BLASTER      </v>
      </c>
      <c r="F50" s="160" t="s">
        <v>28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88">
        <f t="shared" ref="L50:L51" si="28">ROUNDUP(SUM(I50:K50),0)</f>
        <v>299</v>
      </c>
      <c r="M50" s="581"/>
      <c r="N50" s="584"/>
      <c r="O50" s="584"/>
      <c r="P50" s="584"/>
    </row>
    <row r="51" spans="1:16" s="14" customFormat="1" ht="106.15" customHeight="1">
      <c r="A51" s="189">
        <v>2</v>
      </c>
      <c r="B51" s="583" t="s">
        <v>115</v>
      </c>
      <c r="C51" s="583"/>
      <c r="D51" s="146" t="s">
        <v>116</v>
      </c>
      <c r="E51" s="146" t="str">
        <f>E50</f>
        <v xml:space="preserve">ATOMIC BLASTER      </v>
      </c>
      <c r="F51" s="160" t="s">
        <v>28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88">
        <f t="shared" si="28"/>
        <v>7</v>
      </c>
      <c r="M51" s="581"/>
      <c r="N51" s="584"/>
      <c r="O51" s="584"/>
      <c r="P51" s="584"/>
    </row>
    <row r="52" spans="1:16" s="14" customFormat="1" ht="106.15" customHeight="1">
      <c r="A52" s="189">
        <v>3</v>
      </c>
      <c r="B52" s="583" t="s">
        <v>117</v>
      </c>
      <c r="C52" s="583"/>
      <c r="D52" s="146" t="s">
        <v>118</v>
      </c>
      <c r="E52" s="146" t="str">
        <f>E51</f>
        <v xml:space="preserve">ATOMIC BLASTER      </v>
      </c>
      <c r="F52" s="160" t="s">
        <v>28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88">
        <f t="shared" ref="L52" si="30">ROUNDUP(SUM(I52:K52),0)</f>
        <v>46</v>
      </c>
      <c r="M52" s="581"/>
      <c r="N52" s="584"/>
      <c r="O52" s="584"/>
      <c r="P52" s="584"/>
    </row>
    <row r="53" spans="1:16" s="14" customFormat="1" ht="46.15" customHeight="1">
      <c r="A53" s="584" t="str">
        <f>D33</f>
        <v xml:space="preserve">OPTIC WHITE         </v>
      </c>
      <c r="B53" s="584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</row>
    <row r="54" spans="1:16" s="14" customFormat="1" ht="106.15" customHeight="1">
      <c r="A54" s="189">
        <v>1</v>
      </c>
      <c r="B54" s="583" t="str">
        <f>L11</f>
        <v>FRENCH TERRY 100% ORGANIC COTTON 430GSM</v>
      </c>
      <c r="C54" s="583"/>
      <c r="D54" s="146" t="s">
        <v>114</v>
      </c>
      <c r="E54" s="146" t="str">
        <f>A53</f>
        <v xml:space="preserve">OPTIC WHITE         </v>
      </c>
      <c r="F54" s="160" t="s">
        <v>28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88">
        <f t="shared" ref="L54:L55" si="31">ROUNDUP(SUM(I54:K54),0)</f>
        <v>298</v>
      </c>
      <c r="M54" s="581"/>
      <c r="N54" s="584"/>
      <c r="O54" s="584"/>
      <c r="P54" s="584"/>
    </row>
    <row r="55" spans="1:16" s="14" customFormat="1" ht="106.15" customHeight="1">
      <c r="A55" s="189">
        <v>2</v>
      </c>
      <c r="B55" s="583" t="s">
        <v>115</v>
      </c>
      <c r="C55" s="583"/>
      <c r="D55" s="146" t="s">
        <v>116</v>
      </c>
      <c r="E55" s="146" t="str">
        <f>E54</f>
        <v xml:space="preserve">OPTIC WHITE         </v>
      </c>
      <c r="F55" s="160" t="s">
        <v>28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88">
        <f t="shared" si="31"/>
        <v>7</v>
      </c>
      <c r="M55" s="581"/>
      <c r="N55" s="584"/>
      <c r="O55" s="584"/>
      <c r="P55" s="584"/>
    </row>
    <row r="56" spans="1:16" s="14" customFormat="1" ht="106.15" customHeight="1">
      <c r="A56" s="189">
        <v>3</v>
      </c>
      <c r="B56" s="583" t="s">
        <v>117</v>
      </c>
      <c r="C56" s="583"/>
      <c r="D56" s="146" t="s">
        <v>118</v>
      </c>
      <c r="E56" s="146" t="str">
        <f>E55</f>
        <v xml:space="preserve">OPTIC WHITE         </v>
      </c>
      <c r="F56" s="160" t="s">
        <v>28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88">
        <f t="shared" ref="L56" si="33">ROUNDUP(SUM(I56:K56),0)</f>
        <v>46</v>
      </c>
      <c r="M56" s="581"/>
      <c r="N56" s="584"/>
      <c r="O56" s="584"/>
      <c r="P56" s="584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51</v>
      </c>
      <c r="C58" s="65"/>
      <c r="D58" s="65"/>
      <c r="E58" s="65"/>
      <c r="G58" s="66"/>
      <c r="P58" s="67"/>
    </row>
    <row r="59" spans="1:16" s="78" customFormat="1" ht="80">
      <c r="A59" s="615" t="s">
        <v>52</v>
      </c>
      <c r="B59" s="616"/>
      <c r="C59" s="616"/>
      <c r="D59" s="616"/>
      <c r="E59" s="617"/>
      <c r="F59" s="126" t="s">
        <v>53</v>
      </c>
      <c r="G59" s="126" t="s">
        <v>54</v>
      </c>
      <c r="H59" s="591" t="s">
        <v>55</v>
      </c>
      <c r="I59" s="592"/>
      <c r="J59" s="127" t="s">
        <v>42</v>
      </c>
      <c r="K59" s="126" t="s">
        <v>56</v>
      </c>
      <c r="L59" s="126" t="s">
        <v>57</v>
      </c>
      <c r="M59" s="128" t="s">
        <v>58</v>
      </c>
      <c r="N59" s="128" t="s">
        <v>59</v>
      </c>
      <c r="O59" s="128" t="s">
        <v>60</v>
      </c>
      <c r="P59" s="128" t="s">
        <v>61</v>
      </c>
    </row>
    <row r="60" spans="1:16" s="71" customFormat="1" ht="96.65" customHeight="1">
      <c r="A60" s="146">
        <v>1</v>
      </c>
      <c r="B60" s="559" t="s">
        <v>62</v>
      </c>
      <c r="C60" s="560"/>
      <c r="D60" s="560"/>
      <c r="E60" s="561"/>
      <c r="F60" s="170" t="str">
        <f>$A$41</f>
        <v xml:space="preserve">DARKEST BLACK       </v>
      </c>
      <c r="G60" s="202"/>
      <c r="H60" s="589" t="str">
        <f>$A$41</f>
        <v xml:space="preserve">DARKEST BLACK       </v>
      </c>
      <c r="I60" s="590"/>
      <c r="J60" s="160" t="s">
        <v>63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585"/>
    </row>
    <row r="61" spans="1:16" s="71" customFormat="1" ht="96.65" customHeight="1">
      <c r="A61" s="146">
        <v>1</v>
      </c>
      <c r="B61" s="559" t="s">
        <v>62</v>
      </c>
      <c r="C61" s="560"/>
      <c r="D61" s="560"/>
      <c r="E61" s="561"/>
      <c r="F61" s="170" t="str">
        <f>$A$45</f>
        <v xml:space="preserve">HYPER LILAC         </v>
      </c>
      <c r="G61" s="202"/>
      <c r="H61" s="589" t="str">
        <f>$A$45</f>
        <v xml:space="preserve">HYPER LILAC         </v>
      </c>
      <c r="I61" s="590"/>
      <c r="J61" s="160" t="s">
        <v>63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586"/>
    </row>
    <row r="62" spans="1:16" s="71" customFormat="1" ht="96.65" customHeight="1">
      <c r="A62" s="146">
        <v>1</v>
      </c>
      <c r="B62" s="559" t="s">
        <v>62</v>
      </c>
      <c r="C62" s="560"/>
      <c r="D62" s="560"/>
      <c r="E62" s="561"/>
      <c r="F62" s="170" t="str">
        <f>$D$28</f>
        <v xml:space="preserve">ATOMIC BLASTER      </v>
      </c>
      <c r="G62" s="202"/>
      <c r="H62" s="589" t="str">
        <f>$A$49</f>
        <v xml:space="preserve">ATOMIC BLASTER      </v>
      </c>
      <c r="I62" s="590"/>
      <c r="J62" s="160" t="s">
        <v>63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586"/>
    </row>
    <row r="63" spans="1:16" s="71" customFormat="1" ht="96.65" customHeight="1">
      <c r="A63" s="146">
        <v>1</v>
      </c>
      <c r="B63" s="559" t="s">
        <v>62</v>
      </c>
      <c r="C63" s="560"/>
      <c r="D63" s="560"/>
      <c r="E63" s="561"/>
      <c r="F63" s="170" t="str">
        <f>$E$54</f>
        <v xml:space="preserve">OPTIC WHITE         </v>
      </c>
      <c r="G63" s="202"/>
      <c r="H63" s="589" t="str">
        <f>$A$53</f>
        <v xml:space="preserve">OPTIC WHITE         </v>
      </c>
      <c r="I63" s="590"/>
      <c r="J63" s="160" t="s">
        <v>63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587"/>
    </row>
    <row r="64" spans="1:16" s="71" customFormat="1" ht="71.650000000000006" customHeight="1">
      <c r="A64" s="146">
        <v>2</v>
      </c>
      <c r="B64" s="559" t="s">
        <v>119</v>
      </c>
      <c r="C64" s="560"/>
      <c r="D64" s="560"/>
      <c r="E64" s="561"/>
      <c r="F64" s="209" t="s">
        <v>120</v>
      </c>
      <c r="G64" s="582" t="s">
        <v>121</v>
      </c>
      <c r="H64" s="566" t="str">
        <f>$A$41</f>
        <v xml:space="preserve">DARKEST BLACK       </v>
      </c>
      <c r="I64" s="566"/>
      <c r="J64" s="160" t="s">
        <v>64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577"/>
    </row>
    <row r="65" spans="1:16" s="71" customFormat="1" ht="71.650000000000006" customHeight="1">
      <c r="A65" s="146">
        <v>2</v>
      </c>
      <c r="B65" s="559" t="s">
        <v>119</v>
      </c>
      <c r="C65" s="560"/>
      <c r="D65" s="560"/>
      <c r="E65" s="561"/>
      <c r="F65" s="209" t="s">
        <v>120</v>
      </c>
      <c r="G65" s="582"/>
      <c r="H65" s="566" t="str">
        <f>$A$45</f>
        <v xml:space="preserve">HYPER LILAC         </v>
      </c>
      <c r="I65" s="566"/>
      <c r="J65" s="160" t="s">
        <v>64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577"/>
    </row>
    <row r="66" spans="1:16" s="71" customFormat="1" ht="74.150000000000006" customHeight="1">
      <c r="A66" s="146">
        <v>2</v>
      </c>
      <c r="B66" s="559" t="s">
        <v>119</v>
      </c>
      <c r="C66" s="560"/>
      <c r="D66" s="560"/>
      <c r="E66" s="561"/>
      <c r="F66" s="209" t="s">
        <v>120</v>
      </c>
      <c r="G66" s="582"/>
      <c r="H66" s="566" t="str">
        <f>$A$49</f>
        <v xml:space="preserve">ATOMIC BLASTER      </v>
      </c>
      <c r="I66" s="566"/>
      <c r="J66" s="160" t="s">
        <v>64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577"/>
    </row>
    <row r="67" spans="1:16" s="71" customFormat="1" ht="74.150000000000006" customHeight="1">
      <c r="A67" s="146">
        <v>2</v>
      </c>
      <c r="B67" s="559" t="s">
        <v>119</v>
      </c>
      <c r="C67" s="560"/>
      <c r="D67" s="560"/>
      <c r="E67" s="561"/>
      <c r="F67" s="209" t="s">
        <v>120</v>
      </c>
      <c r="G67" s="582"/>
      <c r="H67" s="566" t="str">
        <f>$A$53</f>
        <v xml:space="preserve">OPTIC WHITE         </v>
      </c>
      <c r="I67" s="566"/>
      <c r="J67" s="160" t="s">
        <v>64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577"/>
    </row>
    <row r="68" spans="1:16" s="71" customFormat="1" ht="70.150000000000006" customHeight="1">
      <c r="A68" s="146">
        <v>3</v>
      </c>
      <c r="B68" s="559" t="s">
        <v>122</v>
      </c>
      <c r="C68" s="560"/>
      <c r="D68" s="560"/>
      <c r="E68" s="561"/>
      <c r="F68" s="209" t="s">
        <v>123</v>
      </c>
      <c r="G68" s="203"/>
      <c r="H68" s="566" t="str">
        <f>$A$41</f>
        <v xml:space="preserve">DARKEST BLACK       </v>
      </c>
      <c r="I68" s="566"/>
      <c r="J68" s="160" t="s">
        <v>64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577" t="s">
        <v>124</v>
      </c>
    </row>
    <row r="69" spans="1:16" s="71" customFormat="1" ht="70.150000000000006" customHeight="1">
      <c r="A69" s="146">
        <v>3</v>
      </c>
      <c r="B69" s="559" t="s">
        <v>122</v>
      </c>
      <c r="C69" s="560"/>
      <c r="D69" s="560"/>
      <c r="E69" s="561"/>
      <c r="F69" s="209" t="s">
        <v>123</v>
      </c>
      <c r="G69" s="203"/>
      <c r="H69" s="566" t="str">
        <f>$A$45</f>
        <v xml:space="preserve">HYPER LILAC         </v>
      </c>
      <c r="I69" s="566"/>
      <c r="J69" s="160" t="s">
        <v>64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577"/>
    </row>
    <row r="70" spans="1:16" s="71" customFormat="1" ht="70.150000000000006" customHeight="1">
      <c r="A70" s="146">
        <v>3</v>
      </c>
      <c r="B70" s="559" t="s">
        <v>122</v>
      </c>
      <c r="C70" s="560"/>
      <c r="D70" s="560"/>
      <c r="E70" s="561"/>
      <c r="F70" s="209" t="s">
        <v>123</v>
      </c>
      <c r="G70" s="202"/>
      <c r="H70" s="566" t="str">
        <f>$A$49</f>
        <v xml:space="preserve">ATOMIC BLASTER      </v>
      </c>
      <c r="I70" s="566"/>
      <c r="J70" s="160" t="s">
        <v>64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577"/>
    </row>
    <row r="71" spans="1:16" s="71" customFormat="1" ht="70.150000000000006" customHeight="1">
      <c r="A71" s="146">
        <v>3</v>
      </c>
      <c r="B71" s="559" t="s">
        <v>122</v>
      </c>
      <c r="C71" s="560"/>
      <c r="D71" s="560"/>
      <c r="E71" s="561"/>
      <c r="F71" s="209" t="s">
        <v>123</v>
      </c>
      <c r="G71" s="203"/>
      <c r="H71" s="566" t="str">
        <f>$A$53</f>
        <v xml:space="preserve">OPTIC WHITE         </v>
      </c>
      <c r="I71" s="566"/>
      <c r="J71" s="160" t="s">
        <v>64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577"/>
    </row>
    <row r="72" spans="1:16" s="174" customFormat="1" ht="68.650000000000006" customHeight="1">
      <c r="A72" s="146">
        <v>4</v>
      </c>
      <c r="B72" s="625" t="s">
        <v>125</v>
      </c>
      <c r="C72" s="626"/>
      <c r="D72" s="626"/>
      <c r="E72" s="627"/>
      <c r="F72" s="209" t="s">
        <v>126</v>
      </c>
      <c r="G72" s="582"/>
      <c r="H72" s="566" t="str">
        <f>$A$41</f>
        <v xml:space="preserve">DARKEST BLACK       </v>
      </c>
      <c r="I72" s="566"/>
      <c r="J72" s="171" t="s">
        <v>64</v>
      </c>
      <c r="K72" s="160">
        <f>$P$20</f>
        <v>319</v>
      </c>
      <c r="L72" s="190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577" t="s">
        <v>124</v>
      </c>
    </row>
    <row r="73" spans="1:16" s="174" customFormat="1" ht="68.650000000000006" customHeight="1">
      <c r="A73" s="146">
        <v>4</v>
      </c>
      <c r="B73" s="625" t="s">
        <v>125</v>
      </c>
      <c r="C73" s="626"/>
      <c r="D73" s="626"/>
      <c r="E73" s="627"/>
      <c r="F73" s="209" t="s">
        <v>126</v>
      </c>
      <c r="G73" s="582"/>
      <c r="H73" s="566" t="str">
        <f>$A$45</f>
        <v xml:space="preserve">HYPER LILAC         </v>
      </c>
      <c r="I73" s="566"/>
      <c r="J73" s="171" t="s">
        <v>64</v>
      </c>
      <c r="K73" s="160">
        <f>$P$25</f>
        <v>318</v>
      </c>
      <c r="L73" s="190">
        <v>1</v>
      </c>
      <c r="M73" s="172">
        <f t="shared" si="44"/>
        <v>318</v>
      </c>
      <c r="N73" s="172"/>
      <c r="O73" s="173">
        <f t="shared" si="45"/>
        <v>318</v>
      </c>
      <c r="P73" s="577"/>
    </row>
    <row r="74" spans="1:16" s="174" customFormat="1" ht="72" customHeight="1">
      <c r="A74" s="146">
        <v>4</v>
      </c>
      <c r="B74" s="625" t="s">
        <v>125</v>
      </c>
      <c r="C74" s="626"/>
      <c r="D74" s="626"/>
      <c r="E74" s="627"/>
      <c r="F74" s="209" t="s">
        <v>126</v>
      </c>
      <c r="G74" s="582"/>
      <c r="H74" s="566" t="str">
        <f>$A$49</f>
        <v xml:space="preserve">ATOMIC BLASTER      </v>
      </c>
      <c r="I74" s="566"/>
      <c r="J74" s="171" t="s">
        <v>64</v>
      </c>
      <c r="K74" s="160">
        <f>$P$30</f>
        <v>319</v>
      </c>
      <c r="L74" s="190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577"/>
    </row>
    <row r="75" spans="1:16" s="174" customFormat="1" ht="72" customHeight="1">
      <c r="A75" s="146">
        <v>4</v>
      </c>
      <c r="B75" s="625" t="s">
        <v>125</v>
      </c>
      <c r="C75" s="626"/>
      <c r="D75" s="626"/>
      <c r="E75" s="627"/>
      <c r="F75" s="209" t="s">
        <v>126</v>
      </c>
      <c r="G75" s="582"/>
      <c r="H75" s="566" t="str">
        <f>$A$53</f>
        <v xml:space="preserve">OPTIC WHITE         </v>
      </c>
      <c r="I75" s="566"/>
      <c r="J75" s="171" t="s">
        <v>64</v>
      </c>
      <c r="K75" s="160">
        <f>$P$35</f>
        <v>318</v>
      </c>
      <c r="L75" s="190">
        <v>1</v>
      </c>
      <c r="M75" s="172">
        <f t="shared" ref="M75" si="47">K75*L75</f>
        <v>318</v>
      </c>
      <c r="N75" s="172"/>
      <c r="O75" s="173">
        <f t="shared" si="46"/>
        <v>318</v>
      </c>
      <c r="P75" s="577"/>
    </row>
    <row r="76" spans="1:16" s="174" customFormat="1" ht="51" customHeight="1">
      <c r="A76" s="146">
        <v>5</v>
      </c>
      <c r="B76" s="625" t="s">
        <v>127</v>
      </c>
      <c r="C76" s="626"/>
      <c r="D76" s="626"/>
      <c r="E76" s="627"/>
      <c r="F76" s="209" t="s">
        <v>128</v>
      </c>
      <c r="G76" s="210" t="s">
        <v>129</v>
      </c>
      <c r="H76" s="566" t="str">
        <f>$A$41</f>
        <v xml:space="preserve">DARKEST BLACK       </v>
      </c>
      <c r="I76" s="566"/>
      <c r="J76" s="171" t="s">
        <v>28</v>
      </c>
      <c r="K76" s="160">
        <f>$P$20</f>
        <v>319</v>
      </c>
      <c r="L76" s="190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1"/>
    </row>
    <row r="77" spans="1:16" s="174" customFormat="1" ht="51" customHeight="1">
      <c r="A77" s="146">
        <v>5</v>
      </c>
      <c r="B77" s="625" t="s">
        <v>127</v>
      </c>
      <c r="C77" s="626"/>
      <c r="D77" s="626"/>
      <c r="E77" s="627"/>
      <c r="F77" s="209" t="s">
        <v>128</v>
      </c>
      <c r="G77" s="210" t="s">
        <v>129</v>
      </c>
      <c r="H77" s="566" t="str">
        <f>$A$45</f>
        <v xml:space="preserve">HYPER LILAC         </v>
      </c>
      <c r="I77" s="566"/>
      <c r="J77" s="171" t="s">
        <v>28</v>
      </c>
      <c r="K77" s="160">
        <f>$P$25</f>
        <v>318</v>
      </c>
      <c r="L77" s="190">
        <v>0.1</v>
      </c>
      <c r="M77" s="172">
        <f t="shared" si="48"/>
        <v>31.8</v>
      </c>
      <c r="N77" s="172"/>
      <c r="O77" s="173">
        <f t="shared" si="49"/>
        <v>31.8</v>
      </c>
      <c r="P77" s="191"/>
    </row>
    <row r="78" spans="1:16" s="174" customFormat="1" ht="51" customHeight="1">
      <c r="A78" s="146">
        <v>5</v>
      </c>
      <c r="B78" s="625" t="s">
        <v>127</v>
      </c>
      <c r="C78" s="626"/>
      <c r="D78" s="626"/>
      <c r="E78" s="627"/>
      <c r="F78" s="209" t="s">
        <v>128</v>
      </c>
      <c r="G78" s="210" t="s">
        <v>129</v>
      </c>
      <c r="H78" s="566" t="str">
        <f>$A$49</f>
        <v xml:space="preserve">ATOMIC BLASTER      </v>
      </c>
      <c r="I78" s="566"/>
      <c r="J78" s="171" t="s">
        <v>28</v>
      </c>
      <c r="K78" s="160">
        <f>$P$30</f>
        <v>319</v>
      </c>
      <c r="L78" s="190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1"/>
    </row>
    <row r="79" spans="1:16" s="174" customFormat="1" ht="51" customHeight="1">
      <c r="A79" s="146">
        <v>5</v>
      </c>
      <c r="B79" s="625" t="s">
        <v>127</v>
      </c>
      <c r="C79" s="626"/>
      <c r="D79" s="626"/>
      <c r="E79" s="627"/>
      <c r="F79" s="209" t="s">
        <v>128</v>
      </c>
      <c r="G79" s="210" t="s">
        <v>129</v>
      </c>
      <c r="H79" s="566" t="str">
        <f>$A$53</f>
        <v xml:space="preserve">OPTIC WHITE         </v>
      </c>
      <c r="I79" s="566"/>
      <c r="J79" s="171" t="s">
        <v>28</v>
      </c>
      <c r="K79" s="160">
        <f>$P$35</f>
        <v>318</v>
      </c>
      <c r="L79" s="190">
        <v>0.1</v>
      </c>
      <c r="M79" s="172">
        <f t="shared" si="50"/>
        <v>31.8</v>
      </c>
      <c r="N79" s="172"/>
      <c r="O79" s="173">
        <f t="shared" si="51"/>
        <v>31.8</v>
      </c>
      <c r="P79" s="191"/>
    </row>
    <row r="80" spans="1:16" s="174" customFormat="1" ht="70.150000000000006" customHeight="1">
      <c r="A80" s="146">
        <v>6</v>
      </c>
      <c r="B80" s="625" t="s">
        <v>130</v>
      </c>
      <c r="C80" s="626"/>
      <c r="D80" s="626"/>
      <c r="E80" s="627"/>
      <c r="F80" s="209" t="s">
        <v>123</v>
      </c>
      <c r="G80" s="204"/>
      <c r="H80" s="566" t="str">
        <f>$A$41</f>
        <v xml:space="preserve">DARKEST BLACK       </v>
      </c>
      <c r="I80" s="566"/>
      <c r="J80" s="171" t="s">
        <v>64</v>
      </c>
      <c r="K80" s="160">
        <f>$P$20</f>
        <v>319</v>
      </c>
      <c r="L80" s="190">
        <v>1</v>
      </c>
      <c r="M80" s="172">
        <f t="shared" si="37"/>
        <v>319</v>
      </c>
      <c r="N80" s="172"/>
      <c r="O80" s="173">
        <f t="shared" si="38"/>
        <v>319</v>
      </c>
      <c r="P80" s="588"/>
    </row>
    <row r="81" spans="1:16" s="174" customFormat="1" ht="70.150000000000006" customHeight="1">
      <c r="A81" s="146">
        <v>6</v>
      </c>
      <c r="B81" s="625" t="s">
        <v>130</v>
      </c>
      <c r="C81" s="626"/>
      <c r="D81" s="626"/>
      <c r="E81" s="627"/>
      <c r="F81" s="209" t="s">
        <v>123</v>
      </c>
      <c r="G81" s="204"/>
      <c r="H81" s="566" t="str">
        <f>$A$45</f>
        <v xml:space="preserve">HYPER LILAC         </v>
      </c>
      <c r="I81" s="566"/>
      <c r="J81" s="171" t="s">
        <v>64</v>
      </c>
      <c r="K81" s="160">
        <f>$P$25</f>
        <v>318</v>
      </c>
      <c r="L81" s="190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588"/>
    </row>
    <row r="82" spans="1:16" s="174" customFormat="1" ht="72.650000000000006" customHeight="1">
      <c r="A82" s="146">
        <v>6</v>
      </c>
      <c r="B82" s="625" t="s">
        <v>130</v>
      </c>
      <c r="C82" s="626"/>
      <c r="D82" s="626"/>
      <c r="E82" s="627"/>
      <c r="F82" s="209" t="s">
        <v>123</v>
      </c>
      <c r="G82" s="204"/>
      <c r="H82" s="566" t="str">
        <f>$A$49</f>
        <v xml:space="preserve">ATOMIC BLASTER      </v>
      </c>
      <c r="I82" s="566"/>
      <c r="J82" s="171" t="s">
        <v>64</v>
      </c>
      <c r="K82" s="160">
        <f>$P$30</f>
        <v>319</v>
      </c>
      <c r="L82" s="190">
        <v>1</v>
      </c>
      <c r="M82" s="172">
        <f t="shared" si="52"/>
        <v>319</v>
      </c>
      <c r="N82" s="172"/>
      <c r="O82" s="173">
        <f t="shared" si="53"/>
        <v>319</v>
      </c>
      <c r="P82" s="588"/>
    </row>
    <row r="83" spans="1:16" s="174" customFormat="1" ht="72.650000000000006" customHeight="1">
      <c r="A83" s="146">
        <v>6</v>
      </c>
      <c r="B83" s="625" t="s">
        <v>130</v>
      </c>
      <c r="C83" s="626"/>
      <c r="D83" s="626"/>
      <c r="E83" s="627"/>
      <c r="F83" s="209" t="s">
        <v>123</v>
      </c>
      <c r="G83" s="204"/>
      <c r="H83" s="566" t="str">
        <f>$A$53</f>
        <v xml:space="preserve">OPTIC WHITE         </v>
      </c>
      <c r="I83" s="566"/>
      <c r="J83" s="171" t="s">
        <v>64</v>
      </c>
      <c r="K83" s="160">
        <f>$P$35</f>
        <v>318</v>
      </c>
      <c r="L83" s="190">
        <v>1</v>
      </c>
      <c r="M83" s="172">
        <f t="shared" si="52"/>
        <v>318</v>
      </c>
      <c r="N83" s="172"/>
      <c r="O83" s="173">
        <f t="shared" si="53"/>
        <v>318</v>
      </c>
      <c r="P83" s="588"/>
    </row>
    <row r="84" spans="1:16" s="174" customFormat="1" ht="67.5" customHeight="1">
      <c r="A84" s="146">
        <v>7</v>
      </c>
      <c r="B84" s="628" t="s">
        <v>131</v>
      </c>
      <c r="C84" s="629"/>
      <c r="D84" s="629"/>
      <c r="E84" s="630"/>
      <c r="F84" s="211" t="s">
        <v>123</v>
      </c>
      <c r="G84" s="578"/>
      <c r="H84" s="589" t="str">
        <f>$A$41</f>
        <v xml:space="preserve">DARKEST BLACK       </v>
      </c>
      <c r="I84" s="590"/>
      <c r="J84" s="171" t="s">
        <v>64</v>
      </c>
      <c r="K84" s="160">
        <f>$P$20</f>
        <v>319</v>
      </c>
      <c r="L84" s="190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2" t="s">
        <v>132</v>
      </c>
    </row>
    <row r="85" spans="1:16" s="174" customFormat="1" ht="67.5" customHeight="1">
      <c r="A85" s="146">
        <v>7</v>
      </c>
      <c r="B85" s="628" t="s">
        <v>131</v>
      </c>
      <c r="C85" s="629"/>
      <c r="D85" s="629"/>
      <c r="E85" s="630"/>
      <c r="F85" s="211" t="s">
        <v>123</v>
      </c>
      <c r="G85" s="579"/>
      <c r="H85" s="589" t="str">
        <f>$A$45</f>
        <v xml:space="preserve">HYPER LILAC         </v>
      </c>
      <c r="I85" s="590"/>
      <c r="J85" s="171" t="s">
        <v>64</v>
      </c>
      <c r="K85" s="160">
        <f>$P$25</f>
        <v>318</v>
      </c>
      <c r="L85" s="190">
        <v>1</v>
      </c>
      <c r="M85" s="172">
        <f t="shared" si="54"/>
        <v>318</v>
      </c>
      <c r="N85" s="172"/>
      <c r="O85" s="173">
        <f t="shared" si="55"/>
        <v>318</v>
      </c>
      <c r="P85" s="212" t="s">
        <v>132</v>
      </c>
    </row>
    <row r="86" spans="1:16" s="174" customFormat="1" ht="75" customHeight="1">
      <c r="A86" s="146">
        <v>7</v>
      </c>
      <c r="B86" s="628" t="s">
        <v>131</v>
      </c>
      <c r="C86" s="629"/>
      <c r="D86" s="629"/>
      <c r="E86" s="630"/>
      <c r="F86" s="211" t="s">
        <v>123</v>
      </c>
      <c r="G86" s="579"/>
      <c r="H86" s="589" t="str">
        <f>$A$49</f>
        <v xml:space="preserve">ATOMIC BLASTER      </v>
      </c>
      <c r="I86" s="590"/>
      <c r="J86" s="171" t="s">
        <v>64</v>
      </c>
      <c r="K86" s="160">
        <f>$P$30</f>
        <v>319</v>
      </c>
      <c r="L86" s="190">
        <v>1</v>
      </c>
      <c r="M86" s="172">
        <f t="shared" si="54"/>
        <v>319</v>
      </c>
      <c r="N86" s="172"/>
      <c r="O86" s="173">
        <f t="shared" si="55"/>
        <v>319</v>
      </c>
      <c r="P86" s="212" t="s">
        <v>132</v>
      </c>
    </row>
    <row r="87" spans="1:16" s="174" customFormat="1" ht="75" customHeight="1">
      <c r="A87" s="146">
        <v>7</v>
      </c>
      <c r="B87" s="631" t="s">
        <v>131</v>
      </c>
      <c r="C87" s="631"/>
      <c r="D87" s="631"/>
      <c r="E87" s="631"/>
      <c r="F87" s="209" t="s">
        <v>123</v>
      </c>
      <c r="G87" s="580"/>
      <c r="H87" s="589" t="str">
        <f>$A$53</f>
        <v xml:space="preserve">OPTIC WHITE         </v>
      </c>
      <c r="I87" s="590"/>
      <c r="J87" s="171" t="s">
        <v>64</v>
      </c>
      <c r="K87" s="160">
        <f>$P$35</f>
        <v>318</v>
      </c>
      <c r="L87" s="190">
        <v>1</v>
      </c>
      <c r="M87" s="172">
        <f t="shared" si="54"/>
        <v>318</v>
      </c>
      <c r="N87" s="172"/>
      <c r="O87" s="173">
        <f t="shared" si="55"/>
        <v>318</v>
      </c>
      <c r="P87" s="213" t="s">
        <v>132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133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615" t="s">
        <v>52</v>
      </c>
      <c r="B90" s="616"/>
      <c r="C90" s="616"/>
      <c r="D90" s="616"/>
      <c r="E90" s="617"/>
      <c r="F90" s="126" t="s">
        <v>53</v>
      </c>
      <c r="G90" s="126" t="s">
        <v>54</v>
      </c>
      <c r="H90" s="591" t="s">
        <v>55</v>
      </c>
      <c r="I90" s="592"/>
      <c r="J90" s="127" t="s">
        <v>42</v>
      </c>
      <c r="K90" s="126" t="s">
        <v>56</v>
      </c>
      <c r="L90" s="126" t="s">
        <v>57</v>
      </c>
      <c r="M90" s="128" t="s">
        <v>58</v>
      </c>
      <c r="N90" s="128" t="s">
        <v>59</v>
      </c>
      <c r="O90" s="128" t="s">
        <v>60</v>
      </c>
      <c r="P90" s="128" t="s">
        <v>61</v>
      </c>
    </row>
    <row r="91" spans="1:16" s="159" customFormat="1" ht="52.5" customHeight="1">
      <c r="A91" s="146">
        <v>1</v>
      </c>
      <c r="B91" s="559" t="s">
        <v>134</v>
      </c>
      <c r="C91" s="560"/>
      <c r="D91" s="560"/>
      <c r="E91" s="561"/>
      <c r="F91" s="214" t="s">
        <v>34</v>
      </c>
      <c r="G91" s="203" t="s">
        <v>135</v>
      </c>
      <c r="H91" s="566" t="str">
        <f t="shared" ref="H91:H95" si="56">$A$41</f>
        <v xml:space="preserve">DARKEST BLACK       </v>
      </c>
      <c r="I91" s="566"/>
      <c r="J91" s="160" t="s">
        <v>64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581"/>
    </row>
    <row r="92" spans="1:16" s="159" customFormat="1" ht="52.5" customHeight="1">
      <c r="A92" s="146">
        <v>1</v>
      </c>
      <c r="B92" s="559" t="s">
        <v>134</v>
      </c>
      <c r="C92" s="560"/>
      <c r="D92" s="560"/>
      <c r="E92" s="561"/>
      <c r="F92" s="214" t="s">
        <v>34</v>
      </c>
      <c r="G92" s="203" t="s">
        <v>135</v>
      </c>
      <c r="H92" s="566" t="str">
        <f t="shared" ref="H92:H96" si="58">$A$45</f>
        <v xml:space="preserve">HYPER LILAC         </v>
      </c>
      <c r="I92" s="566"/>
      <c r="J92" s="160" t="s">
        <v>64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581"/>
    </row>
    <row r="93" spans="1:16" s="159" customFormat="1" ht="52.5" customHeight="1">
      <c r="A93" s="146">
        <v>1</v>
      </c>
      <c r="B93" s="559" t="s">
        <v>134</v>
      </c>
      <c r="C93" s="560"/>
      <c r="D93" s="560"/>
      <c r="E93" s="561"/>
      <c r="F93" s="214" t="s">
        <v>34</v>
      </c>
      <c r="G93" s="203" t="s">
        <v>135</v>
      </c>
      <c r="H93" s="566" t="str">
        <f>$A$49</f>
        <v xml:space="preserve">ATOMIC BLASTER      </v>
      </c>
      <c r="I93" s="566"/>
      <c r="J93" s="160" t="s">
        <v>64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581"/>
    </row>
    <row r="94" spans="1:16" s="159" customFormat="1" ht="52.5" customHeight="1">
      <c r="A94" s="146">
        <v>1</v>
      </c>
      <c r="B94" s="559" t="s">
        <v>134</v>
      </c>
      <c r="C94" s="560"/>
      <c r="D94" s="560"/>
      <c r="E94" s="561"/>
      <c r="F94" s="214" t="s">
        <v>34</v>
      </c>
      <c r="G94" s="203" t="s">
        <v>135</v>
      </c>
      <c r="H94" s="566" t="str">
        <f>$A$53</f>
        <v xml:space="preserve">OPTIC WHITE         </v>
      </c>
      <c r="I94" s="566"/>
      <c r="J94" s="160" t="s">
        <v>64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581"/>
    </row>
    <row r="95" spans="1:16" s="159" customFormat="1" ht="52.5" customHeight="1">
      <c r="A95" s="146">
        <v>2</v>
      </c>
      <c r="B95" s="559" t="s">
        <v>136</v>
      </c>
      <c r="C95" s="560"/>
      <c r="D95" s="560"/>
      <c r="E95" s="561"/>
      <c r="F95" s="214" t="s">
        <v>34</v>
      </c>
      <c r="G95" s="202"/>
      <c r="H95" s="566" t="str">
        <f t="shared" si="56"/>
        <v xml:space="preserve">DARKEST BLACK       </v>
      </c>
      <c r="I95" s="566"/>
      <c r="J95" s="160" t="s">
        <v>64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581" t="s">
        <v>137</v>
      </c>
    </row>
    <row r="96" spans="1:16" s="159" customFormat="1" ht="52.5" customHeight="1">
      <c r="A96" s="146">
        <v>2</v>
      </c>
      <c r="B96" s="559" t="s">
        <v>136</v>
      </c>
      <c r="C96" s="560"/>
      <c r="D96" s="560"/>
      <c r="E96" s="561"/>
      <c r="F96" s="214" t="s">
        <v>34</v>
      </c>
      <c r="G96" s="202"/>
      <c r="H96" s="566" t="str">
        <f t="shared" si="58"/>
        <v xml:space="preserve">HYPER LILAC         </v>
      </c>
      <c r="I96" s="566"/>
      <c r="J96" s="160" t="s">
        <v>64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581"/>
    </row>
    <row r="97" spans="1:16" s="159" customFormat="1" ht="52.5" customHeight="1">
      <c r="A97" s="146">
        <v>2</v>
      </c>
      <c r="B97" s="559" t="s">
        <v>136</v>
      </c>
      <c r="C97" s="560"/>
      <c r="D97" s="560"/>
      <c r="E97" s="561"/>
      <c r="F97" s="214" t="s">
        <v>34</v>
      </c>
      <c r="G97" s="202"/>
      <c r="H97" s="566" t="str">
        <f>$A$49</f>
        <v xml:space="preserve">ATOMIC BLASTER      </v>
      </c>
      <c r="I97" s="566"/>
      <c r="J97" s="160" t="s">
        <v>64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581"/>
    </row>
    <row r="98" spans="1:16" s="159" customFormat="1" ht="52.5" customHeight="1">
      <c r="A98" s="146">
        <v>2</v>
      </c>
      <c r="B98" s="559" t="s">
        <v>136</v>
      </c>
      <c r="C98" s="560"/>
      <c r="D98" s="560"/>
      <c r="E98" s="561"/>
      <c r="F98" s="214" t="s">
        <v>34</v>
      </c>
      <c r="G98" s="202"/>
      <c r="H98" s="566" t="str">
        <f>$A$53</f>
        <v xml:space="preserve">OPTIC WHITE         </v>
      </c>
      <c r="I98" s="566"/>
      <c r="J98" s="160" t="s">
        <v>64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581"/>
    </row>
    <row r="99" spans="1:16" s="159" customFormat="1" ht="74.150000000000006" customHeight="1">
      <c r="A99" s="146">
        <v>3</v>
      </c>
      <c r="B99" s="559" t="s">
        <v>138</v>
      </c>
      <c r="C99" s="560"/>
      <c r="D99" s="560"/>
      <c r="E99" s="561"/>
      <c r="F99" s="214" t="s">
        <v>34</v>
      </c>
      <c r="G99" s="202"/>
      <c r="H99" s="566" t="str">
        <f t="shared" ref="H99:H103" si="66">$A$41</f>
        <v xml:space="preserve">DARKEST BLACK       </v>
      </c>
      <c r="I99" s="566"/>
      <c r="J99" s="160" t="s">
        <v>64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581" t="s">
        <v>132</v>
      </c>
    </row>
    <row r="100" spans="1:16" s="159" customFormat="1" ht="74.150000000000006" customHeight="1">
      <c r="A100" s="146">
        <v>3</v>
      </c>
      <c r="B100" s="559" t="s">
        <v>138</v>
      </c>
      <c r="C100" s="560"/>
      <c r="D100" s="560"/>
      <c r="E100" s="561"/>
      <c r="F100" s="214" t="s">
        <v>34</v>
      </c>
      <c r="G100" s="202"/>
      <c r="H100" s="566" t="str">
        <f t="shared" ref="H100:H104" si="67">$A$45</f>
        <v xml:space="preserve">HYPER LILAC         </v>
      </c>
      <c r="I100" s="566"/>
      <c r="J100" s="160" t="s">
        <v>64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581"/>
    </row>
    <row r="101" spans="1:16" s="159" customFormat="1" ht="69" customHeight="1">
      <c r="A101" s="146">
        <v>3</v>
      </c>
      <c r="B101" s="559" t="s">
        <v>138</v>
      </c>
      <c r="C101" s="560"/>
      <c r="D101" s="560"/>
      <c r="E101" s="561"/>
      <c r="F101" s="214" t="s">
        <v>34</v>
      </c>
      <c r="G101" s="202"/>
      <c r="H101" s="566" t="str">
        <f>$A$49</f>
        <v xml:space="preserve">ATOMIC BLASTER      </v>
      </c>
      <c r="I101" s="566"/>
      <c r="J101" s="160" t="s">
        <v>64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581"/>
    </row>
    <row r="102" spans="1:16" s="159" customFormat="1" ht="69" customHeight="1">
      <c r="A102" s="146">
        <v>3</v>
      </c>
      <c r="B102" s="559" t="s">
        <v>138</v>
      </c>
      <c r="C102" s="560"/>
      <c r="D102" s="560"/>
      <c r="E102" s="561"/>
      <c r="F102" s="214" t="s">
        <v>34</v>
      </c>
      <c r="G102" s="202"/>
      <c r="H102" s="566" t="str">
        <f>$A$53</f>
        <v xml:space="preserve">OPTIC WHITE         </v>
      </c>
      <c r="I102" s="566"/>
      <c r="J102" s="160" t="s">
        <v>64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581"/>
    </row>
    <row r="103" spans="1:16" s="159" customFormat="1" ht="52.5" customHeight="1">
      <c r="A103" s="146">
        <v>4</v>
      </c>
      <c r="B103" s="559" t="s">
        <v>139</v>
      </c>
      <c r="C103" s="560"/>
      <c r="D103" s="560"/>
      <c r="E103" s="561"/>
      <c r="F103" s="214" t="s">
        <v>34</v>
      </c>
      <c r="G103" s="203">
        <v>102507</v>
      </c>
      <c r="H103" s="566" t="str">
        <f t="shared" si="66"/>
        <v xml:space="preserve">DARKEST BLACK       </v>
      </c>
      <c r="I103" s="566"/>
      <c r="J103" s="160" t="s">
        <v>64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581"/>
    </row>
    <row r="104" spans="1:16" s="159" customFormat="1" ht="52.5" customHeight="1">
      <c r="A104" s="146">
        <v>4</v>
      </c>
      <c r="B104" s="559" t="s">
        <v>139</v>
      </c>
      <c r="C104" s="560"/>
      <c r="D104" s="560"/>
      <c r="E104" s="561"/>
      <c r="F104" s="214" t="s">
        <v>34</v>
      </c>
      <c r="G104" s="203">
        <v>102507</v>
      </c>
      <c r="H104" s="566" t="str">
        <f t="shared" si="67"/>
        <v xml:space="preserve">HYPER LILAC         </v>
      </c>
      <c r="I104" s="566"/>
      <c r="J104" s="160" t="s">
        <v>64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581"/>
    </row>
    <row r="105" spans="1:16" s="159" customFormat="1" ht="52.5" customHeight="1">
      <c r="A105" s="146">
        <v>4</v>
      </c>
      <c r="B105" s="559" t="s">
        <v>139</v>
      </c>
      <c r="C105" s="560"/>
      <c r="D105" s="560"/>
      <c r="E105" s="561"/>
      <c r="F105" s="214" t="s">
        <v>34</v>
      </c>
      <c r="G105" s="203">
        <v>102507</v>
      </c>
      <c r="H105" s="566" t="str">
        <f>$A$49</f>
        <v xml:space="preserve">ATOMIC BLASTER      </v>
      </c>
      <c r="I105" s="566"/>
      <c r="J105" s="160" t="s">
        <v>64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581"/>
    </row>
    <row r="106" spans="1:16" s="159" customFormat="1" ht="52.5" customHeight="1">
      <c r="A106" s="146">
        <v>4</v>
      </c>
      <c r="B106" s="559" t="s">
        <v>139</v>
      </c>
      <c r="C106" s="560"/>
      <c r="D106" s="560"/>
      <c r="E106" s="561"/>
      <c r="F106" s="214" t="s">
        <v>34</v>
      </c>
      <c r="G106" s="203">
        <v>102507</v>
      </c>
      <c r="H106" s="566" t="str">
        <f>$A$53</f>
        <v xml:space="preserve">OPTIC WHITE         </v>
      </c>
      <c r="I106" s="566"/>
      <c r="J106" s="160" t="s">
        <v>64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581"/>
    </row>
    <row r="107" spans="1:16" s="159" customFormat="1" ht="52.5" customHeight="1">
      <c r="A107" s="146">
        <v>5</v>
      </c>
      <c r="B107" s="559" t="s">
        <v>140</v>
      </c>
      <c r="C107" s="560"/>
      <c r="D107" s="560"/>
      <c r="E107" s="561"/>
      <c r="F107" s="214" t="s">
        <v>67</v>
      </c>
      <c r="G107" s="202"/>
      <c r="H107" s="566" t="str">
        <f t="shared" ref="H107:H111" si="72">$A$41</f>
        <v xml:space="preserve">DARKEST BLACK       </v>
      </c>
      <c r="I107" s="566"/>
      <c r="J107" s="160" t="s">
        <v>64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581"/>
    </row>
    <row r="108" spans="1:16" s="159" customFormat="1" ht="52.5" customHeight="1">
      <c r="A108" s="146">
        <v>5</v>
      </c>
      <c r="B108" s="559" t="s">
        <v>140</v>
      </c>
      <c r="C108" s="560"/>
      <c r="D108" s="560"/>
      <c r="E108" s="561"/>
      <c r="F108" s="214" t="s">
        <v>67</v>
      </c>
      <c r="G108" s="202"/>
      <c r="H108" s="566" t="str">
        <f t="shared" ref="H108:H112" si="73">$A$45</f>
        <v xml:space="preserve">HYPER LILAC         </v>
      </c>
      <c r="I108" s="566"/>
      <c r="J108" s="160" t="s">
        <v>64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581"/>
    </row>
    <row r="109" spans="1:16" s="159" customFormat="1" ht="52.5" customHeight="1">
      <c r="A109" s="146">
        <v>5</v>
      </c>
      <c r="B109" s="559" t="s">
        <v>140</v>
      </c>
      <c r="C109" s="560"/>
      <c r="D109" s="560"/>
      <c r="E109" s="561"/>
      <c r="F109" s="214" t="s">
        <v>67</v>
      </c>
      <c r="G109" s="202"/>
      <c r="H109" s="566" t="str">
        <f>$A$49</f>
        <v xml:space="preserve">ATOMIC BLASTER      </v>
      </c>
      <c r="I109" s="566"/>
      <c r="J109" s="160" t="s">
        <v>64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581"/>
    </row>
    <row r="110" spans="1:16" s="159" customFormat="1" ht="52.5" customHeight="1">
      <c r="A110" s="146">
        <v>5</v>
      </c>
      <c r="B110" s="559" t="s">
        <v>140</v>
      </c>
      <c r="C110" s="560"/>
      <c r="D110" s="560"/>
      <c r="E110" s="561"/>
      <c r="F110" s="214" t="s">
        <v>67</v>
      </c>
      <c r="G110" s="202"/>
      <c r="H110" s="566" t="str">
        <f>$A$53</f>
        <v xml:space="preserve">OPTIC WHITE         </v>
      </c>
      <c r="I110" s="566"/>
      <c r="J110" s="160" t="s">
        <v>64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581"/>
    </row>
    <row r="111" spans="1:16" s="159" customFormat="1" ht="52.5" customHeight="1">
      <c r="A111" s="146">
        <v>6</v>
      </c>
      <c r="B111" s="559" t="s">
        <v>141</v>
      </c>
      <c r="C111" s="560"/>
      <c r="D111" s="560"/>
      <c r="E111" s="561"/>
      <c r="F111" s="214" t="s">
        <v>67</v>
      </c>
      <c r="G111" s="202"/>
      <c r="H111" s="566" t="str">
        <f t="shared" si="72"/>
        <v xml:space="preserve">DARKEST BLACK       </v>
      </c>
      <c r="I111" s="566"/>
      <c r="J111" s="160" t="s">
        <v>64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581"/>
    </row>
    <row r="112" spans="1:16" s="159" customFormat="1" ht="52.5" customHeight="1">
      <c r="A112" s="146">
        <v>6</v>
      </c>
      <c r="B112" s="559" t="s">
        <v>141</v>
      </c>
      <c r="C112" s="560"/>
      <c r="D112" s="560"/>
      <c r="E112" s="561"/>
      <c r="F112" s="214" t="s">
        <v>67</v>
      </c>
      <c r="G112" s="202"/>
      <c r="H112" s="566" t="str">
        <f t="shared" si="73"/>
        <v xml:space="preserve">HYPER LILAC         </v>
      </c>
      <c r="I112" s="566"/>
      <c r="J112" s="160" t="s">
        <v>64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581"/>
    </row>
    <row r="113" spans="1:16" s="159" customFormat="1" ht="52.5" customHeight="1">
      <c r="A113" s="146">
        <v>6</v>
      </c>
      <c r="B113" s="559" t="s">
        <v>141</v>
      </c>
      <c r="C113" s="560"/>
      <c r="D113" s="560"/>
      <c r="E113" s="561"/>
      <c r="F113" s="214" t="s">
        <v>67</v>
      </c>
      <c r="G113" s="202"/>
      <c r="H113" s="566" t="str">
        <f>$A$49</f>
        <v xml:space="preserve">ATOMIC BLASTER      </v>
      </c>
      <c r="I113" s="566"/>
      <c r="J113" s="160" t="s">
        <v>64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581"/>
    </row>
    <row r="114" spans="1:16" s="159" customFormat="1" ht="52.5" customHeight="1">
      <c r="A114" s="146">
        <v>6</v>
      </c>
      <c r="B114" s="559" t="s">
        <v>141</v>
      </c>
      <c r="C114" s="560"/>
      <c r="D114" s="560"/>
      <c r="E114" s="561"/>
      <c r="F114" s="214" t="s">
        <v>67</v>
      </c>
      <c r="G114" s="202"/>
      <c r="H114" s="566" t="str">
        <f>$A$53</f>
        <v xml:space="preserve">OPTIC WHITE         </v>
      </c>
      <c r="I114" s="566"/>
      <c r="J114" s="160" t="s">
        <v>64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581"/>
    </row>
    <row r="115" spans="1:16" s="159" customFormat="1" ht="52.5" customHeight="1">
      <c r="A115" s="146">
        <v>7</v>
      </c>
      <c r="B115" s="559" t="s">
        <v>142</v>
      </c>
      <c r="C115" s="560"/>
      <c r="D115" s="560"/>
      <c r="E115" s="561"/>
      <c r="F115" s="214" t="s">
        <v>66</v>
      </c>
      <c r="G115" s="202"/>
      <c r="H115" s="566" t="str">
        <f t="shared" ref="H115:H119" si="80">$A$41</f>
        <v xml:space="preserve">DARKEST BLACK       </v>
      </c>
      <c r="I115" s="566"/>
      <c r="J115" s="160" t="s">
        <v>64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581"/>
    </row>
    <row r="116" spans="1:16" s="159" customFormat="1" ht="52.5" customHeight="1">
      <c r="A116" s="146">
        <v>7</v>
      </c>
      <c r="B116" s="559" t="s">
        <v>142</v>
      </c>
      <c r="C116" s="560"/>
      <c r="D116" s="560"/>
      <c r="E116" s="561"/>
      <c r="F116" s="214" t="s">
        <v>66</v>
      </c>
      <c r="G116" s="202"/>
      <c r="H116" s="566" t="str">
        <f t="shared" ref="H116:H120" si="81">$A$45</f>
        <v xml:space="preserve">HYPER LILAC         </v>
      </c>
      <c r="I116" s="566"/>
      <c r="J116" s="160" t="s">
        <v>64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581"/>
    </row>
    <row r="117" spans="1:16" s="159" customFormat="1" ht="45" customHeight="1">
      <c r="A117" s="146">
        <v>7</v>
      </c>
      <c r="B117" s="559" t="s">
        <v>142</v>
      </c>
      <c r="C117" s="560"/>
      <c r="D117" s="560"/>
      <c r="E117" s="561"/>
      <c r="F117" s="214" t="s">
        <v>66</v>
      </c>
      <c r="G117" s="202"/>
      <c r="H117" s="566" t="str">
        <f>$A$49</f>
        <v xml:space="preserve">ATOMIC BLASTER      </v>
      </c>
      <c r="I117" s="566"/>
      <c r="J117" s="160" t="s">
        <v>64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581"/>
    </row>
    <row r="118" spans="1:16" s="159" customFormat="1" ht="45" customHeight="1">
      <c r="A118" s="146">
        <v>7</v>
      </c>
      <c r="B118" s="559" t="s">
        <v>142</v>
      </c>
      <c r="C118" s="560"/>
      <c r="D118" s="560"/>
      <c r="E118" s="561"/>
      <c r="F118" s="214" t="s">
        <v>66</v>
      </c>
      <c r="G118" s="202"/>
      <c r="H118" s="566" t="str">
        <f>$A$53</f>
        <v xml:space="preserve">OPTIC WHITE         </v>
      </c>
      <c r="I118" s="566"/>
      <c r="J118" s="160" t="s">
        <v>64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581"/>
    </row>
    <row r="119" spans="1:16" s="159" customFormat="1" ht="66.650000000000006" customHeight="1">
      <c r="A119" s="146">
        <v>8</v>
      </c>
      <c r="B119" s="559" t="s">
        <v>143</v>
      </c>
      <c r="C119" s="560"/>
      <c r="D119" s="560"/>
      <c r="E119" s="561"/>
      <c r="F119" s="214" t="s">
        <v>34</v>
      </c>
      <c r="G119" s="203" t="s">
        <v>144</v>
      </c>
      <c r="H119" s="566" t="str">
        <f t="shared" si="80"/>
        <v xml:space="preserve">DARKEST BLACK       </v>
      </c>
      <c r="I119" s="566"/>
      <c r="J119" s="160" t="s">
        <v>64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5" t="s">
        <v>132</v>
      </c>
    </row>
    <row r="120" spans="1:16" s="159" customFormat="1" ht="66.650000000000006" customHeight="1">
      <c r="A120" s="146">
        <v>8</v>
      </c>
      <c r="B120" s="559" t="s">
        <v>143</v>
      </c>
      <c r="C120" s="560"/>
      <c r="D120" s="560"/>
      <c r="E120" s="561"/>
      <c r="F120" s="214" t="s">
        <v>34</v>
      </c>
      <c r="G120" s="203" t="s">
        <v>144</v>
      </c>
      <c r="H120" s="566" t="str">
        <f t="shared" si="81"/>
        <v xml:space="preserve">HYPER LILAC         </v>
      </c>
      <c r="I120" s="566"/>
      <c r="J120" s="160" t="s">
        <v>64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5" t="s">
        <v>132</v>
      </c>
    </row>
    <row r="121" spans="1:16" s="159" customFormat="1" ht="71.650000000000006" customHeight="1">
      <c r="A121" s="146">
        <v>8</v>
      </c>
      <c r="B121" s="559" t="s">
        <v>143</v>
      </c>
      <c r="C121" s="560"/>
      <c r="D121" s="560"/>
      <c r="E121" s="561"/>
      <c r="F121" s="214" t="s">
        <v>34</v>
      </c>
      <c r="G121" s="203" t="s">
        <v>144</v>
      </c>
      <c r="H121" s="566" t="str">
        <f>$A$49</f>
        <v xml:space="preserve">ATOMIC BLASTER      </v>
      </c>
      <c r="I121" s="566"/>
      <c r="J121" s="160" t="s">
        <v>64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5" t="s">
        <v>132</v>
      </c>
    </row>
    <row r="122" spans="1:16" s="159" customFormat="1" ht="71.650000000000006" customHeight="1">
      <c r="A122" s="146">
        <v>8</v>
      </c>
      <c r="B122" s="559" t="s">
        <v>143</v>
      </c>
      <c r="C122" s="560"/>
      <c r="D122" s="560"/>
      <c r="E122" s="561"/>
      <c r="F122" s="214" t="s">
        <v>34</v>
      </c>
      <c r="G122" s="203" t="s">
        <v>144</v>
      </c>
      <c r="H122" s="566" t="str">
        <f>$A$53</f>
        <v xml:space="preserve">OPTIC WHITE         </v>
      </c>
      <c r="I122" s="566"/>
      <c r="J122" s="160" t="s">
        <v>64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5" t="s">
        <v>132</v>
      </c>
    </row>
    <row r="123" spans="1:16" s="159" customFormat="1" ht="32.65" customHeight="1">
      <c r="F123" s="182"/>
      <c r="G123" s="183"/>
      <c r="H123" s="184"/>
      <c r="I123" s="184"/>
      <c r="J123" s="181"/>
      <c r="K123" s="181"/>
      <c r="L123" s="181"/>
      <c r="M123" s="181"/>
      <c r="N123" s="185"/>
      <c r="O123" s="186"/>
      <c r="P123" s="187"/>
    </row>
    <row r="124" spans="1:16" s="14" customFormat="1" ht="33" customHeight="1">
      <c r="B124" s="133" t="s">
        <v>145</v>
      </c>
      <c r="C124" s="134"/>
      <c r="D124" s="135"/>
      <c r="E124" s="135"/>
      <c r="F124" s="135"/>
      <c r="G124" s="136"/>
      <c r="H124" s="135"/>
      <c r="I124" s="135"/>
      <c r="J124" s="576" t="s">
        <v>146</v>
      </c>
      <c r="K124" s="576"/>
      <c r="L124" s="576"/>
      <c r="M124" s="576"/>
      <c r="N124" s="69"/>
      <c r="O124" s="69"/>
      <c r="P124" s="70"/>
    </row>
    <row r="125" spans="1:16" s="147" customFormat="1" ht="34.5" customHeight="1">
      <c r="A125" s="147">
        <v>1</v>
      </c>
      <c r="B125" s="148" t="s">
        <v>147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571" t="s">
        <v>71</v>
      </c>
      <c r="C127" s="571"/>
      <c r="D127" s="571"/>
      <c r="E127" s="571"/>
      <c r="F127" s="571"/>
      <c r="G127" s="571"/>
      <c r="H127" s="571"/>
      <c r="I127" s="571"/>
      <c r="J127" s="571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55</v>
      </c>
      <c r="C128" s="572" t="s">
        <v>72</v>
      </c>
      <c r="D128" s="572"/>
      <c r="E128" s="572"/>
      <c r="F128" s="572"/>
      <c r="G128" s="572"/>
      <c r="H128" s="572"/>
      <c r="I128" s="572"/>
      <c r="J128" s="572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624"/>
      <c r="D129" s="624"/>
      <c r="E129" s="624"/>
      <c r="F129" s="624"/>
      <c r="G129" s="624"/>
      <c r="H129" s="624"/>
      <c r="I129" s="624"/>
      <c r="J129" s="624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624"/>
      <c r="D130" s="624"/>
      <c r="E130" s="624"/>
      <c r="F130" s="624"/>
      <c r="G130" s="624"/>
      <c r="H130" s="624"/>
      <c r="I130" s="624"/>
      <c r="J130" s="624"/>
    </row>
    <row r="131" spans="1:16" s="71" customFormat="1" ht="67.5" customHeight="1">
      <c r="A131" s="161"/>
      <c r="B131" s="175" t="str">
        <f>$A$49</f>
        <v xml:space="preserve">ATOMIC BLASTER      </v>
      </c>
      <c r="C131" s="621"/>
      <c r="D131" s="622"/>
      <c r="E131" s="622"/>
      <c r="F131" s="622"/>
      <c r="G131" s="622"/>
      <c r="H131" s="622"/>
      <c r="I131" s="622"/>
      <c r="J131" s="623"/>
    </row>
    <row r="132" spans="1:16" s="71" customFormat="1" ht="67.5" customHeight="1">
      <c r="A132" s="161"/>
      <c r="B132" s="175" t="str">
        <f>$A$53</f>
        <v xml:space="preserve">OPTIC WHITE         </v>
      </c>
      <c r="C132" s="624"/>
      <c r="D132" s="624"/>
      <c r="E132" s="624"/>
      <c r="F132" s="624"/>
      <c r="G132" s="624"/>
      <c r="H132" s="624"/>
      <c r="I132" s="624"/>
      <c r="J132" s="624"/>
    </row>
    <row r="133" spans="1:16" s="71" customFormat="1" ht="28">
      <c r="A133" s="161"/>
      <c r="B133" s="573" t="s">
        <v>148</v>
      </c>
      <c r="C133" s="574"/>
      <c r="D133" s="574"/>
      <c r="E133" s="574"/>
      <c r="F133" s="574"/>
      <c r="G133" s="574"/>
      <c r="H133" s="574"/>
      <c r="I133" s="574"/>
      <c r="J133" s="575"/>
    </row>
    <row r="134" spans="1:16" s="71" customFormat="1" ht="28">
      <c r="A134" s="161"/>
      <c r="B134" s="570" t="s">
        <v>84</v>
      </c>
      <c r="C134" s="570"/>
      <c r="D134" s="162" t="s">
        <v>91</v>
      </c>
      <c r="E134" s="162" t="s">
        <v>26</v>
      </c>
      <c r="F134" s="162" t="s">
        <v>27</v>
      </c>
      <c r="G134" s="162" t="s">
        <v>28</v>
      </c>
      <c r="H134" s="162" t="s">
        <v>29</v>
      </c>
      <c r="I134" s="562" t="s">
        <v>30</v>
      </c>
      <c r="J134" s="563"/>
    </row>
    <row r="135" spans="1:16" s="71" customFormat="1" ht="93" customHeight="1">
      <c r="A135" s="161"/>
      <c r="B135" s="559" t="s">
        <v>149</v>
      </c>
      <c r="C135" s="561"/>
      <c r="D135" s="567" t="s">
        <v>150</v>
      </c>
      <c r="E135" s="568"/>
      <c r="F135" s="568"/>
      <c r="G135" s="568"/>
      <c r="H135" s="568"/>
      <c r="I135" s="568"/>
      <c r="J135" s="569"/>
    </row>
    <row r="136" spans="1:16" s="71" customFormat="1" ht="100.15" customHeight="1">
      <c r="A136" s="161"/>
      <c r="B136" s="619" t="s">
        <v>151</v>
      </c>
      <c r="C136" s="620"/>
      <c r="D136" s="205"/>
      <c r="E136" s="205"/>
      <c r="F136" s="205">
        <v>5.7</v>
      </c>
      <c r="G136" s="205"/>
      <c r="H136" s="205"/>
      <c r="I136" s="564"/>
      <c r="J136" s="565"/>
    </row>
    <row r="137" spans="1:16" s="71" customFormat="1" ht="69.650000000000006" customHeight="1">
      <c r="A137" s="161"/>
      <c r="B137" s="619" t="s">
        <v>152</v>
      </c>
      <c r="C137" s="620"/>
      <c r="D137" s="205"/>
      <c r="E137" s="206"/>
      <c r="F137" s="206">
        <v>16.3</v>
      </c>
      <c r="G137" s="206"/>
      <c r="H137" s="206"/>
      <c r="I137" s="564"/>
      <c r="J137" s="565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153</v>
      </c>
      <c r="C139" s="618" t="s">
        <v>74</v>
      </c>
      <c r="D139" s="618"/>
      <c r="E139" s="618"/>
      <c r="F139" s="618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154</v>
      </c>
      <c r="C140" s="17" t="s">
        <v>155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576" t="s">
        <v>80</v>
      </c>
      <c r="C142" s="576"/>
      <c r="D142" s="576"/>
      <c r="E142" s="576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156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82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83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84</v>
      </c>
      <c r="C146" s="73" t="s">
        <v>91</v>
      </c>
      <c r="D146" s="73" t="s">
        <v>26</v>
      </c>
      <c r="E146" s="73" t="s">
        <v>27</v>
      </c>
      <c r="F146" s="73" t="s">
        <v>28</v>
      </c>
      <c r="G146" s="73" t="s">
        <v>29</v>
      </c>
      <c r="H146" s="73" t="s">
        <v>30</v>
      </c>
      <c r="J146" s="74"/>
      <c r="K146" s="75"/>
      <c r="L146" s="75"/>
      <c r="M146" s="74"/>
    </row>
    <row r="147" spans="1:16" s="17" customFormat="1" ht="28">
      <c r="A147" s="15"/>
      <c r="B147" s="72" t="s">
        <v>85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157</v>
      </c>
      <c r="C148" s="163" t="s">
        <v>158</v>
      </c>
      <c r="G148" s="165"/>
    </row>
    <row r="149" spans="1:16" s="164" customFormat="1" ht="60.5">
      <c r="B149" s="163"/>
      <c r="C149" s="163" t="s">
        <v>159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7265625" defaultRowHeight="14"/>
  <cols>
    <col min="1" max="1" width="26.453125" style="193" customWidth="1"/>
    <col min="2" max="16384" width="8.7265625" style="193"/>
  </cols>
  <sheetData>
    <row r="12" spans="1:10" s="194" customFormat="1" ht="34.15" customHeight="1">
      <c r="A12" s="632" t="s">
        <v>160</v>
      </c>
      <c r="B12" s="632"/>
      <c r="C12" s="632"/>
      <c r="D12" s="632"/>
      <c r="E12" s="632"/>
      <c r="F12" s="632"/>
      <c r="G12" s="632"/>
      <c r="H12" s="632"/>
      <c r="I12" s="632"/>
      <c r="J12" s="632"/>
    </row>
    <row r="13" spans="1:10" ht="24" customHeight="1">
      <c r="A13" s="196" t="s">
        <v>84</v>
      </c>
      <c r="B13" s="196" t="s">
        <v>161</v>
      </c>
      <c r="C13" s="196" t="s">
        <v>162</v>
      </c>
      <c r="D13" s="196" t="s">
        <v>26</v>
      </c>
      <c r="E13" s="195" t="s">
        <v>27</v>
      </c>
      <c r="F13" s="196" t="s">
        <v>28</v>
      </c>
      <c r="G13" s="196" t="s">
        <v>29</v>
      </c>
      <c r="H13" s="196" t="s">
        <v>30</v>
      </c>
      <c r="I13" s="196" t="s">
        <v>163</v>
      </c>
      <c r="J13" s="196" t="s">
        <v>164</v>
      </c>
    </row>
    <row r="14" spans="1:10" s="200" customFormat="1" ht="44.65" customHeight="1">
      <c r="A14" s="197" t="s">
        <v>165</v>
      </c>
      <c r="B14" s="198">
        <f>$D$14-0.5</f>
        <v>15</v>
      </c>
      <c r="C14" s="199">
        <f>$D$14-0.5</f>
        <v>15</v>
      </c>
      <c r="D14" s="199">
        <v>15.5</v>
      </c>
      <c r="E14" s="199">
        <v>15.5</v>
      </c>
      <c r="F14" s="199">
        <f>E14+0.5</f>
        <v>16</v>
      </c>
      <c r="G14" s="199">
        <f>F14</f>
        <v>16</v>
      </c>
      <c r="H14" s="199">
        <f>$G$14+0.5</f>
        <v>16.5</v>
      </c>
      <c r="I14" s="198">
        <f>$G$14+0.5</f>
        <v>16.5</v>
      </c>
      <c r="J14" s="198">
        <f>$G$14+0.5</f>
        <v>16.5</v>
      </c>
    </row>
    <row r="15" spans="1:10" s="200" customFormat="1" ht="44.65" customHeight="1">
      <c r="A15" s="197" t="s">
        <v>166</v>
      </c>
      <c r="B15" s="198">
        <f>$D$15-0.3</f>
        <v>4.7</v>
      </c>
      <c r="C15" s="199">
        <f>$D$15-0.3</f>
        <v>4.7</v>
      </c>
      <c r="D15" s="199">
        <v>5</v>
      </c>
      <c r="E15" s="199">
        <v>5</v>
      </c>
      <c r="F15" s="199">
        <f>E15+0.3</f>
        <v>5.3</v>
      </c>
      <c r="G15" s="199">
        <f>F15</f>
        <v>5.3</v>
      </c>
      <c r="H15" s="199">
        <f>$G$15+0.3</f>
        <v>5.6</v>
      </c>
      <c r="I15" s="198">
        <f t="shared" ref="I15:J15" si="0">$G$15+0.3</f>
        <v>5.6</v>
      </c>
      <c r="J15" s="198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D916C1-5477-469F-8716-7037E5F6DBA9}">
  <ds:schemaRefs>
    <ds:schemaRef ds:uri="http://purl.org/dc/terms/"/>
    <ds:schemaRef ds:uri="http://schemas.microsoft.com/office/2006/documentManagement/types"/>
    <ds:schemaRef ds:uri="http://www.w3.org/XML/1998/namespace"/>
    <ds:schemaRef ds:uri="cc099e4b-e381-4360-bcff-5e1f51ab48dc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bf10b48-52f7-4ad4-b1e1-de514cec68e0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E3321A-26A0-433F-BD54-E584614FA1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1. CUTTING</vt:lpstr>
      <vt:lpstr>Sheet2</vt:lpstr>
      <vt:lpstr>2. TRIM</vt:lpstr>
      <vt:lpstr>COMMENT SIZE SET</vt:lpstr>
      <vt:lpstr>SPEC</vt:lpstr>
      <vt:lpstr>FULL SIZE</vt:lpstr>
      <vt:lpstr>MER.QT-04.BM4</vt:lpstr>
      <vt:lpstr>1. CUTTING </vt:lpstr>
      <vt:lpstr>1099-624675</vt:lpstr>
      <vt:lpstr>3. ĐỊNH VỊ HÌNH IN.THÊU</vt:lpstr>
      <vt:lpstr>4. THÔNG SỐ SẢN XUẤT</vt:lpstr>
      <vt:lpstr>'1. CUTTING'!Print_Area</vt:lpstr>
      <vt:lpstr>'1. CUTTING '!Print_Area</vt:lpstr>
      <vt:lpstr>'COMMENT SIZE SET'!Print_Area</vt:lpstr>
      <vt:lpstr>'FULL SIZE'!Print_Area</vt:lpstr>
      <vt:lpstr>'MER.QT-04.BM4'!Print_Area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Linh Bui Thi Truc</cp:lastModifiedBy>
  <cp:revision/>
  <cp:lastPrinted>2024-12-26T02:49:20Z</cp:lastPrinted>
  <dcterms:created xsi:type="dcterms:W3CDTF">2016-05-06T01:47:29Z</dcterms:created>
  <dcterms:modified xsi:type="dcterms:W3CDTF">2025-01-09T02:42:02Z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