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COMMENTS/PHOTOSHOOT/DROP 1/118592/"/>
    </mc:Choice>
  </mc:AlternateContent>
  <xr:revisionPtr revIDLastSave="8" documentId="13_ncr:1_{4D40D85E-3E91-1F41-913B-7599AA57D0B6}" xr6:coauthVersionLast="47" xr6:coauthVersionMax="47" xr10:uidLastSave="{760D10DB-E2B8-4E7C-AC78-D83D93C3B6DE}"/>
  <bookViews>
    <workbookView xWindow="-110" yWindow="-110" windowWidth="19420" windowHeight="10300" xr2:uid="{00000000-000D-0000-FFFF-FFFF00000000}"/>
  </bookViews>
  <sheets>
    <sheet name="COMMENTS" sheetId="1" r:id="rId1"/>
    <sheet name="SMS" sheetId="6" r:id="rId2"/>
    <sheet name="GRADING" sheetId="3" r:id="rId3"/>
  </sheets>
  <definedNames>
    <definedName name="_xlnm.Print_Area" localSheetId="0">COMMENTS!$A$1:$J$33</definedName>
    <definedName name="_xlnm.Print_Area" localSheetId="2">GRADING!$A$1:$L$37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F4" i="3"/>
  <c r="J34" i="3"/>
  <c r="I34" i="3"/>
  <c r="K34" i="3" s="1"/>
  <c r="G34" i="3"/>
  <c r="F34" i="3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/>
  <c r="C6" i="3"/>
  <c r="C5" i="3"/>
  <c r="C4" i="3"/>
  <c r="C3" i="3"/>
  <c r="C2" i="3"/>
  <c r="C1" i="3"/>
  <c r="I32" i="3"/>
  <c r="K32" i="3"/>
  <c r="J32" i="3"/>
  <c r="G32" i="3"/>
  <c r="F32" i="3"/>
  <c r="I31" i="3"/>
  <c r="K31" i="3" s="1"/>
  <c r="J31" i="3"/>
  <c r="G31" i="3"/>
  <c r="F31" i="3" s="1"/>
  <c r="G4" i="3"/>
  <c r="I30" i="3"/>
  <c r="K30" i="3" s="1"/>
  <c r="J30" i="3"/>
  <c r="G30" i="3"/>
  <c r="F30" i="3"/>
  <c r="I29" i="3"/>
  <c r="K29" i="3" s="1"/>
  <c r="J29" i="3"/>
  <c r="G29" i="3"/>
  <c r="F29" i="3" s="1"/>
  <c r="I28" i="3"/>
  <c r="K28" i="3" s="1"/>
  <c r="J28" i="3"/>
  <c r="G28" i="3"/>
  <c r="F28" i="3"/>
  <c r="I25" i="3"/>
  <c r="K25" i="3" s="1"/>
  <c r="J25" i="3"/>
  <c r="G25" i="3"/>
  <c r="F25" i="3" s="1"/>
  <c r="I24" i="3"/>
  <c r="K24" i="3"/>
  <c r="J24" i="3"/>
  <c r="I23" i="3"/>
  <c r="K23" i="3"/>
  <c r="J23" i="3"/>
  <c r="G23" i="3"/>
  <c r="F23" i="3" s="1"/>
  <c r="I22" i="3"/>
  <c r="K22" i="3"/>
  <c r="J22" i="3"/>
  <c r="G22" i="3"/>
  <c r="F22" i="3" s="1"/>
  <c r="G21" i="3"/>
  <c r="F21" i="3"/>
  <c r="I21" i="3"/>
  <c r="K21" i="3"/>
  <c r="J21" i="3"/>
  <c r="I20" i="3"/>
  <c r="K20" i="3" s="1"/>
  <c r="J20" i="3"/>
  <c r="G20" i="3"/>
  <c r="F20" i="3" s="1"/>
  <c r="I18" i="3"/>
  <c r="K18" i="3" s="1"/>
  <c r="J18" i="3"/>
  <c r="G18" i="3"/>
  <c r="F18" i="3"/>
  <c r="I11" i="3"/>
  <c r="K11" i="3"/>
  <c r="J11" i="3"/>
  <c r="G11" i="3"/>
  <c r="F11" i="3"/>
  <c r="I16" i="3"/>
  <c r="K16" i="3" s="1"/>
  <c r="J16" i="3"/>
  <c r="G16" i="3"/>
  <c r="F16" i="3" s="1"/>
  <c r="I19" i="3"/>
  <c r="K19" i="3"/>
  <c r="J19" i="3"/>
  <c r="G19" i="3"/>
  <c r="F19" i="3"/>
  <c r="G15" i="3"/>
  <c r="F15" i="3" s="1"/>
  <c r="I15" i="3"/>
  <c r="K15" i="3" s="1"/>
  <c r="J15" i="3"/>
  <c r="G13" i="3"/>
  <c r="F13" i="3"/>
  <c r="I13" i="3"/>
  <c r="K13" i="3" s="1"/>
  <c r="J13" i="3"/>
  <c r="I17" i="3"/>
  <c r="K17" i="3" s="1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6" i="3"/>
  <c r="F26" i="3"/>
  <c r="I26" i="3"/>
  <c r="K26" i="3"/>
  <c r="J26" i="3"/>
  <c r="G24" i="3"/>
  <c r="F24" i="3" s="1"/>
  <c r="G17" i="3"/>
  <c r="F17" i="3" s="1"/>
  <c r="G27" i="3"/>
  <c r="F27" i="3"/>
  <c r="G9" i="3"/>
  <c r="F9" i="3"/>
  <c r="J17" i="3"/>
  <c r="J27" i="3"/>
  <c r="I27" i="3"/>
  <c r="K27" i="3"/>
  <c r="J9" i="3"/>
  <c r="I9" i="3"/>
  <c r="K9" i="3"/>
</calcChain>
</file>

<file path=xl/sharedStrings.xml><?xml version="1.0" encoding="utf-8"?>
<sst xmlns="http://schemas.openxmlformats.org/spreadsheetml/2006/main" count="169" uniqueCount="107">
  <si>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</si>
  <si>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</si>
  <si>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</si>
  <si>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</si>
  <si>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</si>
  <si>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</si>
  <si>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</si>
  <si>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</si>
  <si>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</si>
  <si>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</si>
  <si>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</si>
  <si>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</si>
  <si>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</si>
  <si>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</si>
  <si>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</si>
  <si>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</si>
  <si>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</si>
  <si>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</si>
  <si>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</si>
  <si>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</si>
  <si>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</si>
  <si>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</si>
  <si>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</si>
  <si>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</si>
  <si>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</si>
  <si>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</si>
  <si>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</si>
  <si>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</si>
  <si>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</si>
  <si>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</si>
  <si>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</si>
  <si>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</si>
  <si>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</si>
  <si>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</si>
  <si>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</si>
  <si>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</si>
  <si>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</si>
  <si>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</si>
  <si>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</si>
  <si>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</si>
  <si>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</si>
  <si>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</si>
  <si>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</si>
  <si>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</si>
  <si>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</si>
  <si>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</si>
  <si>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</si>
  <si>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</si>
  <si>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</si>
  <si>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</si>
  <si>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</si>
  <si>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</si>
  <si>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</si>
  <si>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</si>
  <si>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</si>
  <si>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</si>
  <si>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</si>
  <si>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</si>
  <si>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</si>
  <si>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</si>
  <si>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</si>
  <si>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</si>
  <si>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</si>
  <si>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</si>
  <si>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</si>
  <si>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</si>
  <si>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</si>
  <si>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</si>
  <si>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</si>
  <si>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</si>
  <si>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XS</t>
  </si>
  <si>
    <t>REVISED POMS</t>
  </si>
  <si>
    <t>***REVISED POM***FOLLOW NEW MEASUREMENT</t>
  </si>
  <si>
    <t>FOLLOW THE TECHPACK FOR LABELS, TRIMS &amp; COLOR WAY</t>
  </si>
  <si>
    <t>PROCEED TO PP SAMPLE WITH CHANGES.</t>
  </si>
  <si>
    <t xml:space="preserve"> MANTRA ZIP HOOD</t>
  </si>
  <si>
    <t>FA25</t>
  </si>
  <si>
    <t>SMS</t>
  </si>
  <si>
    <t>COMMENTS 1/14/2025 :</t>
  </si>
  <si>
    <t>DATE: 1/14/2025</t>
  </si>
  <si>
    <t>COMMENTS:  PROCEED TO PPS WITH CHANGES</t>
  </si>
  <si>
    <t>FOLLOW REVISED POMS ON COLUMN "H"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</si>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</sst>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8" fillId="2" borderId="11" xfId="0" applyFont="1" applyFill="1" applyBorder="1"/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9" borderId="26" xfId="0" applyFont="1" applyFill="1" applyBorder="1" applyAlignment="1">
      <alignment horizontal="center" vertical="center"/>
    </xf>
    <xf numFmtId="12" fontId="22" fillId="9" borderId="26" xfId="0" applyNumberFormat="1" applyFont="1" applyFill="1" applyBorder="1" applyAlignment="1">
      <alignment horizontal="center" vertical="center"/>
    </xf>
    <xf numFmtId="12" fontId="25" fillId="9" borderId="26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24" fillId="9" borderId="26" xfId="0" applyNumberFormat="1" applyFont="1" applyFill="1" applyBorder="1" applyAlignment="1">
      <alignment horizontal="center" vertical="center"/>
    </xf>
    <xf numFmtId="12" fontId="25" fillId="9" borderId="42" xfId="0" applyNumberFormat="1" applyFont="1" applyFill="1" applyBorder="1" applyAlignment="1">
      <alignment horizontal="center" vertical="center"/>
    </xf>
    <xf numFmtId="0" fontId="18" fillId="9" borderId="26" xfId="0" applyFont="1" applyFill="1" applyBorder="1"/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22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25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9" borderId="26" xfId="0" applyFont="1" applyFill="1" applyBorder="1"/>
    <xf numFmtId="0" fontId="11" fillId="9" borderId="11" xfId="0" applyFont="1" applyFill="1" applyBorder="1"/>
    <xf numFmtId="0" fontId="3" fillId="0" borderId="13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9" borderId="26" xfId="0" applyFont="1" applyFill="1" applyBorder="1" applyAlignment="1">
      <alignment vertical="center"/>
    </xf>
    <xf numFmtId="0" fontId="11" fillId="9" borderId="26" xfId="0" applyFont="1" applyFill="1" applyBorder="1"/>
    <xf numFmtId="0" fontId="11" fillId="9" borderId="11" xfId="0" applyFont="1" applyFill="1" applyBorder="1" applyAlignment="1">
      <alignment horizontal="left"/>
    </xf>
    <xf numFmtId="0" fontId="11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vertical="center"/>
    </xf>
    <xf numFmtId="0" fontId="11" fillId="9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18" fillId="0" borderId="0" xfId="0" applyFont="1" applyBorder="1" applyAlignment="1">
      <alignment horizontal="left" vertical="center"/>
    </xf>
    <xf numFmtId="0" fontId="5" fillId="0" borderId="0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50BEA2DD-FA86-44D9-ACD0-BFB592C8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481088</xdr:rowOff>
    </xdr:from>
    <xdr:to>
      <xdr:col>2</xdr:col>
      <xdr:colOff>1866900</xdr:colOff>
      <xdr:row>24</xdr:row>
      <xdr:rowOff>167821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E8D19B-15D8-48C0-950C-75B7541D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5217" y="2756505"/>
          <a:ext cx="5401733" cy="40513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1846968</xdr:colOff>
      <xdr:row>5</xdr:row>
      <xdr:rowOff>484624</xdr:rowOff>
    </xdr:from>
    <xdr:to>
      <xdr:col>4</xdr:col>
      <xdr:colOff>1070753</xdr:colOff>
      <xdr:row>24</xdr:row>
      <xdr:rowOff>152403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638CB6-47DF-4496-9CC7-0AC9EC772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358521" y="2757671"/>
          <a:ext cx="5382779" cy="4037085"/>
        </a:xfrm>
        <a:prstGeom prst="rect">
          <a:avLst/>
        </a:prstGeom>
      </xdr:spPr>
    </xdr:pic>
    <xdr:clientData/>
  </xdr:twoCellAnchor>
  <xdr:twoCellAnchor editAs="oneCell">
    <xdr:from>
      <xdr:col>4</xdr:col>
      <xdr:colOff>810820</xdr:colOff>
      <xdr:row>5</xdr:row>
      <xdr:rowOff>476134</xdr:rowOff>
    </xdr:from>
    <xdr:to>
      <xdr:col>7</xdr:col>
      <xdr:colOff>860120</xdr:colOff>
      <xdr:row>24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90FB2D-9A55-4283-BB92-80F236EE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131437" y="2753417"/>
          <a:ext cx="5416666" cy="4062500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8B32FAF-C1CC-47FD-93AB-A00524F05267}"/>
            </a:ext>
          </a:extLst>
        </xdr:cNvPr>
        <xdr:cNvSpPr txBox="1"/>
      </xdr:nvSpPr>
      <xdr:spPr>
        <a:xfrm>
          <a:off x="18630900" y="8566150"/>
          <a:ext cx="311785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EC1E477-77D1-4B9C-AF8C-13BBDDC7027B}"/>
            </a:ext>
          </a:extLst>
        </xdr:cNvPr>
        <xdr:cNvCxnSpPr>
          <a:stCxn id="6" idx="1"/>
        </xdr:cNvCxnSpPr>
      </xdr:nvCxnSpPr>
      <xdr:spPr>
        <a:xfrm flipH="1" flipV="1">
          <a:off x="15240000" y="8921750"/>
          <a:ext cx="33909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1054100</xdr:colOff>
      <xdr:row>6</xdr:row>
      <xdr:rowOff>304800</xdr:rowOff>
    </xdr:from>
    <xdr:to>
      <xdr:col>6</xdr:col>
      <xdr:colOff>419100</xdr:colOff>
      <xdr:row>10</xdr:row>
      <xdr:rowOff>190500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0EE7B38-120B-466C-8DD2-D260A4C2DFB6}"/>
            </a:ext>
          </a:extLst>
        </xdr:cNvPr>
        <xdr:cNvSpPr/>
      </xdr:nvSpPr>
      <xdr:spPr>
        <a:xfrm>
          <a:off x="9271000" y="2413000"/>
          <a:ext cx="9652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37"/>
  <sheetViews>
    <sheetView tabSelected="1" zoomScale="42" zoomScaleNormal="42" zoomScaleSheetLayoutView="62" workbookViewId="0">
      <pane xSplit="10" ySplit="5" topLeftCell="K6" activePane="bottomRight" state="frozen"/>
      <selection activeCell="C5" sqref="C5"/>
      <selection pane="topRight" activeCell="C5" sqref="C5"/>
      <selection pane="bottomLeft" activeCell="C5" sqref="C5"/>
      <selection pane="bottomRight" activeCell="D17" sqref="D17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45.54296875" customWidth="1"/>
    <col min="4" max="4" width="62.90625" bestFit="1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9" width="19.1796875" style="10" customWidth="1"/>
    <col min="10" max="10" width="69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42" t="s">
        <v>9</v>
      </c>
      <c r="B1" s="142"/>
      <c r="C1" s="71">
        <v>118592</v>
      </c>
      <c r="D1" s="177"/>
      <c r="F1" s="140"/>
      <c r="G1" s="140"/>
      <c r="H1" s="140"/>
      <c r="I1" s="14"/>
      <c r="J1" s="25"/>
    </row>
    <row r="2" spans="1:24" ht="24.75" customHeight="1" thickBot="1" x14ac:dyDescent="1.05">
      <c r="A2" s="142" t="s">
        <v>10</v>
      </c>
      <c r="B2" s="142"/>
      <c r="C2" s="44" t="s">
        <v>75</v>
      </c>
      <c r="D2" s="178"/>
      <c r="F2" s="141"/>
      <c r="G2" s="141"/>
      <c r="H2" s="141"/>
      <c r="I2" s="14"/>
      <c r="J2" s="26"/>
    </row>
    <row r="3" spans="1:24" ht="24.75" customHeight="1" thickBot="1" x14ac:dyDescent="1.05">
      <c r="A3" s="146" t="s">
        <v>29</v>
      </c>
      <c r="B3" s="147"/>
      <c r="C3" s="29" t="s">
        <v>43</v>
      </c>
      <c r="D3" s="179"/>
      <c r="F3" s="23"/>
      <c r="G3" s="14"/>
      <c r="H3" s="14"/>
      <c r="I3" s="14"/>
      <c r="J3" s="26"/>
    </row>
    <row r="4" spans="1:24" ht="22.75" customHeight="1" thickBot="1" x14ac:dyDescent="0.55000000000000004">
      <c r="A4" s="142" t="s">
        <v>36</v>
      </c>
      <c r="B4" s="142"/>
      <c r="C4" s="27" t="s">
        <v>76</v>
      </c>
      <c r="D4" s="180"/>
      <c r="F4" s="24" t="s">
        <v>79</v>
      </c>
      <c r="H4" s="13"/>
      <c r="J4" s="26"/>
    </row>
    <row r="5" spans="1:24" ht="22.75" customHeight="1" thickBot="1" x14ac:dyDescent="0.55000000000000004">
      <c r="A5" s="145" t="s">
        <v>11</v>
      </c>
      <c r="B5" s="145"/>
      <c r="C5" s="15" t="s">
        <v>13</v>
      </c>
      <c r="D5" s="181"/>
      <c r="H5" s="13"/>
      <c r="J5" s="26"/>
    </row>
    <row r="6" spans="1:24" ht="24.75" customHeight="1" thickBot="1" x14ac:dyDescent="1.05">
      <c r="A6" s="143" t="s">
        <v>8</v>
      </c>
      <c r="B6" s="144"/>
      <c r="C6" s="46"/>
      <c r="D6" s="179"/>
      <c r="F6" s="23"/>
      <c r="G6" s="14"/>
      <c r="H6" s="14"/>
      <c r="I6" s="14"/>
      <c r="J6" s="26"/>
    </row>
    <row r="7" spans="1:24" ht="39.75" customHeight="1" thickBot="1" x14ac:dyDescent="0.55000000000000004">
      <c r="A7" s="47"/>
      <c r="B7" s="130" t="s">
        <v>4</v>
      </c>
      <c r="C7" s="131"/>
      <c r="D7" s="125"/>
      <c r="E7" s="51"/>
      <c r="F7" s="55" t="s">
        <v>12</v>
      </c>
      <c r="G7" s="53" t="s">
        <v>77</v>
      </c>
      <c r="H7" s="30"/>
      <c r="I7" s="97" t="s">
        <v>71</v>
      </c>
      <c r="J7" s="48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49" t="s">
        <v>5</v>
      </c>
      <c r="B8" s="132" t="s">
        <v>56</v>
      </c>
      <c r="C8" s="133"/>
      <c r="D8" s="126"/>
      <c r="E8" s="52" t="s">
        <v>18</v>
      </c>
      <c r="F8" s="56" t="s">
        <v>13</v>
      </c>
      <c r="G8" s="54">
        <v>45671</v>
      </c>
      <c r="H8" s="50" t="s">
        <v>35</v>
      </c>
      <c r="I8" s="98">
        <v>45671</v>
      </c>
      <c r="J8" s="57" t="s">
        <v>80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59" customFormat="1" ht="25" customHeight="1" x14ac:dyDescent="0.5">
      <c r="A9" s="105">
        <v>1</v>
      </c>
      <c r="B9" s="134" t="s">
        <v>30</v>
      </c>
      <c r="C9" s="135"/>
      <c r="D9" s="127" t="s">
        <v>82</v>
      </c>
      <c r="E9" s="106">
        <v>0.25</v>
      </c>
      <c r="F9" s="107">
        <v>7.5</v>
      </c>
      <c r="G9" s="108">
        <v>7.25</v>
      </c>
      <c r="H9" s="109">
        <f t="shared" ref="H9" si="0">G9-F9</f>
        <v>-0.25</v>
      </c>
      <c r="I9" s="110"/>
      <c r="J9" s="111" t="s">
        <v>45</v>
      </c>
      <c r="K9" s="5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59" customFormat="1" ht="25" customHeight="1" x14ac:dyDescent="0.5">
      <c r="A10" s="112">
        <v>2</v>
      </c>
      <c r="B10" s="138" t="s">
        <v>40</v>
      </c>
      <c r="C10" s="139"/>
      <c r="D10" s="128" t="s">
        <v>83</v>
      </c>
      <c r="E10" s="114">
        <v>0.75</v>
      </c>
      <c r="F10" s="115">
        <v>26</v>
      </c>
      <c r="G10" s="116">
        <v>21.5</v>
      </c>
      <c r="H10" s="117">
        <f t="shared" ref="H10" si="1">G10-F10</f>
        <v>-4.5</v>
      </c>
      <c r="I10" s="115">
        <v>22</v>
      </c>
      <c r="J10" s="118" t="s">
        <v>72</v>
      </c>
      <c r="K10" s="5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59" customFormat="1" ht="25" customHeight="1" x14ac:dyDescent="0.5">
      <c r="A11" s="112">
        <v>3</v>
      </c>
      <c r="B11" s="138" t="s">
        <v>31</v>
      </c>
      <c r="C11" s="139"/>
      <c r="D11" s="128" t="s">
        <v>84</v>
      </c>
      <c r="E11" s="114">
        <v>0.75</v>
      </c>
      <c r="F11" s="115">
        <v>27</v>
      </c>
      <c r="G11" s="116">
        <v>23.5</v>
      </c>
      <c r="H11" s="117">
        <f t="shared" ref="H11" si="2">G11-F11</f>
        <v>-3.5</v>
      </c>
      <c r="I11" s="115">
        <v>23.5</v>
      </c>
      <c r="J11" s="118" t="s">
        <v>72</v>
      </c>
      <c r="K11" s="5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59" customFormat="1" ht="25" customHeight="1" x14ac:dyDescent="0.5">
      <c r="A12" s="112">
        <v>4</v>
      </c>
      <c r="B12" s="113" t="s">
        <v>61</v>
      </c>
      <c r="C12" s="113"/>
      <c r="D12" s="113" t="s">
        <v>85</v>
      </c>
      <c r="E12" s="114">
        <v>0.75</v>
      </c>
      <c r="F12" s="115">
        <v>20</v>
      </c>
      <c r="G12" s="116">
        <v>18</v>
      </c>
      <c r="H12" s="117">
        <f t="shared" ref="H12:H18" si="3">G12-F12</f>
        <v>-2</v>
      </c>
      <c r="I12" s="115"/>
      <c r="J12" s="118" t="s">
        <v>45</v>
      </c>
      <c r="K12" s="5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9" customFormat="1" ht="25" customHeight="1" x14ac:dyDescent="0.5">
      <c r="A13" s="112">
        <v>5</v>
      </c>
      <c r="B13" s="113" t="s">
        <v>14</v>
      </c>
      <c r="C13" s="113"/>
      <c r="D13" s="113" t="s">
        <v>86</v>
      </c>
      <c r="E13" s="114">
        <v>0.75</v>
      </c>
      <c r="F13" s="107">
        <v>26.5</v>
      </c>
      <c r="G13" s="116">
        <v>27</v>
      </c>
      <c r="H13" s="117">
        <f t="shared" si="3"/>
        <v>0.5</v>
      </c>
      <c r="I13" s="115">
        <v>26</v>
      </c>
      <c r="J13" s="118" t="s">
        <v>72</v>
      </c>
      <c r="K13" s="5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9" customFormat="1" ht="25" customHeight="1" x14ac:dyDescent="0.5">
      <c r="A14" s="45">
        <v>6</v>
      </c>
      <c r="B14" s="85" t="s">
        <v>38</v>
      </c>
      <c r="C14" s="85"/>
      <c r="D14" s="85" t="s">
        <v>87</v>
      </c>
      <c r="E14" s="60">
        <v>0.375</v>
      </c>
      <c r="F14" s="80">
        <v>11.5</v>
      </c>
      <c r="G14" s="61">
        <v>11</v>
      </c>
      <c r="H14" s="62">
        <f t="shared" si="3"/>
        <v>-0.5</v>
      </c>
      <c r="I14" s="99"/>
      <c r="J14" s="63"/>
      <c r="K14" s="5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59" customFormat="1" ht="25" customHeight="1" x14ac:dyDescent="0.5">
      <c r="A15" s="112">
        <v>7</v>
      </c>
      <c r="B15" s="137" t="s">
        <v>44</v>
      </c>
      <c r="C15" s="137"/>
      <c r="D15" s="120" t="s">
        <v>88</v>
      </c>
      <c r="E15" s="114">
        <v>0.375</v>
      </c>
      <c r="F15" s="115">
        <v>11.75</v>
      </c>
      <c r="G15" s="116">
        <v>10</v>
      </c>
      <c r="H15" s="117">
        <f t="shared" si="3"/>
        <v>-1.75</v>
      </c>
      <c r="I15" s="115">
        <v>10.5</v>
      </c>
      <c r="J15" s="118" t="s">
        <v>72</v>
      </c>
      <c r="K15" s="5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59" customFormat="1" ht="25" customHeight="1" x14ac:dyDescent="0.5">
      <c r="A16" s="112">
        <v>8</v>
      </c>
      <c r="B16" s="113" t="s">
        <v>17</v>
      </c>
      <c r="C16" s="113"/>
      <c r="D16" s="113" t="s">
        <v>89</v>
      </c>
      <c r="E16" s="114">
        <v>0.75</v>
      </c>
      <c r="F16" s="115">
        <v>22</v>
      </c>
      <c r="G16" s="116">
        <v>26.25</v>
      </c>
      <c r="H16" s="117">
        <f t="shared" si="3"/>
        <v>4.25</v>
      </c>
      <c r="I16" s="115">
        <v>24.5</v>
      </c>
      <c r="J16" s="118" t="s">
        <v>72</v>
      </c>
      <c r="K16" s="5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59" customFormat="1" ht="25" customHeight="1" x14ac:dyDescent="0.5">
      <c r="A17" s="112">
        <v>9</v>
      </c>
      <c r="B17" s="136" t="s">
        <v>46</v>
      </c>
      <c r="C17" s="136"/>
      <c r="D17" s="121" t="s">
        <v>90</v>
      </c>
      <c r="E17" s="114">
        <v>0.25</v>
      </c>
      <c r="F17" s="115">
        <v>3.5</v>
      </c>
      <c r="G17" s="116">
        <v>3.75</v>
      </c>
      <c r="H17" s="117">
        <f t="shared" si="3"/>
        <v>0.25</v>
      </c>
      <c r="I17" s="115">
        <v>4</v>
      </c>
      <c r="J17" s="118" t="s">
        <v>72</v>
      </c>
      <c r="K17" s="5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59" customFormat="1" ht="25" customHeight="1" x14ac:dyDescent="0.5">
      <c r="A18" s="112">
        <v>10</v>
      </c>
      <c r="B18" s="136" t="s">
        <v>47</v>
      </c>
      <c r="C18" s="136"/>
      <c r="D18" s="121" t="s">
        <v>91</v>
      </c>
      <c r="E18" s="114">
        <v>0.125</v>
      </c>
      <c r="F18" s="115">
        <v>1.5</v>
      </c>
      <c r="G18" s="116">
        <v>1.75</v>
      </c>
      <c r="H18" s="117">
        <f t="shared" si="3"/>
        <v>0.25</v>
      </c>
      <c r="I18" s="115">
        <v>3</v>
      </c>
      <c r="J18" s="118" t="s">
        <v>72</v>
      </c>
      <c r="K18" s="5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59" customFormat="1" ht="25" customHeight="1" x14ac:dyDescent="0.5">
      <c r="A19" s="112">
        <v>11</v>
      </c>
      <c r="B19" s="137" t="s">
        <v>48</v>
      </c>
      <c r="C19" s="137"/>
      <c r="D19" s="120" t="s">
        <v>92</v>
      </c>
      <c r="E19" s="114">
        <v>0.125</v>
      </c>
      <c r="F19" s="107">
        <v>1.5</v>
      </c>
      <c r="G19" s="116">
        <v>1.5</v>
      </c>
      <c r="H19" s="117">
        <f t="shared" ref="H19" si="4">G19-F19</f>
        <v>0</v>
      </c>
      <c r="I19" s="115">
        <v>3</v>
      </c>
      <c r="J19" s="118" t="s">
        <v>72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59" customFormat="1" ht="25" customHeight="1" x14ac:dyDescent="0.5">
      <c r="A20" s="112">
        <v>12</v>
      </c>
      <c r="B20" s="113" t="s">
        <v>49</v>
      </c>
      <c r="C20" s="113"/>
      <c r="D20" s="113" t="s">
        <v>93</v>
      </c>
      <c r="E20" s="114">
        <v>0.25</v>
      </c>
      <c r="F20" s="115">
        <v>15.75</v>
      </c>
      <c r="G20" s="116">
        <v>16.25</v>
      </c>
      <c r="H20" s="117">
        <f>G20-F20</f>
        <v>0.5</v>
      </c>
      <c r="I20" s="115">
        <v>15.5</v>
      </c>
      <c r="J20" s="118" t="s">
        <v>72</v>
      </c>
      <c r="K20" s="5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59" customFormat="1" ht="25" customHeight="1" x14ac:dyDescent="0.5">
      <c r="A21" s="112">
        <v>13</v>
      </c>
      <c r="B21" s="136" t="s">
        <v>50</v>
      </c>
      <c r="C21" s="136"/>
      <c r="D21" s="121" t="s">
        <v>94</v>
      </c>
      <c r="E21" s="114">
        <v>0.25</v>
      </c>
      <c r="F21" s="115">
        <v>11</v>
      </c>
      <c r="G21" s="116">
        <v>11.25</v>
      </c>
      <c r="H21" s="117">
        <f>G21-F21</f>
        <v>0.25</v>
      </c>
      <c r="I21" s="115"/>
      <c r="J21" s="118" t="s">
        <v>45</v>
      </c>
      <c r="K21" s="5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59" customFormat="1" ht="25" customHeight="1" x14ac:dyDescent="0.5">
      <c r="A22" s="45">
        <v>14</v>
      </c>
      <c r="B22" s="148" t="s">
        <v>51</v>
      </c>
      <c r="C22" s="148"/>
      <c r="D22" s="122" t="s">
        <v>95</v>
      </c>
      <c r="E22" s="60">
        <v>0.375</v>
      </c>
      <c r="F22" s="80">
        <v>11</v>
      </c>
      <c r="G22" s="61">
        <v>11</v>
      </c>
      <c r="H22" s="62">
        <f t="shared" ref="H22" si="5">G22-F22</f>
        <v>0</v>
      </c>
      <c r="I22" s="99"/>
      <c r="J22" s="63"/>
      <c r="K22" s="5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59" customFormat="1" ht="25" customHeight="1" x14ac:dyDescent="0.5">
      <c r="A23" s="45">
        <v>15</v>
      </c>
      <c r="B23" s="151" t="s">
        <v>52</v>
      </c>
      <c r="C23" s="151"/>
      <c r="D23" s="124" t="s">
        <v>96</v>
      </c>
      <c r="E23" s="60">
        <v>0.375</v>
      </c>
      <c r="F23" s="80">
        <v>12</v>
      </c>
      <c r="G23" s="61">
        <v>11.75</v>
      </c>
      <c r="H23" s="62">
        <f t="shared" ref="H23:H25" si="6">G23-F23</f>
        <v>-0.25</v>
      </c>
      <c r="I23" s="99"/>
      <c r="J23" s="95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59" customFormat="1" ht="25" customHeight="1" x14ac:dyDescent="0.5">
      <c r="A24" s="112">
        <v>16</v>
      </c>
      <c r="B24" s="137" t="s">
        <v>53</v>
      </c>
      <c r="C24" s="137"/>
      <c r="D24" s="120" t="s">
        <v>97</v>
      </c>
      <c r="E24" s="114">
        <v>0.25</v>
      </c>
      <c r="F24" s="115">
        <v>9.5</v>
      </c>
      <c r="G24" s="116">
        <v>9.25</v>
      </c>
      <c r="H24" s="117">
        <f t="shared" si="6"/>
        <v>-0.25</v>
      </c>
      <c r="I24" s="115">
        <v>9.25</v>
      </c>
      <c r="J24" s="119" t="s">
        <v>72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59" customFormat="1" ht="25" customHeight="1" x14ac:dyDescent="0.5">
      <c r="A25" s="112">
        <v>17</v>
      </c>
      <c r="B25" s="113" t="s">
        <v>54</v>
      </c>
      <c r="C25" s="113"/>
      <c r="D25" s="113" t="s">
        <v>98</v>
      </c>
      <c r="E25" s="114">
        <v>0.25</v>
      </c>
      <c r="F25" s="115">
        <v>6.25</v>
      </c>
      <c r="G25" s="116">
        <v>6</v>
      </c>
      <c r="H25" s="117">
        <f t="shared" si="6"/>
        <v>-0.25</v>
      </c>
      <c r="I25" s="115">
        <v>6</v>
      </c>
      <c r="J25" s="118" t="s">
        <v>72</v>
      </c>
      <c r="K25" s="5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59" customFormat="1" ht="25" customHeight="1" x14ac:dyDescent="0.5">
      <c r="A26" s="45">
        <v>18</v>
      </c>
      <c r="B26" s="149" t="s">
        <v>15</v>
      </c>
      <c r="C26" s="150"/>
      <c r="D26" s="123" t="s">
        <v>99</v>
      </c>
      <c r="E26" s="60">
        <v>0.125</v>
      </c>
      <c r="F26" s="80">
        <v>3.75</v>
      </c>
      <c r="G26" s="61">
        <v>3.25</v>
      </c>
      <c r="H26" s="62">
        <f>G26-F26</f>
        <v>-0.5</v>
      </c>
      <c r="I26" s="99"/>
      <c r="J26" s="63"/>
      <c r="K26" s="5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59" customFormat="1" ht="25" customHeight="1" x14ac:dyDescent="0.5">
      <c r="A27" s="45">
        <v>19</v>
      </c>
      <c r="B27" s="149" t="s">
        <v>16</v>
      </c>
      <c r="C27" s="150"/>
      <c r="D27" s="123" t="s">
        <v>100</v>
      </c>
      <c r="E27" s="60">
        <v>0.125</v>
      </c>
      <c r="F27" s="80">
        <v>0.5</v>
      </c>
      <c r="G27" s="61">
        <v>0.5</v>
      </c>
      <c r="H27" s="62">
        <f>G27-F27</f>
        <v>0</v>
      </c>
      <c r="I27" s="99"/>
      <c r="J27" s="96"/>
      <c r="K27" s="5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59" customFormat="1" ht="25" customHeight="1" x14ac:dyDescent="0.5">
      <c r="A28" s="112">
        <v>22</v>
      </c>
      <c r="B28" s="137" t="s">
        <v>57</v>
      </c>
      <c r="C28" s="137"/>
      <c r="D28" s="120" t="s">
        <v>101</v>
      </c>
      <c r="E28" s="114">
        <v>0.25</v>
      </c>
      <c r="F28" s="115">
        <v>9.75</v>
      </c>
      <c r="G28" s="116">
        <v>8.25</v>
      </c>
      <c r="H28" s="117">
        <f t="shared" ref="H28" si="7">G28-F28</f>
        <v>-1.5</v>
      </c>
      <c r="I28" s="115">
        <v>8.5</v>
      </c>
      <c r="J28" s="118" t="s">
        <v>72</v>
      </c>
      <c r="K28" s="5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59" customFormat="1" ht="25" customHeight="1" x14ac:dyDescent="0.5">
      <c r="A29" s="112">
        <v>23</v>
      </c>
      <c r="B29" s="137" t="s">
        <v>59</v>
      </c>
      <c r="C29" s="137"/>
      <c r="D29" s="120" t="s">
        <v>102</v>
      </c>
      <c r="E29" s="114">
        <v>0.25</v>
      </c>
      <c r="F29" s="115">
        <v>7</v>
      </c>
      <c r="G29" s="116">
        <v>6.75</v>
      </c>
      <c r="H29" s="117">
        <f t="shared" ref="H29" si="8">G29-F29</f>
        <v>-0.25</v>
      </c>
      <c r="I29" s="115">
        <v>6.75</v>
      </c>
      <c r="J29" s="118" t="s">
        <v>72</v>
      </c>
      <c r="K29" s="5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59" customFormat="1" ht="25" customHeight="1" x14ac:dyDescent="0.5">
      <c r="A30" s="112">
        <v>24</v>
      </c>
      <c r="B30" s="137" t="s">
        <v>58</v>
      </c>
      <c r="C30" s="137"/>
      <c r="D30" s="120" t="s">
        <v>103</v>
      </c>
      <c r="E30" s="114">
        <v>0.25</v>
      </c>
      <c r="F30" s="115">
        <v>5</v>
      </c>
      <c r="G30" s="116">
        <v>5.75</v>
      </c>
      <c r="H30" s="117">
        <f t="shared" ref="H30:H31" si="9">G30-F30</f>
        <v>0.75</v>
      </c>
      <c r="I30" s="115">
        <v>5.5</v>
      </c>
      <c r="J30" s="118" t="s">
        <v>72</v>
      </c>
      <c r="K30" s="5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59" customFormat="1" ht="25" customHeight="1" x14ac:dyDescent="0.5">
      <c r="A31" s="112">
        <v>25</v>
      </c>
      <c r="B31" s="113" t="s">
        <v>62</v>
      </c>
      <c r="C31" s="113"/>
      <c r="D31" s="113" t="s">
        <v>104</v>
      </c>
      <c r="E31" s="114">
        <v>0.75</v>
      </c>
      <c r="F31" s="115">
        <v>24</v>
      </c>
      <c r="G31" s="116">
        <v>22</v>
      </c>
      <c r="H31" s="117">
        <f t="shared" si="9"/>
        <v>-2</v>
      </c>
      <c r="I31" s="115">
        <v>22</v>
      </c>
      <c r="J31" s="118" t="s">
        <v>72</v>
      </c>
      <c r="K31" s="5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59" customFormat="1" ht="25" customHeight="1" x14ac:dyDescent="0.5">
      <c r="A32" s="112">
        <v>26</v>
      </c>
      <c r="B32" s="113" t="s">
        <v>66</v>
      </c>
      <c r="C32" s="113"/>
      <c r="D32" s="113" t="s">
        <v>105</v>
      </c>
      <c r="E32" s="114">
        <v>0.5</v>
      </c>
      <c r="F32" s="115">
        <v>46</v>
      </c>
      <c r="G32" s="116">
        <v>25</v>
      </c>
      <c r="H32" s="117">
        <f t="shared" ref="H32:H33" si="10">G32-F32</f>
        <v>-21</v>
      </c>
      <c r="I32" s="115"/>
      <c r="J32" s="118" t="s">
        <v>45</v>
      </c>
      <c r="K32" s="5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59" customFormat="1" ht="25" customHeight="1" x14ac:dyDescent="0.5">
      <c r="A33" s="112">
        <v>27</v>
      </c>
      <c r="B33" s="113" t="s">
        <v>68</v>
      </c>
      <c r="C33" s="113"/>
      <c r="D33" s="113" t="s">
        <v>106</v>
      </c>
      <c r="E33" s="114">
        <v>0.75</v>
      </c>
      <c r="F33" s="115">
        <v>22</v>
      </c>
      <c r="G33" s="116">
        <v>23.5</v>
      </c>
      <c r="H33" s="117">
        <f t="shared" si="10"/>
        <v>1.5</v>
      </c>
      <c r="I33" s="115">
        <v>22.5</v>
      </c>
      <c r="J33" s="118" t="s">
        <v>72</v>
      </c>
      <c r="K33" s="5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9" customHeight="1" x14ac:dyDescent="0.35">
      <c r="A34" s="5"/>
      <c r="B34" s="87" t="s">
        <v>78</v>
      </c>
      <c r="C34" s="5"/>
      <c r="D34" s="5"/>
      <c r="E34" s="8"/>
      <c r="F34" s="11"/>
      <c r="G34" s="8"/>
      <c r="H34" s="8"/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59" customFormat="1" ht="19" customHeight="1" x14ac:dyDescent="0.5">
      <c r="A35" s="6">
        <v>1</v>
      </c>
      <c r="B35" s="100" t="s">
        <v>34</v>
      </c>
      <c r="C35" s="6"/>
      <c r="D35" s="6"/>
      <c r="E35" s="101"/>
      <c r="F35" s="102"/>
      <c r="G35" s="101"/>
      <c r="H35" s="101"/>
      <c r="I35" s="10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s="59" customFormat="1" ht="19" customHeight="1" x14ac:dyDescent="0.5">
      <c r="A36" s="6">
        <v>2</v>
      </c>
      <c r="B36" s="100" t="s">
        <v>81</v>
      </c>
      <c r="C36" s="6"/>
      <c r="D36" s="6"/>
      <c r="E36" s="101"/>
      <c r="F36" s="102"/>
      <c r="G36" s="101"/>
      <c r="H36" s="101"/>
      <c r="I36" s="10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s="59" customFormat="1" ht="19" customHeight="1" x14ac:dyDescent="0.5">
      <c r="A37" s="6">
        <v>3</v>
      </c>
      <c r="B37" s="100" t="s">
        <v>73</v>
      </c>
      <c r="C37" s="6"/>
      <c r="D37" s="6"/>
      <c r="E37" s="101"/>
      <c r="F37" s="102"/>
      <c r="G37" s="101"/>
      <c r="H37" s="101"/>
      <c r="I37" s="10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4" s="59" customFormat="1" ht="19" customHeight="1" x14ac:dyDescent="0.5">
      <c r="A38" s="6">
        <v>4</v>
      </c>
      <c r="B38" s="100" t="s">
        <v>74</v>
      </c>
      <c r="C38" s="6"/>
      <c r="D38" s="6"/>
      <c r="E38" s="101"/>
      <c r="F38" s="102"/>
      <c r="G38" s="101"/>
      <c r="H38" s="101"/>
      <c r="I38" s="10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4" ht="19" customHeight="1" x14ac:dyDescent="0.35">
      <c r="A39" s="5"/>
      <c r="B39" s="103"/>
      <c r="C39" s="5"/>
      <c r="D39" s="5"/>
      <c r="E39" s="8"/>
      <c r="F39" s="11"/>
      <c r="G39" s="8"/>
      <c r="H39" s="8"/>
      <c r="I39" s="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4" ht="19" customHeight="1" x14ac:dyDescent="0.35">
      <c r="A40" s="5"/>
      <c r="B40" s="104"/>
      <c r="C40" s="5"/>
      <c r="D40" s="5"/>
      <c r="E40" s="8"/>
      <c r="F40" s="11"/>
      <c r="G40" s="8"/>
      <c r="H40" s="8"/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9" customHeight="1" x14ac:dyDescent="0.35">
      <c r="A41" s="5"/>
      <c r="B41" s="104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s="59" customFormat="1" ht="19" customHeight="1" x14ac:dyDescent="0.5">
      <c r="A42" s="6"/>
      <c r="B42" s="104"/>
      <c r="C42" s="6"/>
      <c r="D42" s="6"/>
      <c r="E42" s="101"/>
      <c r="F42" s="102"/>
      <c r="G42" s="101"/>
      <c r="H42" s="101"/>
      <c r="I42" s="10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4" s="59" customFormat="1" ht="19" customHeight="1" x14ac:dyDescent="0.5">
      <c r="A43" s="6"/>
      <c r="B43" s="104"/>
      <c r="C43" s="6"/>
      <c r="D43" s="6"/>
      <c r="E43" s="101"/>
      <c r="F43" s="102"/>
      <c r="G43" s="101"/>
      <c r="H43" s="101"/>
      <c r="I43" s="101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4" ht="19" customHeight="1" x14ac:dyDescent="0.35">
      <c r="A44" s="5"/>
      <c r="B44" s="104"/>
      <c r="C44" s="5"/>
      <c r="D44" s="5"/>
      <c r="E44" s="8"/>
      <c r="F44" s="11"/>
      <c r="G44" s="8"/>
      <c r="H44" s="8"/>
      <c r="I44" s="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4" ht="19" customHeight="1" x14ac:dyDescent="0.35">
      <c r="A45" s="5"/>
      <c r="B45" s="104"/>
      <c r="C45" s="5"/>
      <c r="D45" s="5"/>
      <c r="E45" s="8"/>
      <c r="F45" s="11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9" customHeight="1" x14ac:dyDescent="0.35">
      <c r="A46" s="5"/>
      <c r="B46" s="28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9" customHeight="1" x14ac:dyDescent="0.35">
      <c r="A47" s="5"/>
      <c r="B47" s="28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9" customHeight="1" x14ac:dyDescent="0.35">
      <c r="A48" s="5"/>
      <c r="B48" s="5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5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5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5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5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</sheetData>
  <mergeCells count="25"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1:C21"/>
    <mergeCell ref="B18:C18"/>
    <mergeCell ref="B15:C15"/>
    <mergeCell ref="B10:C10"/>
    <mergeCell ref="B11:C11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F668-985B-49F1-82C3-8E95538FD526}">
  <sheetPr codeName="Sheet4">
    <pageSetUpPr fitToPage="1"/>
  </sheetPr>
  <dimension ref="A1:V857"/>
  <sheetViews>
    <sheetView zoomScale="50" zoomScaleNormal="50" zoomScaleSheetLayoutView="44" workbookViewId="0">
      <pane xSplit="8" ySplit="4" topLeftCell="O9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2" t="s">
        <v>0</v>
      </c>
      <c r="B1" s="142"/>
      <c r="C1" s="27">
        <f>COMMENTS!C1</f>
        <v>118592</v>
      </c>
      <c r="E1" s="161"/>
      <c r="F1" s="140"/>
      <c r="G1" s="140"/>
      <c r="H1" s="16"/>
    </row>
    <row r="2" spans="1:22" ht="24.75" customHeight="1" thickBot="1" x14ac:dyDescent="0.55000000000000004">
      <c r="A2" s="142" t="s">
        <v>1</v>
      </c>
      <c r="B2" s="142"/>
      <c r="C2" s="1" t="str">
        <f>COMMENTS!C2</f>
        <v xml:space="preserve"> MANTRA ZIP HOOD</v>
      </c>
      <c r="E2" s="162"/>
      <c r="F2" s="141"/>
      <c r="G2" s="141"/>
      <c r="H2" s="17"/>
    </row>
    <row r="3" spans="1:22" ht="22.75" customHeight="1" thickBot="1" x14ac:dyDescent="0.55000000000000004">
      <c r="A3" s="142" t="s">
        <v>2</v>
      </c>
      <c r="B3" s="142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5" t="s">
        <v>3</v>
      </c>
      <c r="B4" s="145"/>
      <c r="C4" s="15" t="s">
        <v>13</v>
      </c>
      <c r="E4" s="88" t="str">
        <f>COMMENTS!F4</f>
        <v>DATE: 1/14/2025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3" t="s">
        <v>7</v>
      </c>
      <c r="C6" s="164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2"/>
      <c r="B7" s="153"/>
      <c r="C7" s="153"/>
      <c r="D7" s="153"/>
      <c r="E7" s="153"/>
      <c r="F7" s="153"/>
      <c r="G7" s="153"/>
      <c r="H7" s="154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5"/>
      <c r="B8" s="156"/>
      <c r="C8" s="156"/>
      <c r="D8" s="156"/>
      <c r="E8" s="156"/>
      <c r="F8" s="156"/>
      <c r="G8" s="156"/>
      <c r="H8" s="157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5"/>
      <c r="B9" s="156"/>
      <c r="C9" s="156"/>
      <c r="D9" s="156"/>
      <c r="E9" s="156"/>
      <c r="F9" s="156"/>
      <c r="G9" s="156"/>
      <c r="H9" s="157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5"/>
      <c r="B10" s="156"/>
      <c r="C10" s="156"/>
      <c r="D10" s="156"/>
      <c r="E10" s="156"/>
      <c r="F10" s="156"/>
      <c r="G10" s="156"/>
      <c r="H10" s="157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5"/>
      <c r="B11" s="156"/>
      <c r="C11" s="156"/>
      <c r="D11" s="156"/>
      <c r="E11" s="156"/>
      <c r="F11" s="156"/>
      <c r="G11" s="156"/>
      <c r="H11" s="157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5"/>
      <c r="B12" s="156"/>
      <c r="C12" s="156"/>
      <c r="D12" s="156"/>
      <c r="E12" s="156"/>
      <c r="F12" s="156"/>
      <c r="G12" s="156"/>
      <c r="H12" s="157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5"/>
      <c r="B13" s="156"/>
      <c r="C13" s="156"/>
      <c r="D13" s="156"/>
      <c r="E13" s="156"/>
      <c r="F13" s="156"/>
      <c r="G13" s="156"/>
      <c r="H13" s="157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5"/>
      <c r="B14" s="156"/>
      <c r="C14" s="156"/>
      <c r="D14" s="156"/>
      <c r="E14" s="156"/>
      <c r="F14" s="156"/>
      <c r="G14" s="156"/>
      <c r="H14" s="157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5"/>
      <c r="B15" s="156"/>
      <c r="C15" s="156"/>
      <c r="D15" s="156"/>
      <c r="E15" s="156"/>
      <c r="F15" s="156"/>
      <c r="G15" s="156"/>
      <c r="H15" s="157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5"/>
      <c r="B16" s="156"/>
      <c r="C16" s="156"/>
      <c r="D16" s="156"/>
      <c r="E16" s="156"/>
      <c r="F16" s="156"/>
      <c r="G16" s="156"/>
      <c r="H16" s="157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5"/>
      <c r="B17" s="156"/>
      <c r="C17" s="156"/>
      <c r="D17" s="156"/>
      <c r="E17" s="156"/>
      <c r="F17" s="156"/>
      <c r="G17" s="156"/>
      <c r="H17" s="157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5"/>
      <c r="B18" s="156"/>
      <c r="C18" s="156"/>
      <c r="D18" s="156"/>
      <c r="E18" s="156"/>
      <c r="F18" s="156"/>
      <c r="G18" s="156"/>
      <c r="H18" s="157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5"/>
      <c r="B19" s="156"/>
      <c r="C19" s="156"/>
      <c r="D19" s="156"/>
      <c r="E19" s="156"/>
      <c r="F19" s="156"/>
      <c r="G19" s="156"/>
      <c r="H19" s="157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5"/>
      <c r="B20" s="156"/>
      <c r="C20" s="156"/>
      <c r="D20" s="156"/>
      <c r="E20" s="156"/>
      <c r="F20" s="156"/>
      <c r="G20" s="156"/>
      <c r="H20" s="157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5"/>
      <c r="B21" s="156"/>
      <c r="C21" s="156"/>
      <c r="D21" s="156"/>
      <c r="E21" s="156"/>
      <c r="F21" s="156"/>
      <c r="G21" s="156"/>
      <c r="H21" s="157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5"/>
      <c r="B22" s="156"/>
      <c r="C22" s="156"/>
      <c r="D22" s="156"/>
      <c r="E22" s="156"/>
      <c r="F22" s="156"/>
      <c r="G22" s="156"/>
      <c r="H22" s="157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5"/>
      <c r="B23" s="156"/>
      <c r="C23" s="156"/>
      <c r="D23" s="156"/>
      <c r="E23" s="156"/>
      <c r="F23" s="156"/>
      <c r="G23" s="156"/>
      <c r="H23" s="157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5"/>
      <c r="B24" s="156"/>
      <c r="C24" s="156"/>
      <c r="D24" s="156"/>
      <c r="E24" s="156"/>
      <c r="F24" s="156"/>
      <c r="G24" s="156"/>
      <c r="H24" s="157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5"/>
      <c r="B25" s="156"/>
      <c r="C25" s="156"/>
      <c r="D25" s="156"/>
      <c r="E25" s="156"/>
      <c r="F25" s="156"/>
      <c r="G25" s="156"/>
      <c r="H25" s="157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5"/>
      <c r="B26" s="156"/>
      <c r="C26" s="156"/>
      <c r="D26" s="156"/>
      <c r="E26" s="156"/>
      <c r="F26" s="156"/>
      <c r="G26" s="156"/>
      <c r="H26" s="157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5"/>
      <c r="B27" s="156"/>
      <c r="C27" s="156"/>
      <c r="D27" s="156"/>
      <c r="E27" s="156"/>
      <c r="F27" s="156"/>
      <c r="G27" s="156"/>
      <c r="H27" s="157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5"/>
      <c r="B28" s="156"/>
      <c r="C28" s="156"/>
      <c r="D28" s="156"/>
      <c r="E28" s="156"/>
      <c r="F28" s="156"/>
      <c r="G28" s="156"/>
      <c r="H28" s="157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5"/>
      <c r="B29" s="156"/>
      <c r="C29" s="156"/>
      <c r="D29" s="156"/>
      <c r="E29" s="156"/>
      <c r="F29" s="156"/>
      <c r="G29" s="156"/>
      <c r="H29" s="157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5"/>
      <c r="B30" s="156"/>
      <c r="C30" s="156"/>
      <c r="D30" s="156"/>
      <c r="E30" s="156"/>
      <c r="F30" s="156"/>
      <c r="G30" s="156"/>
      <c r="H30" s="157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5"/>
      <c r="B31" s="156"/>
      <c r="C31" s="156"/>
      <c r="D31" s="156"/>
      <c r="E31" s="156"/>
      <c r="F31" s="156"/>
      <c r="G31" s="156"/>
      <c r="H31" s="157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5"/>
      <c r="B32" s="156"/>
      <c r="C32" s="156"/>
      <c r="D32" s="156"/>
      <c r="E32" s="156"/>
      <c r="F32" s="156"/>
      <c r="G32" s="156"/>
      <c r="H32" s="157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5"/>
      <c r="B33" s="156"/>
      <c r="C33" s="156"/>
      <c r="D33" s="156"/>
      <c r="E33" s="156"/>
      <c r="F33" s="156"/>
      <c r="G33" s="156"/>
      <c r="H33" s="157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5"/>
      <c r="B34" s="156"/>
      <c r="C34" s="156"/>
      <c r="D34" s="156"/>
      <c r="E34" s="156"/>
      <c r="F34" s="156"/>
      <c r="G34" s="156"/>
      <c r="H34" s="157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5"/>
      <c r="B35" s="156"/>
      <c r="C35" s="156"/>
      <c r="D35" s="156"/>
      <c r="E35" s="156"/>
      <c r="F35" s="156"/>
      <c r="G35" s="156"/>
      <c r="H35" s="157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5"/>
      <c r="B36" s="156"/>
      <c r="C36" s="156"/>
      <c r="D36" s="156"/>
      <c r="E36" s="156"/>
      <c r="F36" s="156"/>
      <c r="G36" s="156"/>
      <c r="H36" s="157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5"/>
      <c r="B37" s="156"/>
      <c r="C37" s="156"/>
      <c r="D37" s="156"/>
      <c r="E37" s="156"/>
      <c r="F37" s="156"/>
      <c r="G37" s="156"/>
      <c r="H37" s="15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8"/>
      <c r="B38" s="159"/>
      <c r="C38" s="159"/>
      <c r="D38" s="159"/>
      <c r="E38" s="159"/>
      <c r="F38" s="159"/>
      <c r="G38" s="159"/>
      <c r="H38" s="16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49"/>
  <sheetViews>
    <sheetView zoomScale="58" zoomScaleNormal="58" zoomScaleSheetLayoutView="65" workbookViewId="0">
      <pane xSplit="10" ySplit="5" topLeftCell="K20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1" sqref="D11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56.81640625" customWidth="1"/>
    <col min="4" max="4" width="65.26953125" bestFit="1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42" t="s">
        <v>9</v>
      </c>
      <c r="B1" s="142"/>
      <c r="C1" s="86">
        <f>COMMENTS!C1</f>
        <v>118592</v>
      </c>
      <c r="D1" s="182"/>
      <c r="E1" s="31"/>
      <c r="F1" s="32"/>
      <c r="G1" s="32"/>
      <c r="H1" s="14"/>
      <c r="I1" s="14"/>
      <c r="J1" s="14"/>
    </row>
    <row r="2" spans="1:21" ht="24.75" customHeight="1" thickBot="1" x14ac:dyDescent="1.05">
      <c r="A2" s="142" t="s">
        <v>10</v>
      </c>
      <c r="B2" s="142"/>
      <c r="C2" s="27" t="str">
        <f>COMMENTS!C2</f>
        <v xml:space="preserve"> MANTRA ZIP HOOD</v>
      </c>
      <c r="D2" s="180"/>
      <c r="F2" s="7"/>
      <c r="G2" s="7"/>
      <c r="H2" s="14"/>
      <c r="I2" s="14"/>
      <c r="J2" s="14"/>
    </row>
    <row r="3" spans="1:21" ht="22.75" customHeight="1" thickBot="1" x14ac:dyDescent="0.55000000000000004">
      <c r="A3" s="146" t="s">
        <v>29</v>
      </c>
      <c r="B3" s="147"/>
      <c r="C3" s="27" t="str">
        <f>COMMENTS!C3</f>
        <v>UNAVAILABLE</v>
      </c>
      <c r="D3" s="180"/>
      <c r="F3" s="33"/>
      <c r="G3" s="33"/>
      <c r="H3" s="34"/>
    </row>
    <row r="4" spans="1:21" ht="22.75" customHeight="1" thickBot="1" x14ac:dyDescent="0.55000000000000004">
      <c r="A4" s="142" t="s">
        <v>36</v>
      </c>
      <c r="B4" s="142"/>
      <c r="C4" s="27" t="str">
        <f>COMMENTS!C4</f>
        <v>FA25</v>
      </c>
      <c r="D4" s="180"/>
      <c r="F4" s="88">
        <f>COMMENTS!E4</f>
        <v>0</v>
      </c>
      <c r="G4" s="88" t="str">
        <f>COMMENTS!F4</f>
        <v>DATE: 1/14/2025</v>
      </c>
      <c r="H4" s="34"/>
    </row>
    <row r="5" spans="1:21" ht="22.75" customHeight="1" thickBot="1" x14ac:dyDescent="0.55000000000000004">
      <c r="A5" s="145" t="s">
        <v>11</v>
      </c>
      <c r="B5" s="145"/>
      <c r="C5" s="27" t="str">
        <f>COMMENTS!C5</f>
        <v>M</v>
      </c>
      <c r="D5" s="180"/>
      <c r="F5" s="33"/>
      <c r="G5" s="33"/>
    </row>
    <row r="6" spans="1:21" ht="22.75" customHeight="1" thickBot="1" x14ac:dyDescent="0.55000000000000004">
      <c r="A6" s="146" t="s">
        <v>8</v>
      </c>
      <c r="B6" s="147"/>
      <c r="C6" s="27">
        <f>COMMENTS!C6</f>
        <v>0</v>
      </c>
      <c r="D6" s="180"/>
      <c r="J6" s="36"/>
    </row>
    <row r="7" spans="1:21" ht="39.75" customHeight="1" thickBot="1" x14ac:dyDescent="0.4">
      <c r="A7" s="37"/>
      <c r="B7" s="163" t="s">
        <v>4</v>
      </c>
      <c r="C7" s="170"/>
      <c r="D7" s="183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71" t="s">
        <v>6</v>
      </c>
      <c r="C8" s="172"/>
      <c r="D8" s="186"/>
      <c r="E8" s="65"/>
      <c r="F8" s="66" t="s">
        <v>70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2">
        <v>1</v>
      </c>
      <c r="B9" s="173" t="s">
        <v>24</v>
      </c>
      <c r="C9" s="174"/>
      <c r="D9" s="187" t="s">
        <v>82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7">
        <v>2</v>
      </c>
      <c r="B10" s="166" t="s">
        <v>41</v>
      </c>
      <c r="C10" s="166"/>
      <c r="D10" s="187" t="s">
        <v>83</v>
      </c>
      <c r="E10" s="60">
        <v>0.75</v>
      </c>
      <c r="F10" s="79">
        <f t="shared" ref="F10:G13" si="0">G10-1</f>
        <v>20</v>
      </c>
      <c r="G10" s="79">
        <f t="shared" si="0"/>
        <v>21</v>
      </c>
      <c r="H10" s="80">
        <v>22</v>
      </c>
      <c r="I10" s="81">
        <f>H10+1</f>
        <v>23</v>
      </c>
      <c r="J10" s="81">
        <f>H10+2</f>
        <v>24</v>
      </c>
      <c r="K10" s="82">
        <f>I10+2</f>
        <v>25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7">
        <v>3</v>
      </c>
      <c r="B11" s="166" t="s">
        <v>32</v>
      </c>
      <c r="C11" s="166"/>
      <c r="D11" s="187" t="s">
        <v>84</v>
      </c>
      <c r="E11" s="60">
        <v>0.75</v>
      </c>
      <c r="F11" s="79">
        <f t="shared" si="0"/>
        <v>21.5</v>
      </c>
      <c r="G11" s="79">
        <f t="shared" si="0"/>
        <v>22.5</v>
      </c>
      <c r="H11" s="80">
        <v>23.5</v>
      </c>
      <c r="I11" s="81">
        <f>H11+1</f>
        <v>24.5</v>
      </c>
      <c r="J11" s="81">
        <f t="shared" ref="J11" si="1">H11+2</f>
        <v>25.5</v>
      </c>
      <c r="K11" s="82">
        <f t="shared" ref="K11" si="2">I11+2</f>
        <v>26.5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7">
        <v>4</v>
      </c>
      <c r="B12" s="165" t="s">
        <v>63</v>
      </c>
      <c r="C12" s="166"/>
      <c r="D12" s="187" t="s">
        <v>85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2">
        <v>5</v>
      </c>
      <c r="B13" s="173" t="s">
        <v>28</v>
      </c>
      <c r="C13" s="174"/>
      <c r="D13" s="187" t="s">
        <v>86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7">
        <v>6</v>
      </c>
      <c r="B14" s="83" t="s">
        <v>39</v>
      </c>
      <c r="C14" s="84"/>
      <c r="D14" s="187" t="s">
        <v>87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7">
        <v>7</v>
      </c>
      <c r="B15" s="165" t="s">
        <v>33</v>
      </c>
      <c r="C15" s="166"/>
      <c r="D15" s="187" t="s">
        <v>88</v>
      </c>
      <c r="E15" s="60">
        <v>0.375</v>
      </c>
      <c r="F15" s="79">
        <f>G15-0.5</f>
        <v>9.5</v>
      </c>
      <c r="G15" s="79">
        <f>H15-0.5</f>
        <v>10</v>
      </c>
      <c r="H15" s="80">
        <v>10.5</v>
      </c>
      <c r="I15" s="81">
        <f>H15+0.5</f>
        <v>11</v>
      </c>
      <c r="J15" s="81">
        <f>H15+1</f>
        <v>11.5</v>
      </c>
      <c r="K15" s="82">
        <f>I15+1</f>
        <v>12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7">
        <v>8</v>
      </c>
      <c r="B16" s="165" t="s">
        <v>27</v>
      </c>
      <c r="C16" s="166"/>
      <c r="D16" s="187" t="s">
        <v>89</v>
      </c>
      <c r="E16" s="60">
        <v>0.75</v>
      </c>
      <c r="F16" s="79">
        <f>G16-1</f>
        <v>22.5</v>
      </c>
      <c r="G16" s="79">
        <f>H16-1</f>
        <v>23.5</v>
      </c>
      <c r="H16" s="80">
        <v>24.5</v>
      </c>
      <c r="I16" s="81">
        <f>H16+1</f>
        <v>25.5</v>
      </c>
      <c r="J16" s="81">
        <f>H16+2</f>
        <v>26.5</v>
      </c>
      <c r="K16" s="82">
        <f>I16+2</f>
        <v>27.5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7">
        <v>9</v>
      </c>
      <c r="B17" s="165" t="s">
        <v>37</v>
      </c>
      <c r="C17" s="166"/>
      <c r="D17" s="187" t="s">
        <v>90</v>
      </c>
      <c r="E17" s="60">
        <v>0.25</v>
      </c>
      <c r="F17" s="79">
        <f>G17-1/4</f>
        <v>3.5</v>
      </c>
      <c r="G17" s="79">
        <f>H17-1/4</f>
        <v>3.75</v>
      </c>
      <c r="H17" s="80">
        <v>4</v>
      </c>
      <c r="I17" s="81">
        <f>H17+1/4</f>
        <v>4.25</v>
      </c>
      <c r="J17" s="81">
        <f>H17+0.5</f>
        <v>4.5</v>
      </c>
      <c r="K17" s="82">
        <f>I17+0.5</f>
        <v>4.75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7">
        <v>10</v>
      </c>
      <c r="B18" s="165" t="s">
        <v>42</v>
      </c>
      <c r="C18" s="166"/>
      <c r="D18" s="187" t="s">
        <v>91</v>
      </c>
      <c r="E18" s="60">
        <v>0.125</v>
      </c>
      <c r="F18" s="79">
        <f>G18-0</f>
        <v>3</v>
      </c>
      <c r="G18" s="79">
        <f>H18-0</f>
        <v>3</v>
      </c>
      <c r="H18" s="80">
        <v>3</v>
      </c>
      <c r="I18" s="81">
        <f>H18+0</f>
        <v>3</v>
      </c>
      <c r="J18" s="81">
        <f>H18+0</f>
        <v>3</v>
      </c>
      <c r="K18" s="82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2">
        <v>11</v>
      </c>
      <c r="B19" s="175" t="s">
        <v>55</v>
      </c>
      <c r="C19" s="176"/>
      <c r="D19" s="124" t="s">
        <v>92</v>
      </c>
      <c r="E19" s="60">
        <v>0.125</v>
      </c>
      <c r="F19" s="73">
        <f>G19-0</f>
        <v>3</v>
      </c>
      <c r="G19" s="73">
        <f>H19-0</f>
        <v>3</v>
      </c>
      <c r="H19" s="74">
        <v>3</v>
      </c>
      <c r="I19" s="75">
        <f>H19+0</f>
        <v>3</v>
      </c>
      <c r="J19" s="75">
        <f>H19+0</f>
        <v>3</v>
      </c>
      <c r="K19" s="76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7">
        <v>12</v>
      </c>
      <c r="B20" s="85" t="s">
        <v>49</v>
      </c>
      <c r="C20" s="184"/>
      <c r="D20" s="85" t="s">
        <v>93</v>
      </c>
      <c r="E20" s="60">
        <v>0.25</v>
      </c>
      <c r="F20" s="79">
        <f>G20-1/4</f>
        <v>15</v>
      </c>
      <c r="G20" s="79">
        <f>H20-1/4</f>
        <v>15.25</v>
      </c>
      <c r="H20" s="80">
        <v>15.5</v>
      </c>
      <c r="I20" s="81">
        <f>H20+1/4</f>
        <v>15.75</v>
      </c>
      <c r="J20" s="81">
        <f>H20+1/2</f>
        <v>16</v>
      </c>
      <c r="K20" s="82">
        <f>I20+0.5</f>
        <v>16.25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7">
        <v>13</v>
      </c>
      <c r="B21" s="148" t="s">
        <v>50</v>
      </c>
      <c r="C21" s="167"/>
      <c r="D21" s="122" t="s">
        <v>94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7">
        <v>14</v>
      </c>
      <c r="B22" s="85" t="s">
        <v>51</v>
      </c>
      <c r="C22" s="184"/>
      <c r="D22" s="85" t="s">
        <v>95</v>
      </c>
      <c r="E22" s="60">
        <v>0.375</v>
      </c>
      <c r="F22" s="79">
        <f>G22-0.5</f>
        <v>10.5</v>
      </c>
      <c r="G22" s="79">
        <f>H22-0</f>
        <v>11</v>
      </c>
      <c r="H22" s="80">
        <v>11</v>
      </c>
      <c r="I22" s="81">
        <f>H22+0.5</f>
        <v>11.5</v>
      </c>
      <c r="J22" s="81">
        <f>H22+0.5</f>
        <v>11.5</v>
      </c>
      <c r="K22" s="82">
        <f>I22+1</f>
        <v>12.5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7">
        <v>15</v>
      </c>
      <c r="B23" s="167" t="s">
        <v>52</v>
      </c>
      <c r="C23" s="185"/>
      <c r="D23" s="122" t="s">
        <v>96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7">
        <v>16</v>
      </c>
      <c r="B24" s="165" t="s">
        <v>53</v>
      </c>
      <c r="C24" s="166"/>
      <c r="D24" s="187" t="s">
        <v>97</v>
      </c>
      <c r="E24" s="60">
        <v>0.25</v>
      </c>
      <c r="F24" s="79">
        <f>G24-0.5</f>
        <v>8.75</v>
      </c>
      <c r="G24" s="79">
        <f>H24-0</f>
        <v>9.25</v>
      </c>
      <c r="H24" s="80">
        <v>9.25</v>
      </c>
      <c r="I24" s="81">
        <f>H24+0.5</f>
        <v>9.75</v>
      </c>
      <c r="J24" s="81">
        <f>H24+0.5</f>
        <v>9.75</v>
      </c>
      <c r="K24" s="82">
        <f>I24+0.5</f>
        <v>10.25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7">
        <v>17</v>
      </c>
      <c r="B25" s="165" t="s">
        <v>54</v>
      </c>
      <c r="C25" s="166"/>
      <c r="D25" s="187" t="s">
        <v>98</v>
      </c>
      <c r="E25" s="60">
        <v>0.25</v>
      </c>
      <c r="F25" s="79">
        <f>G25-0.25</f>
        <v>5.75</v>
      </c>
      <c r="G25" s="79">
        <f>H25</f>
        <v>6</v>
      </c>
      <c r="H25" s="80">
        <v>6</v>
      </c>
      <c r="I25" s="81">
        <f>H25+0.25</f>
        <v>6.25</v>
      </c>
      <c r="J25" s="81">
        <f>H25+0.25</f>
        <v>6.25</v>
      </c>
      <c r="K25" s="82">
        <f>I25+0.5</f>
        <v>6.75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77">
        <v>18</v>
      </c>
      <c r="B26" s="165" t="s">
        <v>25</v>
      </c>
      <c r="C26" s="166"/>
      <c r="D26" s="187" t="s">
        <v>99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7">
        <v>19</v>
      </c>
      <c r="B27" s="165" t="s">
        <v>26</v>
      </c>
      <c r="C27" s="166"/>
      <c r="D27" s="187" t="s">
        <v>100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7">
        <v>20</v>
      </c>
      <c r="B28" s="165" t="s">
        <v>65</v>
      </c>
      <c r="C28" s="166"/>
      <c r="D28" s="187" t="s">
        <v>101</v>
      </c>
      <c r="E28" s="60">
        <v>0.25</v>
      </c>
      <c r="F28" s="79">
        <f>G28-3/8</f>
        <v>7.75</v>
      </c>
      <c r="G28" s="79">
        <f>H28-3/8</f>
        <v>8.125</v>
      </c>
      <c r="H28" s="80">
        <v>8.5</v>
      </c>
      <c r="I28" s="81">
        <f>H28+0.375</f>
        <v>8.875</v>
      </c>
      <c r="J28" s="81">
        <f>H28+0.75</f>
        <v>9.25</v>
      </c>
      <c r="K28" s="82">
        <f>I28+3/4</f>
        <v>9.625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7">
        <v>21</v>
      </c>
      <c r="B29" s="165" t="s">
        <v>67</v>
      </c>
      <c r="C29" s="166"/>
      <c r="D29" s="187" t="s">
        <v>102</v>
      </c>
      <c r="E29" s="60">
        <v>0.25</v>
      </c>
      <c r="F29" s="79">
        <f>G29-0.375</f>
        <v>6</v>
      </c>
      <c r="G29" s="79">
        <f>H29-0.375</f>
        <v>6.375</v>
      </c>
      <c r="H29" s="80">
        <v>6.75</v>
      </c>
      <c r="I29" s="81">
        <f>H29+0.375</f>
        <v>7.125</v>
      </c>
      <c r="J29" s="81">
        <f>H29+0.75</f>
        <v>7.5</v>
      </c>
      <c r="K29" s="82">
        <f>I29+0.75</f>
        <v>7.875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7">
        <v>22</v>
      </c>
      <c r="B30" s="165" t="s">
        <v>60</v>
      </c>
      <c r="C30" s="166"/>
      <c r="D30" s="187" t="s">
        <v>103</v>
      </c>
      <c r="E30" s="60">
        <v>0.25</v>
      </c>
      <c r="F30" s="79">
        <f>G30-1/4</f>
        <v>5</v>
      </c>
      <c r="G30" s="79">
        <f>H30-1/4</f>
        <v>5.25</v>
      </c>
      <c r="H30" s="80">
        <v>5.5</v>
      </c>
      <c r="I30" s="81">
        <f>H30+1/4</f>
        <v>5.75</v>
      </c>
      <c r="J30" s="81">
        <f>H30+0.5</f>
        <v>6</v>
      </c>
      <c r="K30" s="82">
        <f>I30+0.5</f>
        <v>6.25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7">
        <v>23</v>
      </c>
      <c r="B31" s="165" t="s">
        <v>64</v>
      </c>
      <c r="C31" s="166"/>
      <c r="D31" s="187" t="s">
        <v>104</v>
      </c>
      <c r="E31" s="60">
        <v>0.75</v>
      </c>
      <c r="F31" s="79">
        <f>G31-1</f>
        <v>20</v>
      </c>
      <c r="G31" s="79">
        <f>H31-1</f>
        <v>21</v>
      </c>
      <c r="H31" s="80">
        <v>22</v>
      </c>
      <c r="I31" s="81">
        <f>H31+1</f>
        <v>23</v>
      </c>
      <c r="J31" s="81">
        <f t="shared" ref="J31" si="5">H31+2</f>
        <v>24</v>
      </c>
      <c r="K31" s="82">
        <f t="shared" ref="K31" si="6">I31+2</f>
        <v>25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7">
        <v>24</v>
      </c>
      <c r="B32" s="165" t="s">
        <v>66</v>
      </c>
      <c r="C32" s="166"/>
      <c r="D32" s="187" t="s">
        <v>105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7">
        <v>25</v>
      </c>
      <c r="B33" s="165" t="s">
        <v>68</v>
      </c>
      <c r="C33" s="166"/>
      <c r="D33" s="187" t="s">
        <v>106</v>
      </c>
      <c r="E33" s="78">
        <v>0.25</v>
      </c>
      <c r="F33" s="79">
        <f>G33-0.875</f>
        <v>20.75</v>
      </c>
      <c r="G33" s="79">
        <f>H33-0.875</f>
        <v>21.625</v>
      </c>
      <c r="H33" s="80">
        <v>22.5</v>
      </c>
      <c r="I33" s="81">
        <f>H33+0.875</f>
        <v>23.375</v>
      </c>
      <c r="J33" s="81">
        <f>H33+1.75</f>
        <v>24.25</v>
      </c>
      <c r="K33" s="82">
        <f>I33+1.75</f>
        <v>25.125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9">
        <v>26</v>
      </c>
      <c r="B34" s="168" t="s">
        <v>69</v>
      </c>
      <c r="C34" s="169"/>
      <c r="D34" s="129"/>
      <c r="E34" s="90">
        <v>0.125</v>
      </c>
      <c r="F34" s="91">
        <f>G34-0.25</f>
        <v>-0.5</v>
      </c>
      <c r="G34" s="91">
        <f>H34-0.25</f>
        <v>-0.25</v>
      </c>
      <c r="H34" s="92"/>
      <c r="I34" s="93">
        <f>H34+0.25</f>
        <v>0.25</v>
      </c>
      <c r="J34" s="93">
        <f>H34+0.5</f>
        <v>0.5</v>
      </c>
      <c r="K34" s="94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</sheetData>
  <mergeCells count="31">
    <mergeCell ref="B34:C34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33:C33"/>
    <mergeCell ref="B32:C32"/>
    <mergeCell ref="A1:B1"/>
    <mergeCell ref="A2:B2"/>
    <mergeCell ref="A3:B3"/>
    <mergeCell ref="A4:B4"/>
    <mergeCell ref="A5:B5"/>
    <mergeCell ref="B23:C23"/>
    <mergeCell ref="B24:C24"/>
    <mergeCell ref="B15:C15"/>
    <mergeCell ref="B25:C25"/>
    <mergeCell ref="B28:C28"/>
    <mergeCell ref="B29:C29"/>
    <mergeCell ref="B30:C30"/>
    <mergeCell ref="B31:C31"/>
    <mergeCell ref="B27:C27"/>
    <mergeCell ref="B26:C26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A74927-02D5-42ED-A3A9-225560F7D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F54571-5C52-42FC-9B49-EAB7CC60D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E7410A-28AB-4A0F-8CEB-49551A49737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2023-03-28T14:55:23Z</cp:lastPrinted>
  <dcterms:created xsi:type="dcterms:W3CDTF">2016-07-21T00:16:02Z</dcterms:created>
  <dcterms:modified xsi:type="dcterms:W3CDTF">2025-02-10T07:42:21Z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