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4-INTERNAL-PURCHASE-ORDER/4-2-TRIM-ORDER/TRIM-PO/DRAFT-PO/"/>
    </mc:Choice>
  </mc:AlternateContent>
  <xr:revisionPtr revIDLastSave="149" documentId="8_{F34A586E-3BF2-4F01-9A1E-1DCE88BEF4B4}" xr6:coauthVersionLast="47" xr6:coauthVersionMax="47" xr10:uidLastSave="{7319F77F-A661-491E-AD53-E999CAED43CD}"/>
  <bookViews>
    <workbookView xWindow="-110" yWindow="-110" windowWidth="19420" windowHeight="10300" xr2:uid="{00000000-000D-0000-FFFF-FFFF00000000}"/>
  </bookViews>
  <sheets>
    <sheet name="PO" sheetId="1" r:id="rId1"/>
    <sheet name="Main order form" sheetId="3" r:id="rId2"/>
    <sheet name="UPC (2)" sheetId="19" state="hidden" r:id="rId3"/>
    <sheet name="UPC." sheetId="24" state="hidden" r:id="rId4"/>
    <sheet name="UPC. (2)" sheetId="25" r:id="rId5"/>
    <sheet name="STUSSY CODE LIST" sheetId="4" r:id="rId6"/>
    <sheet name="RAW DATA" sheetId="16" state="hidden" r:id="rId7"/>
    <sheet name="Sheet2" sheetId="17" state="hidden" r:id="rId8"/>
  </sheets>
  <definedNames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xlnm._FilterDatabase" localSheetId="6" hidden="1">'RAW DATA'!$A$1:$H$236</definedName>
    <definedName name="_xlnm._FilterDatabase" localSheetId="7" hidden="1">Sheet2!$A$1:$AB$36</definedName>
    <definedName name="_xlnm._FilterDatabase" localSheetId="2" hidden="1">'UPC (2)'!$A$1:$G$130</definedName>
    <definedName name="_xlnm._FilterDatabase" localSheetId="3" hidden="1">UPC.!$A$1:$L$248</definedName>
    <definedName name="_xlnm._FilterDatabase" localSheetId="4" hidden="1">'UPC. (2)'!$A$1:$L$3</definedName>
    <definedName name="CLCODE" localSheetId="2">#REF!</definedName>
    <definedName name="CLCODE">#REF!</definedName>
    <definedName name="COLOR" localSheetId="2">#REF!</definedName>
    <definedName name="COLOR">#REF!</definedName>
    <definedName name="_xlnm.Print_Area" localSheetId="3">UPC.!$A$1:$L$248</definedName>
    <definedName name="_xlnm.Print_Area" localSheetId="4">'UPC. (2)'!$A$1:$L$3</definedName>
    <definedName name="_xlnm.Print_Titles" localSheetId="2">'UPC (2)'!$1:$1</definedName>
    <definedName name="STYLE" localSheetId="2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3" i="1" s="1"/>
  <c r="I2" i="24"/>
  <c r="I2" i="25"/>
  <c r="J2" i="24"/>
  <c r="H3" i="25"/>
  <c r="P2" i="25"/>
  <c r="J2" i="25"/>
  <c r="I3" i="24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171" i="24"/>
  <c r="I172" i="24"/>
  <c r="I173" i="24"/>
  <c r="I174" i="24"/>
  <c r="I175" i="24"/>
  <c r="I176" i="24"/>
  <c r="I177" i="24"/>
  <c r="I178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26" i="24"/>
  <c r="I227" i="24"/>
  <c r="I228" i="24"/>
  <c r="I229" i="24"/>
  <c r="I230" i="24"/>
  <c r="I231" i="24"/>
  <c r="I232" i="24"/>
  <c r="I233" i="24"/>
  <c r="I234" i="24"/>
  <c r="I23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P5" i="24"/>
  <c r="P6" i="24"/>
  <c r="P7" i="24"/>
  <c r="P4" i="24"/>
  <c r="P3" i="24"/>
  <c r="P2" i="24"/>
  <c r="H248" i="24"/>
  <c r="J247" i="24"/>
  <c r="J246" i="24"/>
  <c r="J245" i="24"/>
  <c r="J244" i="24"/>
  <c r="J243" i="24"/>
  <c r="J242" i="24"/>
  <c r="J241" i="24"/>
  <c r="J240" i="24"/>
  <c r="J239" i="24"/>
  <c r="J238" i="24"/>
  <c r="J237" i="24"/>
  <c r="J236" i="24"/>
  <c r="J235" i="24"/>
  <c r="J234" i="24"/>
  <c r="J233" i="24"/>
  <c r="J232" i="24"/>
  <c r="J231" i="24"/>
  <c r="J230" i="24"/>
  <c r="J229" i="24"/>
  <c r="J228" i="24"/>
  <c r="J227" i="24"/>
  <c r="J226" i="24"/>
  <c r="J225" i="24"/>
  <c r="J224" i="24"/>
  <c r="J223" i="24"/>
  <c r="J222" i="24"/>
  <c r="J221" i="24"/>
  <c r="J220" i="24"/>
  <c r="J219" i="24"/>
  <c r="J218" i="24"/>
  <c r="J217" i="24"/>
  <c r="J216" i="24"/>
  <c r="J215" i="24"/>
  <c r="J214" i="24"/>
  <c r="J213" i="24"/>
  <c r="J212" i="24"/>
  <c r="J211" i="24"/>
  <c r="J210" i="24"/>
  <c r="J209" i="24"/>
  <c r="J208" i="24"/>
  <c r="J207" i="24"/>
  <c r="J206" i="24"/>
  <c r="J205" i="24"/>
  <c r="J204" i="24"/>
  <c r="J203" i="24"/>
  <c r="J202" i="24"/>
  <c r="J201" i="24"/>
  <c r="J200" i="24"/>
  <c r="J199" i="24"/>
  <c r="J198" i="24"/>
  <c r="J197" i="24"/>
  <c r="J196" i="24"/>
  <c r="J195" i="24"/>
  <c r="J194" i="24"/>
  <c r="J193" i="24"/>
  <c r="J192" i="24"/>
  <c r="J191" i="24"/>
  <c r="J190" i="24"/>
  <c r="J189" i="24"/>
  <c r="J188" i="24"/>
  <c r="J187" i="24"/>
  <c r="J186" i="24"/>
  <c r="J185" i="24"/>
  <c r="J184" i="24"/>
  <c r="J183" i="24"/>
  <c r="J182" i="24"/>
  <c r="J181" i="24"/>
  <c r="J180" i="24"/>
  <c r="J179" i="24"/>
  <c r="J178" i="24"/>
  <c r="J177" i="24"/>
  <c r="J176" i="24"/>
  <c r="J175" i="24"/>
  <c r="J174" i="24"/>
  <c r="J173" i="24"/>
  <c r="J172" i="24"/>
  <c r="J171" i="24"/>
  <c r="J170" i="24"/>
  <c r="J169" i="24"/>
  <c r="J168" i="24"/>
  <c r="J167" i="24"/>
  <c r="J166" i="24"/>
  <c r="J165" i="24"/>
  <c r="J164" i="24"/>
  <c r="J163" i="24"/>
  <c r="J162" i="24"/>
  <c r="J161" i="24"/>
  <c r="J160" i="24"/>
  <c r="J159" i="24"/>
  <c r="J158" i="24"/>
  <c r="J157" i="24"/>
  <c r="J156" i="24"/>
  <c r="J155" i="24"/>
  <c r="J154" i="24"/>
  <c r="J153" i="24"/>
  <c r="J152" i="24"/>
  <c r="J151" i="24"/>
  <c r="J150" i="24"/>
  <c r="J149" i="24"/>
  <c r="J148" i="24"/>
  <c r="J147" i="24"/>
  <c r="J146" i="24"/>
  <c r="J145" i="24"/>
  <c r="J144" i="24"/>
  <c r="J143" i="24"/>
  <c r="J142" i="24"/>
  <c r="J141" i="24"/>
  <c r="J140" i="24"/>
  <c r="J139" i="24"/>
  <c r="J138" i="24"/>
  <c r="J137" i="24"/>
  <c r="J136" i="24"/>
  <c r="J135" i="24"/>
  <c r="J134" i="24"/>
  <c r="J133" i="24"/>
  <c r="J132" i="24"/>
  <c r="J131" i="24"/>
  <c r="J130" i="24"/>
  <c r="J129" i="24"/>
  <c r="J128" i="24"/>
  <c r="J127" i="24"/>
  <c r="J126" i="24"/>
  <c r="J125" i="24"/>
  <c r="J124" i="24"/>
  <c r="J123" i="24"/>
  <c r="J122" i="24"/>
  <c r="J121" i="24"/>
  <c r="J120" i="24"/>
  <c r="J119" i="24"/>
  <c r="J118" i="24"/>
  <c r="J117" i="24"/>
  <c r="J116" i="24"/>
  <c r="J115" i="24"/>
  <c r="J114" i="24"/>
  <c r="J113" i="24"/>
  <c r="J112" i="24"/>
  <c r="J111" i="24"/>
  <c r="J110" i="24"/>
  <c r="J109" i="24"/>
  <c r="J108" i="24"/>
  <c r="J107" i="24"/>
  <c r="J106" i="24"/>
  <c r="J105" i="24"/>
  <c r="J104" i="24"/>
  <c r="J103" i="24"/>
  <c r="J102" i="24"/>
  <c r="J101" i="24"/>
  <c r="J100" i="24"/>
  <c r="J99" i="24"/>
  <c r="J98" i="24"/>
  <c r="J97" i="24"/>
  <c r="J96" i="24"/>
  <c r="J95" i="24"/>
  <c r="J94" i="24"/>
  <c r="J93" i="24"/>
  <c r="J92" i="24"/>
  <c r="J91" i="24"/>
  <c r="J90" i="24"/>
  <c r="J89" i="24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J3" i="24"/>
  <c r="L11" i="1"/>
  <c r="I3" i="25" l="1"/>
  <c r="K2" i="25"/>
  <c r="J3" i="25"/>
  <c r="K150" i="24"/>
  <c r="L150" i="24" s="1"/>
  <c r="K162" i="24"/>
  <c r="L162" i="24" s="1"/>
  <c r="K166" i="24"/>
  <c r="L166" i="24" s="1"/>
  <c r="K170" i="24"/>
  <c r="L170" i="24" s="1"/>
  <c r="K178" i="24"/>
  <c r="L178" i="24" s="1"/>
  <c r="K190" i="24"/>
  <c r="L190" i="24" s="1"/>
  <c r="K198" i="24"/>
  <c r="L198" i="24" s="1"/>
  <c r="K202" i="24"/>
  <c r="L202" i="24" s="1"/>
  <c r="K206" i="24"/>
  <c r="L206" i="24" s="1"/>
  <c r="K210" i="24"/>
  <c r="L210" i="24" s="1"/>
  <c r="K239" i="24"/>
  <c r="L239" i="24" s="1"/>
  <c r="K27" i="24"/>
  <c r="L27" i="24" s="1"/>
  <c r="K39" i="24"/>
  <c r="L39" i="24" s="1"/>
  <c r="K35" i="24"/>
  <c r="L35" i="24" s="1"/>
  <c r="K31" i="24"/>
  <c r="L31" i="24" s="1"/>
  <c r="K189" i="24"/>
  <c r="L189" i="24" s="1"/>
  <c r="K141" i="24"/>
  <c r="L141" i="24" s="1"/>
  <c r="K145" i="24"/>
  <c r="L145" i="24" s="1"/>
  <c r="K153" i="24"/>
  <c r="L153" i="24" s="1"/>
  <c r="K173" i="24"/>
  <c r="L173" i="24" s="1"/>
  <c r="K229" i="24"/>
  <c r="L229" i="24" s="1"/>
  <c r="K241" i="24"/>
  <c r="L241" i="24" s="1"/>
  <c r="K4" i="24"/>
  <c r="L4" i="24" s="1"/>
  <c r="K12" i="24"/>
  <c r="L12" i="24" s="1"/>
  <c r="K16" i="24"/>
  <c r="L16" i="24" s="1"/>
  <c r="K152" i="24"/>
  <c r="L152" i="24" s="1"/>
  <c r="K200" i="24"/>
  <c r="L200" i="24" s="1"/>
  <c r="K204" i="24"/>
  <c r="L204" i="24" s="1"/>
  <c r="K212" i="24"/>
  <c r="L212" i="24" s="1"/>
  <c r="K228" i="24"/>
  <c r="L228" i="24" s="1"/>
  <c r="K120" i="24"/>
  <c r="L120" i="24" s="1"/>
  <c r="K176" i="24"/>
  <c r="L176" i="24" s="1"/>
  <c r="K113" i="24"/>
  <c r="L113" i="24" s="1"/>
  <c r="K177" i="24"/>
  <c r="L177" i="24" s="1"/>
  <c r="I248" i="24"/>
  <c r="K6" i="24"/>
  <c r="L6" i="24" s="1"/>
  <c r="K10" i="24"/>
  <c r="L10" i="24" s="1"/>
  <c r="K14" i="24"/>
  <c r="L14" i="24" s="1"/>
  <c r="K18" i="24"/>
  <c r="L18" i="24" s="1"/>
  <c r="K114" i="24"/>
  <c r="L114" i="24" s="1"/>
  <c r="K130" i="24"/>
  <c r="L130" i="24" s="1"/>
  <c r="K134" i="24"/>
  <c r="L134" i="24" s="1"/>
  <c r="K138" i="24"/>
  <c r="L138" i="24" s="1"/>
  <c r="K161" i="24"/>
  <c r="L161" i="24" s="1"/>
  <c r="K19" i="24"/>
  <c r="L19" i="24" s="1"/>
  <c r="K79" i="24"/>
  <c r="L79" i="24" s="1"/>
  <c r="K83" i="24"/>
  <c r="L83" i="24" s="1"/>
  <c r="K91" i="24"/>
  <c r="L91" i="24" s="1"/>
  <c r="K95" i="24"/>
  <c r="L95" i="24" s="1"/>
  <c r="K107" i="24"/>
  <c r="L107" i="24" s="1"/>
  <c r="K111" i="24"/>
  <c r="L111" i="24" s="1"/>
  <c r="K127" i="24"/>
  <c r="L127" i="24" s="1"/>
  <c r="K175" i="24"/>
  <c r="L175" i="24" s="1"/>
  <c r="K179" i="24"/>
  <c r="L179" i="24" s="1"/>
  <c r="K183" i="24"/>
  <c r="L183" i="24" s="1"/>
  <c r="K191" i="24"/>
  <c r="L191" i="24" s="1"/>
  <c r="K199" i="24"/>
  <c r="L199" i="24" s="1"/>
  <c r="K227" i="24"/>
  <c r="L227" i="24" s="1"/>
  <c r="K129" i="24"/>
  <c r="L129" i="24" s="1"/>
  <c r="K195" i="24"/>
  <c r="L195" i="24" s="1"/>
  <c r="K40" i="24"/>
  <c r="L40" i="24" s="1"/>
  <c r="K44" i="24"/>
  <c r="L44" i="24" s="1"/>
  <c r="K48" i="24"/>
  <c r="L48" i="24" s="1"/>
  <c r="K52" i="24"/>
  <c r="L52" i="24" s="1"/>
  <c r="K56" i="24"/>
  <c r="L56" i="24" s="1"/>
  <c r="K60" i="24"/>
  <c r="L60" i="24" s="1"/>
  <c r="K64" i="24"/>
  <c r="L64" i="24" s="1"/>
  <c r="K68" i="24"/>
  <c r="L68" i="24" s="1"/>
  <c r="K72" i="24"/>
  <c r="L72" i="24" s="1"/>
  <c r="K76" i="24"/>
  <c r="L76" i="24" s="1"/>
  <c r="K84" i="24"/>
  <c r="L84" i="24" s="1"/>
  <c r="K88" i="24"/>
  <c r="L88" i="24" s="1"/>
  <c r="K100" i="24"/>
  <c r="L100" i="24" s="1"/>
  <c r="K104" i="24"/>
  <c r="L104" i="24" s="1"/>
  <c r="K108" i="24"/>
  <c r="L108" i="24" s="1"/>
  <c r="K115" i="24"/>
  <c r="L115" i="24" s="1"/>
  <c r="K215" i="24"/>
  <c r="L215" i="24" s="1"/>
  <c r="J248" i="24"/>
  <c r="K25" i="24"/>
  <c r="L25" i="24" s="1"/>
  <c r="K41" i="24"/>
  <c r="L41" i="24" s="1"/>
  <c r="K89" i="24"/>
  <c r="L89" i="24" s="1"/>
  <c r="K97" i="24"/>
  <c r="L97" i="24" s="1"/>
  <c r="K101" i="24"/>
  <c r="L101" i="24" s="1"/>
  <c r="K105" i="24"/>
  <c r="L105" i="24" s="1"/>
  <c r="K135" i="24"/>
  <c r="L135" i="24" s="1"/>
  <c r="K143" i="24"/>
  <c r="L143" i="24" s="1"/>
  <c r="K193" i="24"/>
  <c r="L193" i="24" s="1"/>
  <c r="K197" i="24"/>
  <c r="L197" i="24" s="1"/>
  <c r="K240" i="24"/>
  <c r="L240" i="24" s="1"/>
  <c r="K148" i="24"/>
  <c r="L148" i="24" s="1"/>
  <c r="K159" i="24"/>
  <c r="L159" i="24" s="1"/>
  <c r="K209" i="24"/>
  <c r="L209" i="24" s="1"/>
  <c r="K213" i="24"/>
  <c r="L213" i="24" s="1"/>
  <c r="K217" i="24"/>
  <c r="L217" i="24" s="1"/>
  <c r="K221" i="24"/>
  <c r="L221" i="24" s="1"/>
  <c r="K225" i="24"/>
  <c r="L225" i="24" s="1"/>
  <c r="K80" i="24"/>
  <c r="L80" i="24" s="1"/>
  <c r="K205" i="24"/>
  <c r="L205" i="24" s="1"/>
  <c r="K247" i="24"/>
  <c r="L247" i="24" s="1"/>
  <c r="K96" i="24"/>
  <c r="L96" i="24" s="1"/>
  <c r="K112" i="24"/>
  <c r="L112" i="24" s="1"/>
  <c r="K21" i="24"/>
  <c r="L21" i="24" s="1"/>
  <c r="K174" i="24"/>
  <c r="L174" i="24" s="1"/>
  <c r="K22" i="24"/>
  <c r="L22" i="24" s="1"/>
  <c r="K38" i="24"/>
  <c r="L38" i="24" s="1"/>
  <c r="K124" i="24"/>
  <c r="L124" i="24" s="1"/>
  <c r="K142" i="24"/>
  <c r="L142" i="24" s="1"/>
  <c r="K163" i="24"/>
  <c r="L163" i="24" s="1"/>
  <c r="K184" i="24"/>
  <c r="L184" i="24" s="1"/>
  <c r="K188" i="24"/>
  <c r="L188" i="24" s="1"/>
  <c r="K233" i="24"/>
  <c r="L233" i="24" s="1"/>
  <c r="K237" i="24"/>
  <c r="L237" i="24" s="1"/>
  <c r="K244" i="24"/>
  <c r="L244" i="24" s="1"/>
  <c r="K9" i="24"/>
  <c r="L9" i="24" s="1"/>
  <c r="K144" i="24"/>
  <c r="L144" i="24" s="1"/>
  <c r="K3" i="24"/>
  <c r="L3" i="24" s="1"/>
  <c r="K7" i="24"/>
  <c r="L7" i="24" s="1"/>
  <c r="K42" i="24"/>
  <c r="L42" i="24" s="1"/>
  <c r="K46" i="24"/>
  <c r="L46" i="24" s="1"/>
  <c r="K50" i="24"/>
  <c r="L50" i="24" s="1"/>
  <c r="K54" i="24"/>
  <c r="L54" i="24" s="1"/>
  <c r="K58" i="24"/>
  <c r="L58" i="24" s="1"/>
  <c r="K82" i="24"/>
  <c r="L82" i="24" s="1"/>
  <c r="K90" i="24"/>
  <c r="L90" i="24" s="1"/>
  <c r="K94" i="24"/>
  <c r="L94" i="24" s="1"/>
  <c r="K98" i="24"/>
  <c r="L98" i="24" s="1"/>
  <c r="K117" i="24"/>
  <c r="L117" i="24" s="1"/>
  <c r="K139" i="24"/>
  <c r="L139" i="24" s="1"/>
  <c r="K146" i="24"/>
  <c r="L146" i="24" s="1"/>
  <c r="K171" i="24"/>
  <c r="L171" i="24" s="1"/>
  <c r="K181" i="24"/>
  <c r="L181" i="24" s="1"/>
  <c r="K192" i="24"/>
  <c r="L192" i="24" s="1"/>
  <c r="K207" i="24"/>
  <c r="L207" i="24" s="1"/>
  <c r="K226" i="24"/>
  <c r="L226" i="24" s="1"/>
  <c r="K23" i="24"/>
  <c r="L23" i="24" s="1"/>
  <c r="K121" i="24"/>
  <c r="L121" i="24" s="1"/>
  <c r="K125" i="24"/>
  <c r="L125" i="24" s="1"/>
  <c r="K136" i="24"/>
  <c r="L136" i="24" s="1"/>
  <c r="K157" i="24"/>
  <c r="L157" i="24" s="1"/>
  <c r="K168" i="24"/>
  <c r="L168" i="24" s="1"/>
  <c r="K185" i="24"/>
  <c r="L185" i="24" s="1"/>
  <c r="K219" i="24"/>
  <c r="L219" i="24" s="1"/>
  <c r="K223" i="24"/>
  <c r="L223" i="24" s="1"/>
  <c r="K230" i="24"/>
  <c r="L230" i="24" s="1"/>
  <c r="K234" i="24"/>
  <c r="L234" i="24" s="1"/>
  <c r="K245" i="24"/>
  <c r="L245" i="24" s="1"/>
  <c r="K24" i="24"/>
  <c r="L24" i="24" s="1"/>
  <c r="K36" i="24"/>
  <c r="L36" i="24" s="1"/>
  <c r="K103" i="24"/>
  <c r="L103" i="24" s="1"/>
  <c r="K122" i="24"/>
  <c r="L122" i="24" s="1"/>
  <c r="K133" i="24"/>
  <c r="L133" i="24" s="1"/>
  <c r="K137" i="24"/>
  <c r="L137" i="24" s="1"/>
  <c r="K154" i="24"/>
  <c r="L154" i="24" s="1"/>
  <c r="K158" i="24"/>
  <c r="L158" i="24" s="1"/>
  <c r="K165" i="24"/>
  <c r="L165" i="24" s="1"/>
  <c r="K169" i="24"/>
  <c r="L169" i="24" s="1"/>
  <c r="K186" i="24"/>
  <c r="L186" i="24" s="1"/>
  <c r="K216" i="24"/>
  <c r="L216" i="24" s="1"/>
  <c r="K220" i="24"/>
  <c r="L220" i="24" s="1"/>
  <c r="K231" i="24"/>
  <c r="L231" i="24" s="1"/>
  <c r="K235" i="24"/>
  <c r="L235" i="24" s="1"/>
  <c r="K47" i="24"/>
  <c r="L47" i="24" s="1"/>
  <c r="K59" i="24"/>
  <c r="L59" i="24" s="1"/>
  <c r="K63" i="24"/>
  <c r="L63" i="24" s="1"/>
  <c r="K71" i="24"/>
  <c r="L71" i="24" s="1"/>
  <c r="K86" i="24"/>
  <c r="L86" i="24" s="1"/>
  <c r="K160" i="24"/>
  <c r="L160" i="24" s="1"/>
  <c r="K29" i="24"/>
  <c r="L29" i="24" s="1"/>
  <c r="K43" i="24"/>
  <c r="L43" i="24" s="1"/>
  <c r="K51" i="24"/>
  <c r="L51" i="24" s="1"/>
  <c r="K55" i="24"/>
  <c r="L55" i="24" s="1"/>
  <c r="K67" i="24"/>
  <c r="L67" i="24" s="1"/>
  <c r="K75" i="24"/>
  <c r="L75" i="24" s="1"/>
  <c r="K93" i="24"/>
  <c r="L93" i="24" s="1"/>
  <c r="K151" i="24"/>
  <c r="L151" i="24" s="1"/>
  <c r="K33" i="24"/>
  <c r="L33" i="24" s="1"/>
  <c r="K8" i="24"/>
  <c r="L8" i="24" s="1"/>
  <c r="K11" i="24"/>
  <c r="L11" i="24" s="1"/>
  <c r="K15" i="24"/>
  <c r="L15" i="24" s="1"/>
  <c r="K26" i="24"/>
  <c r="L26" i="24" s="1"/>
  <c r="K30" i="24"/>
  <c r="L30" i="24" s="1"/>
  <c r="K34" i="24"/>
  <c r="L34" i="24" s="1"/>
  <c r="K37" i="24"/>
  <c r="L37" i="24" s="1"/>
  <c r="K87" i="24"/>
  <c r="L87" i="24" s="1"/>
  <c r="K118" i="24"/>
  <c r="L118" i="24" s="1"/>
  <c r="K140" i="24"/>
  <c r="L140" i="24" s="1"/>
  <c r="K149" i="24"/>
  <c r="L149" i="24" s="1"/>
  <c r="K155" i="24"/>
  <c r="L155" i="24" s="1"/>
  <c r="K164" i="24"/>
  <c r="L164" i="24" s="1"/>
  <c r="K167" i="24"/>
  <c r="L167" i="24" s="1"/>
  <c r="K182" i="24"/>
  <c r="L182" i="24" s="1"/>
  <c r="K196" i="24"/>
  <c r="L196" i="24" s="1"/>
  <c r="K203" i="24"/>
  <c r="L203" i="24" s="1"/>
  <c r="K224" i="24"/>
  <c r="L224" i="24" s="1"/>
  <c r="K238" i="24"/>
  <c r="L238" i="24" s="1"/>
  <c r="K2" i="24"/>
  <c r="K5" i="24"/>
  <c r="L5" i="24" s="1"/>
  <c r="K20" i="24"/>
  <c r="L20" i="24" s="1"/>
  <c r="K45" i="24"/>
  <c r="L45" i="24" s="1"/>
  <c r="K49" i="24"/>
  <c r="L49" i="24" s="1"/>
  <c r="K53" i="24"/>
  <c r="L53" i="24" s="1"/>
  <c r="K57" i="24"/>
  <c r="L57" i="24" s="1"/>
  <c r="K61" i="24"/>
  <c r="L61" i="24" s="1"/>
  <c r="K65" i="24"/>
  <c r="L65" i="24" s="1"/>
  <c r="K69" i="24"/>
  <c r="L69" i="24" s="1"/>
  <c r="K73" i="24"/>
  <c r="L73" i="24" s="1"/>
  <c r="K77" i="24"/>
  <c r="L77" i="24" s="1"/>
  <c r="K81" i="24"/>
  <c r="L81" i="24" s="1"/>
  <c r="K102" i="24"/>
  <c r="L102" i="24" s="1"/>
  <c r="K109" i="24"/>
  <c r="L109" i="24" s="1"/>
  <c r="K119" i="24"/>
  <c r="L119" i="24" s="1"/>
  <c r="K128" i="24"/>
  <c r="L128" i="24" s="1"/>
  <c r="K131" i="24"/>
  <c r="L131" i="24" s="1"/>
  <c r="K156" i="24"/>
  <c r="L156" i="24" s="1"/>
  <c r="K214" i="24"/>
  <c r="L214" i="24" s="1"/>
  <c r="K242" i="24"/>
  <c r="L242" i="24" s="1"/>
  <c r="K62" i="24"/>
  <c r="L62" i="24" s="1"/>
  <c r="K66" i="24"/>
  <c r="L66" i="24" s="1"/>
  <c r="K70" i="24"/>
  <c r="L70" i="24" s="1"/>
  <c r="K74" i="24"/>
  <c r="L74" i="24" s="1"/>
  <c r="K78" i="24"/>
  <c r="L78" i="24" s="1"/>
  <c r="K85" i="24"/>
  <c r="L85" i="24" s="1"/>
  <c r="K92" i="24"/>
  <c r="L92" i="24" s="1"/>
  <c r="K99" i="24"/>
  <c r="L99" i="24" s="1"/>
  <c r="K106" i="24"/>
  <c r="L106" i="24" s="1"/>
  <c r="K110" i="24"/>
  <c r="L110" i="24" s="1"/>
  <c r="K116" i="24"/>
  <c r="L116" i="24" s="1"/>
  <c r="K126" i="24"/>
  <c r="L126" i="24" s="1"/>
  <c r="K180" i="24"/>
  <c r="L180" i="24" s="1"/>
  <c r="K187" i="24"/>
  <c r="L187" i="24" s="1"/>
  <c r="K211" i="24"/>
  <c r="L211" i="24" s="1"/>
  <c r="K218" i="24"/>
  <c r="K222" i="24"/>
  <c r="L222" i="24" s="1"/>
  <c r="K232" i="24"/>
  <c r="L232" i="24" s="1"/>
  <c r="K236" i="24"/>
  <c r="L236" i="24" s="1"/>
  <c r="K246" i="24"/>
  <c r="L246" i="24" s="1"/>
  <c r="K13" i="24"/>
  <c r="L13" i="24" s="1"/>
  <c r="K17" i="24"/>
  <c r="L17" i="24" s="1"/>
  <c r="K28" i="24"/>
  <c r="L28" i="24" s="1"/>
  <c r="K32" i="24"/>
  <c r="L32" i="24" s="1"/>
  <c r="K123" i="24"/>
  <c r="L123" i="24" s="1"/>
  <c r="K132" i="24"/>
  <c r="L132" i="24" s="1"/>
  <c r="K147" i="24"/>
  <c r="L147" i="24" s="1"/>
  <c r="K172" i="24"/>
  <c r="L172" i="24" s="1"/>
  <c r="K194" i="24"/>
  <c r="L194" i="24" s="1"/>
  <c r="K201" i="24"/>
  <c r="L201" i="24" s="1"/>
  <c r="K208" i="24"/>
  <c r="L208" i="24" s="1"/>
  <c r="K243" i="24"/>
  <c r="L243" i="24" s="1"/>
  <c r="K3" i="25" l="1"/>
  <c r="L2" i="25"/>
  <c r="L3" i="25" s="1"/>
  <c r="L2" i="24"/>
  <c r="K248" i="24"/>
  <c r="L218" i="24"/>
  <c r="L248" i="24" l="1"/>
  <c r="I11" i="3"/>
  <c r="B12" i="3"/>
  <c r="H201" i="16" l="1"/>
  <c r="H147" i="16"/>
  <c r="H40" i="16"/>
  <c r="E236" i="16"/>
  <c r="E237" i="16" s="1"/>
  <c r="D236" i="16"/>
  <c r="D237" i="16" s="1"/>
  <c r="C236" i="16"/>
  <c r="C237" i="16" s="1"/>
  <c r="A236" i="16"/>
  <c r="A237" i="16" s="1"/>
  <c r="E229" i="16"/>
  <c r="D229" i="16"/>
  <c r="A229" i="16"/>
  <c r="E222" i="16"/>
  <c r="D222" i="16"/>
  <c r="A222" i="16"/>
  <c r="E215" i="16"/>
  <c r="D215" i="16"/>
  <c r="B215" i="16"/>
  <c r="A215" i="16"/>
  <c r="E208" i="16"/>
  <c r="D208" i="16"/>
  <c r="A208" i="16"/>
  <c r="E201" i="16"/>
  <c r="D201" i="16"/>
  <c r="A201" i="16"/>
  <c r="E195" i="16"/>
  <c r="D195" i="16"/>
  <c r="A195" i="16"/>
  <c r="E188" i="16"/>
  <c r="D188" i="16"/>
  <c r="A188" i="16"/>
  <c r="E181" i="16"/>
  <c r="D181" i="16"/>
  <c r="C181" i="16"/>
  <c r="A181" i="16"/>
  <c r="E174" i="16"/>
  <c r="D174" i="16"/>
  <c r="A174" i="16"/>
  <c r="E167" i="16"/>
  <c r="D167" i="16"/>
  <c r="A167" i="16"/>
  <c r="E161" i="16"/>
  <c r="D161" i="16"/>
  <c r="B161" i="16"/>
  <c r="A161" i="16"/>
  <c r="E154" i="16"/>
  <c r="D154" i="16"/>
  <c r="A154" i="16"/>
  <c r="E147" i="16"/>
  <c r="D147" i="16"/>
  <c r="A147" i="16"/>
  <c r="E140" i="16"/>
  <c r="D140" i="16"/>
  <c r="A140" i="16"/>
  <c r="E133" i="16"/>
  <c r="D133" i="16"/>
  <c r="A133" i="16"/>
  <c r="E126" i="16"/>
  <c r="D126" i="16"/>
  <c r="C126" i="16"/>
  <c r="A126" i="16"/>
  <c r="E119" i="16"/>
  <c r="D119" i="16"/>
  <c r="A119" i="16"/>
  <c r="E112" i="16"/>
  <c r="D112" i="16"/>
  <c r="A112" i="16"/>
  <c r="E105" i="16"/>
  <c r="D105" i="16"/>
  <c r="B105" i="16"/>
  <c r="A105" i="16"/>
  <c r="E98" i="16"/>
  <c r="D98" i="16"/>
  <c r="A98" i="16"/>
  <c r="E91" i="16"/>
  <c r="D91" i="16"/>
  <c r="A91" i="16"/>
  <c r="E84" i="16"/>
  <c r="D84" i="16"/>
  <c r="A84" i="16"/>
  <c r="E77" i="16"/>
  <c r="D77" i="16"/>
  <c r="A77" i="16"/>
  <c r="E70" i="16"/>
  <c r="D70" i="16"/>
  <c r="C70" i="16"/>
  <c r="A70" i="16"/>
  <c r="E63" i="16"/>
  <c r="D63" i="16"/>
  <c r="A63" i="16"/>
  <c r="E61" i="16"/>
  <c r="D61" i="16"/>
  <c r="A61" i="16"/>
  <c r="E54" i="16"/>
  <c r="D54" i="16"/>
  <c r="B54" i="16"/>
  <c r="A54" i="16"/>
  <c r="E47" i="16"/>
  <c r="D47" i="16"/>
  <c r="A47" i="16"/>
  <c r="E40" i="16"/>
  <c r="D40" i="16"/>
  <c r="A40" i="16"/>
  <c r="E33" i="16"/>
  <c r="D33" i="16"/>
  <c r="A33" i="16"/>
  <c r="E29" i="16"/>
  <c r="D29" i="16"/>
  <c r="A29" i="16"/>
  <c r="E22" i="16"/>
  <c r="D22" i="16"/>
  <c r="C22" i="16"/>
  <c r="A22" i="16"/>
  <c r="E15" i="16"/>
  <c r="D15" i="16"/>
  <c r="A15" i="16"/>
  <c r="H8" i="16"/>
  <c r="D8" i="16"/>
  <c r="E8" i="16"/>
  <c r="A8" i="16"/>
  <c r="G236" i="16"/>
  <c r="G229" i="16"/>
  <c r="G222" i="16"/>
  <c r="G215" i="16"/>
  <c r="G208" i="16"/>
  <c r="G201" i="16"/>
  <c r="G195" i="16"/>
  <c r="G188" i="16"/>
  <c r="G181" i="16"/>
  <c r="G174" i="16"/>
  <c r="G167" i="16"/>
  <c r="G161" i="16"/>
  <c r="G154" i="16"/>
  <c r="G147" i="16"/>
  <c r="G140" i="16"/>
  <c r="G133" i="16"/>
  <c r="G126" i="16"/>
  <c r="G119" i="16"/>
  <c r="G112" i="16"/>
  <c r="G105" i="16"/>
  <c r="G98" i="16"/>
  <c r="G91" i="16"/>
  <c r="G84" i="16"/>
  <c r="G77" i="16"/>
  <c r="G70" i="16"/>
  <c r="G63" i="16"/>
  <c r="G61" i="16"/>
  <c r="G54" i="16"/>
  <c r="G47" i="16"/>
  <c r="G40" i="16"/>
  <c r="G33" i="16"/>
  <c r="G29" i="16"/>
  <c r="G22" i="16"/>
  <c r="G15" i="16"/>
  <c r="G8" i="16"/>
  <c r="H235" i="16"/>
  <c r="H236" i="16" s="1"/>
  <c r="H237" i="16" s="1"/>
  <c r="C235" i="16"/>
  <c r="B235" i="16"/>
  <c r="B236" i="16" s="1"/>
  <c r="B237" i="16" s="1"/>
  <c r="H228" i="16"/>
  <c r="H229" i="16" s="1"/>
  <c r="C228" i="16"/>
  <c r="C229" i="16" s="1"/>
  <c r="B228" i="16"/>
  <c r="B229" i="16" s="1"/>
  <c r="H221" i="16"/>
  <c r="H222" i="16" s="1"/>
  <c r="C221" i="16"/>
  <c r="C222" i="16" s="1"/>
  <c r="B221" i="16"/>
  <c r="B222" i="16" s="1"/>
  <c r="H214" i="16"/>
  <c r="H215" i="16" s="1"/>
  <c r="C214" i="16"/>
  <c r="C215" i="16" s="1"/>
  <c r="B214" i="16"/>
  <c r="H207" i="16"/>
  <c r="H208" i="16" s="1"/>
  <c r="C207" i="16"/>
  <c r="C208" i="16" s="1"/>
  <c r="B207" i="16"/>
  <c r="B208" i="16" s="1"/>
  <c r="H194" i="16"/>
  <c r="H195" i="16" s="1"/>
  <c r="C194" i="16"/>
  <c r="C195" i="16" s="1"/>
  <c r="B194" i="16"/>
  <c r="B195" i="16" s="1"/>
  <c r="H187" i="16"/>
  <c r="H188" i="16" s="1"/>
  <c r="C187" i="16"/>
  <c r="C188" i="16" s="1"/>
  <c r="B187" i="16"/>
  <c r="B188" i="16" s="1"/>
  <c r="H180" i="16"/>
  <c r="H181" i="16" s="1"/>
  <c r="C180" i="16"/>
  <c r="B180" i="16"/>
  <c r="B181" i="16" s="1"/>
  <c r="H173" i="16"/>
  <c r="H174" i="16" s="1"/>
  <c r="C173" i="16"/>
  <c r="C174" i="16" s="1"/>
  <c r="B173" i="16"/>
  <c r="B174" i="16" s="1"/>
  <c r="H160" i="16"/>
  <c r="H161" i="16" s="1"/>
  <c r="C160" i="16"/>
  <c r="C161" i="16" s="1"/>
  <c r="B160" i="16"/>
  <c r="H153" i="16"/>
  <c r="H154" i="16" s="1"/>
  <c r="C153" i="16"/>
  <c r="C154" i="16" s="1"/>
  <c r="B153" i="16"/>
  <c r="B154" i="16" s="1"/>
  <c r="H146" i="16"/>
  <c r="C146" i="16"/>
  <c r="C147" i="16" s="1"/>
  <c r="B146" i="16"/>
  <c r="B147" i="16" s="1"/>
  <c r="H139" i="16"/>
  <c r="H140" i="16" s="1"/>
  <c r="C139" i="16"/>
  <c r="C140" i="16" s="1"/>
  <c r="B139" i="16"/>
  <c r="B140" i="16" s="1"/>
  <c r="H234" i="16"/>
  <c r="C234" i="16"/>
  <c r="B234" i="16"/>
  <c r="H227" i="16"/>
  <c r="C227" i="16"/>
  <c r="B227" i="16"/>
  <c r="H220" i="16"/>
  <c r="C220" i="16"/>
  <c r="B220" i="16"/>
  <c r="H213" i="16"/>
  <c r="C213" i="16"/>
  <c r="B213" i="16"/>
  <c r="H206" i="16"/>
  <c r="C206" i="16"/>
  <c r="B206" i="16"/>
  <c r="H200" i="16"/>
  <c r="C200" i="16"/>
  <c r="C201" i="16" s="1"/>
  <c r="B200" i="16"/>
  <c r="B201" i="16" s="1"/>
  <c r="H193" i="16"/>
  <c r="C193" i="16"/>
  <c r="B193" i="16"/>
  <c r="H186" i="16"/>
  <c r="C186" i="16"/>
  <c r="B186" i="16"/>
  <c r="H179" i="16"/>
  <c r="C179" i="16"/>
  <c r="B179" i="16"/>
  <c r="H172" i="16"/>
  <c r="C172" i="16"/>
  <c r="B172" i="16"/>
  <c r="H166" i="16"/>
  <c r="H167" i="16" s="1"/>
  <c r="C166" i="16"/>
  <c r="C167" i="16" s="1"/>
  <c r="B166" i="16"/>
  <c r="B167" i="16" s="1"/>
  <c r="H159" i="16"/>
  <c r="C159" i="16"/>
  <c r="B159" i="16"/>
  <c r="H152" i="16"/>
  <c r="C152" i="16"/>
  <c r="B152" i="16"/>
  <c r="H145" i="16"/>
  <c r="C145" i="16"/>
  <c r="B145" i="16"/>
  <c r="H138" i="16"/>
  <c r="C138" i="16"/>
  <c r="B138" i="16"/>
  <c r="H233" i="16"/>
  <c r="C233" i="16"/>
  <c r="B233" i="16"/>
  <c r="H226" i="16"/>
  <c r="C226" i="16"/>
  <c r="B226" i="16"/>
  <c r="H219" i="16"/>
  <c r="C219" i="16"/>
  <c r="B219" i="16"/>
  <c r="H212" i="16"/>
  <c r="C212" i="16"/>
  <c r="B212" i="16"/>
  <c r="H205" i="16"/>
  <c r="C205" i="16"/>
  <c r="B205" i="16"/>
  <c r="H199" i="16"/>
  <c r="C199" i="16"/>
  <c r="B199" i="16"/>
  <c r="H192" i="16"/>
  <c r="C192" i="16"/>
  <c r="B192" i="16"/>
  <c r="H185" i="16"/>
  <c r="C185" i="16"/>
  <c r="B185" i="16"/>
  <c r="H178" i="16"/>
  <c r="C178" i="16"/>
  <c r="B178" i="16"/>
  <c r="H171" i="16"/>
  <c r="C171" i="16"/>
  <c r="B171" i="16"/>
  <c r="H165" i="16"/>
  <c r="C165" i="16"/>
  <c r="B165" i="16"/>
  <c r="H158" i="16"/>
  <c r="C158" i="16"/>
  <c r="B158" i="16"/>
  <c r="H151" i="16"/>
  <c r="C151" i="16"/>
  <c r="B151" i="16"/>
  <c r="H144" i="16"/>
  <c r="C144" i="16"/>
  <c r="B144" i="16"/>
  <c r="H137" i="16"/>
  <c r="C137" i="16"/>
  <c r="B137" i="16"/>
  <c r="H232" i="16"/>
  <c r="C232" i="16"/>
  <c r="B232" i="16"/>
  <c r="H225" i="16"/>
  <c r="C225" i="16"/>
  <c r="B225" i="16"/>
  <c r="H218" i="16"/>
  <c r="C218" i="16"/>
  <c r="B218" i="16"/>
  <c r="H211" i="16"/>
  <c r="C211" i="16"/>
  <c r="B211" i="16"/>
  <c r="H204" i="16"/>
  <c r="C204" i="16"/>
  <c r="B204" i="16"/>
  <c r="H198" i="16"/>
  <c r="C198" i="16"/>
  <c r="B198" i="16"/>
  <c r="H191" i="16"/>
  <c r="C191" i="16"/>
  <c r="B191" i="16"/>
  <c r="H184" i="16"/>
  <c r="C184" i="16"/>
  <c r="B184" i="16"/>
  <c r="H177" i="16"/>
  <c r="C177" i="16"/>
  <c r="B177" i="16"/>
  <c r="H170" i="16"/>
  <c r="C170" i="16"/>
  <c r="B170" i="16"/>
  <c r="H164" i="16"/>
  <c r="C164" i="16"/>
  <c r="B164" i="16"/>
  <c r="H157" i="16"/>
  <c r="C157" i="16"/>
  <c r="B157" i="16"/>
  <c r="H150" i="16"/>
  <c r="C150" i="16"/>
  <c r="B150" i="16"/>
  <c r="H143" i="16"/>
  <c r="C143" i="16"/>
  <c r="B143" i="16"/>
  <c r="H136" i="16"/>
  <c r="C136" i="16"/>
  <c r="B136" i="16"/>
  <c r="H231" i="16"/>
  <c r="C231" i="16"/>
  <c r="B231" i="16"/>
  <c r="H224" i="16"/>
  <c r="C224" i="16"/>
  <c r="B224" i="16"/>
  <c r="H217" i="16"/>
  <c r="C217" i="16"/>
  <c r="B217" i="16"/>
  <c r="H210" i="16"/>
  <c r="C210" i="16"/>
  <c r="B210" i="16"/>
  <c r="H203" i="16"/>
  <c r="C203" i="16"/>
  <c r="B203" i="16"/>
  <c r="H197" i="16"/>
  <c r="C197" i="16"/>
  <c r="B197" i="16"/>
  <c r="H190" i="16"/>
  <c r="C190" i="16"/>
  <c r="B190" i="16"/>
  <c r="H183" i="16"/>
  <c r="C183" i="16"/>
  <c r="B183" i="16"/>
  <c r="H176" i="16"/>
  <c r="C176" i="16"/>
  <c r="B176" i="16"/>
  <c r="H169" i="16"/>
  <c r="C169" i="16"/>
  <c r="B169" i="16"/>
  <c r="H163" i="16"/>
  <c r="C163" i="16"/>
  <c r="B163" i="16"/>
  <c r="H156" i="16"/>
  <c r="C156" i="16"/>
  <c r="B156" i="16"/>
  <c r="H149" i="16"/>
  <c r="C149" i="16"/>
  <c r="B149" i="16"/>
  <c r="H142" i="16"/>
  <c r="C142" i="16"/>
  <c r="B142" i="16"/>
  <c r="H135" i="16"/>
  <c r="C135" i="16"/>
  <c r="B135" i="16"/>
  <c r="H230" i="16"/>
  <c r="C230" i="16"/>
  <c r="B230" i="16"/>
  <c r="H223" i="16"/>
  <c r="C223" i="16"/>
  <c r="B223" i="16"/>
  <c r="H216" i="16"/>
  <c r="C216" i="16"/>
  <c r="B216" i="16"/>
  <c r="H209" i="16"/>
  <c r="C209" i="16"/>
  <c r="B209" i="16"/>
  <c r="H202" i="16"/>
  <c r="C202" i="16"/>
  <c r="B202" i="16"/>
  <c r="H196" i="16"/>
  <c r="C196" i="16"/>
  <c r="B196" i="16"/>
  <c r="H189" i="16"/>
  <c r="C189" i="16"/>
  <c r="B189" i="16"/>
  <c r="H182" i="16"/>
  <c r="C182" i="16"/>
  <c r="B182" i="16"/>
  <c r="H175" i="16"/>
  <c r="C175" i="16"/>
  <c r="B175" i="16"/>
  <c r="H168" i="16"/>
  <c r="C168" i="16"/>
  <c r="B168" i="16"/>
  <c r="H162" i="16"/>
  <c r="C162" i="16"/>
  <c r="B162" i="16"/>
  <c r="H155" i="16"/>
  <c r="C155" i="16"/>
  <c r="B155" i="16"/>
  <c r="H148" i="16"/>
  <c r="C148" i="16"/>
  <c r="B148" i="16"/>
  <c r="H141" i="16"/>
  <c r="C141" i="16"/>
  <c r="B141" i="16"/>
  <c r="H134" i="16"/>
  <c r="C134" i="16"/>
  <c r="B134" i="16"/>
  <c r="H132" i="16"/>
  <c r="H133" i="16" s="1"/>
  <c r="C132" i="16"/>
  <c r="C133" i="16" s="1"/>
  <c r="B132" i="16"/>
  <c r="B133" i="16" s="1"/>
  <c r="H125" i="16"/>
  <c r="H126" i="16" s="1"/>
  <c r="C125" i="16"/>
  <c r="B125" i="16"/>
  <c r="B126" i="16" s="1"/>
  <c r="H118" i="16"/>
  <c r="H119" i="16" s="1"/>
  <c r="C118" i="16"/>
  <c r="C119" i="16" s="1"/>
  <c r="B118" i="16"/>
  <c r="B119" i="16" s="1"/>
  <c r="H111" i="16"/>
  <c r="H112" i="16" s="1"/>
  <c r="C111" i="16"/>
  <c r="C112" i="16" s="1"/>
  <c r="B111" i="16"/>
  <c r="B112" i="16" s="1"/>
  <c r="H104" i="16"/>
  <c r="H105" i="16" s="1"/>
  <c r="C104" i="16"/>
  <c r="C105" i="16" s="1"/>
  <c r="B104" i="16"/>
  <c r="H97" i="16"/>
  <c r="H98" i="16" s="1"/>
  <c r="C97" i="16"/>
  <c r="C98" i="16" s="1"/>
  <c r="B97" i="16"/>
  <c r="B98" i="16" s="1"/>
  <c r="H90" i="16"/>
  <c r="H91" i="16" s="1"/>
  <c r="C90" i="16"/>
  <c r="C91" i="16" s="1"/>
  <c r="B90" i="16"/>
  <c r="B91" i="16" s="1"/>
  <c r="H83" i="16"/>
  <c r="H84" i="16" s="1"/>
  <c r="C83" i="16"/>
  <c r="C84" i="16" s="1"/>
  <c r="B83" i="16"/>
  <c r="B84" i="16" s="1"/>
  <c r="H76" i="16"/>
  <c r="H77" i="16" s="1"/>
  <c r="C76" i="16"/>
  <c r="C77" i="16" s="1"/>
  <c r="B76" i="16"/>
  <c r="B77" i="16" s="1"/>
  <c r="H69" i="16"/>
  <c r="H70" i="16" s="1"/>
  <c r="C69" i="16"/>
  <c r="B69" i="16"/>
  <c r="B70" i="16" s="1"/>
  <c r="H131" i="16"/>
  <c r="C131" i="16"/>
  <c r="B131" i="16"/>
  <c r="H124" i="16"/>
  <c r="C124" i="16"/>
  <c r="B124" i="16"/>
  <c r="H117" i="16"/>
  <c r="C117" i="16"/>
  <c r="B117" i="16"/>
  <c r="H110" i="16"/>
  <c r="C110" i="16"/>
  <c r="B110" i="16"/>
  <c r="H103" i="16"/>
  <c r="C103" i="16"/>
  <c r="B103" i="16"/>
  <c r="H96" i="16"/>
  <c r="C96" i="16"/>
  <c r="B96" i="16"/>
  <c r="H89" i="16"/>
  <c r="C89" i="16"/>
  <c r="B89" i="16"/>
  <c r="H82" i="16"/>
  <c r="C82" i="16"/>
  <c r="B82" i="16"/>
  <c r="H75" i="16"/>
  <c r="C75" i="16"/>
  <c r="B75" i="16"/>
  <c r="H68" i="16"/>
  <c r="C68" i="16"/>
  <c r="B68" i="16"/>
  <c r="H130" i="16"/>
  <c r="C130" i="16"/>
  <c r="B130" i="16"/>
  <c r="H123" i="16"/>
  <c r="C123" i="16"/>
  <c r="B123" i="16"/>
  <c r="H116" i="16"/>
  <c r="C116" i="16"/>
  <c r="B116" i="16"/>
  <c r="H109" i="16"/>
  <c r="C109" i="16"/>
  <c r="B109" i="16"/>
  <c r="H102" i="16"/>
  <c r="C102" i="16"/>
  <c r="B102" i="16"/>
  <c r="H95" i="16"/>
  <c r="C95" i="16"/>
  <c r="B95" i="16"/>
  <c r="H88" i="16"/>
  <c r="C88" i="16"/>
  <c r="B88" i="16"/>
  <c r="H81" i="16"/>
  <c r="C81" i="16"/>
  <c r="B81" i="16"/>
  <c r="H74" i="16"/>
  <c r="C74" i="16"/>
  <c r="B74" i="16"/>
  <c r="H67" i="16"/>
  <c r="C67" i="16"/>
  <c r="B67" i="16"/>
  <c r="H129" i="16"/>
  <c r="C129" i="16"/>
  <c r="B129" i="16"/>
  <c r="H122" i="16"/>
  <c r="C122" i="16"/>
  <c r="B122" i="16"/>
  <c r="H115" i="16"/>
  <c r="C115" i="16"/>
  <c r="B115" i="16"/>
  <c r="H108" i="16"/>
  <c r="C108" i="16"/>
  <c r="B108" i="16"/>
  <c r="H101" i="16"/>
  <c r="C101" i="16"/>
  <c r="B101" i="16"/>
  <c r="H94" i="16"/>
  <c r="C94" i="16"/>
  <c r="B94" i="16"/>
  <c r="H87" i="16"/>
  <c r="C87" i="16"/>
  <c r="B87" i="16"/>
  <c r="H80" i="16"/>
  <c r="C80" i="16"/>
  <c r="B80" i="16"/>
  <c r="H73" i="16"/>
  <c r="C73" i="16"/>
  <c r="B73" i="16"/>
  <c r="H66" i="16"/>
  <c r="C66" i="16"/>
  <c r="B66" i="16"/>
  <c r="H128" i="16"/>
  <c r="C128" i="16"/>
  <c r="B128" i="16"/>
  <c r="H121" i="16"/>
  <c r="C121" i="16"/>
  <c r="B121" i="16"/>
  <c r="H114" i="16"/>
  <c r="C114" i="16"/>
  <c r="B114" i="16"/>
  <c r="H107" i="16"/>
  <c r="C107" i="16"/>
  <c r="B107" i="16"/>
  <c r="H100" i="16"/>
  <c r="C100" i="16"/>
  <c r="B100" i="16"/>
  <c r="H93" i="16"/>
  <c r="C93" i="16"/>
  <c r="B93" i="16"/>
  <c r="H86" i="16"/>
  <c r="C86" i="16"/>
  <c r="B86" i="16"/>
  <c r="H79" i="16"/>
  <c r="C79" i="16"/>
  <c r="B79" i="16"/>
  <c r="H72" i="16"/>
  <c r="C72" i="16"/>
  <c r="B72" i="16"/>
  <c r="H65" i="16"/>
  <c r="C65" i="16"/>
  <c r="B65" i="16"/>
  <c r="H127" i="16"/>
  <c r="C127" i="16"/>
  <c r="B127" i="16"/>
  <c r="H120" i="16"/>
  <c r="C120" i="16"/>
  <c r="B120" i="16"/>
  <c r="H113" i="16"/>
  <c r="C113" i="16"/>
  <c r="B113" i="16"/>
  <c r="H106" i="16"/>
  <c r="C106" i="16"/>
  <c r="B106" i="16"/>
  <c r="H99" i="16"/>
  <c r="C99" i="16"/>
  <c r="B99" i="16"/>
  <c r="H92" i="16"/>
  <c r="C92" i="16"/>
  <c r="B92" i="16"/>
  <c r="H85" i="16"/>
  <c r="C85" i="16"/>
  <c r="B85" i="16"/>
  <c r="H78" i="16"/>
  <c r="C78" i="16"/>
  <c r="B78" i="16"/>
  <c r="H71" i="16"/>
  <c r="C71" i="16"/>
  <c r="B71" i="16"/>
  <c r="H64" i="16"/>
  <c r="C64" i="16"/>
  <c r="B64" i="16"/>
  <c r="H60" i="16"/>
  <c r="H61" i="16" s="1"/>
  <c r="C60" i="16"/>
  <c r="C61" i="16" s="1"/>
  <c r="B60" i="16"/>
  <c r="B61" i="16" s="1"/>
  <c r="H53" i="16"/>
  <c r="H54" i="16" s="1"/>
  <c r="C53" i="16"/>
  <c r="C54" i="16" s="1"/>
  <c r="B53" i="16"/>
  <c r="H46" i="16"/>
  <c r="H47" i="16" s="1"/>
  <c r="C46" i="16"/>
  <c r="C47" i="16" s="1"/>
  <c r="B46" i="16"/>
  <c r="B47" i="16" s="1"/>
  <c r="H39" i="16"/>
  <c r="C39" i="16"/>
  <c r="C40" i="16" s="1"/>
  <c r="B39" i="16"/>
  <c r="B40" i="16" s="1"/>
  <c r="H28" i="16"/>
  <c r="H29" i="16" s="1"/>
  <c r="C28" i="16"/>
  <c r="C29" i="16" s="1"/>
  <c r="B28" i="16"/>
  <c r="B29" i="16" s="1"/>
  <c r="H21" i="16"/>
  <c r="H22" i="16" s="1"/>
  <c r="C21" i="16"/>
  <c r="B21" i="16"/>
  <c r="B22" i="16" s="1"/>
  <c r="H14" i="16"/>
  <c r="H15" i="16" s="1"/>
  <c r="C14" i="16"/>
  <c r="C15" i="16" s="1"/>
  <c r="B14" i="16"/>
  <c r="B15" i="16" s="1"/>
  <c r="H7" i="16"/>
  <c r="C7" i="16"/>
  <c r="C8" i="16" s="1"/>
  <c r="B7" i="16"/>
  <c r="B8" i="16" s="1"/>
  <c r="H59" i="16"/>
  <c r="C59" i="16"/>
  <c r="B59" i="16"/>
  <c r="H52" i="16"/>
  <c r="C52" i="16"/>
  <c r="B52" i="16"/>
  <c r="H45" i="16"/>
  <c r="C45" i="16"/>
  <c r="B45" i="16"/>
  <c r="H38" i="16"/>
  <c r="C38" i="16"/>
  <c r="B38" i="16"/>
  <c r="H32" i="16"/>
  <c r="H33" i="16" s="1"/>
  <c r="C32" i="16"/>
  <c r="C33" i="16" s="1"/>
  <c r="B32" i="16"/>
  <c r="B33" i="16" s="1"/>
  <c r="H27" i="16"/>
  <c r="C27" i="16"/>
  <c r="B27" i="16"/>
  <c r="H20" i="16"/>
  <c r="C20" i="16"/>
  <c r="B20" i="16"/>
  <c r="H13" i="16"/>
  <c r="C13" i="16"/>
  <c r="B13" i="16"/>
  <c r="H6" i="16"/>
  <c r="C6" i="16"/>
  <c r="B6" i="16"/>
  <c r="H58" i="16"/>
  <c r="C58" i="16"/>
  <c r="B58" i="16"/>
  <c r="H51" i="16"/>
  <c r="C51" i="16"/>
  <c r="B51" i="16"/>
  <c r="H44" i="16"/>
  <c r="C44" i="16"/>
  <c r="B44" i="16"/>
  <c r="H37" i="16"/>
  <c r="C37" i="16"/>
  <c r="B37" i="16"/>
  <c r="H31" i="16"/>
  <c r="C31" i="16"/>
  <c r="B31" i="16"/>
  <c r="H26" i="16"/>
  <c r="C26" i="16"/>
  <c r="B26" i="16"/>
  <c r="H19" i="16"/>
  <c r="C19" i="16"/>
  <c r="B19" i="16"/>
  <c r="H12" i="16"/>
  <c r="C12" i="16"/>
  <c r="B12" i="16"/>
  <c r="H5" i="16"/>
  <c r="C5" i="16"/>
  <c r="B5" i="16"/>
  <c r="H57" i="16"/>
  <c r="C57" i="16"/>
  <c r="B57" i="16"/>
  <c r="H50" i="16"/>
  <c r="C50" i="16"/>
  <c r="B50" i="16"/>
  <c r="H43" i="16"/>
  <c r="C43" i="16"/>
  <c r="B43" i="16"/>
  <c r="H36" i="16"/>
  <c r="C36" i="16"/>
  <c r="B36" i="16"/>
  <c r="H25" i="16"/>
  <c r="C25" i="16"/>
  <c r="B25" i="16"/>
  <c r="H18" i="16"/>
  <c r="C18" i="16"/>
  <c r="B18" i="16"/>
  <c r="H11" i="16"/>
  <c r="C11" i="16"/>
  <c r="B11" i="16"/>
  <c r="H4" i="16"/>
  <c r="C4" i="16"/>
  <c r="B4" i="16"/>
  <c r="H62" i="16"/>
  <c r="H63" i="16" s="1"/>
  <c r="C62" i="16"/>
  <c r="C63" i="16" s="1"/>
  <c r="B62" i="16"/>
  <c r="B63" i="16" s="1"/>
  <c r="H56" i="16"/>
  <c r="C56" i="16"/>
  <c r="B56" i="16"/>
  <c r="H49" i="16"/>
  <c r="C49" i="16"/>
  <c r="B49" i="16"/>
  <c r="H42" i="16"/>
  <c r="C42" i="16"/>
  <c r="B42" i="16"/>
  <c r="H35" i="16"/>
  <c r="C35" i="16"/>
  <c r="B35" i="16"/>
  <c r="H30" i="16"/>
  <c r="C30" i="16"/>
  <c r="B30" i="16"/>
  <c r="H24" i="16"/>
  <c r="C24" i="16"/>
  <c r="B24" i="16"/>
  <c r="H17" i="16"/>
  <c r="C17" i="16"/>
  <c r="B17" i="16"/>
  <c r="H10" i="16"/>
  <c r="C10" i="16"/>
  <c r="B10" i="16"/>
  <c r="H3" i="16"/>
  <c r="C3" i="16"/>
  <c r="B3" i="16"/>
  <c r="H55" i="16"/>
  <c r="C55" i="16"/>
  <c r="B55" i="16"/>
  <c r="H48" i="16"/>
  <c r="C48" i="16"/>
  <c r="B48" i="16"/>
  <c r="H41" i="16"/>
  <c r="C41" i="16"/>
  <c r="B41" i="16"/>
  <c r="H34" i="16"/>
  <c r="C34" i="16"/>
  <c r="B34" i="16"/>
  <c r="H23" i="16"/>
  <c r="C23" i="16"/>
  <c r="B23" i="16"/>
  <c r="H16" i="16"/>
  <c r="C16" i="16"/>
  <c r="B16" i="16"/>
  <c r="H9" i="16"/>
  <c r="C9" i="16"/>
  <c r="B9" i="16"/>
  <c r="H2" i="16"/>
  <c r="C2" i="16"/>
  <c r="B2" i="16"/>
  <c r="K27" i="3" l="1"/>
  <c r="G237" i="16"/>
  <c r="A27" i="3" l="1"/>
  <c r="K11" i="1" l="1"/>
  <c r="M11" i="1" s="1"/>
  <c r="K13" i="1" l="1"/>
  <c r="M13" i="1" l="1"/>
  <c r="K39" i="3" l="1"/>
</calcChain>
</file>

<file path=xl/sharedStrings.xml><?xml version="1.0" encoding="utf-8"?>
<sst xmlns="http://schemas.openxmlformats.org/spreadsheetml/2006/main" count="4216" uniqueCount="652">
  <si>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</si>
  <si>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</si>
  <si>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</si>
  <si>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</si>
  <si>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</si>
  <si>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</si>
  <si>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</si>
  <si>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</si>
  <si>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</si>
  <si>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</si>
  <si>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</si>
  <si>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</si>
  <si>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</si>
  <si>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</si>
  <si>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</si>
  <si>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</si>
  <si>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</si>
  <si>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</si>
  <si>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</si>
  <si>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</si>
  <si>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</si>
  <si>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</si>
  <si>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</si>
  <si>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</si>
  <si>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</si>
  <si>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</si>
  <si>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</si>
  <si>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</si>
  <si>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</si>
  <si>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</si>
  <si>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</si>
  <si>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</si>
  <si>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</si>
  <si>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</si>
  <si>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</si>
  <si>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</si>
  <si>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</si>
  <si>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ALL STYLE</t>
  </si>
  <si>
    <t>ZABIN</t>
  </si>
  <si>
    <t>Color</t>
  </si>
  <si>
    <t>Style Description</t>
  </si>
  <si>
    <t>L</t>
  </si>
  <si>
    <t>M</t>
  </si>
  <si>
    <t>S</t>
  </si>
  <si>
    <t>XL</t>
  </si>
  <si>
    <t>XXL</t>
  </si>
  <si>
    <t>BLAC</t>
  </si>
  <si>
    <t>ZABIN INDUSTRIES, HONG KONG LIMITED</t>
    <phoneticPr fontId="0" type="noConversion"/>
  </si>
  <si>
    <t>5/F Floor, Precious Industrial Centre</t>
  </si>
  <si>
    <r>
      <rPr>
        <b/>
        <sz val="10"/>
        <rFont val="Calibri"/>
        <family val="2"/>
      </rPr>
      <t xml:space="preserve">Hangtag Sticker 1.25"x1.25" - ex-fty HK price US$ 10.00/1000
Poly Bag Sticker 2"x2" - ex-fty HK price US$ 14.50/1000
** Minimums: 
1000 stickers per order by sticker size, regardless of what is printed on them. </t>
    </r>
    <r>
      <rPr>
        <b/>
        <u/>
        <sz val="10"/>
        <color indexed="10"/>
        <rFont val="Calibri"/>
        <family val="2"/>
      </rPr>
      <t xml:space="preserve">
Code and Definition.</t>
    </r>
    <r>
      <rPr>
        <sz val="10"/>
        <rFont val="Calibri"/>
        <family val="2"/>
      </rPr>
      <t xml:space="preserve">
OSST – Stussy Off Shore (both stickers)
OSUN – UNDFTD Off Shore (both stickers)
OSUV – UVT Off Shore (both stickers)
OSDX – Deluxe Off Shore (both stickers)
SMST – Stussy Small Sticker only
SMUN – UNDFTD Small Sticker only
SMUV – UVT Small Sticker only
SMDX – Deluxe Small Sticker only
LGST – Stussy Large Sticker only
LGUN – UNDFTD Large Sticker only
LGUV – UVT Large Sticker only
LGDX – Deluxe Large Sticker only
</t>
    </r>
    <r>
      <rPr>
        <b/>
        <u/>
        <sz val="10"/>
        <color indexed="10"/>
        <rFont val="Calibri"/>
        <family val="2"/>
      </rPr>
      <t xml:space="preserve">
Code with AZI Codes.</t>
    </r>
    <r>
      <rPr>
        <sz val="10"/>
        <rFont val="Calibri"/>
        <family val="2"/>
      </rPr>
      <t xml:space="preserve">
OSST = BC175412 and BC 175413
OSUN = BC175511 and BC 175514
OSUV = BC175512 and BC175515
OSDX = BC175510 and BC175513
SMST = BC175412
SMUN = BC175511
SMUV = BC175512
SMDX = BC175510
LGST = BC175413
LGUN = BC175514
LGUV = BC175515
LGDX = BC175513
</t>
    </r>
  </si>
  <si>
    <t>18 Cheung Yue Street, Cheung Sha Wan, Kowloon, Hong Kong</t>
  </si>
  <si>
    <t xml:space="preserve">Tel: (852)3758 7000 </t>
  </si>
  <si>
    <t>Fax: (852) 2434 0548</t>
  </si>
  <si>
    <t xml:space="preserve">Email: </t>
  </si>
  <si>
    <t>barcode@zabin.com.hk</t>
  </si>
  <si>
    <t>ATTN:</t>
  </si>
  <si>
    <t>Tommy / Kanas</t>
  </si>
  <si>
    <t>&lt;&lt; STUSSY -- UPC ORDER FORM&gt;&gt;</t>
  </si>
  <si>
    <t>PLEASE COMPLETED THIS ORDER FORM AND FAX TO ZABIN INDUSTRIES, HONG KONG LIMITED FOR PREPARING PRODUCTION.</t>
  </si>
  <si>
    <t>ORDER DATE:</t>
  </si>
  <si>
    <t>P.O. NO.:</t>
  </si>
  <si>
    <t>SEASON:</t>
  </si>
  <si>
    <t xml:space="preserve">STYLE NO. : </t>
    <phoneticPr fontId="0" type="noConversion"/>
  </si>
  <si>
    <t>AGE : ____</t>
  </si>
  <si>
    <t>COMPANY NAME:</t>
    <phoneticPr fontId="0" type="noConversion"/>
  </si>
  <si>
    <t>UN-AVAILABLE  CO.,LTD</t>
  </si>
  <si>
    <t>(BILL TO ADDRESS):</t>
    <phoneticPr fontId="0" type="noConversion"/>
  </si>
  <si>
    <t xml:space="preserve">Part of lot I/3 street 7, </t>
  </si>
  <si>
    <t>(SHIP TO ADDRESS):</t>
    <phoneticPr fontId="0" type="noConversion"/>
  </si>
  <si>
    <t xml:space="preserve">Vinh Loc Industrial ZoneBinh Hung Hoa B Ward - </t>
  </si>
  <si>
    <t>Binh Tan District - HCMC</t>
  </si>
  <si>
    <t>CONTACT:</t>
  </si>
  <si>
    <t>my.phan@un-available.net</t>
  </si>
  <si>
    <t>PHONE:</t>
  </si>
  <si>
    <t>84 28 38832493 | Ext: 211</t>
  </si>
  <si>
    <t>FAX:</t>
  </si>
  <si>
    <t>E-mail:</t>
    <phoneticPr fontId="0" type="noConversion"/>
  </si>
  <si>
    <t>PO#</t>
  </si>
  <si>
    <t>ITEM CODE</t>
  </si>
  <si>
    <t>QTY</t>
  </si>
  <si>
    <t>SMST</t>
  </si>
  <si>
    <t>TOTAL:</t>
  </si>
  <si>
    <t xml:space="preserve">⋆⋆  Re-marks:  Add </t>
  </si>
  <si>
    <t>% Wastage of each PO/color/size.</t>
  </si>
  <si>
    <t>Authorized Signature / Company Stamp:</t>
  </si>
  <si>
    <t>REMARKS :</t>
    <phoneticPr fontId="0" type="noConversion"/>
  </si>
  <si>
    <t>1) USD$ 35 BANK HANDLING</t>
  </si>
  <si>
    <t xml:space="preserve">    CHARGES FOR T/T PAYMENT</t>
    <phoneticPr fontId="0" type="noConversion"/>
  </si>
  <si>
    <t>2) FREIGHT COLLECT</t>
    <phoneticPr fontId="0" type="noConversion"/>
  </si>
  <si>
    <t>SHIPPING INSTRUCTION:</t>
  </si>
  <si>
    <t xml:space="preserve"> </t>
  </si>
  <si>
    <t>REQUEST SHIP DATE:</t>
  </si>
  <si>
    <t>Stussy Codes</t>
  </si>
  <si>
    <t>Stussy</t>
  </si>
  <si>
    <t>Stussy Deluxe</t>
  </si>
  <si>
    <t>UND</t>
  </si>
  <si>
    <t>UVT</t>
  </si>
  <si>
    <t>PLACEMENT</t>
  </si>
  <si>
    <r>
      <t xml:space="preserve">Scarfs </t>
    </r>
    <r>
      <rPr>
        <b/>
        <sz val="8"/>
        <color indexed="8"/>
        <rFont val="Calibri"/>
        <family val="2"/>
      </rPr>
      <t>(** Requires 2 UPC stickers)</t>
    </r>
  </si>
  <si>
    <t>OSST</t>
  </si>
  <si>
    <t>OSDX</t>
  </si>
  <si>
    <t>OSUN</t>
  </si>
  <si>
    <t>OSUV</t>
  </si>
  <si>
    <t>HANGTAG &amp; POLYBAG</t>
  </si>
  <si>
    <t>Belts</t>
  </si>
  <si>
    <t>SMDX</t>
  </si>
  <si>
    <t>SMUN</t>
  </si>
  <si>
    <t>SMUV</t>
  </si>
  <si>
    <t>POLYBAG</t>
  </si>
  <si>
    <t>Multi/All Purpose cases</t>
  </si>
  <si>
    <t>Coozies/Pints/Mugs</t>
  </si>
  <si>
    <t>BOTTOM OF ITEM</t>
  </si>
  <si>
    <t>Socks</t>
  </si>
  <si>
    <t>Stickers</t>
  </si>
  <si>
    <t>TBD</t>
  </si>
  <si>
    <t>Money Clips/Rings/ Dogtags</t>
  </si>
  <si>
    <t>Keychains/Multi Purpose Tools</t>
  </si>
  <si>
    <t>Hats/Buckets/Camps/Truckers</t>
  </si>
  <si>
    <t>HANGTAG ONLY</t>
  </si>
  <si>
    <t>Beenies</t>
  </si>
  <si>
    <r>
      <t>Juniors Jewlery</t>
    </r>
    <r>
      <rPr>
        <sz val="6"/>
        <color indexed="8"/>
        <rFont val="Calibri"/>
        <family val="2"/>
      </rPr>
      <t>(**Requires 2 UPC stickers)</t>
    </r>
  </si>
  <si>
    <t>BACK OF CARD &amp; POLYBAG</t>
  </si>
  <si>
    <r>
      <t xml:space="preserve">Backpacks/Messengr/Duffel </t>
    </r>
    <r>
      <rPr>
        <b/>
        <sz val="11"/>
        <color indexed="8"/>
        <rFont val="Calibri"/>
        <family val="2"/>
      </rPr>
      <t> </t>
    </r>
    <r>
      <rPr>
        <b/>
        <sz val="8"/>
        <color indexed="8"/>
        <rFont val="Calibri"/>
        <family val="2"/>
      </rPr>
      <t>(**Requires 2 UPC stickers)</t>
    </r>
  </si>
  <si>
    <t>Gloves</t>
  </si>
  <si>
    <t>BACK OF CAPPER</t>
  </si>
  <si>
    <t>Iphone Cases</t>
  </si>
  <si>
    <t>BACK  OF PACKAGING</t>
  </si>
  <si>
    <t>Wallets</t>
  </si>
  <si>
    <t>Wrist Clips</t>
  </si>
  <si>
    <t>AS CUSTOMER APPROVAL</t>
  </si>
  <si>
    <t>WHITE/BLACK</t>
  </si>
  <si>
    <t>PCS</t>
  </si>
  <si>
    <t>PO/Cut Ticket #</t>
  </si>
  <si>
    <t>Style Number</t>
  </si>
  <si>
    <t>Size</t>
  </si>
  <si>
    <t>UPC Code</t>
  </si>
  <si>
    <t>BC175412</t>
  </si>
  <si>
    <t>Color Description</t>
  </si>
  <si>
    <t>BillQty</t>
  </si>
  <si>
    <t>GMT QTY</t>
  </si>
  <si>
    <t>BAG + HAGTAG</t>
  </si>
  <si>
    <t>CTN</t>
  </si>
  <si>
    <t>TTL NEED</t>
  </si>
  <si>
    <t>UPC BARCODE STICKER
(HANGTAG + POLYBAG + CARTON)</t>
  </si>
  <si>
    <t>PO Season Description</t>
  </si>
  <si>
    <t>GREN</t>
  </si>
  <si>
    <t>SU23</t>
  </si>
  <si>
    <t>OLIV</t>
  </si>
  <si>
    <t>VARSITY OVERSIZED CREW</t>
  </si>
  <si>
    <t>WASB</t>
  </si>
  <si>
    <t>112285</t>
  </si>
  <si>
    <t>195292204417</t>
  </si>
  <si>
    <t>195292204400</t>
  </si>
  <si>
    <t>195292204394</t>
  </si>
  <si>
    <t>195292204424</t>
  </si>
  <si>
    <t>195292204431</t>
  </si>
  <si>
    <t>195292377357</t>
  </si>
  <si>
    <t>195292377340</t>
  </si>
  <si>
    <t>195292377333</t>
  </si>
  <si>
    <t>195292377364</t>
  </si>
  <si>
    <t>195292377371</t>
  </si>
  <si>
    <t>118536</t>
  </si>
  <si>
    <t>195292400970</t>
  </si>
  <si>
    <t>195292400963</t>
  </si>
  <si>
    <t>195292400956</t>
  </si>
  <si>
    <t>195292400987</t>
  </si>
  <si>
    <t>195292400994</t>
  </si>
  <si>
    <t>195292401021</t>
  </si>
  <si>
    <t>195292401014</t>
  </si>
  <si>
    <t>195292401007</t>
  </si>
  <si>
    <t>195292401038</t>
  </si>
  <si>
    <t>195292401045</t>
  </si>
  <si>
    <t>195292401076</t>
  </si>
  <si>
    <t>195292401069</t>
  </si>
  <si>
    <t>195292401052</t>
  </si>
  <si>
    <t>195292401083</t>
  </si>
  <si>
    <t>195292401090</t>
  </si>
  <si>
    <t>PO Season</t>
  </si>
  <si>
    <t>Open Quantity</t>
  </si>
  <si>
    <t>MESH SHORT BIG BASIC</t>
  </si>
  <si>
    <t>SUN FADED OVERSIZED CREW</t>
  </si>
  <si>
    <t>NAVY</t>
  </si>
  <si>
    <t>L Total</t>
  </si>
  <si>
    <t>M Total</t>
  </si>
  <si>
    <t>S Total</t>
  </si>
  <si>
    <t>XL Total</t>
  </si>
  <si>
    <t>XXL Total</t>
  </si>
  <si>
    <t>Grand Total</t>
  </si>
  <si>
    <t>8071400</t>
  </si>
  <si>
    <t>8072300</t>
  </si>
  <si>
    <t>8072600</t>
  </si>
  <si>
    <t>118525</t>
  </si>
  <si>
    <t>195292351623</t>
  </si>
  <si>
    <t>8072700</t>
  </si>
  <si>
    <t>195292351616</t>
  </si>
  <si>
    <t>195292351609</t>
  </si>
  <si>
    <t>195292351630</t>
  </si>
  <si>
    <t>195292351647</t>
  </si>
  <si>
    <t>195292351678</t>
  </si>
  <si>
    <t>195292351661</t>
  </si>
  <si>
    <t>195292351654</t>
  </si>
  <si>
    <t>195292351685</t>
  </si>
  <si>
    <t>195292351692</t>
  </si>
  <si>
    <t>8072500</t>
  </si>
  <si>
    <t>8072800</t>
  </si>
  <si>
    <t>1140283</t>
  </si>
  <si>
    <t>LAZY SS TEE</t>
  </si>
  <si>
    <t>BONE</t>
  </si>
  <si>
    <t>195292349606</t>
  </si>
  <si>
    <t>195292349590</t>
  </si>
  <si>
    <t>195292349583</t>
  </si>
  <si>
    <t>195292349613</t>
  </si>
  <si>
    <t>195292349620</t>
  </si>
  <si>
    <t>195292201133</t>
  </si>
  <si>
    <t>195292201126</t>
  </si>
  <si>
    <t>195292201119</t>
  </si>
  <si>
    <t>195292201140</t>
  </si>
  <si>
    <t>195292201157</t>
  </si>
  <si>
    <t>XS</t>
  </si>
  <si>
    <t>195292442710</t>
  </si>
  <si>
    <t>195292442758</t>
  </si>
  <si>
    <t>GHEA</t>
  </si>
  <si>
    <t>WABL</t>
  </si>
  <si>
    <t>=PO!N5</t>
  </si>
  <si>
    <t>PINE</t>
  </si>
  <si>
    <t>RAGLAN ZIP HOOD</t>
  </si>
  <si>
    <t>118571</t>
  </si>
  <si>
    <t>195292634474</t>
  </si>
  <si>
    <t>195292634467</t>
  </si>
  <si>
    <t>195292634368</t>
  </si>
  <si>
    <t>195292634313</t>
  </si>
  <si>
    <t>195292634436</t>
  </si>
  <si>
    <t>195292634337</t>
  </si>
  <si>
    <t>195292634283</t>
  </si>
  <si>
    <t>195292634443</t>
  </si>
  <si>
    <t>195292634344</t>
  </si>
  <si>
    <t>195292634290</t>
  </si>
  <si>
    <t>195292634450</t>
  </si>
  <si>
    <t>195292634351</t>
  </si>
  <si>
    <t>195292634306</t>
  </si>
  <si>
    <t>FBLA</t>
  </si>
  <si>
    <t>FLEECE RAGLAN HOOD</t>
  </si>
  <si>
    <t>118572</t>
  </si>
  <si>
    <t>195292636317</t>
  </si>
  <si>
    <t>195292636300</t>
  </si>
  <si>
    <t>195292636157</t>
  </si>
  <si>
    <t>195292636270</t>
  </si>
  <si>
    <t>195292636126</t>
  </si>
  <si>
    <t>195292636287</t>
  </si>
  <si>
    <t>195292636133</t>
  </si>
  <si>
    <t>195292636294</t>
  </si>
  <si>
    <t>195292636140</t>
  </si>
  <si>
    <t>FLEECE RAGLAN CREW</t>
  </si>
  <si>
    <t>118570</t>
  </si>
  <si>
    <t>195292634115</t>
  </si>
  <si>
    <t>195292634085</t>
  </si>
  <si>
    <t>195292634092</t>
  </si>
  <si>
    <t>195292634108</t>
  </si>
  <si>
    <t>FADED BLACK</t>
  </si>
  <si>
    <t>UMBER</t>
  </si>
  <si>
    <t>GREY HEATHER</t>
  </si>
  <si>
    <t>KHAKI</t>
  </si>
  <si>
    <t>WASHED BLACK</t>
  </si>
  <si>
    <t>FLEECE RAGLAN ZIP MOCK</t>
  </si>
  <si>
    <t>STU APPLIQUE CREW</t>
  </si>
  <si>
    <t>ASH HEATHER</t>
  </si>
  <si>
    <t>BLACK</t>
  </si>
  <si>
    <t>BLUE</t>
  </si>
  <si>
    <t>ORANGE</t>
  </si>
  <si>
    <t>STU APPLIQUE HOOD</t>
  </si>
  <si>
    <t>195292652775</t>
  </si>
  <si>
    <t>195292652768</t>
  </si>
  <si>
    <t>195292652751</t>
  </si>
  <si>
    <t>195292652782</t>
  </si>
  <si>
    <t>195292652744</t>
  </si>
  <si>
    <t>195292652799</t>
  </si>
  <si>
    <t>195292652836</t>
  </si>
  <si>
    <t>195292652829</t>
  </si>
  <si>
    <t>195292652812</t>
  </si>
  <si>
    <t>195292652843</t>
  </si>
  <si>
    <t>195292652805</t>
  </si>
  <si>
    <t>195292652850</t>
  </si>
  <si>
    <t>195292654403</t>
  </si>
  <si>
    <t>195292654397</t>
  </si>
  <si>
    <t>195292654380</t>
  </si>
  <si>
    <t>195292654410</t>
  </si>
  <si>
    <t>195292654427</t>
  </si>
  <si>
    <t>195292634320</t>
  </si>
  <si>
    <t>195292654557</t>
  </si>
  <si>
    <t>195292654540</t>
  </si>
  <si>
    <t>195292654533</t>
  </si>
  <si>
    <t>195292654564</t>
  </si>
  <si>
    <t>195292654571</t>
  </si>
  <si>
    <t>195292634375</t>
  </si>
  <si>
    <t>195292636164</t>
  </si>
  <si>
    <t>195292654700</t>
  </si>
  <si>
    <t>195292654694</t>
  </si>
  <si>
    <t>195292654687</t>
  </si>
  <si>
    <t>195292654717</t>
  </si>
  <si>
    <t>195292654724</t>
  </si>
  <si>
    <t>118573</t>
  </si>
  <si>
    <t>195292662385</t>
  </si>
  <si>
    <t>195292662378</t>
  </si>
  <si>
    <t>195292662361</t>
  </si>
  <si>
    <t>195292662392</t>
  </si>
  <si>
    <t>195292662408</t>
  </si>
  <si>
    <t>195292662439</t>
  </si>
  <si>
    <t>195292662422</t>
  </si>
  <si>
    <t>195292662415</t>
  </si>
  <si>
    <t>195292662446</t>
  </si>
  <si>
    <t>195292662453</t>
  </si>
  <si>
    <t>195292662484</t>
  </si>
  <si>
    <t>195292662477</t>
  </si>
  <si>
    <t>195292662460</t>
  </si>
  <si>
    <t>195292662491</t>
  </si>
  <si>
    <t>195292662507</t>
  </si>
  <si>
    <t>195292662583</t>
  </si>
  <si>
    <t>195292662576</t>
  </si>
  <si>
    <t>195292662569</t>
  </si>
  <si>
    <t>195292662590</t>
  </si>
  <si>
    <t>195292662606</t>
  </si>
  <si>
    <t>118577</t>
  </si>
  <si>
    <t>195292672841</t>
  </si>
  <si>
    <t>195292672834</t>
  </si>
  <si>
    <t>195292672827</t>
  </si>
  <si>
    <t>195292672858</t>
  </si>
  <si>
    <t>195292672865</t>
  </si>
  <si>
    <t>195292658708</t>
  </si>
  <si>
    <t>195292658692</t>
  </si>
  <si>
    <t>195292658685</t>
  </si>
  <si>
    <t>195292658715</t>
  </si>
  <si>
    <t>195292658722</t>
  </si>
  <si>
    <t>195292658753</t>
  </si>
  <si>
    <t>195292658746</t>
  </si>
  <si>
    <t>195292658739</t>
  </si>
  <si>
    <t>195292658760</t>
  </si>
  <si>
    <t>195292658777</t>
  </si>
  <si>
    <t>195292658807</t>
  </si>
  <si>
    <t>195292658791</t>
  </si>
  <si>
    <t>195292658784</t>
  </si>
  <si>
    <t>195292658814</t>
  </si>
  <si>
    <t>195292658821</t>
  </si>
  <si>
    <t>118578</t>
  </si>
  <si>
    <t>195292672896</t>
  </si>
  <si>
    <t>195292672889</t>
  </si>
  <si>
    <t>195292672872</t>
  </si>
  <si>
    <t>195292672902</t>
  </si>
  <si>
    <t>195292672919</t>
  </si>
  <si>
    <t>195292658852</t>
  </si>
  <si>
    <t>195292658845</t>
  </si>
  <si>
    <t>195292658838</t>
  </si>
  <si>
    <t>195292658869</t>
  </si>
  <si>
    <t>195292658876</t>
  </si>
  <si>
    <t>195292658906</t>
  </si>
  <si>
    <t>195292658890</t>
  </si>
  <si>
    <t>195292658883</t>
  </si>
  <si>
    <t>195292658913</t>
  </si>
  <si>
    <t>195292658920</t>
  </si>
  <si>
    <t>195292658951</t>
  </si>
  <si>
    <t>195292658944</t>
  </si>
  <si>
    <t>195292658937</t>
  </si>
  <si>
    <t>195292658968</t>
  </si>
  <si>
    <t>195292658975</t>
  </si>
  <si>
    <t>UMBE</t>
  </si>
  <si>
    <t>KHAK</t>
  </si>
  <si>
    <t>ASHH</t>
  </si>
  <si>
    <t>ORAN</t>
  </si>
  <si>
    <t>UA COLOR</t>
  </si>
  <si>
    <t>UA STYLE</t>
  </si>
  <si>
    <t>ST1140283A15</t>
  </si>
  <si>
    <t>ST118570A2</t>
  </si>
  <si>
    <t>ST118571A2</t>
  </si>
  <si>
    <t>ST118572A2</t>
  </si>
  <si>
    <t>ST118573</t>
  </si>
  <si>
    <t>ST118577</t>
  </si>
  <si>
    <t>ST118578</t>
  </si>
  <si>
    <t>NGỌC TRẦN</t>
  </si>
  <si>
    <t>CHỊ LAN ANH/ C THƯƠNG</t>
  </si>
  <si>
    <t>TOTAL</t>
  </si>
  <si>
    <t>FA25</t>
  </si>
  <si>
    <t>8838400</t>
  </si>
  <si>
    <t>112335</t>
  </si>
  <si>
    <t>MESH SHORT BASIC</t>
  </si>
  <si>
    <t>195292671509</t>
  </si>
  <si>
    <t>195292671516</t>
  </si>
  <si>
    <t>195292671523</t>
  </si>
  <si>
    <t>195292671530</t>
  </si>
  <si>
    <t>195292671547</t>
  </si>
  <si>
    <t>195292671554</t>
  </si>
  <si>
    <t>195292671561</t>
  </si>
  <si>
    <t>195292671578</t>
  </si>
  <si>
    <t>195292671585</t>
  </si>
  <si>
    <t>195292671592</t>
  </si>
  <si>
    <t>OLIVE</t>
  </si>
  <si>
    <t>195292739209</t>
  </si>
  <si>
    <t>195292739216</t>
  </si>
  <si>
    <t>195292739223</t>
  </si>
  <si>
    <t>195292739230</t>
  </si>
  <si>
    <t>195292739247</t>
  </si>
  <si>
    <t>195292671752</t>
  </si>
  <si>
    <t>195292671769</t>
  </si>
  <si>
    <t>195292671776</t>
  </si>
  <si>
    <t>195292671783</t>
  </si>
  <si>
    <t>195292671790</t>
  </si>
  <si>
    <t>SNOW CAMO</t>
  </si>
  <si>
    <t>195292739254</t>
  </si>
  <si>
    <t>195292739261</t>
  </si>
  <si>
    <t>195292739278</t>
  </si>
  <si>
    <t>195292739285</t>
  </si>
  <si>
    <t>195292739292</t>
  </si>
  <si>
    <t>8838500</t>
  </si>
  <si>
    <t>VINTAGE BLACK</t>
  </si>
  <si>
    <t>195292735577</t>
  </si>
  <si>
    <t>195292735584</t>
  </si>
  <si>
    <t>195292735591</t>
  </si>
  <si>
    <t>195292735607</t>
  </si>
  <si>
    <t>195292735614</t>
  </si>
  <si>
    <t>195292735621</t>
  </si>
  <si>
    <t>VINTAGE NAVY</t>
  </si>
  <si>
    <t>195292735638</t>
  </si>
  <si>
    <t>195292735645</t>
  </si>
  <si>
    <t>195292735652</t>
  </si>
  <si>
    <t>195292735669</t>
  </si>
  <si>
    <t>195292735676</t>
  </si>
  <si>
    <t>195292735683</t>
  </si>
  <si>
    <t>WHITE</t>
  </si>
  <si>
    <t>195292761651</t>
  </si>
  <si>
    <t>195292761668</t>
  </si>
  <si>
    <t>195292761675</t>
  </si>
  <si>
    <t>195292761682</t>
  </si>
  <si>
    <t>195292761699</t>
  </si>
  <si>
    <t>195292761705</t>
  </si>
  <si>
    <t>8838600</t>
  </si>
  <si>
    <t>1140333</t>
  </si>
  <si>
    <t>LAZY LS TEE</t>
  </si>
  <si>
    <t>195292735812</t>
  </si>
  <si>
    <t>195292735829</t>
  </si>
  <si>
    <t>195292735836</t>
  </si>
  <si>
    <t>195292735843</t>
  </si>
  <si>
    <t>195292735850</t>
  </si>
  <si>
    <t>195292735867</t>
  </si>
  <si>
    <t>195292735874</t>
  </si>
  <si>
    <t>195292735881</t>
  </si>
  <si>
    <t>195292735898</t>
  </si>
  <si>
    <t>195292735904</t>
  </si>
  <si>
    <t>195292735911</t>
  </si>
  <si>
    <t>195292735928</t>
  </si>
  <si>
    <t>195292761712</t>
  </si>
  <si>
    <t>195292761729</t>
  </si>
  <si>
    <t>195292761736</t>
  </si>
  <si>
    <t>195292761743</t>
  </si>
  <si>
    <t>195292761750</t>
  </si>
  <si>
    <t>195292761767</t>
  </si>
  <si>
    <t>8838700</t>
  </si>
  <si>
    <t>1140373</t>
  </si>
  <si>
    <t>FOOTBALL CREW</t>
  </si>
  <si>
    <t>195292735935</t>
  </si>
  <si>
    <t>195292735942</t>
  </si>
  <si>
    <t>195292735959</t>
  </si>
  <si>
    <t>195292735966</t>
  </si>
  <si>
    <t>195292735973</t>
  </si>
  <si>
    <t>195292735980</t>
  </si>
  <si>
    <t>195292735997</t>
  </si>
  <si>
    <t>195292736000</t>
  </si>
  <si>
    <t>195292736017</t>
  </si>
  <si>
    <t>195292736024</t>
  </si>
  <si>
    <t>GREEN</t>
  </si>
  <si>
    <t>195292736031</t>
  </si>
  <si>
    <t>195292736048</t>
  </si>
  <si>
    <t>195292736055</t>
  </si>
  <si>
    <t>195292736062</t>
  </si>
  <si>
    <t>195292736079</t>
  </si>
  <si>
    <t>8838800</t>
  </si>
  <si>
    <t>116733</t>
  </si>
  <si>
    <t>STUSSY EST FLEECE PANT</t>
  </si>
  <si>
    <t>195292763174</t>
  </si>
  <si>
    <t>195292763181</t>
  </si>
  <si>
    <t>195292763198</t>
  </si>
  <si>
    <t>195292763204</t>
  </si>
  <si>
    <t>195292763211</t>
  </si>
  <si>
    <t>195292763228</t>
  </si>
  <si>
    <t>195292763235</t>
  </si>
  <si>
    <t>195292763242</t>
  </si>
  <si>
    <t>195292763259</t>
  </si>
  <si>
    <t>195292763266</t>
  </si>
  <si>
    <t>GREY GREEN</t>
  </si>
  <si>
    <t>195292763273</t>
  </si>
  <si>
    <t>195292763280</t>
  </si>
  <si>
    <t>195292763297</t>
  </si>
  <si>
    <t>195292763303</t>
  </si>
  <si>
    <t>195292763310</t>
  </si>
  <si>
    <t>8838900</t>
  </si>
  <si>
    <t>195292744852</t>
  </si>
  <si>
    <t>195292744869</t>
  </si>
  <si>
    <t>195292744876</t>
  </si>
  <si>
    <t>195292744883</t>
  </si>
  <si>
    <t>195292744890</t>
  </si>
  <si>
    <t>195292634139</t>
  </si>
  <si>
    <t>195292634146</t>
  </si>
  <si>
    <t>195292634153</t>
  </si>
  <si>
    <t>195292634160</t>
  </si>
  <si>
    <t>195292634177</t>
  </si>
  <si>
    <t>195292634238</t>
  </si>
  <si>
    <t>195292634245</t>
  </si>
  <si>
    <t>195292634252</t>
  </si>
  <si>
    <t>195292634269</t>
  </si>
  <si>
    <t>195292634276</t>
  </si>
  <si>
    <t>8839000</t>
  </si>
  <si>
    <t>195292744906</t>
  </si>
  <si>
    <t>195292744913</t>
  </si>
  <si>
    <t>195292744920</t>
  </si>
  <si>
    <t>195292744937</t>
  </si>
  <si>
    <t>195292744944</t>
  </si>
  <si>
    <t>8839100</t>
  </si>
  <si>
    <t>195292744951</t>
  </si>
  <si>
    <t>195292744968</t>
  </si>
  <si>
    <t>195292744975</t>
  </si>
  <si>
    <t>195292744982</t>
  </si>
  <si>
    <t>195292744999</t>
  </si>
  <si>
    <t>195292636171</t>
  </si>
  <si>
    <t>195292636188</t>
  </si>
  <si>
    <t>195292636195</t>
  </si>
  <si>
    <t>195292636201</t>
  </si>
  <si>
    <t>195292636218</t>
  </si>
  <si>
    <t>8839200</t>
  </si>
  <si>
    <t>195292745002</t>
  </si>
  <si>
    <t>195292745019</t>
  </si>
  <si>
    <t>195292745026</t>
  </si>
  <si>
    <t>195292745033</t>
  </si>
  <si>
    <t>195292745040</t>
  </si>
  <si>
    <t>8839300</t>
  </si>
  <si>
    <t>118583</t>
  </si>
  <si>
    <t>THERMAL LINED FLEECE ZIP</t>
  </si>
  <si>
    <t>195292736932</t>
  </si>
  <si>
    <t>195292736949</t>
  </si>
  <si>
    <t>195292736956</t>
  </si>
  <si>
    <t>195292736963</t>
  </si>
  <si>
    <t>195292736970</t>
  </si>
  <si>
    <t>195292736987</t>
  </si>
  <si>
    <t>195292736994</t>
  </si>
  <si>
    <t>195292737007</t>
  </si>
  <si>
    <t>195292737014</t>
  </si>
  <si>
    <t>195292737021</t>
  </si>
  <si>
    <t>FADED BLUE</t>
  </si>
  <si>
    <t>195292737038</t>
  </si>
  <si>
    <t>195292737045</t>
  </si>
  <si>
    <t>195292737052</t>
  </si>
  <si>
    <t>195292737069</t>
  </si>
  <si>
    <t>195292737076</t>
  </si>
  <si>
    <t>8839400</t>
  </si>
  <si>
    <t>118584</t>
  </si>
  <si>
    <t>TWO TONE HOOD</t>
  </si>
  <si>
    <t>BIRCH</t>
  </si>
  <si>
    <t>195292737182</t>
  </si>
  <si>
    <t>195292737199</t>
  </si>
  <si>
    <t>195292737205</t>
  </si>
  <si>
    <t>195292737212</t>
  </si>
  <si>
    <t>195292737229</t>
  </si>
  <si>
    <t>195292737236</t>
  </si>
  <si>
    <t>195292737243</t>
  </si>
  <si>
    <t>195292737250</t>
  </si>
  <si>
    <t>195292737267</t>
  </si>
  <si>
    <t>195292737274</t>
  </si>
  <si>
    <t>195292737281</t>
  </si>
  <si>
    <t>195292737298</t>
  </si>
  <si>
    <t>195292737304</t>
  </si>
  <si>
    <t>195292737311</t>
  </si>
  <si>
    <t>195292737328</t>
  </si>
  <si>
    <t>8839500</t>
  </si>
  <si>
    <t>118591</t>
  </si>
  <si>
    <t>STUSSY APPLIQUE HOOD</t>
  </si>
  <si>
    <t>195292745859</t>
  </si>
  <si>
    <t>195292745866</t>
  </si>
  <si>
    <t>195292745873</t>
  </si>
  <si>
    <t>195292745880</t>
  </si>
  <si>
    <t>195292745897</t>
  </si>
  <si>
    <t>195292739797</t>
  </si>
  <si>
    <t>195292739803</t>
  </si>
  <si>
    <t>195292739810</t>
  </si>
  <si>
    <t>195292739827</t>
  </si>
  <si>
    <t>195292739834</t>
  </si>
  <si>
    <t>195292739841</t>
  </si>
  <si>
    <t>195292739858</t>
  </si>
  <si>
    <t>195292739865</t>
  </si>
  <si>
    <t>195292739872</t>
  </si>
  <si>
    <t>195292739889</t>
  </si>
  <si>
    <t>8839600</t>
  </si>
  <si>
    <t>118592</t>
  </si>
  <si>
    <t>MANTRA ZIP HOOD</t>
  </si>
  <si>
    <t>195292740731</t>
  </si>
  <si>
    <t>195292740748</t>
  </si>
  <si>
    <t>195292740755</t>
  </si>
  <si>
    <t>195292740762</t>
  </si>
  <si>
    <t>195292740779</t>
  </si>
  <si>
    <t>BURGUNDY</t>
  </si>
  <si>
    <t>195292740786</t>
  </si>
  <si>
    <t>195292740793</t>
  </si>
  <si>
    <t>195292740809</t>
  </si>
  <si>
    <t>195292740816</t>
  </si>
  <si>
    <t>195292740823</t>
  </si>
  <si>
    <t>195292740830</t>
  </si>
  <si>
    <t>195292740847</t>
  </si>
  <si>
    <t>195292740854</t>
  </si>
  <si>
    <t>195292740861</t>
  </si>
  <si>
    <t>195292740878</t>
  </si>
  <si>
    <t>YELLOW</t>
  </si>
  <si>
    <t>195292740885</t>
  </si>
  <si>
    <t>195292740892</t>
  </si>
  <si>
    <t>195292740908</t>
  </si>
  <si>
    <t>195292740915</t>
  </si>
  <si>
    <t>195292740922</t>
  </si>
  <si>
    <t>8839700</t>
  </si>
  <si>
    <t>118596</t>
  </si>
  <si>
    <t>STUSSY STATE CREW</t>
  </si>
  <si>
    <t>195292744753</t>
  </si>
  <si>
    <t>195292744760</t>
  </si>
  <si>
    <t>195292744777</t>
  </si>
  <si>
    <t>195292744784</t>
  </si>
  <si>
    <t>195292744791</t>
  </si>
  <si>
    <t>195292741318</t>
  </si>
  <si>
    <t>195292741325</t>
  </si>
  <si>
    <t>195292741332</t>
  </si>
  <si>
    <t>195292741349</t>
  </si>
  <si>
    <t>195292741356</t>
  </si>
  <si>
    <t>195292741462</t>
  </si>
  <si>
    <t>195292741479</t>
  </si>
  <si>
    <t>195292741486</t>
  </si>
  <si>
    <t>195292741493</t>
  </si>
  <si>
    <t>195292741509</t>
  </si>
  <si>
    <t>8839800</t>
  </si>
  <si>
    <t>118597</t>
  </si>
  <si>
    <t>STUSSY EST PRINTED ZIP HOOD</t>
  </si>
  <si>
    <t>195292745903</t>
  </si>
  <si>
    <t>195292745910</t>
  </si>
  <si>
    <t>195292745927</t>
  </si>
  <si>
    <t>195292745934</t>
  </si>
  <si>
    <t>195292745941</t>
  </si>
  <si>
    <t>195292745958</t>
  </si>
  <si>
    <t>195292745965</t>
  </si>
  <si>
    <t>195292745972</t>
  </si>
  <si>
    <t>195292745989</t>
  </si>
  <si>
    <t>195292745996</t>
  </si>
  <si>
    <t>195292746009</t>
  </si>
  <si>
    <t>195292746016</t>
  </si>
  <si>
    <t>195292746023</t>
  </si>
  <si>
    <t>195292746030</t>
  </si>
  <si>
    <t>195292746047</t>
  </si>
  <si>
    <t>FA25-DROP 1</t>
  </si>
  <si>
    <t>ERP</t>
  </si>
  <si>
    <t>TỔNG</t>
  </si>
  <si>
    <t>EXTRA</t>
  </si>
  <si>
    <t>S20  FA25  G2786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</si>
</sst>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USD]\ * #,##0.000_);_([$USD]\ * \(#,##0.000\);_([$USD]\ * &quot;-&quot;_);_(@_)"/>
    <numFmt numFmtId="169" formatCode="_(&quot;$&quot;* #,##0.0000_);_(&quot;$&quot;* \(#,##0.0000\);_(&quot;$&quot;* &quot;-&quot;??_);_(@_)"/>
    <numFmt numFmtId="170" formatCode="_(&quot;$&quot;* #,##0.000_);_(&quot;$&quot;* \(#,##0.000\);_(&quot;$&quot;* &quot;-&quot;??_);_(@_)"/>
  </numFmts>
  <fonts count="5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62"/>
      <name val="Muli"/>
    </font>
    <font>
      <sz val="14"/>
      <name val="Muli"/>
    </font>
    <font>
      <sz val="16"/>
      <name val="Muli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 Light"/>
      <family val="1"/>
      <scheme val="maj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color rgb="FFFF0000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indexed="8"/>
      <name val="Calibri"/>
      <family val="2"/>
    </font>
    <font>
      <sz val="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Muli"/>
    </font>
    <font>
      <sz val="14"/>
      <color theme="1"/>
      <name val="Muli"/>
    </font>
    <font>
      <b/>
      <sz val="14"/>
      <name val="Muli"/>
    </font>
    <font>
      <u/>
      <sz val="14"/>
      <color indexed="12"/>
      <name val="Muli"/>
    </font>
    <font>
      <b/>
      <sz val="14"/>
      <color rgb="FFFF0000"/>
      <name val="Muli"/>
    </font>
    <font>
      <sz val="14"/>
      <color indexed="8"/>
      <name val="Muli"/>
    </font>
    <font>
      <b/>
      <sz val="14"/>
      <color indexed="8"/>
      <name val="Muli"/>
    </font>
    <font>
      <b/>
      <u/>
      <sz val="14"/>
      <name val="Muli"/>
    </font>
    <font>
      <i/>
      <sz val="14"/>
      <name val="Muli"/>
    </font>
    <font>
      <b/>
      <i/>
      <sz val="14"/>
      <name val="Muli"/>
    </font>
    <font>
      <u/>
      <sz val="14"/>
      <name val="Muli"/>
    </font>
    <font>
      <b/>
      <u/>
      <sz val="16"/>
      <name val="Muli"/>
    </font>
    <font>
      <b/>
      <sz val="16"/>
      <name val="Muli"/>
    </font>
    <font>
      <sz val="16"/>
      <color theme="1"/>
      <name val="Muli"/>
    </font>
    <font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2" fillId="0" borderId="0"/>
    <xf numFmtId="0" fontId="36" fillId="0" borderId="0"/>
    <xf numFmtId="168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protection locked="0"/>
    </xf>
    <xf numFmtId="43" fontId="2" fillId="0" borderId="0" applyFont="0" applyFill="0" applyBorder="0" applyAlignment="0" applyProtection="0"/>
  </cellStyleXfs>
  <cellXfs count="199">
    <xf numFmtId="0" fontId="0" fillId="0" borderId="0" xfId="0"/>
    <xf numFmtId="167" fontId="6" fillId="3" borderId="12" xfId="5" applyNumberFormat="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13" fillId="0" borderId="0" xfId="11" applyFont="1"/>
    <xf numFmtId="0" fontId="14" fillId="0" borderId="0" xfId="11" applyFont="1"/>
    <xf numFmtId="0" fontId="15" fillId="0" borderId="0" xfId="11" applyFont="1" applyAlignment="1">
      <alignment horizontal="right"/>
    </xf>
    <xf numFmtId="0" fontId="16" fillId="0" borderId="18" xfId="11" applyFont="1" applyBorder="1"/>
    <xf numFmtId="0" fontId="17" fillId="0" borderId="18" xfId="11" applyFont="1" applyBorder="1"/>
    <xf numFmtId="0" fontId="15" fillId="0" borderId="18" xfId="11" applyFont="1" applyBorder="1"/>
    <xf numFmtId="0" fontId="8" fillId="0" borderId="19" xfId="11" applyFont="1" applyBorder="1"/>
    <xf numFmtId="0" fontId="18" fillId="0" borderId="0" xfId="11" applyFont="1"/>
    <xf numFmtId="0" fontId="19" fillId="0" borderId="0" xfId="11" applyFont="1"/>
    <xf numFmtId="0" fontId="15" fillId="0" borderId="0" xfId="11" applyFont="1"/>
    <xf numFmtId="49" fontId="20" fillId="0" borderId="18" xfId="11" applyNumberFormat="1" applyFont="1" applyBorder="1"/>
    <xf numFmtId="0" fontId="20" fillId="0" borderId="18" xfId="11" applyFont="1" applyBorder="1"/>
    <xf numFmtId="0" fontId="20" fillId="0" borderId="0" xfId="11" applyFont="1"/>
    <xf numFmtId="0" fontId="21" fillId="0" borderId="0" xfId="11" applyFont="1"/>
    <xf numFmtId="0" fontId="22" fillId="0" borderId="20" xfId="11" applyFont="1" applyBorder="1"/>
    <xf numFmtId="0" fontId="22" fillId="0" borderId="18" xfId="11" applyFont="1" applyBorder="1"/>
    <xf numFmtId="0" fontId="14" fillId="0" borderId="18" xfId="11" applyFont="1" applyBorder="1"/>
    <xf numFmtId="0" fontId="20" fillId="0" borderId="20" xfId="11" applyFont="1" applyBorder="1"/>
    <xf numFmtId="0" fontId="14" fillId="0" borderId="20" xfId="11" applyFont="1" applyBorder="1"/>
    <xf numFmtId="0" fontId="4" fillId="0" borderId="18" xfId="12" applyBorder="1" applyAlignment="1" applyProtection="1"/>
    <xf numFmtId="49" fontId="20" fillId="0" borderId="20" xfId="11" applyNumberFormat="1" applyFont="1" applyBorder="1"/>
    <xf numFmtId="0" fontId="4" fillId="0" borderId="0" xfId="12" applyAlignment="1" applyProtection="1"/>
    <xf numFmtId="0" fontId="23" fillId="0" borderId="0" xfId="12" applyFont="1" applyBorder="1" applyAlignment="1" applyProtection="1"/>
    <xf numFmtId="0" fontId="15" fillId="0" borderId="1" xfId="11" applyFont="1" applyBorder="1" applyAlignment="1">
      <alignment vertical="center" wrapText="1"/>
    </xf>
    <xf numFmtId="0" fontId="15" fillId="0" borderId="5" xfId="11" applyFont="1" applyBorder="1" applyAlignment="1">
      <alignment horizontal="center" vertical="center"/>
    </xf>
    <xf numFmtId="0" fontId="15" fillId="0" borderId="0" xfId="11" applyFont="1" applyAlignment="1">
      <alignment vertical="center" wrapText="1"/>
    </xf>
    <xf numFmtId="0" fontId="24" fillId="10" borderId="1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1" xfId="11" applyFont="1" applyBorder="1"/>
    <xf numFmtId="0" fontId="14" fillId="0" borderId="5" xfId="11" applyFont="1" applyBorder="1" applyAlignment="1">
      <alignment horizontal="center"/>
    </xf>
    <xf numFmtId="0" fontId="20" fillId="0" borderId="25" xfId="11" applyFont="1" applyBorder="1" applyAlignment="1">
      <alignment horizontal="center"/>
    </xf>
    <xf numFmtId="0" fontId="20" fillId="0" borderId="0" xfId="11" applyFont="1" applyAlignment="1">
      <alignment horizontal="center"/>
    </xf>
    <xf numFmtId="0" fontId="24" fillId="0" borderId="30" xfId="11" applyFont="1" applyBorder="1" applyAlignment="1">
      <alignment horizontal="center"/>
    </xf>
    <xf numFmtId="0" fontId="26" fillId="10" borderId="0" xfId="11" applyFont="1" applyFill="1" applyAlignment="1">
      <alignment horizontal="center" vertical="top"/>
    </xf>
    <xf numFmtId="0" fontId="27" fillId="10" borderId="31" xfId="11" applyFont="1" applyFill="1" applyBorder="1" applyAlignment="1">
      <alignment horizontal="center" vertical="top"/>
    </xf>
    <xf numFmtId="0" fontId="26" fillId="10" borderId="0" xfId="11" applyFont="1" applyFill="1" applyAlignment="1">
      <alignment horizontal="left" vertical="top"/>
    </xf>
    <xf numFmtId="0" fontId="28" fillId="10" borderId="0" xfId="11" applyFont="1" applyFill="1" applyAlignment="1">
      <alignment horizontal="center" vertical="top"/>
    </xf>
    <xf numFmtId="0" fontId="28" fillId="0" borderId="0" xfId="11" applyFont="1" applyAlignment="1">
      <alignment horizontal="center" vertical="top"/>
    </xf>
    <xf numFmtId="0" fontId="29" fillId="0" borderId="24" xfId="11" applyFont="1" applyBorder="1"/>
    <xf numFmtId="0" fontId="20" fillId="0" borderId="25" xfId="11" applyFont="1" applyBorder="1"/>
    <xf numFmtId="0" fontId="20" fillId="0" borderId="26" xfId="11" applyFont="1" applyBorder="1"/>
    <xf numFmtId="0" fontId="20" fillId="0" borderId="32" xfId="11" applyFont="1" applyBorder="1"/>
    <xf numFmtId="0" fontId="20" fillId="0" borderId="33" xfId="11" applyFont="1" applyBorder="1"/>
    <xf numFmtId="0" fontId="30" fillId="0" borderId="0" xfId="11" applyFont="1"/>
    <xf numFmtId="0" fontId="20" fillId="0" borderId="34" xfId="11" applyFont="1" applyBorder="1"/>
    <xf numFmtId="0" fontId="20" fillId="0" borderId="35" xfId="11" applyFont="1" applyBorder="1"/>
    <xf numFmtId="0" fontId="29" fillId="0" borderId="0" xfId="11" applyFont="1"/>
    <xf numFmtId="0" fontId="31" fillId="11" borderId="36" xfId="14" applyFont="1" applyFill="1" applyBorder="1" applyAlignment="1">
      <alignment vertical="center"/>
    </xf>
    <xf numFmtId="0" fontId="31" fillId="11" borderId="37" xfId="14" applyFont="1" applyFill="1" applyBorder="1" applyAlignment="1">
      <alignment horizontal="center" vertical="center"/>
    </xf>
    <xf numFmtId="0" fontId="3" fillId="0" borderId="0" xfId="11"/>
    <xf numFmtId="0" fontId="32" fillId="0" borderId="38" xfId="14" applyFont="1" applyBorder="1" applyAlignment="1">
      <alignment vertical="center"/>
    </xf>
    <xf numFmtId="0" fontId="32" fillId="0" borderId="23" xfId="14" applyFont="1" applyBorder="1" applyAlignment="1">
      <alignment horizontal="center" vertical="center"/>
    </xf>
    <xf numFmtId="0" fontId="32" fillId="0" borderId="23" xfId="14" applyFont="1" applyBorder="1" applyAlignment="1">
      <alignment horizontal="center" vertical="center" wrapText="1"/>
    </xf>
    <xf numFmtId="0" fontId="32" fillId="0" borderId="38" xfId="14" applyFont="1" applyBorder="1" applyAlignment="1">
      <alignment vertical="center" wrapText="1"/>
    </xf>
    <xf numFmtId="0" fontId="24" fillId="10" borderId="1" xfId="17" applyFont="1" applyFill="1" applyBorder="1" applyAlignment="1">
      <alignment horizontal="center" vertical="center"/>
    </xf>
    <xf numFmtId="167" fontId="24" fillId="10" borderId="5" xfId="18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38" fillId="2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16" fontId="39" fillId="0" borderId="1" xfId="0" quotePrefix="1" applyNumberFormat="1" applyFont="1" applyBorder="1" applyAlignment="1">
      <alignment horizontal="center"/>
    </xf>
    <xf numFmtId="0" fontId="39" fillId="0" borderId="9" xfId="0" applyFont="1" applyBorder="1" applyAlignment="1">
      <alignment horizontal="left"/>
    </xf>
    <xf numFmtId="0" fontId="40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40" fillId="4" borderId="1" xfId="6" quotePrefix="1" applyNumberFormat="1" applyFont="1" applyFill="1" applyBorder="1" applyAlignment="1">
      <alignment horizontal="center" vertical="center"/>
    </xf>
    <xf numFmtId="15" fontId="6" fillId="0" borderId="1" xfId="6" applyNumberFormat="1" applyFont="1" applyBorder="1" applyAlignment="1">
      <alignment horizontal="center" vertical="center"/>
    </xf>
    <xf numFmtId="0" fontId="40" fillId="4" borderId="3" xfId="6" applyFont="1" applyFill="1" applyBorder="1" applyAlignment="1">
      <alignment horizontal="left" vertical="center"/>
    </xf>
    <xf numFmtId="0" fontId="41" fillId="4" borderId="2" xfId="8" applyFont="1" applyFill="1" applyBorder="1" applyAlignment="1" applyProtection="1">
      <alignment vertical="top"/>
    </xf>
    <xf numFmtId="0" fontId="40" fillId="4" borderId="10" xfId="6" applyFont="1" applyFill="1" applyBorder="1" applyAlignment="1">
      <alignment horizontal="left" vertical="center"/>
    </xf>
    <xf numFmtId="0" fontId="4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3" borderId="1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/>
    </xf>
    <xf numFmtId="1" fontId="43" fillId="7" borderId="1" xfId="3" applyNumberFormat="1" applyFont="1" applyFill="1" applyBorder="1" applyAlignment="1">
      <alignment horizontal="center" vertical="center"/>
    </xf>
    <xf numFmtId="3" fontId="44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46" fillId="4" borderId="0" xfId="2" applyFont="1" applyFill="1" applyAlignment="1">
      <alignment horizontal="center" vertical="center"/>
    </xf>
    <xf numFmtId="14" fontId="47" fillId="4" borderId="0" xfId="2" quotePrefix="1" applyNumberFormat="1" applyFont="1" applyFill="1" applyAlignment="1">
      <alignment horizontal="center" vertical="center"/>
    </xf>
    <xf numFmtId="164" fontId="6" fillId="4" borderId="0" xfId="4" applyNumberFormat="1" applyFont="1" applyFill="1" applyAlignment="1">
      <alignment horizontal="center" vertical="center"/>
    </xf>
    <xf numFmtId="0" fontId="45" fillId="0" borderId="0" xfId="2" applyFont="1" applyAlignment="1">
      <alignment vertical="center" wrapText="1"/>
    </xf>
    <xf numFmtId="0" fontId="45" fillId="4" borderId="0" xfId="2" applyFont="1" applyFill="1" applyAlignment="1">
      <alignment horizontal="center" vertical="center"/>
    </xf>
    <xf numFmtId="0" fontId="48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7" fillId="4" borderId="0" xfId="2" applyFont="1" applyFill="1" applyAlignment="1">
      <alignment horizontal="center" vertical="center" wrapText="1"/>
    </xf>
    <xf numFmtId="0" fontId="49" fillId="4" borderId="0" xfId="2" applyFont="1" applyFill="1" applyAlignment="1">
      <alignment horizontal="center" vertical="center" wrapText="1"/>
    </xf>
    <xf numFmtId="3" fontId="50" fillId="5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Border="1" applyAlignment="1">
      <alignment horizontal="center" vertical="center" wrapText="1"/>
    </xf>
    <xf numFmtId="164" fontId="7" fillId="4" borderId="0" xfId="2" applyNumberFormat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51" fillId="0" borderId="0" xfId="0" applyFont="1" applyAlignment="1">
      <alignment horizontal="left"/>
    </xf>
    <xf numFmtId="0" fontId="50" fillId="6" borderId="1" xfId="6" applyFont="1" applyFill="1" applyBorder="1" applyAlignment="1">
      <alignment horizontal="center" vertical="center"/>
    </xf>
    <xf numFmtId="0" fontId="50" fillId="6" borderId="1" xfId="6" applyFont="1" applyFill="1" applyBorder="1" applyAlignment="1">
      <alignment horizontal="center" vertical="center" wrapText="1"/>
    </xf>
    <xf numFmtId="0" fontId="50" fillId="8" borderId="1" xfId="6" applyFont="1" applyFill="1" applyBorder="1" applyAlignment="1">
      <alignment horizontal="center" vertical="center" wrapText="1"/>
    </xf>
    <xf numFmtId="164" fontId="50" fillId="6" borderId="1" xfId="6" applyNumberFormat="1" applyFont="1" applyFill="1" applyBorder="1" applyAlignment="1">
      <alignment horizontal="center" vertical="center"/>
    </xf>
    <xf numFmtId="0" fontId="6" fillId="0" borderId="1" xfId="7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52" fillId="0" borderId="1" xfId="16" applyFont="1" applyBorder="1" applyAlignment="1">
      <alignment horizontal="center" vertical="center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0" fontId="37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7" fillId="0" borderId="0" xfId="0" applyFont="1"/>
    <xf numFmtId="169" fontId="6" fillId="3" borderId="1" xfId="9" applyNumberFormat="1" applyFont="1" applyFill="1" applyBorder="1" applyAlignment="1">
      <alignment horizontal="center" vertical="center"/>
    </xf>
    <xf numFmtId="0" fontId="53" fillId="12" borderId="1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10" xfId="0" applyFont="1" applyFill="1" applyBorder="1" applyAlignment="1">
      <alignment vertical="top"/>
    </xf>
    <xf numFmtId="0" fontId="37" fillId="8" borderId="1" xfId="0" applyFont="1" applyFill="1" applyBorder="1" applyAlignment="1">
      <alignment horizontal="center" vertical="center"/>
    </xf>
    <xf numFmtId="0" fontId="0" fillId="0" borderId="1" xfId="0" applyBorder="1"/>
    <xf numFmtId="167" fontId="55" fillId="0" borderId="1" xfId="20" applyNumberFormat="1" applyFont="1" applyFill="1" applyBorder="1" applyAlignment="1">
      <alignment horizontal="right" vertical="center"/>
    </xf>
    <xf numFmtId="170" fontId="6" fillId="3" borderId="1" xfId="9" applyNumberFormat="1" applyFont="1" applyFill="1" applyBorder="1" applyAlignment="1">
      <alignment horizontal="center" vertical="center" wrapText="1"/>
    </xf>
    <xf numFmtId="170" fontId="50" fillId="5" borderId="1" xfId="9" applyNumberFormat="1" applyFont="1" applyFill="1" applyBorder="1" applyAlignment="1">
      <alignment vertical="center" wrapText="1"/>
    </xf>
    <xf numFmtId="3" fontId="0" fillId="0" borderId="0" xfId="0" applyNumberFormat="1"/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0" fillId="4" borderId="4" xfId="6" applyFont="1" applyFill="1" applyBorder="1" applyAlignment="1">
      <alignment horizontal="left" vertical="center"/>
    </xf>
    <xf numFmtId="0" fontId="40" fillId="4" borderId="5" xfId="6" applyFont="1" applyFill="1" applyBorder="1" applyAlignment="1">
      <alignment horizontal="left" vertical="center"/>
    </xf>
    <xf numFmtId="164" fontId="45" fillId="4" borderId="0" xfId="2" applyNumberFormat="1" applyFont="1" applyFill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45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10" fillId="9" borderId="13" xfId="11" applyFont="1" applyFill="1" applyBorder="1" applyAlignment="1">
      <alignment horizontal="left" vertical="top" wrapText="1"/>
    </xf>
    <xf numFmtId="0" fontId="10" fillId="9" borderId="14" xfId="11" applyFont="1" applyFill="1" applyBorder="1" applyAlignment="1">
      <alignment horizontal="left" vertical="top" wrapText="1"/>
    </xf>
    <xf numFmtId="0" fontId="10" fillId="9" borderId="15" xfId="11" applyFont="1" applyFill="1" applyBorder="1" applyAlignment="1">
      <alignment horizontal="left" vertical="top" wrapText="1"/>
    </xf>
    <xf numFmtId="0" fontId="10" fillId="9" borderId="16" xfId="11" applyFont="1" applyFill="1" applyBorder="1" applyAlignment="1">
      <alignment horizontal="left" vertical="top" wrapText="1"/>
    </xf>
    <xf numFmtId="0" fontId="10" fillId="9" borderId="0" xfId="11" applyFont="1" applyFill="1" applyAlignment="1">
      <alignment horizontal="left" vertical="top" wrapText="1"/>
    </xf>
    <xf numFmtId="0" fontId="10" fillId="9" borderId="17" xfId="11" applyFont="1" applyFill="1" applyBorder="1" applyAlignment="1">
      <alignment horizontal="left" vertical="top" wrapText="1"/>
    </xf>
    <xf numFmtId="0" fontId="10" fillId="9" borderId="21" xfId="11" applyFont="1" applyFill="1" applyBorder="1" applyAlignment="1">
      <alignment horizontal="left" vertical="top" wrapText="1"/>
    </xf>
    <xf numFmtId="0" fontId="10" fillId="9" borderId="22" xfId="11" applyFont="1" applyFill="1" applyBorder="1" applyAlignment="1">
      <alignment horizontal="left" vertical="top" wrapText="1"/>
    </xf>
    <xf numFmtId="0" fontId="10" fillId="9" borderId="23" xfId="11" applyFont="1" applyFill="1" applyBorder="1" applyAlignment="1">
      <alignment horizontal="left" vertical="top" wrapText="1"/>
    </xf>
    <xf numFmtId="0" fontId="15" fillId="0" borderId="4" xfId="11" applyFont="1" applyBorder="1" applyAlignment="1">
      <alignment horizontal="center" vertical="center"/>
    </xf>
    <xf numFmtId="0" fontId="15" fillId="0" borderId="20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49" fontId="24" fillId="10" borderId="4" xfId="17" applyNumberFormat="1" applyFont="1" applyFill="1" applyBorder="1" applyAlignment="1">
      <alignment horizontal="center" vertical="center"/>
    </xf>
    <xf numFmtId="49" fontId="24" fillId="10" borderId="20" xfId="17" applyNumberFormat="1" applyFont="1" applyFill="1" applyBorder="1" applyAlignment="1">
      <alignment horizontal="center" vertical="center"/>
    </xf>
    <xf numFmtId="49" fontId="24" fillId="10" borderId="5" xfId="17" applyNumberFormat="1" applyFont="1" applyFill="1" applyBorder="1" applyAlignment="1">
      <alignment horizontal="center" vertical="center"/>
    </xf>
    <xf numFmtId="0" fontId="24" fillId="10" borderId="4" xfId="17" applyFont="1" applyFill="1" applyBorder="1" applyAlignment="1">
      <alignment horizontal="center" vertical="center"/>
    </xf>
    <xf numFmtId="0" fontId="24" fillId="10" borderId="20" xfId="17" applyFont="1" applyFill="1" applyBorder="1" applyAlignment="1">
      <alignment horizontal="center" vertical="center"/>
    </xf>
    <xf numFmtId="0" fontId="24" fillId="10" borderId="5" xfId="17" applyFont="1" applyFill="1" applyBorder="1" applyAlignment="1">
      <alignment horizontal="center" vertical="center"/>
    </xf>
    <xf numFmtId="49" fontId="24" fillId="10" borderId="4" xfId="11" applyNumberFormat="1" applyFont="1" applyFill="1" applyBorder="1" applyAlignment="1">
      <alignment horizontal="center" vertical="center"/>
    </xf>
    <xf numFmtId="49" fontId="24" fillId="10" borderId="20" xfId="11" applyNumberFormat="1" applyFont="1" applyFill="1" applyBorder="1" applyAlignment="1">
      <alignment horizontal="center" vertical="center"/>
    </xf>
    <xf numFmtId="49" fontId="24" fillId="10" borderId="5" xfId="11" applyNumberFormat="1" applyFont="1" applyFill="1" applyBorder="1" applyAlignment="1">
      <alignment horizontal="center" vertical="center"/>
    </xf>
    <xf numFmtId="0" fontId="24" fillId="10" borderId="4" xfId="11" applyFont="1" applyFill="1" applyBorder="1" applyAlignment="1">
      <alignment horizontal="center" vertical="center"/>
    </xf>
    <xf numFmtId="0" fontId="24" fillId="10" borderId="20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4" xfId="11" applyFont="1" applyBorder="1" applyAlignment="1">
      <alignment horizontal="center"/>
    </xf>
    <xf numFmtId="0" fontId="14" fillId="0" borderId="20" xfId="11" applyFont="1" applyBorder="1" applyAlignment="1">
      <alignment horizontal="center"/>
    </xf>
    <xf numFmtId="0" fontId="14" fillId="0" borderId="5" xfId="11" applyFont="1" applyBorder="1" applyAlignment="1">
      <alignment horizontal="center"/>
    </xf>
    <xf numFmtId="0" fontId="25" fillId="0" borderId="4" xfId="11" applyFont="1" applyBorder="1" applyAlignment="1">
      <alignment horizontal="center"/>
    </xf>
    <xf numFmtId="0" fontId="25" fillId="0" borderId="20" xfId="11" applyFont="1" applyBorder="1" applyAlignment="1">
      <alignment horizontal="center"/>
    </xf>
    <xf numFmtId="0" fontId="25" fillId="0" borderId="5" xfId="11" applyFont="1" applyBorder="1" applyAlignment="1">
      <alignment horizontal="center"/>
    </xf>
    <xf numFmtId="49" fontId="25" fillId="0" borderId="4" xfId="11" applyNumberFormat="1" applyFont="1" applyBorder="1" applyAlignment="1">
      <alignment horizontal="center"/>
    </xf>
    <xf numFmtId="49" fontId="25" fillId="0" borderId="20" xfId="11" applyNumberFormat="1" applyFont="1" applyBorder="1" applyAlignment="1">
      <alignment horizontal="center"/>
    </xf>
    <xf numFmtId="49" fontId="25" fillId="0" borderId="5" xfId="11" applyNumberFormat="1" applyFont="1" applyBorder="1" applyAlignment="1">
      <alignment horizontal="center"/>
    </xf>
    <xf numFmtId="0" fontId="14" fillId="0" borderId="27" xfId="11" applyFont="1" applyBorder="1" applyAlignment="1">
      <alignment horizontal="center"/>
    </xf>
    <xf numFmtId="0" fontId="14" fillId="0" borderId="28" xfId="11" applyFont="1" applyBorder="1" applyAlignment="1">
      <alignment horizontal="center"/>
    </xf>
    <xf numFmtId="0" fontId="14" fillId="0" borderId="29" xfId="11" applyFont="1" applyBorder="1" applyAlignment="1">
      <alignment horizontal="center"/>
    </xf>
    <xf numFmtId="0" fontId="14" fillId="0" borderId="24" xfId="11" applyFont="1" applyBorder="1" applyAlignment="1">
      <alignment horizontal="center"/>
    </xf>
    <xf numFmtId="0" fontId="14" fillId="0" borderId="25" xfId="11" applyFont="1" applyBorder="1" applyAlignment="1">
      <alignment horizontal="center"/>
    </xf>
    <xf numFmtId="0" fontId="14" fillId="0" borderId="26" xfId="11" applyFont="1" applyBorder="1" applyAlignment="1">
      <alignment horizontal="center"/>
    </xf>
    <xf numFmtId="0" fontId="55" fillId="0" borderId="4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</cellXfs>
  <cellStyles count="21">
    <cellStyle name="Comma" xfId="20" builtinId="3"/>
    <cellStyle name="Comma 10" xfId="13" xr:uid="{00000000-0005-0000-0000-000001000000}"/>
    <cellStyle name="Comma 2" xfId="18" xr:uid="{00000000-0005-0000-0000-000002000000}"/>
    <cellStyle name="Comma 6" xfId="4" xr:uid="{00000000-0005-0000-0000-000003000000}"/>
    <cellStyle name="Comma 74 2" xfId="5" xr:uid="{00000000-0005-0000-0000-000004000000}"/>
    <cellStyle name="Currency" xfId="9" builtinId="4"/>
    <cellStyle name="Hyperlink 2" xfId="8" xr:uid="{00000000-0005-0000-0000-000006000000}"/>
    <cellStyle name="Hyperlink 3" xfId="12" xr:uid="{00000000-0005-0000-0000-000007000000}"/>
    <cellStyle name="Normal" xfId="0" builtinId="0"/>
    <cellStyle name="Normal 10" xfId="2" xr:uid="{00000000-0005-0000-0000-000009000000}"/>
    <cellStyle name="Normal 10 2" xfId="6" xr:uid="{00000000-0005-0000-0000-00000A000000}"/>
    <cellStyle name="Normal 10 5" xfId="16" xr:uid="{00000000-0005-0000-0000-00000B000000}"/>
    <cellStyle name="Normal 133 3" xfId="3" xr:uid="{00000000-0005-0000-0000-00000C000000}"/>
    <cellStyle name="Normal 133 3 3" xfId="7" xr:uid="{00000000-0005-0000-0000-00000D000000}"/>
    <cellStyle name="Normal 140" xfId="11" xr:uid="{00000000-0005-0000-0000-00000E000000}"/>
    <cellStyle name="Normal 142" xfId="10" xr:uid="{00000000-0005-0000-0000-00000F000000}"/>
    <cellStyle name="Normal 145" xfId="15" xr:uid="{00000000-0005-0000-0000-000010000000}"/>
    <cellStyle name="Normal 2" xfId="19" xr:uid="{00000000-0005-0000-0000-000011000000}"/>
    <cellStyle name="Normal 2 8" xfId="14" xr:uid="{00000000-0005-0000-0000-000012000000}"/>
    <cellStyle name="Normal 3" xfId="17" xr:uid="{00000000-0005-0000-0000-000013000000}"/>
    <cellStyle name="Normal_Forms" xfId="1" xr:uid="{00000000-0005-0000-0000-000014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76200</xdr:colOff>
      <xdr:row>5</xdr:row>
      <xdr:rowOff>104775</xdr:rowOff>
    </xdr:to>
    <xdr:pic>
      <xdr:nvPicPr>
        <xdr:cNvPr id="2" name="L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.phan@un-available.net" TargetMode="External"/><Relationship Id="rId2" Type="http://schemas.openxmlformats.org/officeDocument/2006/relationships/hyperlink" Target="mailto:my.phan@un-available.net" TargetMode="External"/><Relationship Id="rId1" Type="http://schemas.openxmlformats.org/officeDocument/2006/relationships/hyperlink" Target="mailto:my.phan@un-available.ne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.phan@un-available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topLeftCell="A3" zoomScale="70" zoomScaleNormal="55" zoomScaleSheetLayoutView="70" zoomScalePageLayoutView="70" workbookViewId="0">
      <selection activeCell="E11" sqref="E11"/>
    </sheetView>
  </sheetViews>
  <sheetFormatPr defaultColWidth="9.1796875" defaultRowHeight="21.5"/>
  <cols>
    <col min="1" max="1" width="13.1796875" style="64" customWidth="1"/>
    <col min="2" max="2" width="9" style="64" customWidth="1"/>
    <col min="3" max="3" width="19" style="64" customWidth="1"/>
    <col min="4" max="4" width="13.81640625" style="64" customWidth="1"/>
    <col min="5" max="5" width="15.81640625" style="64" customWidth="1"/>
    <col min="6" max="6" width="24.7265625" style="64" customWidth="1"/>
    <col min="7" max="7" width="16.54296875" style="64" customWidth="1"/>
    <col min="8" max="8" width="11.54296875" style="64" customWidth="1"/>
    <col min="9" max="9" width="15" style="64" customWidth="1"/>
    <col min="10" max="10" width="12.1796875" style="64" customWidth="1"/>
    <col min="11" max="11" width="13.453125" style="64" customWidth="1"/>
    <col min="12" max="12" width="16" style="64" customWidth="1"/>
    <col min="13" max="13" width="20.1796875" style="64" customWidth="1"/>
    <col min="14" max="14" width="24" style="64" customWidth="1"/>
    <col min="15" max="16384" width="9.1796875" style="64"/>
  </cols>
  <sheetData>
    <row r="1" spans="1:14" ht="25.2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 t="s">
        <v>0</v>
      </c>
      <c r="N1" s="63" t="s">
        <v>6</v>
      </c>
    </row>
    <row r="2" spans="1:14" ht="21.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2" t="s">
        <v>1</v>
      </c>
      <c r="N2" s="65" t="s">
        <v>2</v>
      </c>
    </row>
    <row r="3" spans="1:14" ht="20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2" t="s">
        <v>4</v>
      </c>
      <c r="N3" s="68" t="s">
        <v>5</v>
      </c>
    </row>
    <row r="4" spans="1:14" ht="25.25" customHeight="1">
      <c r="A4" s="60"/>
      <c r="B4" s="60"/>
      <c r="C4" s="60"/>
      <c r="D4" s="60"/>
      <c r="E4" s="60"/>
      <c r="F4" s="66"/>
      <c r="G4" s="66"/>
      <c r="H4" s="66"/>
      <c r="I4" s="66"/>
      <c r="J4" s="60"/>
      <c r="K4" s="60"/>
      <c r="L4" s="60"/>
      <c r="M4" s="69"/>
      <c r="N4" s="69"/>
    </row>
    <row r="5" spans="1:14">
      <c r="A5" s="70" t="s">
        <v>7</v>
      </c>
      <c r="B5" s="145" t="s">
        <v>38</v>
      </c>
      <c r="C5" s="145"/>
      <c r="D5" s="145"/>
      <c r="E5" s="71"/>
      <c r="F5" s="146" t="s">
        <v>8</v>
      </c>
      <c r="G5" s="147"/>
      <c r="H5" s="143" t="s">
        <v>36</v>
      </c>
      <c r="I5" s="144"/>
      <c r="J5" s="72"/>
      <c r="K5" s="72"/>
      <c r="L5" s="73"/>
      <c r="M5" s="74" t="s">
        <v>9</v>
      </c>
      <c r="N5" s="75">
        <v>45698</v>
      </c>
    </row>
    <row r="6" spans="1:14" ht="21.75" customHeight="1">
      <c r="A6" s="76" t="s">
        <v>10</v>
      </c>
      <c r="B6" s="150"/>
      <c r="C6" s="150"/>
      <c r="D6" s="150"/>
      <c r="E6" s="71"/>
      <c r="F6" s="146" t="s">
        <v>11</v>
      </c>
      <c r="G6" s="147"/>
      <c r="H6" s="143" t="s">
        <v>647</v>
      </c>
      <c r="I6" s="144"/>
      <c r="J6" s="72"/>
      <c r="K6" s="72"/>
      <c r="L6" s="73"/>
      <c r="M6" s="74" t="s">
        <v>12</v>
      </c>
      <c r="N6" s="124"/>
    </row>
    <row r="7" spans="1:14" ht="21.75" customHeight="1">
      <c r="A7" s="76" t="s">
        <v>13</v>
      </c>
      <c r="B7" s="151"/>
      <c r="C7" s="151"/>
      <c r="D7" s="77"/>
      <c r="E7" s="71"/>
      <c r="F7" s="146" t="s">
        <v>14</v>
      </c>
      <c r="G7" s="147"/>
      <c r="H7" s="155"/>
      <c r="I7" s="156"/>
      <c r="J7" s="72"/>
      <c r="K7" s="72"/>
      <c r="L7" s="73"/>
      <c r="M7" s="74" t="s">
        <v>15</v>
      </c>
      <c r="N7" s="125" t="s">
        <v>651</v>
      </c>
    </row>
    <row r="8" spans="1:14" ht="21.75" customHeight="1">
      <c r="A8" s="78" t="s">
        <v>16</v>
      </c>
      <c r="B8" s="136" t="s">
        <v>377</v>
      </c>
      <c r="C8" s="136"/>
      <c r="D8" s="79"/>
      <c r="E8" s="71"/>
      <c r="F8" s="146" t="s">
        <v>17</v>
      </c>
      <c r="G8" s="147"/>
      <c r="H8" s="152"/>
      <c r="I8" s="153"/>
      <c r="J8" s="80"/>
      <c r="K8" s="80"/>
      <c r="L8" s="73"/>
      <c r="M8" s="74" t="s">
        <v>18</v>
      </c>
      <c r="N8" s="81" t="s">
        <v>376</v>
      </c>
    </row>
    <row r="9" spans="1:14" ht="5.75" customHeight="1">
      <c r="A9" s="82"/>
      <c r="B9" s="82"/>
      <c r="C9" s="82"/>
      <c r="D9" s="82"/>
      <c r="E9" s="66"/>
      <c r="F9" s="82"/>
      <c r="G9" s="82"/>
      <c r="H9" s="82"/>
      <c r="I9" s="82"/>
      <c r="J9" s="66"/>
      <c r="K9" s="66"/>
      <c r="L9" s="66"/>
      <c r="M9" s="69"/>
      <c r="N9" s="69"/>
    </row>
    <row r="10" spans="1:14" s="119" customFormat="1" ht="91.5" customHeight="1">
      <c r="A10" s="121" t="s">
        <v>19</v>
      </c>
      <c r="B10" s="121" t="s">
        <v>20</v>
      </c>
      <c r="C10" s="121" t="s">
        <v>21</v>
      </c>
      <c r="D10" s="121" t="s">
        <v>22</v>
      </c>
      <c r="E10" s="121" t="s">
        <v>23</v>
      </c>
      <c r="F10" s="120" t="s">
        <v>24</v>
      </c>
      <c r="G10" s="120" t="s">
        <v>25</v>
      </c>
      <c r="H10" s="120" t="s">
        <v>26</v>
      </c>
      <c r="I10" s="122" t="s">
        <v>27</v>
      </c>
      <c r="J10" s="122" t="s">
        <v>28</v>
      </c>
      <c r="K10" s="122" t="s">
        <v>29</v>
      </c>
      <c r="L10" s="123" t="s">
        <v>30</v>
      </c>
      <c r="M10" s="120" t="s">
        <v>31</v>
      </c>
      <c r="N10" s="120" t="s">
        <v>3</v>
      </c>
    </row>
    <row r="11" spans="1:14" ht="141.5" customHeight="1">
      <c r="A11" s="83" t="s">
        <v>37</v>
      </c>
      <c r="B11" s="84"/>
      <c r="C11" s="85" t="s">
        <v>143</v>
      </c>
      <c r="D11" s="85"/>
      <c r="E11" s="83" t="s">
        <v>129</v>
      </c>
      <c r="F11" s="126" t="s">
        <v>80</v>
      </c>
      <c r="G11" s="127" t="s">
        <v>130</v>
      </c>
      <c r="H11" s="86" t="s">
        <v>131</v>
      </c>
      <c r="I11" s="128">
        <f>'UPC. (2)'!L3</f>
        <v>443</v>
      </c>
      <c r="J11" s="128">
        <v>0</v>
      </c>
      <c r="K11" s="128">
        <f>I11</f>
        <v>443</v>
      </c>
      <c r="L11" s="132">
        <f>(10/1000)*1.4</f>
        <v>1.3999999999999999E-2</v>
      </c>
      <c r="M11" s="140">
        <f>K11*L11</f>
        <v>6.2019999999999991</v>
      </c>
      <c r="N11" s="1"/>
    </row>
    <row r="12" spans="1:14" ht="21.75" customHeight="1">
      <c r="A12" s="87"/>
      <c r="B12" s="87"/>
      <c r="C12" s="88"/>
      <c r="D12" s="88"/>
      <c r="E12" s="88"/>
      <c r="F12" s="89"/>
      <c r="G12" s="90"/>
      <c r="H12" s="87"/>
      <c r="I12" s="91"/>
      <c r="J12" s="91"/>
      <c r="K12" s="91"/>
      <c r="L12" s="92"/>
      <c r="M12" s="93"/>
      <c r="N12" s="94"/>
    </row>
    <row r="13" spans="1:14" s="119" customFormat="1" ht="33.5" customHeight="1">
      <c r="A13" s="113"/>
      <c r="B13" s="113"/>
      <c r="C13" s="113"/>
      <c r="D13" s="113"/>
      <c r="E13" s="113"/>
      <c r="F13" s="113"/>
      <c r="G13" s="114"/>
      <c r="H13" s="114" t="s">
        <v>32</v>
      </c>
      <c r="I13" s="115">
        <f>SUM(I11:I12)</f>
        <v>443</v>
      </c>
      <c r="J13" s="116"/>
      <c r="K13" s="115">
        <f>SUM(K11:K11)</f>
        <v>443</v>
      </c>
      <c r="L13" s="117"/>
      <c r="M13" s="141">
        <f>SUM(M11:M11)</f>
        <v>6.2019999999999991</v>
      </c>
      <c r="N13" s="118"/>
    </row>
    <row r="14" spans="1:14" ht="21.75" customHeight="1">
      <c r="A14" s="96"/>
      <c r="B14" s="96"/>
      <c r="C14" s="97"/>
      <c r="D14" s="97"/>
      <c r="E14" s="113"/>
      <c r="F14" s="97"/>
      <c r="G14" s="95"/>
      <c r="H14" s="95"/>
      <c r="I14" s="95"/>
      <c r="J14" s="95"/>
      <c r="K14" s="95"/>
      <c r="L14" s="98"/>
      <c r="M14" s="98"/>
      <c r="N14" s="95"/>
    </row>
    <row r="15" spans="1:14" ht="21.75" customHeight="1">
      <c r="A15" s="154" t="s">
        <v>33</v>
      </c>
      <c r="B15" s="154"/>
      <c r="C15" s="99"/>
      <c r="D15" s="100"/>
      <c r="E15" s="149" t="s">
        <v>34</v>
      </c>
      <c r="F15" s="149"/>
      <c r="G15" s="149"/>
      <c r="H15" s="101"/>
      <c r="I15" s="102"/>
      <c r="J15" s="102"/>
      <c r="K15" s="102"/>
      <c r="L15" s="148" t="s">
        <v>35</v>
      </c>
      <c r="M15" s="148"/>
      <c r="N15" s="95"/>
    </row>
    <row r="16" spans="1:14" ht="21.75" customHeight="1">
      <c r="A16" s="103"/>
      <c r="B16" s="104"/>
      <c r="C16" s="103"/>
      <c r="D16" s="103"/>
      <c r="E16" s="103"/>
      <c r="F16" s="103"/>
      <c r="G16" s="103"/>
      <c r="H16" s="105"/>
      <c r="I16" s="105"/>
      <c r="J16" s="105"/>
    </row>
    <row r="17" spans="1:10" ht="21.75" customHeight="1">
      <c r="A17" s="103"/>
      <c r="B17" s="104"/>
      <c r="C17" s="103"/>
      <c r="D17" s="103"/>
      <c r="E17" s="103"/>
      <c r="F17" s="103"/>
      <c r="G17" s="103"/>
      <c r="H17" s="105"/>
      <c r="I17" s="105"/>
      <c r="J17" s="105"/>
    </row>
    <row r="18" spans="1:10" ht="21.75" customHeight="1">
      <c r="A18" s="106"/>
      <c r="B18" s="107"/>
      <c r="C18" s="103"/>
      <c r="D18" s="103"/>
      <c r="E18" s="103"/>
      <c r="F18" s="103"/>
      <c r="G18" s="108"/>
      <c r="H18" s="108"/>
      <c r="I18" s="103"/>
      <c r="J18" s="105"/>
    </row>
    <row r="19" spans="1:10" ht="21.75" customHeight="1">
      <c r="A19" s="105"/>
      <c r="B19" s="109"/>
      <c r="C19" s="110"/>
      <c r="D19" s="105"/>
      <c r="E19" s="111"/>
      <c r="F19" s="111"/>
      <c r="G19" s="105"/>
      <c r="H19" s="112"/>
      <c r="I19" s="112"/>
      <c r="J19" s="105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4">
    <mergeCell ref="H5:I5"/>
    <mergeCell ref="B5:D5"/>
    <mergeCell ref="H6:I6"/>
    <mergeCell ref="F5:G5"/>
    <mergeCell ref="L15:M15"/>
    <mergeCell ref="E15:G15"/>
    <mergeCell ref="B6:D6"/>
    <mergeCell ref="B7:C7"/>
    <mergeCell ref="H8:I8"/>
    <mergeCell ref="F6:G6"/>
    <mergeCell ref="F7:G7"/>
    <mergeCell ref="F8:G8"/>
    <mergeCell ref="A15:B15"/>
    <mergeCell ref="H7:I7"/>
  </mergeCells>
  <printOptions horizontalCentered="1"/>
  <pageMargins left="0.25" right="0.25" top="1.0416666666666667" bottom="0.75" header="0.3" footer="0.3"/>
  <pageSetup paperSize="9" scale="4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61"/>
  <sheetViews>
    <sheetView topLeftCell="A16" zoomScale="82" zoomScaleNormal="82" workbookViewId="0">
      <selection activeCell="A27" sqref="A27"/>
    </sheetView>
  </sheetViews>
  <sheetFormatPr defaultRowHeight="13"/>
  <cols>
    <col min="1" max="1" width="17.1796875" style="2" customWidth="1"/>
    <col min="2" max="2" width="6.54296875" style="2" customWidth="1"/>
    <col min="3" max="3" width="5.1796875" style="2" customWidth="1"/>
    <col min="4" max="4" width="11" style="2" customWidth="1"/>
    <col min="5" max="5" width="5.81640625" style="2" customWidth="1"/>
    <col min="6" max="6" width="9.1796875" style="2" customWidth="1"/>
    <col min="7" max="7" width="11.1796875" style="2" customWidth="1"/>
    <col min="8" max="8" width="15.81640625" style="2" customWidth="1"/>
    <col min="9" max="9" width="8.81640625" style="2" customWidth="1"/>
    <col min="10" max="10" width="9.54296875" style="2" customWidth="1"/>
    <col min="11" max="11" width="15.81640625" style="2" customWidth="1"/>
    <col min="12" max="256" width="9.1796875" style="2"/>
    <col min="257" max="257" width="17.1796875" style="2" customWidth="1"/>
    <col min="258" max="258" width="6.54296875" style="2" customWidth="1"/>
    <col min="259" max="259" width="5.1796875" style="2" customWidth="1"/>
    <col min="260" max="260" width="11" style="2" customWidth="1"/>
    <col min="261" max="261" width="5.81640625" style="2" customWidth="1"/>
    <col min="262" max="262" width="9.1796875" style="2" customWidth="1"/>
    <col min="263" max="263" width="11.1796875" style="2" customWidth="1"/>
    <col min="264" max="264" width="15.81640625" style="2" customWidth="1"/>
    <col min="265" max="265" width="8.81640625" style="2" customWidth="1"/>
    <col min="266" max="266" width="9.54296875" style="2" customWidth="1"/>
    <col min="267" max="267" width="15.81640625" style="2" customWidth="1"/>
    <col min="268" max="512" width="9.1796875" style="2"/>
    <col min="513" max="513" width="17.1796875" style="2" customWidth="1"/>
    <col min="514" max="514" width="6.54296875" style="2" customWidth="1"/>
    <col min="515" max="515" width="5.1796875" style="2" customWidth="1"/>
    <col min="516" max="516" width="11" style="2" customWidth="1"/>
    <col min="517" max="517" width="5.81640625" style="2" customWidth="1"/>
    <col min="518" max="518" width="9.1796875" style="2" customWidth="1"/>
    <col min="519" max="519" width="11.1796875" style="2" customWidth="1"/>
    <col min="520" max="520" width="15.81640625" style="2" customWidth="1"/>
    <col min="521" max="521" width="8.81640625" style="2" customWidth="1"/>
    <col min="522" max="522" width="9.54296875" style="2" customWidth="1"/>
    <col min="523" max="523" width="15.81640625" style="2" customWidth="1"/>
    <col min="524" max="768" width="9.1796875" style="2"/>
    <col min="769" max="769" width="17.1796875" style="2" customWidth="1"/>
    <col min="770" max="770" width="6.54296875" style="2" customWidth="1"/>
    <col min="771" max="771" width="5.1796875" style="2" customWidth="1"/>
    <col min="772" max="772" width="11" style="2" customWidth="1"/>
    <col min="773" max="773" width="5.81640625" style="2" customWidth="1"/>
    <col min="774" max="774" width="9.1796875" style="2" customWidth="1"/>
    <col min="775" max="775" width="11.1796875" style="2" customWidth="1"/>
    <col min="776" max="776" width="15.81640625" style="2" customWidth="1"/>
    <col min="777" max="777" width="8.81640625" style="2" customWidth="1"/>
    <col min="778" max="778" width="9.54296875" style="2" customWidth="1"/>
    <col min="779" max="779" width="15.81640625" style="2" customWidth="1"/>
    <col min="780" max="1024" width="9.1796875" style="2"/>
    <col min="1025" max="1025" width="17.1796875" style="2" customWidth="1"/>
    <col min="1026" max="1026" width="6.54296875" style="2" customWidth="1"/>
    <col min="1027" max="1027" width="5.1796875" style="2" customWidth="1"/>
    <col min="1028" max="1028" width="11" style="2" customWidth="1"/>
    <col min="1029" max="1029" width="5.81640625" style="2" customWidth="1"/>
    <col min="1030" max="1030" width="9.1796875" style="2" customWidth="1"/>
    <col min="1031" max="1031" width="11.1796875" style="2" customWidth="1"/>
    <col min="1032" max="1032" width="15.81640625" style="2" customWidth="1"/>
    <col min="1033" max="1033" width="8.81640625" style="2" customWidth="1"/>
    <col min="1034" max="1034" width="9.54296875" style="2" customWidth="1"/>
    <col min="1035" max="1035" width="15.81640625" style="2" customWidth="1"/>
    <col min="1036" max="1280" width="9.1796875" style="2"/>
    <col min="1281" max="1281" width="17.1796875" style="2" customWidth="1"/>
    <col min="1282" max="1282" width="6.54296875" style="2" customWidth="1"/>
    <col min="1283" max="1283" width="5.1796875" style="2" customWidth="1"/>
    <col min="1284" max="1284" width="11" style="2" customWidth="1"/>
    <col min="1285" max="1285" width="5.81640625" style="2" customWidth="1"/>
    <col min="1286" max="1286" width="9.1796875" style="2" customWidth="1"/>
    <col min="1287" max="1287" width="11.1796875" style="2" customWidth="1"/>
    <col min="1288" max="1288" width="15.81640625" style="2" customWidth="1"/>
    <col min="1289" max="1289" width="8.81640625" style="2" customWidth="1"/>
    <col min="1290" max="1290" width="9.54296875" style="2" customWidth="1"/>
    <col min="1291" max="1291" width="15.81640625" style="2" customWidth="1"/>
    <col min="1292" max="1536" width="9.1796875" style="2"/>
    <col min="1537" max="1537" width="17.1796875" style="2" customWidth="1"/>
    <col min="1538" max="1538" width="6.54296875" style="2" customWidth="1"/>
    <col min="1539" max="1539" width="5.1796875" style="2" customWidth="1"/>
    <col min="1540" max="1540" width="11" style="2" customWidth="1"/>
    <col min="1541" max="1541" width="5.81640625" style="2" customWidth="1"/>
    <col min="1542" max="1542" width="9.1796875" style="2" customWidth="1"/>
    <col min="1543" max="1543" width="11.1796875" style="2" customWidth="1"/>
    <col min="1544" max="1544" width="15.81640625" style="2" customWidth="1"/>
    <col min="1545" max="1545" width="8.81640625" style="2" customWidth="1"/>
    <col min="1546" max="1546" width="9.54296875" style="2" customWidth="1"/>
    <col min="1547" max="1547" width="15.81640625" style="2" customWidth="1"/>
    <col min="1548" max="1792" width="9.1796875" style="2"/>
    <col min="1793" max="1793" width="17.1796875" style="2" customWidth="1"/>
    <col min="1794" max="1794" width="6.54296875" style="2" customWidth="1"/>
    <col min="1795" max="1795" width="5.1796875" style="2" customWidth="1"/>
    <col min="1796" max="1796" width="11" style="2" customWidth="1"/>
    <col min="1797" max="1797" width="5.81640625" style="2" customWidth="1"/>
    <col min="1798" max="1798" width="9.1796875" style="2" customWidth="1"/>
    <col min="1799" max="1799" width="11.1796875" style="2" customWidth="1"/>
    <col min="1800" max="1800" width="15.81640625" style="2" customWidth="1"/>
    <col min="1801" max="1801" width="8.81640625" style="2" customWidth="1"/>
    <col min="1802" max="1802" width="9.54296875" style="2" customWidth="1"/>
    <col min="1803" max="1803" width="15.81640625" style="2" customWidth="1"/>
    <col min="1804" max="2048" width="9.1796875" style="2"/>
    <col min="2049" max="2049" width="17.1796875" style="2" customWidth="1"/>
    <col min="2050" max="2050" width="6.54296875" style="2" customWidth="1"/>
    <col min="2051" max="2051" width="5.1796875" style="2" customWidth="1"/>
    <col min="2052" max="2052" width="11" style="2" customWidth="1"/>
    <col min="2053" max="2053" width="5.81640625" style="2" customWidth="1"/>
    <col min="2054" max="2054" width="9.1796875" style="2" customWidth="1"/>
    <col min="2055" max="2055" width="11.1796875" style="2" customWidth="1"/>
    <col min="2056" max="2056" width="15.81640625" style="2" customWidth="1"/>
    <col min="2057" max="2057" width="8.81640625" style="2" customWidth="1"/>
    <col min="2058" max="2058" width="9.54296875" style="2" customWidth="1"/>
    <col min="2059" max="2059" width="15.81640625" style="2" customWidth="1"/>
    <col min="2060" max="2304" width="9.1796875" style="2"/>
    <col min="2305" max="2305" width="17.1796875" style="2" customWidth="1"/>
    <col min="2306" max="2306" width="6.54296875" style="2" customWidth="1"/>
    <col min="2307" max="2307" width="5.1796875" style="2" customWidth="1"/>
    <col min="2308" max="2308" width="11" style="2" customWidth="1"/>
    <col min="2309" max="2309" width="5.81640625" style="2" customWidth="1"/>
    <col min="2310" max="2310" width="9.1796875" style="2" customWidth="1"/>
    <col min="2311" max="2311" width="11.1796875" style="2" customWidth="1"/>
    <col min="2312" max="2312" width="15.81640625" style="2" customWidth="1"/>
    <col min="2313" max="2313" width="8.81640625" style="2" customWidth="1"/>
    <col min="2314" max="2314" width="9.54296875" style="2" customWidth="1"/>
    <col min="2315" max="2315" width="15.81640625" style="2" customWidth="1"/>
    <col min="2316" max="2560" width="9.1796875" style="2"/>
    <col min="2561" max="2561" width="17.1796875" style="2" customWidth="1"/>
    <col min="2562" max="2562" width="6.54296875" style="2" customWidth="1"/>
    <col min="2563" max="2563" width="5.1796875" style="2" customWidth="1"/>
    <col min="2564" max="2564" width="11" style="2" customWidth="1"/>
    <col min="2565" max="2565" width="5.81640625" style="2" customWidth="1"/>
    <col min="2566" max="2566" width="9.1796875" style="2" customWidth="1"/>
    <col min="2567" max="2567" width="11.1796875" style="2" customWidth="1"/>
    <col min="2568" max="2568" width="15.81640625" style="2" customWidth="1"/>
    <col min="2569" max="2569" width="8.81640625" style="2" customWidth="1"/>
    <col min="2570" max="2570" width="9.54296875" style="2" customWidth="1"/>
    <col min="2571" max="2571" width="15.81640625" style="2" customWidth="1"/>
    <col min="2572" max="2816" width="9.1796875" style="2"/>
    <col min="2817" max="2817" width="17.1796875" style="2" customWidth="1"/>
    <col min="2818" max="2818" width="6.54296875" style="2" customWidth="1"/>
    <col min="2819" max="2819" width="5.1796875" style="2" customWidth="1"/>
    <col min="2820" max="2820" width="11" style="2" customWidth="1"/>
    <col min="2821" max="2821" width="5.81640625" style="2" customWidth="1"/>
    <col min="2822" max="2822" width="9.1796875" style="2" customWidth="1"/>
    <col min="2823" max="2823" width="11.1796875" style="2" customWidth="1"/>
    <col min="2824" max="2824" width="15.81640625" style="2" customWidth="1"/>
    <col min="2825" max="2825" width="8.81640625" style="2" customWidth="1"/>
    <col min="2826" max="2826" width="9.54296875" style="2" customWidth="1"/>
    <col min="2827" max="2827" width="15.81640625" style="2" customWidth="1"/>
    <col min="2828" max="3072" width="9.1796875" style="2"/>
    <col min="3073" max="3073" width="17.1796875" style="2" customWidth="1"/>
    <col min="3074" max="3074" width="6.54296875" style="2" customWidth="1"/>
    <col min="3075" max="3075" width="5.1796875" style="2" customWidth="1"/>
    <col min="3076" max="3076" width="11" style="2" customWidth="1"/>
    <col min="3077" max="3077" width="5.81640625" style="2" customWidth="1"/>
    <col min="3078" max="3078" width="9.1796875" style="2" customWidth="1"/>
    <col min="3079" max="3079" width="11.1796875" style="2" customWidth="1"/>
    <col min="3080" max="3080" width="15.81640625" style="2" customWidth="1"/>
    <col min="3081" max="3081" width="8.81640625" style="2" customWidth="1"/>
    <col min="3082" max="3082" width="9.54296875" style="2" customWidth="1"/>
    <col min="3083" max="3083" width="15.81640625" style="2" customWidth="1"/>
    <col min="3084" max="3328" width="9.1796875" style="2"/>
    <col min="3329" max="3329" width="17.1796875" style="2" customWidth="1"/>
    <col min="3330" max="3330" width="6.54296875" style="2" customWidth="1"/>
    <col min="3331" max="3331" width="5.1796875" style="2" customWidth="1"/>
    <col min="3332" max="3332" width="11" style="2" customWidth="1"/>
    <col min="3333" max="3333" width="5.81640625" style="2" customWidth="1"/>
    <col min="3334" max="3334" width="9.1796875" style="2" customWidth="1"/>
    <col min="3335" max="3335" width="11.1796875" style="2" customWidth="1"/>
    <col min="3336" max="3336" width="15.81640625" style="2" customWidth="1"/>
    <col min="3337" max="3337" width="8.81640625" style="2" customWidth="1"/>
    <col min="3338" max="3338" width="9.54296875" style="2" customWidth="1"/>
    <col min="3339" max="3339" width="15.81640625" style="2" customWidth="1"/>
    <col min="3340" max="3584" width="9.1796875" style="2"/>
    <col min="3585" max="3585" width="17.1796875" style="2" customWidth="1"/>
    <col min="3586" max="3586" width="6.54296875" style="2" customWidth="1"/>
    <col min="3587" max="3587" width="5.1796875" style="2" customWidth="1"/>
    <col min="3588" max="3588" width="11" style="2" customWidth="1"/>
    <col min="3589" max="3589" width="5.81640625" style="2" customWidth="1"/>
    <col min="3590" max="3590" width="9.1796875" style="2" customWidth="1"/>
    <col min="3591" max="3591" width="11.1796875" style="2" customWidth="1"/>
    <col min="3592" max="3592" width="15.81640625" style="2" customWidth="1"/>
    <col min="3593" max="3593" width="8.81640625" style="2" customWidth="1"/>
    <col min="3594" max="3594" width="9.54296875" style="2" customWidth="1"/>
    <col min="3595" max="3595" width="15.81640625" style="2" customWidth="1"/>
    <col min="3596" max="3840" width="9.1796875" style="2"/>
    <col min="3841" max="3841" width="17.1796875" style="2" customWidth="1"/>
    <col min="3842" max="3842" width="6.54296875" style="2" customWidth="1"/>
    <col min="3843" max="3843" width="5.1796875" style="2" customWidth="1"/>
    <col min="3844" max="3844" width="11" style="2" customWidth="1"/>
    <col min="3845" max="3845" width="5.81640625" style="2" customWidth="1"/>
    <col min="3846" max="3846" width="9.1796875" style="2" customWidth="1"/>
    <col min="3847" max="3847" width="11.1796875" style="2" customWidth="1"/>
    <col min="3848" max="3848" width="15.81640625" style="2" customWidth="1"/>
    <col min="3849" max="3849" width="8.81640625" style="2" customWidth="1"/>
    <col min="3850" max="3850" width="9.54296875" style="2" customWidth="1"/>
    <col min="3851" max="3851" width="15.81640625" style="2" customWidth="1"/>
    <col min="3852" max="4096" width="9.1796875" style="2"/>
    <col min="4097" max="4097" width="17.1796875" style="2" customWidth="1"/>
    <col min="4098" max="4098" width="6.54296875" style="2" customWidth="1"/>
    <col min="4099" max="4099" width="5.1796875" style="2" customWidth="1"/>
    <col min="4100" max="4100" width="11" style="2" customWidth="1"/>
    <col min="4101" max="4101" width="5.81640625" style="2" customWidth="1"/>
    <col min="4102" max="4102" width="9.1796875" style="2" customWidth="1"/>
    <col min="4103" max="4103" width="11.1796875" style="2" customWidth="1"/>
    <col min="4104" max="4104" width="15.81640625" style="2" customWidth="1"/>
    <col min="4105" max="4105" width="8.81640625" style="2" customWidth="1"/>
    <col min="4106" max="4106" width="9.54296875" style="2" customWidth="1"/>
    <col min="4107" max="4107" width="15.81640625" style="2" customWidth="1"/>
    <col min="4108" max="4352" width="9.1796875" style="2"/>
    <col min="4353" max="4353" width="17.1796875" style="2" customWidth="1"/>
    <col min="4354" max="4354" width="6.54296875" style="2" customWidth="1"/>
    <col min="4355" max="4355" width="5.1796875" style="2" customWidth="1"/>
    <col min="4356" max="4356" width="11" style="2" customWidth="1"/>
    <col min="4357" max="4357" width="5.81640625" style="2" customWidth="1"/>
    <col min="4358" max="4358" width="9.1796875" style="2" customWidth="1"/>
    <col min="4359" max="4359" width="11.1796875" style="2" customWidth="1"/>
    <col min="4360" max="4360" width="15.81640625" style="2" customWidth="1"/>
    <col min="4361" max="4361" width="8.81640625" style="2" customWidth="1"/>
    <col min="4362" max="4362" width="9.54296875" style="2" customWidth="1"/>
    <col min="4363" max="4363" width="15.81640625" style="2" customWidth="1"/>
    <col min="4364" max="4608" width="9.1796875" style="2"/>
    <col min="4609" max="4609" width="17.1796875" style="2" customWidth="1"/>
    <col min="4610" max="4610" width="6.54296875" style="2" customWidth="1"/>
    <col min="4611" max="4611" width="5.1796875" style="2" customWidth="1"/>
    <col min="4612" max="4612" width="11" style="2" customWidth="1"/>
    <col min="4613" max="4613" width="5.81640625" style="2" customWidth="1"/>
    <col min="4614" max="4614" width="9.1796875" style="2" customWidth="1"/>
    <col min="4615" max="4615" width="11.1796875" style="2" customWidth="1"/>
    <col min="4616" max="4616" width="15.81640625" style="2" customWidth="1"/>
    <col min="4617" max="4617" width="8.81640625" style="2" customWidth="1"/>
    <col min="4618" max="4618" width="9.54296875" style="2" customWidth="1"/>
    <col min="4619" max="4619" width="15.81640625" style="2" customWidth="1"/>
    <col min="4620" max="4864" width="9.1796875" style="2"/>
    <col min="4865" max="4865" width="17.1796875" style="2" customWidth="1"/>
    <col min="4866" max="4866" width="6.54296875" style="2" customWidth="1"/>
    <col min="4867" max="4867" width="5.1796875" style="2" customWidth="1"/>
    <col min="4868" max="4868" width="11" style="2" customWidth="1"/>
    <col min="4869" max="4869" width="5.81640625" style="2" customWidth="1"/>
    <col min="4870" max="4870" width="9.1796875" style="2" customWidth="1"/>
    <col min="4871" max="4871" width="11.1796875" style="2" customWidth="1"/>
    <col min="4872" max="4872" width="15.81640625" style="2" customWidth="1"/>
    <col min="4873" max="4873" width="8.81640625" style="2" customWidth="1"/>
    <col min="4874" max="4874" width="9.54296875" style="2" customWidth="1"/>
    <col min="4875" max="4875" width="15.81640625" style="2" customWidth="1"/>
    <col min="4876" max="5120" width="9.1796875" style="2"/>
    <col min="5121" max="5121" width="17.1796875" style="2" customWidth="1"/>
    <col min="5122" max="5122" width="6.54296875" style="2" customWidth="1"/>
    <col min="5123" max="5123" width="5.1796875" style="2" customWidth="1"/>
    <col min="5124" max="5124" width="11" style="2" customWidth="1"/>
    <col min="5125" max="5125" width="5.81640625" style="2" customWidth="1"/>
    <col min="5126" max="5126" width="9.1796875" style="2" customWidth="1"/>
    <col min="5127" max="5127" width="11.1796875" style="2" customWidth="1"/>
    <col min="5128" max="5128" width="15.81640625" style="2" customWidth="1"/>
    <col min="5129" max="5129" width="8.81640625" style="2" customWidth="1"/>
    <col min="5130" max="5130" width="9.54296875" style="2" customWidth="1"/>
    <col min="5131" max="5131" width="15.81640625" style="2" customWidth="1"/>
    <col min="5132" max="5376" width="9.1796875" style="2"/>
    <col min="5377" max="5377" width="17.1796875" style="2" customWidth="1"/>
    <col min="5378" max="5378" width="6.54296875" style="2" customWidth="1"/>
    <col min="5379" max="5379" width="5.1796875" style="2" customWidth="1"/>
    <col min="5380" max="5380" width="11" style="2" customWidth="1"/>
    <col min="5381" max="5381" width="5.81640625" style="2" customWidth="1"/>
    <col min="5382" max="5382" width="9.1796875" style="2" customWidth="1"/>
    <col min="5383" max="5383" width="11.1796875" style="2" customWidth="1"/>
    <col min="5384" max="5384" width="15.81640625" style="2" customWidth="1"/>
    <col min="5385" max="5385" width="8.81640625" style="2" customWidth="1"/>
    <col min="5386" max="5386" width="9.54296875" style="2" customWidth="1"/>
    <col min="5387" max="5387" width="15.81640625" style="2" customWidth="1"/>
    <col min="5388" max="5632" width="9.1796875" style="2"/>
    <col min="5633" max="5633" width="17.1796875" style="2" customWidth="1"/>
    <col min="5634" max="5634" width="6.54296875" style="2" customWidth="1"/>
    <col min="5635" max="5635" width="5.1796875" style="2" customWidth="1"/>
    <col min="5636" max="5636" width="11" style="2" customWidth="1"/>
    <col min="5637" max="5637" width="5.81640625" style="2" customWidth="1"/>
    <col min="5638" max="5638" width="9.1796875" style="2" customWidth="1"/>
    <col min="5639" max="5639" width="11.1796875" style="2" customWidth="1"/>
    <col min="5640" max="5640" width="15.81640625" style="2" customWidth="1"/>
    <col min="5641" max="5641" width="8.81640625" style="2" customWidth="1"/>
    <col min="5642" max="5642" width="9.54296875" style="2" customWidth="1"/>
    <col min="5643" max="5643" width="15.81640625" style="2" customWidth="1"/>
    <col min="5644" max="5888" width="9.1796875" style="2"/>
    <col min="5889" max="5889" width="17.1796875" style="2" customWidth="1"/>
    <col min="5890" max="5890" width="6.54296875" style="2" customWidth="1"/>
    <col min="5891" max="5891" width="5.1796875" style="2" customWidth="1"/>
    <col min="5892" max="5892" width="11" style="2" customWidth="1"/>
    <col min="5893" max="5893" width="5.81640625" style="2" customWidth="1"/>
    <col min="5894" max="5894" width="9.1796875" style="2" customWidth="1"/>
    <col min="5895" max="5895" width="11.1796875" style="2" customWidth="1"/>
    <col min="5896" max="5896" width="15.81640625" style="2" customWidth="1"/>
    <col min="5897" max="5897" width="8.81640625" style="2" customWidth="1"/>
    <col min="5898" max="5898" width="9.54296875" style="2" customWidth="1"/>
    <col min="5899" max="5899" width="15.81640625" style="2" customWidth="1"/>
    <col min="5900" max="6144" width="9.1796875" style="2"/>
    <col min="6145" max="6145" width="17.1796875" style="2" customWidth="1"/>
    <col min="6146" max="6146" width="6.54296875" style="2" customWidth="1"/>
    <col min="6147" max="6147" width="5.1796875" style="2" customWidth="1"/>
    <col min="6148" max="6148" width="11" style="2" customWidth="1"/>
    <col min="6149" max="6149" width="5.81640625" style="2" customWidth="1"/>
    <col min="6150" max="6150" width="9.1796875" style="2" customWidth="1"/>
    <col min="6151" max="6151" width="11.1796875" style="2" customWidth="1"/>
    <col min="6152" max="6152" width="15.81640625" style="2" customWidth="1"/>
    <col min="6153" max="6153" width="8.81640625" style="2" customWidth="1"/>
    <col min="6154" max="6154" width="9.54296875" style="2" customWidth="1"/>
    <col min="6155" max="6155" width="15.81640625" style="2" customWidth="1"/>
    <col min="6156" max="6400" width="9.1796875" style="2"/>
    <col min="6401" max="6401" width="17.1796875" style="2" customWidth="1"/>
    <col min="6402" max="6402" width="6.54296875" style="2" customWidth="1"/>
    <col min="6403" max="6403" width="5.1796875" style="2" customWidth="1"/>
    <col min="6404" max="6404" width="11" style="2" customWidth="1"/>
    <col min="6405" max="6405" width="5.81640625" style="2" customWidth="1"/>
    <col min="6406" max="6406" width="9.1796875" style="2" customWidth="1"/>
    <col min="6407" max="6407" width="11.1796875" style="2" customWidth="1"/>
    <col min="6408" max="6408" width="15.81640625" style="2" customWidth="1"/>
    <col min="6409" max="6409" width="8.81640625" style="2" customWidth="1"/>
    <col min="6410" max="6410" width="9.54296875" style="2" customWidth="1"/>
    <col min="6411" max="6411" width="15.81640625" style="2" customWidth="1"/>
    <col min="6412" max="6656" width="9.1796875" style="2"/>
    <col min="6657" max="6657" width="17.1796875" style="2" customWidth="1"/>
    <col min="6658" max="6658" width="6.54296875" style="2" customWidth="1"/>
    <col min="6659" max="6659" width="5.1796875" style="2" customWidth="1"/>
    <col min="6660" max="6660" width="11" style="2" customWidth="1"/>
    <col min="6661" max="6661" width="5.81640625" style="2" customWidth="1"/>
    <col min="6662" max="6662" width="9.1796875" style="2" customWidth="1"/>
    <col min="6663" max="6663" width="11.1796875" style="2" customWidth="1"/>
    <col min="6664" max="6664" width="15.81640625" style="2" customWidth="1"/>
    <col min="6665" max="6665" width="8.81640625" style="2" customWidth="1"/>
    <col min="6666" max="6666" width="9.54296875" style="2" customWidth="1"/>
    <col min="6667" max="6667" width="15.81640625" style="2" customWidth="1"/>
    <col min="6668" max="6912" width="9.1796875" style="2"/>
    <col min="6913" max="6913" width="17.1796875" style="2" customWidth="1"/>
    <col min="6914" max="6914" width="6.54296875" style="2" customWidth="1"/>
    <col min="6915" max="6915" width="5.1796875" style="2" customWidth="1"/>
    <col min="6916" max="6916" width="11" style="2" customWidth="1"/>
    <col min="6917" max="6917" width="5.81640625" style="2" customWidth="1"/>
    <col min="6918" max="6918" width="9.1796875" style="2" customWidth="1"/>
    <col min="6919" max="6919" width="11.1796875" style="2" customWidth="1"/>
    <col min="6920" max="6920" width="15.81640625" style="2" customWidth="1"/>
    <col min="6921" max="6921" width="8.81640625" style="2" customWidth="1"/>
    <col min="6922" max="6922" width="9.54296875" style="2" customWidth="1"/>
    <col min="6923" max="6923" width="15.81640625" style="2" customWidth="1"/>
    <col min="6924" max="7168" width="9.1796875" style="2"/>
    <col min="7169" max="7169" width="17.1796875" style="2" customWidth="1"/>
    <col min="7170" max="7170" width="6.54296875" style="2" customWidth="1"/>
    <col min="7171" max="7171" width="5.1796875" style="2" customWidth="1"/>
    <col min="7172" max="7172" width="11" style="2" customWidth="1"/>
    <col min="7173" max="7173" width="5.81640625" style="2" customWidth="1"/>
    <col min="7174" max="7174" width="9.1796875" style="2" customWidth="1"/>
    <col min="7175" max="7175" width="11.1796875" style="2" customWidth="1"/>
    <col min="7176" max="7176" width="15.81640625" style="2" customWidth="1"/>
    <col min="7177" max="7177" width="8.81640625" style="2" customWidth="1"/>
    <col min="7178" max="7178" width="9.54296875" style="2" customWidth="1"/>
    <col min="7179" max="7179" width="15.81640625" style="2" customWidth="1"/>
    <col min="7180" max="7424" width="9.1796875" style="2"/>
    <col min="7425" max="7425" width="17.1796875" style="2" customWidth="1"/>
    <col min="7426" max="7426" width="6.54296875" style="2" customWidth="1"/>
    <col min="7427" max="7427" width="5.1796875" style="2" customWidth="1"/>
    <col min="7428" max="7428" width="11" style="2" customWidth="1"/>
    <col min="7429" max="7429" width="5.81640625" style="2" customWidth="1"/>
    <col min="7430" max="7430" width="9.1796875" style="2" customWidth="1"/>
    <col min="7431" max="7431" width="11.1796875" style="2" customWidth="1"/>
    <col min="7432" max="7432" width="15.81640625" style="2" customWidth="1"/>
    <col min="7433" max="7433" width="8.81640625" style="2" customWidth="1"/>
    <col min="7434" max="7434" width="9.54296875" style="2" customWidth="1"/>
    <col min="7435" max="7435" width="15.81640625" style="2" customWidth="1"/>
    <col min="7436" max="7680" width="9.1796875" style="2"/>
    <col min="7681" max="7681" width="17.1796875" style="2" customWidth="1"/>
    <col min="7682" max="7682" width="6.54296875" style="2" customWidth="1"/>
    <col min="7683" max="7683" width="5.1796875" style="2" customWidth="1"/>
    <col min="7684" max="7684" width="11" style="2" customWidth="1"/>
    <col min="7685" max="7685" width="5.81640625" style="2" customWidth="1"/>
    <col min="7686" max="7686" width="9.1796875" style="2" customWidth="1"/>
    <col min="7687" max="7687" width="11.1796875" style="2" customWidth="1"/>
    <col min="7688" max="7688" width="15.81640625" style="2" customWidth="1"/>
    <col min="7689" max="7689" width="8.81640625" style="2" customWidth="1"/>
    <col min="7690" max="7690" width="9.54296875" style="2" customWidth="1"/>
    <col min="7691" max="7691" width="15.81640625" style="2" customWidth="1"/>
    <col min="7692" max="7936" width="9.1796875" style="2"/>
    <col min="7937" max="7937" width="17.1796875" style="2" customWidth="1"/>
    <col min="7938" max="7938" width="6.54296875" style="2" customWidth="1"/>
    <col min="7939" max="7939" width="5.1796875" style="2" customWidth="1"/>
    <col min="7940" max="7940" width="11" style="2" customWidth="1"/>
    <col min="7941" max="7941" width="5.81640625" style="2" customWidth="1"/>
    <col min="7942" max="7942" width="9.1796875" style="2" customWidth="1"/>
    <col min="7943" max="7943" width="11.1796875" style="2" customWidth="1"/>
    <col min="7944" max="7944" width="15.81640625" style="2" customWidth="1"/>
    <col min="7945" max="7945" width="8.81640625" style="2" customWidth="1"/>
    <col min="7946" max="7946" width="9.54296875" style="2" customWidth="1"/>
    <col min="7947" max="7947" width="15.81640625" style="2" customWidth="1"/>
    <col min="7948" max="8192" width="9.1796875" style="2"/>
    <col min="8193" max="8193" width="17.1796875" style="2" customWidth="1"/>
    <col min="8194" max="8194" width="6.54296875" style="2" customWidth="1"/>
    <col min="8195" max="8195" width="5.1796875" style="2" customWidth="1"/>
    <col min="8196" max="8196" width="11" style="2" customWidth="1"/>
    <col min="8197" max="8197" width="5.81640625" style="2" customWidth="1"/>
    <col min="8198" max="8198" width="9.1796875" style="2" customWidth="1"/>
    <col min="8199" max="8199" width="11.1796875" style="2" customWidth="1"/>
    <col min="8200" max="8200" width="15.81640625" style="2" customWidth="1"/>
    <col min="8201" max="8201" width="8.81640625" style="2" customWidth="1"/>
    <col min="8202" max="8202" width="9.54296875" style="2" customWidth="1"/>
    <col min="8203" max="8203" width="15.81640625" style="2" customWidth="1"/>
    <col min="8204" max="8448" width="9.1796875" style="2"/>
    <col min="8449" max="8449" width="17.1796875" style="2" customWidth="1"/>
    <col min="8450" max="8450" width="6.54296875" style="2" customWidth="1"/>
    <col min="8451" max="8451" width="5.1796875" style="2" customWidth="1"/>
    <col min="8452" max="8452" width="11" style="2" customWidth="1"/>
    <col min="8453" max="8453" width="5.81640625" style="2" customWidth="1"/>
    <col min="8454" max="8454" width="9.1796875" style="2" customWidth="1"/>
    <col min="8455" max="8455" width="11.1796875" style="2" customWidth="1"/>
    <col min="8456" max="8456" width="15.81640625" style="2" customWidth="1"/>
    <col min="8457" max="8457" width="8.81640625" style="2" customWidth="1"/>
    <col min="8458" max="8458" width="9.54296875" style="2" customWidth="1"/>
    <col min="8459" max="8459" width="15.81640625" style="2" customWidth="1"/>
    <col min="8460" max="8704" width="9.1796875" style="2"/>
    <col min="8705" max="8705" width="17.1796875" style="2" customWidth="1"/>
    <col min="8706" max="8706" width="6.54296875" style="2" customWidth="1"/>
    <col min="8707" max="8707" width="5.1796875" style="2" customWidth="1"/>
    <col min="8708" max="8708" width="11" style="2" customWidth="1"/>
    <col min="8709" max="8709" width="5.81640625" style="2" customWidth="1"/>
    <col min="8710" max="8710" width="9.1796875" style="2" customWidth="1"/>
    <col min="8711" max="8711" width="11.1796875" style="2" customWidth="1"/>
    <col min="8712" max="8712" width="15.81640625" style="2" customWidth="1"/>
    <col min="8713" max="8713" width="8.81640625" style="2" customWidth="1"/>
    <col min="8714" max="8714" width="9.54296875" style="2" customWidth="1"/>
    <col min="8715" max="8715" width="15.81640625" style="2" customWidth="1"/>
    <col min="8716" max="8960" width="9.1796875" style="2"/>
    <col min="8961" max="8961" width="17.1796875" style="2" customWidth="1"/>
    <col min="8962" max="8962" width="6.54296875" style="2" customWidth="1"/>
    <col min="8963" max="8963" width="5.1796875" style="2" customWidth="1"/>
    <col min="8964" max="8964" width="11" style="2" customWidth="1"/>
    <col min="8965" max="8965" width="5.81640625" style="2" customWidth="1"/>
    <col min="8966" max="8966" width="9.1796875" style="2" customWidth="1"/>
    <col min="8967" max="8967" width="11.1796875" style="2" customWidth="1"/>
    <col min="8968" max="8968" width="15.81640625" style="2" customWidth="1"/>
    <col min="8969" max="8969" width="8.81640625" style="2" customWidth="1"/>
    <col min="8970" max="8970" width="9.54296875" style="2" customWidth="1"/>
    <col min="8971" max="8971" width="15.81640625" style="2" customWidth="1"/>
    <col min="8972" max="9216" width="9.1796875" style="2"/>
    <col min="9217" max="9217" width="17.1796875" style="2" customWidth="1"/>
    <col min="9218" max="9218" width="6.54296875" style="2" customWidth="1"/>
    <col min="9219" max="9219" width="5.1796875" style="2" customWidth="1"/>
    <col min="9220" max="9220" width="11" style="2" customWidth="1"/>
    <col min="9221" max="9221" width="5.81640625" style="2" customWidth="1"/>
    <col min="9222" max="9222" width="9.1796875" style="2" customWidth="1"/>
    <col min="9223" max="9223" width="11.1796875" style="2" customWidth="1"/>
    <col min="9224" max="9224" width="15.81640625" style="2" customWidth="1"/>
    <col min="9225" max="9225" width="8.81640625" style="2" customWidth="1"/>
    <col min="9226" max="9226" width="9.54296875" style="2" customWidth="1"/>
    <col min="9227" max="9227" width="15.81640625" style="2" customWidth="1"/>
    <col min="9228" max="9472" width="9.1796875" style="2"/>
    <col min="9473" max="9473" width="17.1796875" style="2" customWidth="1"/>
    <col min="9474" max="9474" width="6.54296875" style="2" customWidth="1"/>
    <col min="9475" max="9475" width="5.1796875" style="2" customWidth="1"/>
    <col min="9476" max="9476" width="11" style="2" customWidth="1"/>
    <col min="9477" max="9477" width="5.81640625" style="2" customWidth="1"/>
    <col min="9478" max="9478" width="9.1796875" style="2" customWidth="1"/>
    <col min="9479" max="9479" width="11.1796875" style="2" customWidth="1"/>
    <col min="9480" max="9480" width="15.81640625" style="2" customWidth="1"/>
    <col min="9481" max="9481" width="8.81640625" style="2" customWidth="1"/>
    <col min="9482" max="9482" width="9.54296875" style="2" customWidth="1"/>
    <col min="9483" max="9483" width="15.81640625" style="2" customWidth="1"/>
    <col min="9484" max="9728" width="9.1796875" style="2"/>
    <col min="9729" max="9729" width="17.1796875" style="2" customWidth="1"/>
    <col min="9730" max="9730" width="6.54296875" style="2" customWidth="1"/>
    <col min="9731" max="9731" width="5.1796875" style="2" customWidth="1"/>
    <col min="9732" max="9732" width="11" style="2" customWidth="1"/>
    <col min="9733" max="9733" width="5.81640625" style="2" customWidth="1"/>
    <col min="9734" max="9734" width="9.1796875" style="2" customWidth="1"/>
    <col min="9735" max="9735" width="11.1796875" style="2" customWidth="1"/>
    <col min="9736" max="9736" width="15.81640625" style="2" customWidth="1"/>
    <col min="9737" max="9737" width="8.81640625" style="2" customWidth="1"/>
    <col min="9738" max="9738" width="9.54296875" style="2" customWidth="1"/>
    <col min="9739" max="9739" width="15.81640625" style="2" customWidth="1"/>
    <col min="9740" max="9984" width="9.1796875" style="2"/>
    <col min="9985" max="9985" width="17.1796875" style="2" customWidth="1"/>
    <col min="9986" max="9986" width="6.54296875" style="2" customWidth="1"/>
    <col min="9987" max="9987" width="5.1796875" style="2" customWidth="1"/>
    <col min="9988" max="9988" width="11" style="2" customWidth="1"/>
    <col min="9989" max="9989" width="5.81640625" style="2" customWidth="1"/>
    <col min="9990" max="9990" width="9.1796875" style="2" customWidth="1"/>
    <col min="9991" max="9991" width="11.1796875" style="2" customWidth="1"/>
    <col min="9992" max="9992" width="15.81640625" style="2" customWidth="1"/>
    <col min="9993" max="9993" width="8.81640625" style="2" customWidth="1"/>
    <col min="9994" max="9994" width="9.54296875" style="2" customWidth="1"/>
    <col min="9995" max="9995" width="15.81640625" style="2" customWidth="1"/>
    <col min="9996" max="10240" width="9.1796875" style="2"/>
    <col min="10241" max="10241" width="17.1796875" style="2" customWidth="1"/>
    <col min="10242" max="10242" width="6.54296875" style="2" customWidth="1"/>
    <col min="10243" max="10243" width="5.1796875" style="2" customWidth="1"/>
    <col min="10244" max="10244" width="11" style="2" customWidth="1"/>
    <col min="10245" max="10245" width="5.81640625" style="2" customWidth="1"/>
    <col min="10246" max="10246" width="9.1796875" style="2" customWidth="1"/>
    <col min="10247" max="10247" width="11.1796875" style="2" customWidth="1"/>
    <col min="10248" max="10248" width="15.81640625" style="2" customWidth="1"/>
    <col min="10249" max="10249" width="8.81640625" style="2" customWidth="1"/>
    <col min="10250" max="10250" width="9.54296875" style="2" customWidth="1"/>
    <col min="10251" max="10251" width="15.81640625" style="2" customWidth="1"/>
    <col min="10252" max="10496" width="9.1796875" style="2"/>
    <col min="10497" max="10497" width="17.1796875" style="2" customWidth="1"/>
    <col min="10498" max="10498" width="6.54296875" style="2" customWidth="1"/>
    <col min="10499" max="10499" width="5.1796875" style="2" customWidth="1"/>
    <col min="10500" max="10500" width="11" style="2" customWidth="1"/>
    <col min="10501" max="10501" width="5.81640625" style="2" customWidth="1"/>
    <col min="10502" max="10502" width="9.1796875" style="2" customWidth="1"/>
    <col min="10503" max="10503" width="11.1796875" style="2" customWidth="1"/>
    <col min="10504" max="10504" width="15.81640625" style="2" customWidth="1"/>
    <col min="10505" max="10505" width="8.81640625" style="2" customWidth="1"/>
    <col min="10506" max="10506" width="9.54296875" style="2" customWidth="1"/>
    <col min="10507" max="10507" width="15.81640625" style="2" customWidth="1"/>
    <col min="10508" max="10752" width="9.1796875" style="2"/>
    <col min="10753" max="10753" width="17.1796875" style="2" customWidth="1"/>
    <col min="10754" max="10754" width="6.54296875" style="2" customWidth="1"/>
    <col min="10755" max="10755" width="5.1796875" style="2" customWidth="1"/>
    <col min="10756" max="10756" width="11" style="2" customWidth="1"/>
    <col min="10757" max="10757" width="5.81640625" style="2" customWidth="1"/>
    <col min="10758" max="10758" width="9.1796875" style="2" customWidth="1"/>
    <col min="10759" max="10759" width="11.1796875" style="2" customWidth="1"/>
    <col min="10760" max="10760" width="15.81640625" style="2" customWidth="1"/>
    <col min="10761" max="10761" width="8.81640625" style="2" customWidth="1"/>
    <col min="10762" max="10762" width="9.54296875" style="2" customWidth="1"/>
    <col min="10763" max="10763" width="15.81640625" style="2" customWidth="1"/>
    <col min="10764" max="11008" width="9.1796875" style="2"/>
    <col min="11009" max="11009" width="17.1796875" style="2" customWidth="1"/>
    <col min="11010" max="11010" width="6.54296875" style="2" customWidth="1"/>
    <col min="11011" max="11011" width="5.1796875" style="2" customWidth="1"/>
    <col min="11012" max="11012" width="11" style="2" customWidth="1"/>
    <col min="11013" max="11013" width="5.81640625" style="2" customWidth="1"/>
    <col min="11014" max="11014" width="9.1796875" style="2" customWidth="1"/>
    <col min="11015" max="11015" width="11.1796875" style="2" customWidth="1"/>
    <col min="11016" max="11016" width="15.81640625" style="2" customWidth="1"/>
    <col min="11017" max="11017" width="8.81640625" style="2" customWidth="1"/>
    <col min="11018" max="11018" width="9.54296875" style="2" customWidth="1"/>
    <col min="11019" max="11019" width="15.81640625" style="2" customWidth="1"/>
    <col min="11020" max="11264" width="9.1796875" style="2"/>
    <col min="11265" max="11265" width="17.1796875" style="2" customWidth="1"/>
    <col min="11266" max="11266" width="6.54296875" style="2" customWidth="1"/>
    <col min="11267" max="11267" width="5.1796875" style="2" customWidth="1"/>
    <col min="11268" max="11268" width="11" style="2" customWidth="1"/>
    <col min="11269" max="11269" width="5.81640625" style="2" customWidth="1"/>
    <col min="11270" max="11270" width="9.1796875" style="2" customWidth="1"/>
    <col min="11271" max="11271" width="11.1796875" style="2" customWidth="1"/>
    <col min="11272" max="11272" width="15.81640625" style="2" customWidth="1"/>
    <col min="11273" max="11273" width="8.81640625" style="2" customWidth="1"/>
    <col min="11274" max="11274" width="9.54296875" style="2" customWidth="1"/>
    <col min="11275" max="11275" width="15.81640625" style="2" customWidth="1"/>
    <col min="11276" max="11520" width="9.1796875" style="2"/>
    <col min="11521" max="11521" width="17.1796875" style="2" customWidth="1"/>
    <col min="11522" max="11522" width="6.54296875" style="2" customWidth="1"/>
    <col min="11523" max="11523" width="5.1796875" style="2" customWidth="1"/>
    <col min="11524" max="11524" width="11" style="2" customWidth="1"/>
    <col min="11525" max="11525" width="5.81640625" style="2" customWidth="1"/>
    <col min="11526" max="11526" width="9.1796875" style="2" customWidth="1"/>
    <col min="11527" max="11527" width="11.1796875" style="2" customWidth="1"/>
    <col min="11528" max="11528" width="15.81640625" style="2" customWidth="1"/>
    <col min="11529" max="11529" width="8.81640625" style="2" customWidth="1"/>
    <col min="11530" max="11530" width="9.54296875" style="2" customWidth="1"/>
    <col min="11531" max="11531" width="15.81640625" style="2" customWidth="1"/>
    <col min="11532" max="11776" width="9.1796875" style="2"/>
    <col min="11777" max="11777" width="17.1796875" style="2" customWidth="1"/>
    <col min="11778" max="11778" width="6.54296875" style="2" customWidth="1"/>
    <col min="11779" max="11779" width="5.1796875" style="2" customWidth="1"/>
    <col min="11780" max="11780" width="11" style="2" customWidth="1"/>
    <col min="11781" max="11781" width="5.81640625" style="2" customWidth="1"/>
    <col min="11782" max="11782" width="9.1796875" style="2" customWidth="1"/>
    <col min="11783" max="11783" width="11.1796875" style="2" customWidth="1"/>
    <col min="11784" max="11784" width="15.81640625" style="2" customWidth="1"/>
    <col min="11785" max="11785" width="8.81640625" style="2" customWidth="1"/>
    <col min="11786" max="11786" width="9.54296875" style="2" customWidth="1"/>
    <col min="11787" max="11787" width="15.81640625" style="2" customWidth="1"/>
    <col min="11788" max="12032" width="9.1796875" style="2"/>
    <col min="12033" max="12033" width="17.1796875" style="2" customWidth="1"/>
    <col min="12034" max="12034" width="6.54296875" style="2" customWidth="1"/>
    <col min="12035" max="12035" width="5.1796875" style="2" customWidth="1"/>
    <col min="12036" max="12036" width="11" style="2" customWidth="1"/>
    <col min="12037" max="12037" width="5.81640625" style="2" customWidth="1"/>
    <col min="12038" max="12038" width="9.1796875" style="2" customWidth="1"/>
    <col min="12039" max="12039" width="11.1796875" style="2" customWidth="1"/>
    <col min="12040" max="12040" width="15.81640625" style="2" customWidth="1"/>
    <col min="12041" max="12041" width="8.81640625" style="2" customWidth="1"/>
    <col min="12042" max="12042" width="9.54296875" style="2" customWidth="1"/>
    <col min="12043" max="12043" width="15.81640625" style="2" customWidth="1"/>
    <col min="12044" max="12288" width="9.1796875" style="2"/>
    <col min="12289" max="12289" width="17.1796875" style="2" customWidth="1"/>
    <col min="12290" max="12290" width="6.54296875" style="2" customWidth="1"/>
    <col min="12291" max="12291" width="5.1796875" style="2" customWidth="1"/>
    <col min="12292" max="12292" width="11" style="2" customWidth="1"/>
    <col min="12293" max="12293" width="5.81640625" style="2" customWidth="1"/>
    <col min="12294" max="12294" width="9.1796875" style="2" customWidth="1"/>
    <col min="12295" max="12295" width="11.1796875" style="2" customWidth="1"/>
    <col min="12296" max="12296" width="15.81640625" style="2" customWidth="1"/>
    <col min="12297" max="12297" width="8.81640625" style="2" customWidth="1"/>
    <col min="12298" max="12298" width="9.54296875" style="2" customWidth="1"/>
    <col min="12299" max="12299" width="15.81640625" style="2" customWidth="1"/>
    <col min="12300" max="12544" width="9.1796875" style="2"/>
    <col min="12545" max="12545" width="17.1796875" style="2" customWidth="1"/>
    <col min="12546" max="12546" width="6.54296875" style="2" customWidth="1"/>
    <col min="12547" max="12547" width="5.1796875" style="2" customWidth="1"/>
    <col min="12548" max="12548" width="11" style="2" customWidth="1"/>
    <col min="12549" max="12549" width="5.81640625" style="2" customWidth="1"/>
    <col min="12550" max="12550" width="9.1796875" style="2" customWidth="1"/>
    <col min="12551" max="12551" width="11.1796875" style="2" customWidth="1"/>
    <col min="12552" max="12552" width="15.81640625" style="2" customWidth="1"/>
    <col min="12553" max="12553" width="8.81640625" style="2" customWidth="1"/>
    <col min="12554" max="12554" width="9.54296875" style="2" customWidth="1"/>
    <col min="12555" max="12555" width="15.81640625" style="2" customWidth="1"/>
    <col min="12556" max="12800" width="9.1796875" style="2"/>
    <col min="12801" max="12801" width="17.1796875" style="2" customWidth="1"/>
    <col min="12802" max="12802" width="6.54296875" style="2" customWidth="1"/>
    <col min="12803" max="12803" width="5.1796875" style="2" customWidth="1"/>
    <col min="12804" max="12804" width="11" style="2" customWidth="1"/>
    <col min="12805" max="12805" width="5.81640625" style="2" customWidth="1"/>
    <col min="12806" max="12806" width="9.1796875" style="2" customWidth="1"/>
    <col min="12807" max="12807" width="11.1796875" style="2" customWidth="1"/>
    <col min="12808" max="12808" width="15.81640625" style="2" customWidth="1"/>
    <col min="12809" max="12809" width="8.81640625" style="2" customWidth="1"/>
    <col min="12810" max="12810" width="9.54296875" style="2" customWidth="1"/>
    <col min="12811" max="12811" width="15.81640625" style="2" customWidth="1"/>
    <col min="12812" max="13056" width="9.1796875" style="2"/>
    <col min="13057" max="13057" width="17.1796875" style="2" customWidth="1"/>
    <col min="13058" max="13058" width="6.54296875" style="2" customWidth="1"/>
    <col min="13059" max="13059" width="5.1796875" style="2" customWidth="1"/>
    <col min="13060" max="13060" width="11" style="2" customWidth="1"/>
    <col min="13061" max="13061" width="5.81640625" style="2" customWidth="1"/>
    <col min="13062" max="13062" width="9.1796875" style="2" customWidth="1"/>
    <col min="13063" max="13063" width="11.1796875" style="2" customWidth="1"/>
    <col min="13064" max="13064" width="15.81640625" style="2" customWidth="1"/>
    <col min="13065" max="13065" width="8.81640625" style="2" customWidth="1"/>
    <col min="13066" max="13066" width="9.54296875" style="2" customWidth="1"/>
    <col min="13067" max="13067" width="15.81640625" style="2" customWidth="1"/>
    <col min="13068" max="13312" width="9.1796875" style="2"/>
    <col min="13313" max="13313" width="17.1796875" style="2" customWidth="1"/>
    <col min="13314" max="13314" width="6.54296875" style="2" customWidth="1"/>
    <col min="13315" max="13315" width="5.1796875" style="2" customWidth="1"/>
    <col min="13316" max="13316" width="11" style="2" customWidth="1"/>
    <col min="13317" max="13317" width="5.81640625" style="2" customWidth="1"/>
    <col min="13318" max="13318" width="9.1796875" style="2" customWidth="1"/>
    <col min="13319" max="13319" width="11.1796875" style="2" customWidth="1"/>
    <col min="13320" max="13320" width="15.81640625" style="2" customWidth="1"/>
    <col min="13321" max="13321" width="8.81640625" style="2" customWidth="1"/>
    <col min="13322" max="13322" width="9.54296875" style="2" customWidth="1"/>
    <col min="13323" max="13323" width="15.81640625" style="2" customWidth="1"/>
    <col min="13324" max="13568" width="9.1796875" style="2"/>
    <col min="13569" max="13569" width="17.1796875" style="2" customWidth="1"/>
    <col min="13570" max="13570" width="6.54296875" style="2" customWidth="1"/>
    <col min="13571" max="13571" width="5.1796875" style="2" customWidth="1"/>
    <col min="13572" max="13572" width="11" style="2" customWidth="1"/>
    <col min="13573" max="13573" width="5.81640625" style="2" customWidth="1"/>
    <col min="13574" max="13574" width="9.1796875" style="2" customWidth="1"/>
    <col min="13575" max="13575" width="11.1796875" style="2" customWidth="1"/>
    <col min="13576" max="13576" width="15.81640625" style="2" customWidth="1"/>
    <col min="13577" max="13577" width="8.81640625" style="2" customWidth="1"/>
    <col min="13578" max="13578" width="9.54296875" style="2" customWidth="1"/>
    <col min="13579" max="13579" width="15.81640625" style="2" customWidth="1"/>
    <col min="13580" max="13824" width="9.1796875" style="2"/>
    <col min="13825" max="13825" width="17.1796875" style="2" customWidth="1"/>
    <col min="13826" max="13826" width="6.54296875" style="2" customWidth="1"/>
    <col min="13827" max="13827" width="5.1796875" style="2" customWidth="1"/>
    <col min="13828" max="13828" width="11" style="2" customWidth="1"/>
    <col min="13829" max="13829" width="5.81640625" style="2" customWidth="1"/>
    <col min="13830" max="13830" width="9.1796875" style="2" customWidth="1"/>
    <col min="13831" max="13831" width="11.1796875" style="2" customWidth="1"/>
    <col min="13832" max="13832" width="15.81640625" style="2" customWidth="1"/>
    <col min="13833" max="13833" width="8.81640625" style="2" customWidth="1"/>
    <col min="13834" max="13834" width="9.54296875" style="2" customWidth="1"/>
    <col min="13835" max="13835" width="15.81640625" style="2" customWidth="1"/>
    <col min="13836" max="14080" width="9.1796875" style="2"/>
    <col min="14081" max="14081" width="17.1796875" style="2" customWidth="1"/>
    <col min="14082" max="14082" width="6.54296875" style="2" customWidth="1"/>
    <col min="14083" max="14083" width="5.1796875" style="2" customWidth="1"/>
    <col min="14084" max="14084" width="11" style="2" customWidth="1"/>
    <col min="14085" max="14085" width="5.81640625" style="2" customWidth="1"/>
    <col min="14086" max="14086" width="9.1796875" style="2" customWidth="1"/>
    <col min="14087" max="14087" width="11.1796875" style="2" customWidth="1"/>
    <col min="14088" max="14088" width="15.81640625" style="2" customWidth="1"/>
    <col min="14089" max="14089" width="8.81640625" style="2" customWidth="1"/>
    <col min="14090" max="14090" width="9.54296875" style="2" customWidth="1"/>
    <col min="14091" max="14091" width="15.81640625" style="2" customWidth="1"/>
    <col min="14092" max="14336" width="9.1796875" style="2"/>
    <col min="14337" max="14337" width="17.1796875" style="2" customWidth="1"/>
    <col min="14338" max="14338" width="6.54296875" style="2" customWidth="1"/>
    <col min="14339" max="14339" width="5.1796875" style="2" customWidth="1"/>
    <col min="14340" max="14340" width="11" style="2" customWidth="1"/>
    <col min="14341" max="14341" width="5.81640625" style="2" customWidth="1"/>
    <col min="14342" max="14342" width="9.1796875" style="2" customWidth="1"/>
    <col min="14343" max="14343" width="11.1796875" style="2" customWidth="1"/>
    <col min="14344" max="14344" width="15.81640625" style="2" customWidth="1"/>
    <col min="14345" max="14345" width="8.81640625" style="2" customWidth="1"/>
    <col min="14346" max="14346" width="9.54296875" style="2" customWidth="1"/>
    <col min="14347" max="14347" width="15.81640625" style="2" customWidth="1"/>
    <col min="14348" max="14592" width="9.1796875" style="2"/>
    <col min="14593" max="14593" width="17.1796875" style="2" customWidth="1"/>
    <col min="14594" max="14594" width="6.54296875" style="2" customWidth="1"/>
    <col min="14595" max="14595" width="5.1796875" style="2" customWidth="1"/>
    <col min="14596" max="14596" width="11" style="2" customWidth="1"/>
    <col min="14597" max="14597" width="5.81640625" style="2" customWidth="1"/>
    <col min="14598" max="14598" width="9.1796875" style="2" customWidth="1"/>
    <col min="14599" max="14599" width="11.1796875" style="2" customWidth="1"/>
    <col min="14600" max="14600" width="15.81640625" style="2" customWidth="1"/>
    <col min="14601" max="14601" width="8.81640625" style="2" customWidth="1"/>
    <col min="14602" max="14602" width="9.54296875" style="2" customWidth="1"/>
    <col min="14603" max="14603" width="15.81640625" style="2" customWidth="1"/>
    <col min="14604" max="14848" width="9.1796875" style="2"/>
    <col min="14849" max="14849" width="17.1796875" style="2" customWidth="1"/>
    <col min="14850" max="14850" width="6.54296875" style="2" customWidth="1"/>
    <col min="14851" max="14851" width="5.1796875" style="2" customWidth="1"/>
    <col min="14852" max="14852" width="11" style="2" customWidth="1"/>
    <col min="14853" max="14853" width="5.81640625" style="2" customWidth="1"/>
    <col min="14854" max="14854" width="9.1796875" style="2" customWidth="1"/>
    <col min="14855" max="14855" width="11.1796875" style="2" customWidth="1"/>
    <col min="14856" max="14856" width="15.81640625" style="2" customWidth="1"/>
    <col min="14857" max="14857" width="8.81640625" style="2" customWidth="1"/>
    <col min="14858" max="14858" width="9.54296875" style="2" customWidth="1"/>
    <col min="14859" max="14859" width="15.81640625" style="2" customWidth="1"/>
    <col min="14860" max="15104" width="9.1796875" style="2"/>
    <col min="15105" max="15105" width="17.1796875" style="2" customWidth="1"/>
    <col min="15106" max="15106" width="6.54296875" style="2" customWidth="1"/>
    <col min="15107" max="15107" width="5.1796875" style="2" customWidth="1"/>
    <col min="15108" max="15108" width="11" style="2" customWidth="1"/>
    <col min="15109" max="15109" width="5.81640625" style="2" customWidth="1"/>
    <col min="15110" max="15110" width="9.1796875" style="2" customWidth="1"/>
    <col min="15111" max="15111" width="11.1796875" style="2" customWidth="1"/>
    <col min="15112" max="15112" width="15.81640625" style="2" customWidth="1"/>
    <col min="15113" max="15113" width="8.81640625" style="2" customWidth="1"/>
    <col min="15114" max="15114" width="9.54296875" style="2" customWidth="1"/>
    <col min="15115" max="15115" width="15.81640625" style="2" customWidth="1"/>
    <col min="15116" max="15360" width="9.1796875" style="2"/>
    <col min="15361" max="15361" width="17.1796875" style="2" customWidth="1"/>
    <col min="15362" max="15362" width="6.54296875" style="2" customWidth="1"/>
    <col min="15363" max="15363" width="5.1796875" style="2" customWidth="1"/>
    <col min="15364" max="15364" width="11" style="2" customWidth="1"/>
    <col min="15365" max="15365" width="5.81640625" style="2" customWidth="1"/>
    <col min="15366" max="15366" width="9.1796875" style="2" customWidth="1"/>
    <col min="15367" max="15367" width="11.1796875" style="2" customWidth="1"/>
    <col min="15368" max="15368" width="15.81640625" style="2" customWidth="1"/>
    <col min="15369" max="15369" width="8.81640625" style="2" customWidth="1"/>
    <col min="15370" max="15370" width="9.54296875" style="2" customWidth="1"/>
    <col min="15371" max="15371" width="15.81640625" style="2" customWidth="1"/>
    <col min="15372" max="15616" width="9.1796875" style="2"/>
    <col min="15617" max="15617" width="17.1796875" style="2" customWidth="1"/>
    <col min="15618" max="15618" width="6.54296875" style="2" customWidth="1"/>
    <col min="15619" max="15619" width="5.1796875" style="2" customWidth="1"/>
    <col min="15620" max="15620" width="11" style="2" customWidth="1"/>
    <col min="15621" max="15621" width="5.81640625" style="2" customWidth="1"/>
    <col min="15622" max="15622" width="9.1796875" style="2" customWidth="1"/>
    <col min="15623" max="15623" width="11.1796875" style="2" customWidth="1"/>
    <col min="15624" max="15624" width="15.81640625" style="2" customWidth="1"/>
    <col min="15625" max="15625" width="8.81640625" style="2" customWidth="1"/>
    <col min="15626" max="15626" width="9.54296875" style="2" customWidth="1"/>
    <col min="15627" max="15627" width="15.81640625" style="2" customWidth="1"/>
    <col min="15628" max="15872" width="9.1796875" style="2"/>
    <col min="15873" max="15873" width="17.1796875" style="2" customWidth="1"/>
    <col min="15874" max="15874" width="6.54296875" style="2" customWidth="1"/>
    <col min="15875" max="15875" width="5.1796875" style="2" customWidth="1"/>
    <col min="15876" max="15876" width="11" style="2" customWidth="1"/>
    <col min="15877" max="15877" width="5.81640625" style="2" customWidth="1"/>
    <col min="15878" max="15878" width="9.1796875" style="2" customWidth="1"/>
    <col min="15879" max="15879" width="11.1796875" style="2" customWidth="1"/>
    <col min="15880" max="15880" width="15.81640625" style="2" customWidth="1"/>
    <col min="15881" max="15881" width="8.81640625" style="2" customWidth="1"/>
    <col min="15882" max="15882" width="9.54296875" style="2" customWidth="1"/>
    <col min="15883" max="15883" width="15.81640625" style="2" customWidth="1"/>
    <col min="15884" max="16128" width="9.1796875" style="2"/>
    <col min="16129" max="16129" width="17.1796875" style="2" customWidth="1"/>
    <col min="16130" max="16130" width="6.54296875" style="2" customWidth="1"/>
    <col min="16131" max="16131" width="5.1796875" style="2" customWidth="1"/>
    <col min="16132" max="16132" width="11" style="2" customWidth="1"/>
    <col min="16133" max="16133" width="5.81640625" style="2" customWidth="1"/>
    <col min="16134" max="16134" width="9.1796875" style="2" customWidth="1"/>
    <col min="16135" max="16135" width="11.1796875" style="2" customWidth="1"/>
    <col min="16136" max="16136" width="15.81640625" style="2" customWidth="1"/>
    <col min="16137" max="16137" width="8.81640625" style="2" customWidth="1"/>
    <col min="16138" max="16138" width="9.54296875" style="2" customWidth="1"/>
    <col min="16139" max="16139" width="15.81640625" style="2" customWidth="1"/>
    <col min="16140" max="16384" width="9.1796875" style="2"/>
  </cols>
  <sheetData>
    <row r="1" spans="1:18" ht="21.75" customHeight="1" thickBot="1">
      <c r="E1" s="3" t="s">
        <v>47</v>
      </c>
    </row>
    <row r="2" spans="1:18" ht="12.75" customHeight="1">
      <c r="E2" s="2" t="s">
        <v>48</v>
      </c>
      <c r="M2" s="157" t="s">
        <v>49</v>
      </c>
      <c r="N2" s="158"/>
      <c r="O2" s="158"/>
      <c r="P2" s="158"/>
      <c r="Q2" s="158"/>
      <c r="R2" s="159"/>
    </row>
    <row r="3" spans="1:18">
      <c r="E3" s="2" t="s">
        <v>50</v>
      </c>
      <c r="M3" s="160"/>
      <c r="N3" s="161"/>
      <c r="O3" s="161"/>
      <c r="P3" s="161"/>
      <c r="Q3" s="161"/>
      <c r="R3" s="162"/>
    </row>
    <row r="4" spans="1:18">
      <c r="E4" s="4" t="s">
        <v>51</v>
      </c>
      <c r="I4" s="2" t="s">
        <v>52</v>
      </c>
      <c r="M4" s="160"/>
      <c r="N4" s="161"/>
      <c r="O4" s="161"/>
      <c r="P4" s="161"/>
      <c r="Q4" s="161"/>
      <c r="R4" s="162"/>
    </row>
    <row r="5" spans="1:18">
      <c r="E5" s="4" t="s">
        <v>53</v>
      </c>
      <c r="F5" s="2" t="s">
        <v>54</v>
      </c>
      <c r="M5" s="160"/>
      <c r="N5" s="161"/>
      <c r="O5" s="161"/>
      <c r="P5" s="161"/>
      <c r="Q5" s="161"/>
      <c r="R5" s="162"/>
    </row>
    <row r="6" spans="1:18" s="5" customFormat="1" ht="15.75" customHeight="1">
      <c r="H6" s="6" t="s">
        <v>55</v>
      </c>
      <c r="I6" s="7" t="s">
        <v>56</v>
      </c>
      <c r="J6" s="8"/>
      <c r="K6" s="9"/>
      <c r="M6" s="160"/>
      <c r="N6" s="161"/>
      <c r="O6" s="161"/>
      <c r="P6" s="161"/>
      <c r="Q6" s="161"/>
      <c r="R6" s="162"/>
    </row>
    <row r="7" spans="1:18" ht="6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160"/>
      <c r="N7" s="161"/>
      <c r="O7" s="161"/>
      <c r="P7" s="161"/>
      <c r="Q7" s="161"/>
      <c r="R7" s="162"/>
    </row>
    <row r="8" spans="1:18" s="11" customFormat="1" ht="19" thickTop="1">
      <c r="A8" s="3" t="s">
        <v>57</v>
      </c>
      <c r="M8" s="160"/>
      <c r="N8" s="161"/>
      <c r="O8" s="161"/>
      <c r="P8" s="161"/>
      <c r="Q8" s="161"/>
      <c r="R8" s="162"/>
    </row>
    <row r="9" spans="1:18" ht="13.5" customHeight="1">
      <c r="A9" s="12" t="s">
        <v>58</v>
      </c>
      <c r="M9" s="160"/>
      <c r="N9" s="161"/>
      <c r="O9" s="161"/>
      <c r="P9" s="161"/>
      <c r="Q9" s="161"/>
      <c r="R9" s="162"/>
    </row>
    <row r="10" spans="1:18" ht="8.25" customHeight="1">
      <c r="M10" s="160"/>
      <c r="N10" s="161"/>
      <c r="O10" s="161"/>
      <c r="P10" s="161"/>
      <c r="Q10" s="161"/>
      <c r="R10" s="162"/>
    </row>
    <row r="11" spans="1:18" s="16" customFormat="1" ht="18" customHeight="1">
      <c r="A11" s="13" t="s">
        <v>59</v>
      </c>
      <c r="B11" s="14" t="s">
        <v>223</v>
      </c>
      <c r="C11" s="15"/>
      <c r="D11" s="15"/>
      <c r="E11" s="15"/>
      <c r="F11" s="15"/>
      <c r="H11" s="13" t="s">
        <v>60</v>
      </c>
      <c r="I11" s="15">
        <f>PO!N6</f>
        <v>0</v>
      </c>
      <c r="J11" s="15"/>
      <c r="K11" s="15"/>
      <c r="M11" s="160"/>
      <c r="N11" s="161"/>
      <c r="O11" s="161"/>
      <c r="P11" s="161"/>
      <c r="Q11" s="161"/>
      <c r="R11" s="162"/>
    </row>
    <row r="12" spans="1:18" s="16" customFormat="1" ht="18" customHeight="1">
      <c r="A12" s="13" t="s">
        <v>61</v>
      </c>
      <c r="B12" s="15" t="str">
        <f>PO!H6</f>
        <v>FA25-DROP 1</v>
      </c>
      <c r="C12" s="15"/>
      <c r="D12" s="15"/>
      <c r="E12" s="15"/>
      <c r="F12" s="15"/>
      <c r="H12" s="13" t="s">
        <v>62</v>
      </c>
      <c r="I12" s="15"/>
      <c r="J12" s="15"/>
      <c r="K12" s="15"/>
      <c r="M12" s="160"/>
      <c r="N12" s="161"/>
      <c r="O12" s="161"/>
      <c r="P12" s="161"/>
      <c r="Q12" s="161"/>
      <c r="R12" s="162"/>
    </row>
    <row r="13" spans="1:18" s="16" customFormat="1" ht="18" customHeight="1">
      <c r="A13" s="17" t="s">
        <v>63</v>
      </c>
      <c r="B13" s="18"/>
      <c r="C13" s="19"/>
      <c r="D13" s="15"/>
      <c r="E13" s="15"/>
      <c r="F13" s="15"/>
      <c r="H13" s="5"/>
      <c r="M13" s="160"/>
      <c r="N13" s="161"/>
      <c r="O13" s="161"/>
      <c r="P13" s="161"/>
      <c r="Q13" s="161"/>
      <c r="R13" s="162"/>
    </row>
    <row r="14" spans="1:18" s="16" customFormat="1" ht="19.5" customHeight="1">
      <c r="A14" s="13" t="s">
        <v>64</v>
      </c>
      <c r="C14" s="15" t="s">
        <v>65</v>
      </c>
      <c r="D14" s="15"/>
      <c r="E14" s="15"/>
      <c r="F14" s="15"/>
      <c r="G14" s="15"/>
      <c r="H14" s="20"/>
      <c r="I14" s="15"/>
      <c r="J14" s="15"/>
      <c r="K14" s="15"/>
      <c r="M14" s="160"/>
      <c r="N14" s="161"/>
      <c r="O14" s="161"/>
      <c r="P14" s="161"/>
      <c r="Q14" s="161"/>
      <c r="R14" s="162"/>
    </row>
    <row r="15" spans="1:18" s="16" customFormat="1" ht="15.5">
      <c r="A15" s="5" t="s">
        <v>66</v>
      </c>
      <c r="C15" s="21" t="s">
        <v>67</v>
      </c>
      <c r="D15" s="21"/>
      <c r="E15" s="21"/>
      <c r="F15" s="21"/>
      <c r="H15" s="5" t="s">
        <v>68</v>
      </c>
      <c r="J15" s="16" t="s">
        <v>65</v>
      </c>
      <c r="M15" s="160"/>
      <c r="N15" s="161"/>
      <c r="O15" s="161"/>
      <c r="P15" s="161"/>
      <c r="Q15" s="161"/>
      <c r="R15" s="162"/>
    </row>
    <row r="16" spans="1:18" s="16" customFormat="1" ht="16" customHeight="1">
      <c r="A16" s="20" t="s">
        <v>69</v>
      </c>
      <c r="B16" s="15"/>
      <c r="C16" s="15"/>
      <c r="D16" s="15"/>
      <c r="E16" s="15"/>
      <c r="F16" s="15"/>
      <c r="H16" s="20" t="s">
        <v>67</v>
      </c>
      <c r="I16" s="15"/>
      <c r="J16" s="15"/>
      <c r="K16" s="15"/>
      <c r="M16" s="160"/>
      <c r="N16" s="161"/>
      <c r="O16" s="161"/>
      <c r="P16" s="161"/>
      <c r="Q16" s="161"/>
      <c r="R16" s="162"/>
    </row>
    <row r="17" spans="1:18" s="16" customFormat="1" ht="16" customHeight="1">
      <c r="A17" s="22" t="s">
        <v>70</v>
      </c>
      <c r="B17" s="21"/>
      <c r="C17" s="21"/>
      <c r="D17" s="21"/>
      <c r="E17" s="21"/>
      <c r="F17" s="21"/>
      <c r="H17" s="22" t="s">
        <v>69</v>
      </c>
      <c r="I17" s="21"/>
      <c r="J17" s="21"/>
      <c r="K17" s="21"/>
      <c r="M17" s="160"/>
      <c r="N17" s="161"/>
      <c r="O17" s="161"/>
      <c r="P17" s="161"/>
      <c r="Q17" s="161"/>
      <c r="R17" s="162"/>
    </row>
    <row r="18" spans="1:18" s="16" customFormat="1" ht="16" customHeight="1">
      <c r="A18" s="22"/>
      <c r="B18" s="21"/>
      <c r="C18" s="21"/>
      <c r="D18" s="21"/>
      <c r="E18" s="21"/>
      <c r="F18" s="21"/>
      <c r="H18" s="22" t="s">
        <v>70</v>
      </c>
      <c r="I18" s="21"/>
      <c r="J18" s="21"/>
      <c r="K18" s="21"/>
      <c r="M18" s="160"/>
      <c r="N18" s="161"/>
      <c r="O18" s="161"/>
      <c r="P18" s="161"/>
      <c r="Q18" s="161"/>
      <c r="R18" s="162"/>
    </row>
    <row r="19" spans="1:18" s="16" customFormat="1" ht="6" customHeight="1">
      <c r="A19" s="5"/>
      <c r="H19" s="5"/>
      <c r="M19" s="160"/>
      <c r="N19" s="161"/>
      <c r="O19" s="161"/>
      <c r="P19" s="161"/>
      <c r="Q19" s="161"/>
      <c r="R19" s="162"/>
    </row>
    <row r="20" spans="1:18" s="16" customFormat="1" ht="16" customHeight="1">
      <c r="A20" s="5" t="s">
        <v>71</v>
      </c>
      <c r="B20" s="23" t="s">
        <v>72</v>
      </c>
      <c r="C20" s="15"/>
      <c r="D20" s="15"/>
      <c r="E20" s="15"/>
      <c r="F20" s="15"/>
      <c r="H20" s="5" t="s">
        <v>71</v>
      </c>
      <c r="I20" s="23" t="s">
        <v>72</v>
      </c>
      <c r="J20" s="15"/>
      <c r="K20" s="15"/>
      <c r="M20" s="160"/>
      <c r="N20" s="161"/>
      <c r="O20" s="161"/>
      <c r="P20" s="161"/>
      <c r="Q20" s="161"/>
      <c r="R20" s="162"/>
    </row>
    <row r="21" spans="1:18" s="16" customFormat="1" ht="16" customHeight="1">
      <c r="A21" s="5" t="s">
        <v>73</v>
      </c>
      <c r="B21" s="21" t="s">
        <v>74</v>
      </c>
      <c r="C21" s="15"/>
      <c r="D21" s="15"/>
      <c r="E21" s="15"/>
      <c r="F21" s="21"/>
      <c r="H21" s="5" t="s">
        <v>73</v>
      </c>
      <c r="I21" s="24" t="s">
        <v>74</v>
      </c>
      <c r="J21" s="21"/>
      <c r="K21" s="21"/>
      <c r="M21" s="160"/>
      <c r="N21" s="161"/>
      <c r="O21" s="161"/>
      <c r="P21" s="161"/>
      <c r="Q21" s="161"/>
      <c r="R21" s="162"/>
    </row>
    <row r="22" spans="1:18" s="16" customFormat="1" ht="16" customHeight="1">
      <c r="A22" s="5" t="s">
        <v>75</v>
      </c>
      <c r="B22" s="21"/>
      <c r="C22" s="21"/>
      <c r="D22" s="21"/>
      <c r="E22" s="21"/>
      <c r="F22" s="15"/>
      <c r="H22" s="5" t="s">
        <v>75</v>
      </c>
      <c r="I22" s="21"/>
      <c r="J22" s="21"/>
      <c r="K22" s="21"/>
      <c r="M22" s="160"/>
      <c r="N22" s="161"/>
      <c r="O22" s="161"/>
      <c r="P22" s="161"/>
      <c r="Q22" s="161"/>
      <c r="R22" s="162"/>
    </row>
    <row r="23" spans="1:18" s="16" customFormat="1" ht="16" customHeight="1">
      <c r="A23" s="5" t="s">
        <v>76</v>
      </c>
      <c r="B23" s="25" t="s">
        <v>72</v>
      </c>
      <c r="C23" s="21"/>
      <c r="D23" s="21"/>
      <c r="E23" s="21"/>
      <c r="F23" s="21"/>
      <c r="H23" s="5" t="s">
        <v>76</v>
      </c>
      <c r="I23" s="25" t="s">
        <v>72</v>
      </c>
      <c r="J23" s="21"/>
      <c r="K23" s="21"/>
      <c r="M23" s="160"/>
      <c r="N23" s="161"/>
      <c r="O23" s="161"/>
      <c r="P23" s="161"/>
      <c r="Q23" s="161"/>
      <c r="R23" s="162"/>
    </row>
    <row r="24" spans="1:18" s="16" customFormat="1" ht="12.75" customHeight="1">
      <c r="I24" s="26"/>
      <c r="M24" s="160"/>
      <c r="N24" s="161"/>
      <c r="O24" s="161"/>
      <c r="P24" s="161"/>
      <c r="Q24" s="161"/>
      <c r="R24" s="162"/>
    </row>
    <row r="25" spans="1:18" s="16" customFormat="1" ht="13.5" customHeight="1">
      <c r="M25" s="160"/>
      <c r="N25" s="161"/>
      <c r="O25" s="161"/>
      <c r="P25" s="161"/>
      <c r="Q25" s="161"/>
      <c r="R25" s="162"/>
    </row>
    <row r="26" spans="1:18" s="29" customFormat="1" ht="15.5">
      <c r="A26" s="27" t="s">
        <v>77</v>
      </c>
      <c r="B26" s="166" t="s">
        <v>78</v>
      </c>
      <c r="C26" s="167"/>
      <c r="D26" s="167"/>
      <c r="E26" s="166" t="s">
        <v>21</v>
      </c>
      <c r="F26" s="167"/>
      <c r="G26" s="167"/>
      <c r="H26" s="167"/>
      <c r="I26" s="167"/>
      <c r="J26" s="168"/>
      <c r="K26" s="28" t="s">
        <v>79</v>
      </c>
      <c r="M26" s="160"/>
      <c r="N26" s="161"/>
      <c r="O26" s="161"/>
      <c r="P26" s="161"/>
      <c r="Q26" s="161"/>
      <c r="R26" s="162"/>
    </row>
    <row r="27" spans="1:18" s="16" customFormat="1" ht="20.149999999999999" customHeight="1">
      <c r="A27" s="58">
        <f>I11</f>
        <v>0</v>
      </c>
      <c r="B27" s="169" t="s">
        <v>136</v>
      </c>
      <c r="C27" s="170"/>
      <c r="D27" s="171"/>
      <c r="E27" s="172" t="s">
        <v>80</v>
      </c>
      <c r="F27" s="173"/>
      <c r="G27" s="173"/>
      <c r="H27" s="173"/>
      <c r="I27" s="173"/>
      <c r="J27" s="174"/>
      <c r="K27" s="59">
        <f>PO!I11</f>
        <v>443</v>
      </c>
      <c r="M27" s="160"/>
      <c r="N27" s="161"/>
      <c r="O27" s="161"/>
      <c r="P27" s="161"/>
      <c r="Q27" s="161"/>
      <c r="R27" s="162"/>
    </row>
    <row r="28" spans="1:18" s="16" customFormat="1" ht="20.149999999999999" customHeight="1">
      <c r="A28" s="30"/>
      <c r="B28" s="175"/>
      <c r="C28" s="176"/>
      <c r="D28" s="177"/>
      <c r="E28" s="178"/>
      <c r="F28" s="179"/>
      <c r="G28" s="179"/>
      <c r="H28" s="179"/>
      <c r="I28" s="179"/>
      <c r="J28" s="180"/>
      <c r="K28" s="31"/>
      <c r="M28" s="160"/>
      <c r="N28" s="161"/>
      <c r="O28" s="161"/>
      <c r="P28" s="161"/>
      <c r="Q28" s="161"/>
      <c r="R28" s="162"/>
    </row>
    <row r="29" spans="1:18" s="16" customFormat="1" ht="20.149999999999999" customHeight="1">
      <c r="A29" s="32"/>
      <c r="B29" s="181"/>
      <c r="C29" s="182"/>
      <c r="D29" s="183"/>
      <c r="E29" s="184"/>
      <c r="F29" s="185"/>
      <c r="G29" s="185"/>
      <c r="H29" s="185"/>
      <c r="I29" s="185"/>
      <c r="J29" s="186"/>
      <c r="K29" s="33"/>
      <c r="M29" s="160"/>
      <c r="N29" s="161"/>
      <c r="O29" s="161"/>
      <c r="P29" s="161"/>
      <c r="Q29" s="161"/>
      <c r="R29" s="162"/>
    </row>
    <row r="30" spans="1:18" s="16" customFormat="1" ht="20.149999999999999" customHeight="1">
      <c r="A30" s="32"/>
      <c r="B30" s="187"/>
      <c r="C30" s="188"/>
      <c r="D30" s="189"/>
      <c r="E30" s="181"/>
      <c r="F30" s="182"/>
      <c r="G30" s="182"/>
      <c r="H30" s="182"/>
      <c r="I30" s="182"/>
      <c r="J30" s="183"/>
      <c r="K30" s="33"/>
      <c r="M30" s="160"/>
      <c r="N30" s="161"/>
      <c r="O30" s="161"/>
      <c r="P30" s="161"/>
      <c r="Q30" s="161"/>
      <c r="R30" s="162"/>
    </row>
    <row r="31" spans="1:18" s="16" customFormat="1" ht="20.149999999999999" customHeight="1">
      <c r="A31" s="32"/>
      <c r="B31" s="187"/>
      <c r="C31" s="188"/>
      <c r="D31" s="189"/>
      <c r="E31" s="181"/>
      <c r="F31" s="182"/>
      <c r="G31" s="182"/>
      <c r="H31" s="182"/>
      <c r="I31" s="182"/>
      <c r="J31" s="183"/>
      <c r="K31" s="33"/>
      <c r="M31" s="160"/>
      <c r="N31" s="161"/>
      <c r="O31" s="161"/>
      <c r="P31" s="161"/>
      <c r="Q31" s="161"/>
      <c r="R31" s="162"/>
    </row>
    <row r="32" spans="1:18" s="16" customFormat="1" ht="20.149999999999999" customHeight="1">
      <c r="A32" s="32"/>
      <c r="B32" s="181"/>
      <c r="C32" s="182"/>
      <c r="D32" s="183"/>
      <c r="E32" s="181"/>
      <c r="F32" s="182"/>
      <c r="G32" s="182"/>
      <c r="H32" s="182"/>
      <c r="I32" s="182"/>
      <c r="J32" s="183"/>
      <c r="K32" s="33"/>
      <c r="M32" s="160"/>
      <c r="N32" s="161"/>
      <c r="O32" s="161"/>
      <c r="P32" s="161"/>
      <c r="Q32" s="161"/>
      <c r="R32" s="162"/>
    </row>
    <row r="33" spans="1:18" s="16" customFormat="1" ht="20.149999999999999" customHeight="1">
      <c r="A33" s="32"/>
      <c r="B33" s="187"/>
      <c r="C33" s="188"/>
      <c r="D33" s="189"/>
      <c r="E33" s="181"/>
      <c r="F33" s="182"/>
      <c r="G33" s="182"/>
      <c r="H33" s="182"/>
      <c r="I33" s="182"/>
      <c r="J33" s="183"/>
      <c r="K33" s="33"/>
      <c r="M33" s="160"/>
      <c r="N33" s="161"/>
      <c r="O33" s="161"/>
      <c r="P33" s="161"/>
      <c r="Q33" s="161"/>
      <c r="R33" s="162"/>
    </row>
    <row r="34" spans="1:18" s="16" customFormat="1" ht="20.149999999999999" customHeight="1" thickBot="1">
      <c r="A34" s="32"/>
      <c r="B34" s="187"/>
      <c r="C34" s="188"/>
      <c r="D34" s="189"/>
      <c r="E34" s="181"/>
      <c r="F34" s="182"/>
      <c r="G34" s="182"/>
      <c r="H34" s="182"/>
      <c r="I34" s="182"/>
      <c r="J34" s="183"/>
      <c r="K34" s="33"/>
      <c r="M34" s="163"/>
      <c r="N34" s="164"/>
      <c r="O34" s="164"/>
      <c r="P34" s="164"/>
      <c r="Q34" s="164"/>
      <c r="R34" s="165"/>
    </row>
    <row r="35" spans="1:18" s="16" customFormat="1" ht="20.149999999999999" customHeight="1">
      <c r="A35" s="32"/>
      <c r="B35" s="181"/>
      <c r="C35" s="182"/>
      <c r="D35" s="183"/>
      <c r="E35" s="184"/>
      <c r="F35" s="185"/>
      <c r="G35" s="185"/>
      <c r="H35" s="185"/>
      <c r="I35" s="185"/>
      <c r="J35" s="186"/>
      <c r="K35" s="33"/>
    </row>
    <row r="36" spans="1:18" s="16" customFormat="1" ht="20.149999999999999" customHeight="1">
      <c r="A36" s="32"/>
      <c r="B36" s="187"/>
      <c r="C36" s="188"/>
      <c r="D36" s="189"/>
      <c r="E36" s="193"/>
      <c r="F36" s="194"/>
      <c r="G36" s="194"/>
      <c r="H36" s="194"/>
      <c r="I36" s="194"/>
      <c r="J36" s="195"/>
      <c r="K36" s="33"/>
    </row>
    <row r="37" spans="1:18" s="16" customFormat="1" ht="20.149999999999999" customHeight="1">
      <c r="A37" s="32"/>
      <c r="B37" s="187"/>
      <c r="C37" s="188"/>
      <c r="D37" s="189"/>
      <c r="E37" s="190"/>
      <c r="F37" s="191"/>
      <c r="G37" s="191"/>
      <c r="H37" s="191"/>
      <c r="I37" s="191"/>
      <c r="J37" s="192"/>
      <c r="K37" s="33"/>
    </row>
    <row r="38" spans="1:18" s="16" customFormat="1" ht="20.149999999999999" customHeight="1">
      <c r="A38" s="32"/>
      <c r="B38" s="181"/>
      <c r="C38" s="182"/>
      <c r="D38" s="183"/>
      <c r="E38" s="181"/>
      <c r="F38" s="182"/>
      <c r="G38" s="182"/>
      <c r="H38" s="182"/>
      <c r="I38" s="182"/>
      <c r="J38" s="183"/>
      <c r="K38" s="33"/>
    </row>
    <row r="39" spans="1:18" s="16" customFormat="1" ht="20.149999999999999" customHeight="1" thickBot="1">
      <c r="B39" s="34"/>
      <c r="C39" s="35"/>
      <c r="D39" s="35"/>
      <c r="E39" s="35"/>
      <c r="F39" s="35"/>
      <c r="G39" s="35"/>
      <c r="H39" s="35"/>
      <c r="I39" s="35"/>
      <c r="J39" s="35" t="s">
        <v>81</v>
      </c>
      <c r="K39" s="36">
        <f>SUM(K27:K38)</f>
        <v>443</v>
      </c>
    </row>
    <row r="40" spans="1:18" s="41" customFormat="1" ht="20.149999999999999" customHeight="1" thickTop="1">
      <c r="A40" s="37" t="s">
        <v>82</v>
      </c>
      <c r="B40" s="38"/>
      <c r="C40" s="39" t="s">
        <v>83</v>
      </c>
      <c r="D40" s="40"/>
      <c r="E40" s="40"/>
      <c r="F40" s="40"/>
      <c r="G40" s="40"/>
      <c r="H40" s="40"/>
    </row>
    <row r="41" spans="1:18" s="16" customFormat="1" ht="18.75" customHeight="1">
      <c r="D41" s="15"/>
    </row>
    <row r="42" spans="1:18" s="16" customFormat="1" ht="14.5">
      <c r="A42" s="42" t="s">
        <v>84</v>
      </c>
      <c r="B42" s="43"/>
      <c r="C42" s="43"/>
      <c r="E42" s="44"/>
    </row>
    <row r="43" spans="1:18" s="16" customFormat="1" ht="15.5">
      <c r="A43" s="45"/>
      <c r="E43" s="46"/>
      <c r="H43" s="6" t="s">
        <v>85</v>
      </c>
      <c r="I43" s="47" t="s">
        <v>86</v>
      </c>
    </row>
    <row r="44" spans="1:18" s="16" customFormat="1" ht="15.5">
      <c r="A44" s="45"/>
      <c r="E44" s="46"/>
      <c r="H44" s="5"/>
      <c r="I44" s="47" t="s">
        <v>87</v>
      </c>
    </row>
    <row r="45" spans="1:18" s="16" customFormat="1" ht="15.5">
      <c r="A45" s="48"/>
      <c r="B45" s="15"/>
      <c r="C45" s="15"/>
      <c r="D45" s="15"/>
      <c r="E45" s="49"/>
      <c r="H45" s="5"/>
      <c r="I45" s="47" t="s">
        <v>88</v>
      </c>
    </row>
    <row r="46" spans="1:18" s="5" customFormat="1" ht="23.25" customHeight="1">
      <c r="A46" s="50" t="s">
        <v>89</v>
      </c>
      <c r="C46" s="20" t="s">
        <v>90</v>
      </c>
      <c r="D46" s="20"/>
      <c r="E46" s="20"/>
      <c r="F46" s="20"/>
      <c r="G46" s="20"/>
      <c r="H46" s="20"/>
      <c r="I46" s="20"/>
      <c r="J46" s="20"/>
      <c r="K46" s="20"/>
    </row>
    <row r="47" spans="1:18" s="5" customFormat="1" ht="20.25" customHeight="1">
      <c r="A47" s="50" t="s">
        <v>91</v>
      </c>
      <c r="C47" s="22" t="s">
        <v>90</v>
      </c>
      <c r="D47" s="22"/>
      <c r="E47" s="22"/>
      <c r="F47" s="22"/>
      <c r="G47" s="22"/>
    </row>
    <row r="48" spans="1:18" s="5" customFormat="1" ht="15.5"/>
    <row r="49" s="5" customFormat="1" ht="15.5"/>
    <row r="50" s="5" customFormat="1" ht="15.5"/>
    <row r="51" s="5" customFormat="1" ht="15.5"/>
    <row r="52" s="5" customFormat="1" ht="15.5"/>
    <row r="53" s="5" customFormat="1" ht="15.5"/>
    <row r="54" s="5" customFormat="1" ht="15.5"/>
    <row r="55" s="5" customFormat="1" ht="15.5"/>
    <row r="56" s="5" customFormat="1" ht="15.5"/>
    <row r="57" s="5" customFormat="1" ht="15.5"/>
    <row r="58" s="5" customFormat="1" ht="15.5"/>
    <row r="59" s="5" customFormat="1" ht="15.5"/>
    <row r="60" s="5" customFormat="1" ht="15.5"/>
    <row r="61" s="5" customFormat="1" ht="15.5"/>
  </sheetData>
  <mergeCells count="27">
    <mergeCell ref="E33:J33"/>
    <mergeCell ref="B37:D37"/>
    <mergeCell ref="E37:J37"/>
    <mergeCell ref="B38:D38"/>
    <mergeCell ref="E38:J38"/>
    <mergeCell ref="B34:D34"/>
    <mergeCell ref="E34:J34"/>
    <mergeCell ref="B35:D35"/>
    <mergeCell ref="E35:J35"/>
    <mergeCell ref="B36:D36"/>
    <mergeCell ref="E36:J36"/>
    <mergeCell ref="M2:R34"/>
    <mergeCell ref="B26:D26"/>
    <mergeCell ref="E26:J26"/>
    <mergeCell ref="B27:D27"/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B32:D32"/>
    <mergeCell ref="E32:J32"/>
    <mergeCell ref="B33:D33"/>
  </mergeCells>
  <hyperlinks>
    <hyperlink ref="B23" r:id="rId1" display="mailto:my.phan@un-available.net" xr:uid="{00000000-0004-0000-0100-000000000000}"/>
    <hyperlink ref="I23" r:id="rId2" display="mailto:my.phan@un-available.net" xr:uid="{00000000-0004-0000-0100-000001000000}"/>
    <hyperlink ref="I20" r:id="rId3" xr:uid="{00000000-0004-0000-0100-000002000000}"/>
    <hyperlink ref="B20" r:id="rId4" xr:uid="{00000000-0004-0000-0100-000003000000}"/>
  </hyperlinks>
  <pageMargins left="0.5" right="0.25" top="0.28000000000000003" bottom="0.23" header="0.27" footer="0.18"/>
  <pageSetup paperSize="9" scale="53" fitToHeight="0" orientation="portrait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110B-7D38-4523-B03C-7D4017E5E11C}">
  <sheetPr>
    <pageSetUpPr fitToPage="1"/>
  </sheetPr>
  <dimension ref="A1:G129"/>
  <sheetViews>
    <sheetView view="pageBreakPreview" zoomScale="60" zoomScaleNormal="85" workbookViewId="0">
      <pane ySplit="1" topLeftCell="A4" activePane="bottomLeft" state="frozen"/>
      <selection activeCell="D1" sqref="D1"/>
      <selection pane="bottomLeft" activeCell="H13" sqref="H13"/>
    </sheetView>
  </sheetViews>
  <sheetFormatPr defaultRowHeight="14.5"/>
  <cols>
    <col min="1" max="1" width="17.54296875" customWidth="1"/>
    <col min="2" max="2" width="14.08984375" bestFit="1" customWidth="1"/>
    <col min="3" max="3" width="27.81640625" bestFit="1" customWidth="1"/>
    <col min="4" max="4" width="19.90625" bestFit="1" customWidth="1"/>
    <col min="5" max="5" width="10.81640625" bestFit="1" customWidth="1"/>
    <col min="6" max="6" width="19.90625" bestFit="1" customWidth="1"/>
    <col min="7" max="7" width="14.81640625" customWidth="1"/>
    <col min="8" max="8" width="28.26953125" customWidth="1"/>
  </cols>
  <sheetData>
    <row r="1" spans="1:7" s="134" customFormat="1" ht="18.5">
      <c r="A1" s="133" t="s">
        <v>133</v>
      </c>
      <c r="B1" s="133" t="s">
        <v>368</v>
      </c>
      <c r="C1" s="133" t="s">
        <v>40</v>
      </c>
      <c r="D1" s="133" t="s">
        <v>367</v>
      </c>
      <c r="E1" s="133" t="s">
        <v>39</v>
      </c>
      <c r="F1" s="133" t="s">
        <v>134</v>
      </c>
      <c r="G1" s="133" t="s">
        <v>135</v>
      </c>
    </row>
    <row r="2" spans="1:7" ht="29.25" customHeight="1">
      <c r="A2" s="135" t="s">
        <v>205</v>
      </c>
      <c r="B2" s="135" t="s">
        <v>369</v>
      </c>
      <c r="C2" s="135" t="s">
        <v>206</v>
      </c>
      <c r="D2" s="135" t="s">
        <v>207</v>
      </c>
      <c r="E2" s="135" t="s">
        <v>207</v>
      </c>
      <c r="F2" s="135" t="s">
        <v>41</v>
      </c>
      <c r="G2" s="135" t="s">
        <v>208</v>
      </c>
    </row>
    <row r="3" spans="1:7" ht="29.25" customHeight="1">
      <c r="A3" s="135" t="s">
        <v>205</v>
      </c>
      <c r="B3" s="135" t="s">
        <v>369</v>
      </c>
      <c r="C3" s="135" t="s">
        <v>206</v>
      </c>
      <c r="D3" s="135" t="s">
        <v>207</v>
      </c>
      <c r="E3" s="135" t="s">
        <v>207</v>
      </c>
      <c r="F3" s="135" t="s">
        <v>42</v>
      </c>
      <c r="G3" s="135" t="s">
        <v>209</v>
      </c>
    </row>
    <row r="4" spans="1:7" ht="29.25" customHeight="1">
      <c r="A4" s="135" t="s">
        <v>205</v>
      </c>
      <c r="B4" s="135" t="s">
        <v>369</v>
      </c>
      <c r="C4" s="135" t="s">
        <v>206</v>
      </c>
      <c r="D4" s="135" t="s">
        <v>207</v>
      </c>
      <c r="E4" s="135" t="s">
        <v>207</v>
      </c>
      <c r="F4" s="135" t="s">
        <v>43</v>
      </c>
      <c r="G4" s="135" t="s">
        <v>210</v>
      </c>
    </row>
    <row r="5" spans="1:7" ht="29.25" customHeight="1">
      <c r="A5" s="135" t="s">
        <v>205</v>
      </c>
      <c r="B5" s="135" t="s">
        <v>369</v>
      </c>
      <c r="C5" s="135" t="s">
        <v>206</v>
      </c>
      <c r="D5" s="135" t="s">
        <v>207</v>
      </c>
      <c r="E5" s="135" t="s">
        <v>207</v>
      </c>
      <c r="F5" s="135" t="s">
        <v>44</v>
      </c>
      <c r="G5" s="135" t="s">
        <v>211</v>
      </c>
    </row>
    <row r="6" spans="1:7" ht="29.25" customHeight="1">
      <c r="A6" s="135" t="s">
        <v>205</v>
      </c>
      <c r="B6" s="135" t="s">
        <v>369</v>
      </c>
      <c r="C6" s="135" t="s">
        <v>206</v>
      </c>
      <c r="D6" s="135" t="s">
        <v>207</v>
      </c>
      <c r="E6" s="135" t="s">
        <v>207</v>
      </c>
      <c r="F6" s="135" t="s">
        <v>218</v>
      </c>
      <c r="G6" s="135" t="s">
        <v>219</v>
      </c>
    </row>
    <row r="7" spans="1:7" ht="29.25" customHeight="1">
      <c r="A7" s="135" t="s">
        <v>205</v>
      </c>
      <c r="B7" s="135" t="s">
        <v>369</v>
      </c>
      <c r="C7" s="135" t="s">
        <v>206</v>
      </c>
      <c r="D7" s="135" t="s">
        <v>207</v>
      </c>
      <c r="E7" s="135" t="s">
        <v>207</v>
      </c>
      <c r="F7" s="135" t="s">
        <v>45</v>
      </c>
      <c r="G7" s="135" t="s">
        <v>212</v>
      </c>
    </row>
    <row r="8" spans="1:7" ht="29.25" customHeight="1">
      <c r="A8" s="135" t="s">
        <v>205</v>
      </c>
      <c r="B8" s="135" t="s">
        <v>369</v>
      </c>
      <c r="C8" s="135" t="s">
        <v>206</v>
      </c>
      <c r="D8" s="135" t="s">
        <v>258</v>
      </c>
      <c r="E8" s="135" t="s">
        <v>240</v>
      </c>
      <c r="F8" s="135" t="s">
        <v>41</v>
      </c>
      <c r="G8" s="135" t="s">
        <v>213</v>
      </c>
    </row>
    <row r="9" spans="1:7" ht="29.25" customHeight="1">
      <c r="A9" s="135" t="s">
        <v>205</v>
      </c>
      <c r="B9" s="135" t="s">
        <v>369</v>
      </c>
      <c r="C9" s="135" t="s">
        <v>206</v>
      </c>
      <c r="D9" s="135" t="s">
        <v>258</v>
      </c>
      <c r="E9" s="135" t="s">
        <v>240</v>
      </c>
      <c r="F9" s="135" t="s">
        <v>42</v>
      </c>
      <c r="G9" s="135" t="s">
        <v>214</v>
      </c>
    </row>
    <row r="10" spans="1:7" ht="29.25" customHeight="1">
      <c r="A10" s="135" t="s">
        <v>205</v>
      </c>
      <c r="B10" s="135" t="s">
        <v>369</v>
      </c>
      <c r="C10" s="135" t="s">
        <v>206</v>
      </c>
      <c r="D10" s="135" t="s">
        <v>258</v>
      </c>
      <c r="E10" s="135" t="s">
        <v>240</v>
      </c>
      <c r="F10" s="135" t="s">
        <v>43</v>
      </c>
      <c r="G10" s="135" t="s">
        <v>215</v>
      </c>
    </row>
    <row r="11" spans="1:7" ht="29.25" customHeight="1">
      <c r="A11" s="135" t="s">
        <v>205</v>
      </c>
      <c r="B11" s="135" t="s">
        <v>369</v>
      </c>
      <c r="C11" s="135" t="s">
        <v>206</v>
      </c>
      <c r="D11" s="135" t="s">
        <v>258</v>
      </c>
      <c r="E11" s="135" t="s">
        <v>240</v>
      </c>
      <c r="F11" s="135" t="s">
        <v>44</v>
      </c>
      <c r="G11" s="135" t="s">
        <v>216</v>
      </c>
    </row>
    <row r="12" spans="1:7" ht="29.25" customHeight="1">
      <c r="A12" s="135" t="s">
        <v>205</v>
      </c>
      <c r="B12" s="135" t="s">
        <v>369</v>
      </c>
      <c r="C12" s="135" t="s">
        <v>206</v>
      </c>
      <c r="D12" s="135" t="s">
        <v>258</v>
      </c>
      <c r="E12" s="135" t="s">
        <v>240</v>
      </c>
      <c r="F12" s="135" t="s">
        <v>218</v>
      </c>
      <c r="G12" s="135" t="s">
        <v>220</v>
      </c>
    </row>
    <row r="13" spans="1:7" ht="29.25" customHeight="1">
      <c r="A13" s="135" t="s">
        <v>205</v>
      </c>
      <c r="B13" s="135" t="s">
        <v>369</v>
      </c>
      <c r="C13" s="135" t="s">
        <v>206</v>
      </c>
      <c r="D13" s="135" t="s">
        <v>258</v>
      </c>
      <c r="E13" s="135" t="s">
        <v>240</v>
      </c>
      <c r="F13" s="135" t="s">
        <v>45</v>
      </c>
      <c r="G13" s="135" t="s">
        <v>217</v>
      </c>
    </row>
    <row r="14" spans="1:7" ht="29.25" customHeight="1">
      <c r="A14" s="135">
        <v>1140283</v>
      </c>
      <c r="B14" s="135" t="s">
        <v>369</v>
      </c>
      <c r="C14" s="135" t="s">
        <v>206</v>
      </c>
      <c r="D14" s="135" t="s">
        <v>224</v>
      </c>
      <c r="E14" s="135" t="s">
        <v>224</v>
      </c>
      <c r="F14" s="135" t="s">
        <v>41</v>
      </c>
      <c r="G14" s="135" t="s">
        <v>270</v>
      </c>
    </row>
    <row r="15" spans="1:7" ht="29.25" customHeight="1">
      <c r="A15" s="135" t="s">
        <v>205</v>
      </c>
      <c r="B15" s="135" t="s">
        <v>369</v>
      </c>
      <c r="C15" s="135" t="s">
        <v>206</v>
      </c>
      <c r="D15" s="135" t="s">
        <v>224</v>
      </c>
      <c r="E15" s="135" t="s">
        <v>224</v>
      </c>
      <c r="F15" s="135" t="s">
        <v>42</v>
      </c>
      <c r="G15" s="135" t="s">
        <v>271</v>
      </c>
    </row>
    <row r="16" spans="1:7" ht="29.25" customHeight="1">
      <c r="A16" s="135" t="s">
        <v>205</v>
      </c>
      <c r="B16" s="135" t="s">
        <v>369</v>
      </c>
      <c r="C16" s="135" t="s">
        <v>206</v>
      </c>
      <c r="D16" s="135" t="s">
        <v>224</v>
      </c>
      <c r="E16" s="135" t="s">
        <v>224</v>
      </c>
      <c r="F16" s="135" t="s">
        <v>43</v>
      </c>
      <c r="G16" s="135" t="s">
        <v>272</v>
      </c>
    </row>
    <row r="17" spans="1:7" ht="29.25" customHeight="1">
      <c r="A17" s="135" t="s">
        <v>205</v>
      </c>
      <c r="B17" s="135" t="s">
        <v>369</v>
      </c>
      <c r="C17" s="135" t="s">
        <v>206</v>
      </c>
      <c r="D17" s="135" t="s">
        <v>224</v>
      </c>
      <c r="E17" s="135" t="s">
        <v>224</v>
      </c>
      <c r="F17" s="135" t="s">
        <v>44</v>
      </c>
      <c r="G17" s="135" t="s">
        <v>273</v>
      </c>
    </row>
    <row r="18" spans="1:7" ht="29.25" customHeight="1">
      <c r="A18" s="135" t="s">
        <v>205</v>
      </c>
      <c r="B18" s="135" t="s">
        <v>369</v>
      </c>
      <c r="C18" s="135" t="s">
        <v>206</v>
      </c>
      <c r="D18" s="135" t="s">
        <v>224</v>
      </c>
      <c r="E18" s="135" t="s">
        <v>224</v>
      </c>
      <c r="F18" s="135" t="s">
        <v>218</v>
      </c>
      <c r="G18" s="135" t="s">
        <v>274</v>
      </c>
    </row>
    <row r="19" spans="1:7" ht="29.25" customHeight="1">
      <c r="A19" s="135" t="s">
        <v>205</v>
      </c>
      <c r="B19" s="135" t="s">
        <v>369</v>
      </c>
      <c r="C19" s="135" t="s">
        <v>206</v>
      </c>
      <c r="D19" s="135" t="s">
        <v>224</v>
      </c>
      <c r="E19" s="135" t="s">
        <v>224</v>
      </c>
      <c r="F19" s="135" t="s">
        <v>45</v>
      </c>
      <c r="G19" s="135" t="s">
        <v>275</v>
      </c>
    </row>
    <row r="20" spans="1:7" ht="29.25" customHeight="1">
      <c r="A20" s="135" t="s">
        <v>205</v>
      </c>
      <c r="B20" s="135" t="s">
        <v>369</v>
      </c>
      <c r="C20" s="135" t="s">
        <v>206</v>
      </c>
      <c r="D20" s="135" t="s">
        <v>259</v>
      </c>
      <c r="E20" s="135" t="s">
        <v>363</v>
      </c>
      <c r="F20" s="135" t="s">
        <v>41</v>
      </c>
      <c r="G20" s="135" t="s">
        <v>276</v>
      </c>
    </row>
    <row r="21" spans="1:7" ht="29.25" customHeight="1">
      <c r="A21" s="135" t="s">
        <v>205</v>
      </c>
      <c r="B21" s="135" t="s">
        <v>369</v>
      </c>
      <c r="C21" s="135" t="s">
        <v>206</v>
      </c>
      <c r="D21" s="135" t="s">
        <v>259</v>
      </c>
      <c r="E21" s="135" t="s">
        <v>363</v>
      </c>
      <c r="F21" s="135" t="s">
        <v>42</v>
      </c>
      <c r="G21" s="135" t="s">
        <v>277</v>
      </c>
    </row>
    <row r="22" spans="1:7" ht="29.25" customHeight="1">
      <c r="A22" s="135" t="s">
        <v>205</v>
      </c>
      <c r="B22" s="135" t="s">
        <v>369</v>
      </c>
      <c r="C22" s="135" t="s">
        <v>206</v>
      </c>
      <c r="D22" s="135" t="s">
        <v>259</v>
      </c>
      <c r="E22" s="135" t="s">
        <v>363</v>
      </c>
      <c r="F22" s="135" t="s">
        <v>43</v>
      </c>
      <c r="G22" s="135" t="s">
        <v>278</v>
      </c>
    </row>
    <row r="23" spans="1:7" ht="29.25" customHeight="1">
      <c r="A23" s="135" t="s">
        <v>205</v>
      </c>
      <c r="B23" s="135" t="s">
        <v>369</v>
      </c>
      <c r="C23" s="135" t="s">
        <v>206</v>
      </c>
      <c r="D23" s="135" t="s">
        <v>259</v>
      </c>
      <c r="E23" s="135" t="s">
        <v>363</v>
      </c>
      <c r="F23" s="135" t="s">
        <v>44</v>
      </c>
      <c r="G23" s="135" t="s">
        <v>279</v>
      </c>
    </row>
    <row r="24" spans="1:7" ht="29.25" customHeight="1">
      <c r="A24" s="135" t="s">
        <v>205</v>
      </c>
      <c r="B24" s="135" t="s">
        <v>369</v>
      </c>
      <c r="C24" s="135" t="s">
        <v>206</v>
      </c>
      <c r="D24" s="135" t="s">
        <v>259</v>
      </c>
      <c r="E24" s="135" t="s">
        <v>363</v>
      </c>
      <c r="F24" s="135" t="s">
        <v>218</v>
      </c>
      <c r="G24" s="135" t="s">
        <v>280</v>
      </c>
    </row>
    <row r="25" spans="1:7" ht="29.25" customHeight="1">
      <c r="A25" s="135" t="s">
        <v>205</v>
      </c>
      <c r="B25" s="135" t="s">
        <v>369</v>
      </c>
      <c r="C25" s="135" t="s">
        <v>206</v>
      </c>
      <c r="D25" s="135" t="s">
        <v>259</v>
      </c>
      <c r="E25" s="135" t="s">
        <v>363</v>
      </c>
      <c r="F25" s="135" t="s">
        <v>45</v>
      </c>
      <c r="G25" s="135" t="s">
        <v>281</v>
      </c>
    </row>
    <row r="26" spans="1:7" ht="29.25" customHeight="1">
      <c r="A26" s="135" t="s">
        <v>253</v>
      </c>
      <c r="B26" s="135" t="s">
        <v>370</v>
      </c>
      <c r="C26" s="135" t="s">
        <v>252</v>
      </c>
      <c r="D26" s="135" t="s">
        <v>260</v>
      </c>
      <c r="E26" s="135" t="s">
        <v>221</v>
      </c>
      <c r="F26" s="135" t="s">
        <v>41</v>
      </c>
      <c r="G26" s="135" t="s">
        <v>257</v>
      </c>
    </row>
    <row r="27" spans="1:7" ht="29.25" customHeight="1">
      <c r="A27" s="135" t="s">
        <v>253</v>
      </c>
      <c r="B27" s="135" t="s">
        <v>370</v>
      </c>
      <c r="C27" s="135" t="s">
        <v>252</v>
      </c>
      <c r="D27" s="135" t="s">
        <v>260</v>
      </c>
      <c r="E27" s="135" t="s">
        <v>221</v>
      </c>
      <c r="F27" s="135" t="s">
        <v>42</v>
      </c>
      <c r="G27" s="135" t="s">
        <v>256</v>
      </c>
    </row>
    <row r="28" spans="1:7" ht="29.25" customHeight="1">
      <c r="A28" s="135" t="s">
        <v>253</v>
      </c>
      <c r="B28" s="135" t="s">
        <v>370</v>
      </c>
      <c r="C28" s="135" t="s">
        <v>252</v>
      </c>
      <c r="D28" s="135" t="s">
        <v>260</v>
      </c>
      <c r="E28" s="135" t="s">
        <v>221</v>
      </c>
      <c r="F28" s="135" t="s">
        <v>43</v>
      </c>
      <c r="G28" s="135" t="s">
        <v>255</v>
      </c>
    </row>
    <row r="29" spans="1:7" ht="29.25" customHeight="1">
      <c r="A29" s="135" t="s">
        <v>253</v>
      </c>
      <c r="B29" s="135" t="s">
        <v>370</v>
      </c>
      <c r="C29" s="135" t="s">
        <v>252</v>
      </c>
      <c r="D29" s="135" t="s">
        <v>260</v>
      </c>
      <c r="E29" s="135" t="s">
        <v>221</v>
      </c>
      <c r="F29" s="135" t="s">
        <v>44</v>
      </c>
      <c r="G29" s="135" t="s">
        <v>254</v>
      </c>
    </row>
    <row r="30" spans="1:7" ht="29.25" customHeight="1">
      <c r="A30" s="135" t="s">
        <v>253</v>
      </c>
      <c r="B30" s="135" t="s">
        <v>370</v>
      </c>
      <c r="C30" s="135" t="s">
        <v>252</v>
      </c>
      <c r="D30" s="135" t="s">
        <v>261</v>
      </c>
      <c r="E30" s="135" t="s">
        <v>364</v>
      </c>
      <c r="F30" s="135" t="s">
        <v>41</v>
      </c>
      <c r="G30" s="135" t="s">
        <v>282</v>
      </c>
    </row>
    <row r="31" spans="1:7" ht="29.25" customHeight="1">
      <c r="A31" s="135" t="s">
        <v>253</v>
      </c>
      <c r="B31" s="135" t="s">
        <v>370</v>
      </c>
      <c r="C31" s="135" t="s">
        <v>252</v>
      </c>
      <c r="D31" s="135" t="s">
        <v>261</v>
      </c>
      <c r="E31" s="135" t="s">
        <v>364</v>
      </c>
      <c r="F31" s="135" t="s">
        <v>42</v>
      </c>
      <c r="G31" s="135" t="s">
        <v>283</v>
      </c>
    </row>
    <row r="32" spans="1:7" ht="29.25" customHeight="1">
      <c r="A32" s="135" t="s">
        <v>253</v>
      </c>
      <c r="B32" s="135" t="s">
        <v>370</v>
      </c>
      <c r="C32" s="135" t="s">
        <v>252</v>
      </c>
      <c r="D32" s="135" t="s">
        <v>261</v>
      </c>
      <c r="E32" s="135" t="s">
        <v>364</v>
      </c>
      <c r="F32" s="135" t="s">
        <v>43</v>
      </c>
      <c r="G32" s="135" t="s">
        <v>284</v>
      </c>
    </row>
    <row r="33" spans="1:7" ht="29.25" customHeight="1">
      <c r="A33" s="135" t="s">
        <v>253</v>
      </c>
      <c r="B33" s="135" t="s">
        <v>370</v>
      </c>
      <c r="C33" s="135" t="s">
        <v>252</v>
      </c>
      <c r="D33" s="135" t="s">
        <v>261</v>
      </c>
      <c r="E33" s="135" t="s">
        <v>364</v>
      </c>
      <c r="F33" s="135" t="s">
        <v>44</v>
      </c>
      <c r="G33" s="135" t="s">
        <v>285</v>
      </c>
    </row>
    <row r="34" spans="1:7" ht="29.25" customHeight="1">
      <c r="A34" s="135" t="s">
        <v>253</v>
      </c>
      <c r="B34" s="135" t="s">
        <v>370</v>
      </c>
      <c r="C34" s="135" t="s">
        <v>252</v>
      </c>
      <c r="D34" s="135" t="s">
        <v>261</v>
      </c>
      <c r="E34" s="135" t="s">
        <v>364</v>
      </c>
      <c r="F34" s="135" t="s">
        <v>45</v>
      </c>
      <c r="G34" s="135" t="s">
        <v>286</v>
      </c>
    </row>
    <row r="35" spans="1:7" ht="29.25" customHeight="1">
      <c r="A35" s="135" t="s">
        <v>226</v>
      </c>
      <c r="B35" s="135" t="s">
        <v>371</v>
      </c>
      <c r="C35" s="135" t="s">
        <v>225</v>
      </c>
      <c r="D35" s="135" t="s">
        <v>260</v>
      </c>
      <c r="E35" s="135" t="s">
        <v>221</v>
      </c>
      <c r="F35" s="135" t="s">
        <v>41</v>
      </c>
      <c r="G35" s="135" t="s">
        <v>239</v>
      </c>
    </row>
    <row r="36" spans="1:7" ht="29.25" customHeight="1">
      <c r="A36" s="135" t="s">
        <v>226</v>
      </c>
      <c r="B36" s="135" t="s">
        <v>371</v>
      </c>
      <c r="C36" s="135" t="s">
        <v>225</v>
      </c>
      <c r="D36" s="135" t="s">
        <v>260</v>
      </c>
      <c r="E36" s="135" t="s">
        <v>221</v>
      </c>
      <c r="F36" s="135" t="s">
        <v>42</v>
      </c>
      <c r="G36" s="135" t="s">
        <v>236</v>
      </c>
    </row>
    <row r="37" spans="1:7" ht="29.25" customHeight="1">
      <c r="A37" s="135" t="s">
        <v>226</v>
      </c>
      <c r="B37" s="135" t="s">
        <v>371</v>
      </c>
      <c r="C37" s="135" t="s">
        <v>225</v>
      </c>
      <c r="D37" s="135" t="s">
        <v>260</v>
      </c>
      <c r="E37" s="135" t="s">
        <v>221</v>
      </c>
      <c r="F37" s="135" t="s">
        <v>43</v>
      </c>
      <c r="G37" s="135" t="s">
        <v>233</v>
      </c>
    </row>
    <row r="38" spans="1:7" ht="29.25" customHeight="1">
      <c r="A38" s="135" t="s">
        <v>226</v>
      </c>
      <c r="B38" s="135" t="s">
        <v>371</v>
      </c>
      <c r="C38" s="135" t="s">
        <v>225</v>
      </c>
      <c r="D38" s="135" t="s">
        <v>260</v>
      </c>
      <c r="E38" s="135" t="s">
        <v>221</v>
      </c>
      <c r="F38" s="135" t="s">
        <v>44</v>
      </c>
      <c r="G38" s="135" t="s">
        <v>230</v>
      </c>
    </row>
    <row r="39" spans="1:7" ht="29.25" customHeight="1">
      <c r="A39" s="135" t="s">
        <v>226</v>
      </c>
      <c r="B39" s="135" t="s">
        <v>371</v>
      </c>
      <c r="C39" s="135" t="s">
        <v>225</v>
      </c>
      <c r="D39" s="135" t="s">
        <v>260</v>
      </c>
      <c r="E39" s="135" t="s">
        <v>221</v>
      </c>
      <c r="F39" s="135" t="s">
        <v>45</v>
      </c>
      <c r="G39" s="135" t="s">
        <v>287</v>
      </c>
    </row>
    <row r="40" spans="1:7" ht="29.25" customHeight="1">
      <c r="A40" s="135" t="s">
        <v>226</v>
      </c>
      <c r="B40" s="135" t="s">
        <v>371</v>
      </c>
      <c r="C40" s="135" t="s">
        <v>225</v>
      </c>
      <c r="D40" s="135" t="s">
        <v>261</v>
      </c>
      <c r="E40" s="135" t="s">
        <v>364</v>
      </c>
      <c r="F40" s="135" t="s">
        <v>41</v>
      </c>
      <c r="G40" s="135" t="s">
        <v>288</v>
      </c>
    </row>
    <row r="41" spans="1:7" ht="29.25" customHeight="1">
      <c r="A41" s="135" t="s">
        <v>226</v>
      </c>
      <c r="B41" s="135" t="s">
        <v>371</v>
      </c>
      <c r="C41" s="135" t="s">
        <v>225</v>
      </c>
      <c r="D41" s="135" t="s">
        <v>261</v>
      </c>
      <c r="E41" s="135" t="s">
        <v>364</v>
      </c>
      <c r="F41" s="135" t="s">
        <v>42</v>
      </c>
      <c r="G41" s="135" t="s">
        <v>289</v>
      </c>
    </row>
    <row r="42" spans="1:7" ht="29.25" customHeight="1">
      <c r="A42" s="135" t="s">
        <v>226</v>
      </c>
      <c r="B42" s="135" t="s">
        <v>371</v>
      </c>
      <c r="C42" s="135" t="s">
        <v>225</v>
      </c>
      <c r="D42" s="135" t="s">
        <v>261</v>
      </c>
      <c r="E42" s="135" t="s">
        <v>364</v>
      </c>
      <c r="F42" s="135" t="s">
        <v>43</v>
      </c>
      <c r="G42" s="135" t="s">
        <v>290</v>
      </c>
    </row>
    <row r="43" spans="1:7" ht="29.25" customHeight="1">
      <c r="A43" s="135" t="s">
        <v>226</v>
      </c>
      <c r="B43" s="135" t="s">
        <v>371</v>
      </c>
      <c r="C43" s="135" t="s">
        <v>225</v>
      </c>
      <c r="D43" s="135" t="s">
        <v>261</v>
      </c>
      <c r="E43" s="135" t="s">
        <v>364</v>
      </c>
      <c r="F43" s="135" t="s">
        <v>44</v>
      </c>
      <c r="G43" s="135" t="s">
        <v>291</v>
      </c>
    </row>
    <row r="44" spans="1:7" ht="29.25" customHeight="1">
      <c r="A44" s="135" t="s">
        <v>226</v>
      </c>
      <c r="B44" s="135" t="s">
        <v>371</v>
      </c>
      <c r="C44" s="135" t="s">
        <v>225</v>
      </c>
      <c r="D44" s="135" t="s">
        <v>261</v>
      </c>
      <c r="E44" s="135" t="s">
        <v>364</v>
      </c>
      <c r="F44" s="135" t="s">
        <v>45</v>
      </c>
      <c r="G44" s="135" t="s">
        <v>292</v>
      </c>
    </row>
    <row r="45" spans="1:7" ht="29.25" customHeight="1">
      <c r="A45" s="135" t="s">
        <v>226</v>
      </c>
      <c r="B45" s="135" t="s">
        <v>371</v>
      </c>
      <c r="C45" s="135" t="s">
        <v>225</v>
      </c>
      <c r="D45" s="135" t="s">
        <v>181</v>
      </c>
      <c r="E45" s="135" t="s">
        <v>181</v>
      </c>
      <c r="F45" s="135" t="s">
        <v>41</v>
      </c>
      <c r="G45" s="135" t="s">
        <v>238</v>
      </c>
    </row>
    <row r="46" spans="1:7" ht="29.25" customHeight="1">
      <c r="A46" s="135" t="s">
        <v>226</v>
      </c>
      <c r="B46" s="135" t="s">
        <v>371</v>
      </c>
      <c r="C46" s="135" t="s">
        <v>225</v>
      </c>
      <c r="D46" s="135" t="s">
        <v>181</v>
      </c>
      <c r="E46" s="135" t="s">
        <v>181</v>
      </c>
      <c r="F46" s="135" t="s">
        <v>42</v>
      </c>
      <c r="G46" s="135" t="s">
        <v>235</v>
      </c>
    </row>
    <row r="47" spans="1:7" ht="29.25" customHeight="1">
      <c r="A47" s="135" t="s">
        <v>226</v>
      </c>
      <c r="B47" s="135" t="s">
        <v>371</v>
      </c>
      <c r="C47" s="135" t="s">
        <v>225</v>
      </c>
      <c r="D47" s="135" t="s">
        <v>181</v>
      </c>
      <c r="E47" s="135" t="s">
        <v>181</v>
      </c>
      <c r="F47" s="135" t="s">
        <v>43</v>
      </c>
      <c r="G47" s="135" t="s">
        <v>232</v>
      </c>
    </row>
    <row r="48" spans="1:7" ht="29.25" customHeight="1">
      <c r="A48" s="135" t="s">
        <v>226</v>
      </c>
      <c r="B48" s="135" t="s">
        <v>371</v>
      </c>
      <c r="C48" s="135" t="s">
        <v>225</v>
      </c>
      <c r="D48" s="135" t="s">
        <v>181</v>
      </c>
      <c r="E48" s="135" t="s">
        <v>181</v>
      </c>
      <c r="F48" s="135" t="s">
        <v>44</v>
      </c>
      <c r="G48" s="135" t="s">
        <v>229</v>
      </c>
    </row>
    <row r="49" spans="1:7" ht="29.25" customHeight="1">
      <c r="A49" s="135" t="s">
        <v>226</v>
      </c>
      <c r="B49" s="135" t="s">
        <v>371</v>
      </c>
      <c r="C49" s="135" t="s">
        <v>225</v>
      </c>
      <c r="D49" s="135" t="s">
        <v>181</v>
      </c>
      <c r="E49" s="135" t="s">
        <v>181</v>
      </c>
      <c r="F49" s="135" t="s">
        <v>45</v>
      </c>
      <c r="G49" s="135" t="s">
        <v>293</v>
      </c>
    </row>
    <row r="50" spans="1:7" ht="29.25" customHeight="1">
      <c r="A50" s="135" t="s">
        <v>226</v>
      </c>
      <c r="B50" s="135" t="s">
        <v>371</v>
      </c>
      <c r="C50" s="135" t="s">
        <v>225</v>
      </c>
      <c r="D50" s="135" t="s">
        <v>262</v>
      </c>
      <c r="E50" s="135" t="s">
        <v>222</v>
      </c>
      <c r="F50" s="135" t="s">
        <v>41</v>
      </c>
      <c r="G50" s="135" t="s">
        <v>237</v>
      </c>
    </row>
    <row r="51" spans="1:7" ht="29.25" customHeight="1">
      <c r="A51" s="135" t="s">
        <v>226</v>
      </c>
      <c r="B51" s="135" t="s">
        <v>371</v>
      </c>
      <c r="C51" s="135" t="s">
        <v>225</v>
      </c>
      <c r="D51" s="135" t="s">
        <v>262</v>
      </c>
      <c r="E51" s="135" t="s">
        <v>222</v>
      </c>
      <c r="F51" s="135" t="s">
        <v>42</v>
      </c>
      <c r="G51" s="135" t="s">
        <v>234</v>
      </c>
    </row>
    <row r="52" spans="1:7" ht="29.25" customHeight="1">
      <c r="A52" s="135" t="s">
        <v>226</v>
      </c>
      <c r="B52" s="135" t="s">
        <v>371</v>
      </c>
      <c r="C52" s="135" t="s">
        <v>225</v>
      </c>
      <c r="D52" s="135" t="s">
        <v>262</v>
      </c>
      <c r="E52" s="135" t="s">
        <v>222</v>
      </c>
      <c r="F52" s="135" t="s">
        <v>43</v>
      </c>
      <c r="G52" s="135" t="s">
        <v>231</v>
      </c>
    </row>
    <row r="53" spans="1:7" ht="29.25" customHeight="1">
      <c r="A53" s="135" t="s">
        <v>226</v>
      </c>
      <c r="B53" s="135" t="s">
        <v>371</v>
      </c>
      <c r="C53" s="135" t="s">
        <v>225</v>
      </c>
      <c r="D53" s="135" t="s">
        <v>262</v>
      </c>
      <c r="E53" s="135" t="s">
        <v>222</v>
      </c>
      <c r="F53" s="135" t="s">
        <v>44</v>
      </c>
      <c r="G53" s="135" t="s">
        <v>228</v>
      </c>
    </row>
    <row r="54" spans="1:7" ht="29.25" customHeight="1">
      <c r="A54" s="135" t="s">
        <v>226</v>
      </c>
      <c r="B54" s="135" t="s">
        <v>371</v>
      </c>
      <c r="C54" s="135" t="s">
        <v>225</v>
      </c>
      <c r="D54" s="135" t="s">
        <v>262</v>
      </c>
      <c r="E54" s="135" t="s">
        <v>222</v>
      </c>
      <c r="F54" s="135" t="s">
        <v>45</v>
      </c>
      <c r="G54" s="135" t="s">
        <v>227</v>
      </c>
    </row>
    <row r="55" spans="1:7" ht="29.25" customHeight="1">
      <c r="A55" s="135" t="s">
        <v>242</v>
      </c>
      <c r="B55" s="135" t="s">
        <v>372</v>
      </c>
      <c r="C55" s="135" t="s">
        <v>241</v>
      </c>
      <c r="D55" s="135" t="s">
        <v>260</v>
      </c>
      <c r="E55" s="135" t="s">
        <v>221</v>
      </c>
      <c r="F55" s="135" t="s">
        <v>41</v>
      </c>
      <c r="G55" s="135" t="s">
        <v>251</v>
      </c>
    </row>
    <row r="56" spans="1:7" ht="29.25" customHeight="1">
      <c r="A56" s="135" t="s">
        <v>242</v>
      </c>
      <c r="B56" s="135" t="s">
        <v>372</v>
      </c>
      <c r="C56" s="135" t="s">
        <v>241</v>
      </c>
      <c r="D56" s="135" t="s">
        <v>260</v>
      </c>
      <c r="E56" s="135" t="s">
        <v>221</v>
      </c>
      <c r="F56" s="135" t="s">
        <v>42</v>
      </c>
      <c r="G56" s="135" t="s">
        <v>249</v>
      </c>
    </row>
    <row r="57" spans="1:7" ht="29.25" customHeight="1">
      <c r="A57" s="135" t="s">
        <v>242</v>
      </c>
      <c r="B57" s="135" t="s">
        <v>372</v>
      </c>
      <c r="C57" s="135" t="s">
        <v>241</v>
      </c>
      <c r="D57" s="135" t="s">
        <v>260</v>
      </c>
      <c r="E57" s="135" t="s">
        <v>221</v>
      </c>
      <c r="F57" s="135" t="s">
        <v>43</v>
      </c>
      <c r="G57" s="135" t="s">
        <v>247</v>
      </c>
    </row>
    <row r="58" spans="1:7" ht="29.25" customHeight="1">
      <c r="A58" s="135" t="s">
        <v>242</v>
      </c>
      <c r="B58" s="135" t="s">
        <v>372</v>
      </c>
      <c r="C58" s="135" t="s">
        <v>241</v>
      </c>
      <c r="D58" s="135" t="s">
        <v>260</v>
      </c>
      <c r="E58" s="135" t="s">
        <v>221</v>
      </c>
      <c r="F58" s="135" t="s">
        <v>44</v>
      </c>
      <c r="G58" s="135" t="s">
        <v>245</v>
      </c>
    </row>
    <row r="59" spans="1:7" ht="29.25" customHeight="1">
      <c r="A59" s="135" t="s">
        <v>242</v>
      </c>
      <c r="B59" s="135" t="s">
        <v>372</v>
      </c>
      <c r="C59" s="135" t="s">
        <v>241</v>
      </c>
      <c r="D59" s="135" t="s">
        <v>260</v>
      </c>
      <c r="E59" s="135" t="s">
        <v>221</v>
      </c>
      <c r="F59" s="135" t="s">
        <v>45</v>
      </c>
      <c r="G59" s="135" t="s">
        <v>294</v>
      </c>
    </row>
    <row r="60" spans="1:7" ht="29.25" customHeight="1">
      <c r="A60" s="135" t="s">
        <v>242</v>
      </c>
      <c r="B60" s="135" t="s">
        <v>372</v>
      </c>
      <c r="C60" s="135" t="s">
        <v>241</v>
      </c>
      <c r="D60" s="135" t="s">
        <v>261</v>
      </c>
      <c r="E60" s="135" t="s">
        <v>364</v>
      </c>
      <c r="F60" s="135" t="s">
        <v>41</v>
      </c>
      <c r="G60" s="135" t="s">
        <v>295</v>
      </c>
    </row>
    <row r="61" spans="1:7" ht="29.25" customHeight="1">
      <c r="A61" s="135" t="s">
        <v>242</v>
      </c>
      <c r="B61" s="135" t="s">
        <v>372</v>
      </c>
      <c r="C61" s="135" t="s">
        <v>241</v>
      </c>
      <c r="D61" s="135" t="s">
        <v>261</v>
      </c>
      <c r="E61" s="135" t="s">
        <v>364</v>
      </c>
      <c r="F61" s="135" t="s">
        <v>42</v>
      </c>
      <c r="G61" s="135" t="s">
        <v>296</v>
      </c>
    </row>
    <row r="62" spans="1:7" ht="29.25" customHeight="1">
      <c r="A62" s="135" t="s">
        <v>242</v>
      </c>
      <c r="B62" s="135" t="s">
        <v>372</v>
      </c>
      <c r="C62" s="135" t="s">
        <v>241</v>
      </c>
      <c r="D62" s="135" t="s">
        <v>261</v>
      </c>
      <c r="E62" s="135" t="s">
        <v>364</v>
      </c>
      <c r="F62" s="135" t="s">
        <v>43</v>
      </c>
      <c r="G62" s="135" t="s">
        <v>297</v>
      </c>
    </row>
    <row r="63" spans="1:7" ht="29.25" customHeight="1">
      <c r="A63" s="135" t="s">
        <v>242</v>
      </c>
      <c r="B63" s="135" t="s">
        <v>372</v>
      </c>
      <c r="C63" s="135" t="s">
        <v>241</v>
      </c>
      <c r="D63" s="135" t="s">
        <v>261</v>
      </c>
      <c r="E63" s="135" t="s">
        <v>364</v>
      </c>
      <c r="F63" s="135" t="s">
        <v>44</v>
      </c>
      <c r="G63" s="135" t="s">
        <v>298</v>
      </c>
    </row>
    <row r="64" spans="1:7" ht="29.25" customHeight="1">
      <c r="A64" s="135" t="s">
        <v>242</v>
      </c>
      <c r="B64" s="135" t="s">
        <v>372</v>
      </c>
      <c r="C64" s="135" t="s">
        <v>241</v>
      </c>
      <c r="D64" s="135" t="s">
        <v>261</v>
      </c>
      <c r="E64" s="135" t="s">
        <v>364</v>
      </c>
      <c r="F64" s="135" t="s">
        <v>45</v>
      </c>
      <c r="G64" s="135" t="s">
        <v>299</v>
      </c>
    </row>
    <row r="65" spans="1:7" ht="29.25" customHeight="1">
      <c r="A65" s="135" t="s">
        <v>242</v>
      </c>
      <c r="B65" s="135" t="s">
        <v>372</v>
      </c>
      <c r="C65" s="135" t="s">
        <v>241</v>
      </c>
      <c r="D65" s="135" t="s">
        <v>262</v>
      </c>
      <c r="E65" s="135" t="s">
        <v>222</v>
      </c>
      <c r="F65" s="135" t="s">
        <v>41</v>
      </c>
      <c r="G65" s="135" t="s">
        <v>250</v>
      </c>
    </row>
    <row r="66" spans="1:7" ht="29.25" customHeight="1">
      <c r="A66" s="135" t="s">
        <v>242</v>
      </c>
      <c r="B66" s="135" t="s">
        <v>372</v>
      </c>
      <c r="C66" s="135" t="s">
        <v>241</v>
      </c>
      <c r="D66" s="135" t="s">
        <v>262</v>
      </c>
      <c r="E66" s="135" t="s">
        <v>222</v>
      </c>
      <c r="F66" s="135" t="s">
        <v>42</v>
      </c>
      <c r="G66" s="135" t="s">
        <v>248</v>
      </c>
    </row>
    <row r="67" spans="1:7" ht="29.25" customHeight="1">
      <c r="A67" s="135" t="s">
        <v>242</v>
      </c>
      <c r="B67" s="135" t="s">
        <v>372</v>
      </c>
      <c r="C67" s="135" t="s">
        <v>241</v>
      </c>
      <c r="D67" s="135" t="s">
        <v>262</v>
      </c>
      <c r="E67" s="135" t="s">
        <v>222</v>
      </c>
      <c r="F67" s="135" t="s">
        <v>43</v>
      </c>
      <c r="G67" s="135" t="s">
        <v>246</v>
      </c>
    </row>
    <row r="68" spans="1:7" ht="29.25" customHeight="1">
      <c r="A68" s="135" t="s">
        <v>242</v>
      </c>
      <c r="B68" s="135" t="s">
        <v>372</v>
      </c>
      <c r="C68" s="135" t="s">
        <v>241</v>
      </c>
      <c r="D68" s="135" t="s">
        <v>262</v>
      </c>
      <c r="E68" s="135" t="s">
        <v>222</v>
      </c>
      <c r="F68" s="135" t="s">
        <v>44</v>
      </c>
      <c r="G68" s="135" t="s">
        <v>244</v>
      </c>
    </row>
    <row r="69" spans="1:7" ht="29.25" customHeight="1">
      <c r="A69" s="135" t="s">
        <v>242</v>
      </c>
      <c r="B69" s="135" t="s">
        <v>372</v>
      </c>
      <c r="C69" s="135" t="s">
        <v>241</v>
      </c>
      <c r="D69" s="135" t="s">
        <v>262</v>
      </c>
      <c r="E69" s="135" t="s">
        <v>222</v>
      </c>
      <c r="F69" s="135" t="s">
        <v>45</v>
      </c>
      <c r="G69" s="135" t="s">
        <v>243</v>
      </c>
    </row>
    <row r="70" spans="1:7" ht="29.25" customHeight="1">
      <c r="A70" s="135" t="s">
        <v>300</v>
      </c>
      <c r="B70" s="135" t="s">
        <v>373</v>
      </c>
      <c r="C70" s="135" t="s">
        <v>263</v>
      </c>
      <c r="D70" s="135" t="s">
        <v>260</v>
      </c>
      <c r="E70" s="135" t="s">
        <v>221</v>
      </c>
      <c r="F70" s="135" t="s">
        <v>41</v>
      </c>
      <c r="G70" s="135" t="s">
        <v>301</v>
      </c>
    </row>
    <row r="71" spans="1:7" ht="29.25" customHeight="1">
      <c r="A71" s="135" t="s">
        <v>300</v>
      </c>
      <c r="B71" s="135" t="s">
        <v>373</v>
      </c>
      <c r="C71" s="135" t="s">
        <v>263</v>
      </c>
      <c r="D71" s="135" t="s">
        <v>260</v>
      </c>
      <c r="E71" s="135" t="s">
        <v>221</v>
      </c>
      <c r="F71" s="135" t="s">
        <v>42</v>
      </c>
      <c r="G71" s="135" t="s">
        <v>302</v>
      </c>
    </row>
    <row r="72" spans="1:7" ht="29.25" customHeight="1">
      <c r="A72" s="135" t="s">
        <v>300</v>
      </c>
      <c r="B72" s="135" t="s">
        <v>373</v>
      </c>
      <c r="C72" s="135" t="s">
        <v>263</v>
      </c>
      <c r="D72" s="135" t="s">
        <v>260</v>
      </c>
      <c r="E72" s="135" t="s">
        <v>221</v>
      </c>
      <c r="F72" s="135" t="s">
        <v>43</v>
      </c>
      <c r="G72" s="135" t="s">
        <v>303</v>
      </c>
    </row>
    <row r="73" spans="1:7" ht="29.25" customHeight="1">
      <c r="A73" s="135" t="s">
        <v>300</v>
      </c>
      <c r="B73" s="135" t="s">
        <v>373</v>
      </c>
      <c r="C73" s="135" t="s">
        <v>263</v>
      </c>
      <c r="D73" s="135" t="s">
        <v>260</v>
      </c>
      <c r="E73" s="135" t="s">
        <v>221</v>
      </c>
      <c r="F73" s="135" t="s">
        <v>44</v>
      </c>
      <c r="G73" s="135" t="s">
        <v>304</v>
      </c>
    </row>
    <row r="74" spans="1:7" ht="29.25" customHeight="1">
      <c r="A74" s="135" t="s">
        <v>300</v>
      </c>
      <c r="B74" s="135" t="s">
        <v>373</v>
      </c>
      <c r="C74" s="135" t="s">
        <v>263</v>
      </c>
      <c r="D74" s="135" t="s">
        <v>260</v>
      </c>
      <c r="E74" s="135" t="s">
        <v>221</v>
      </c>
      <c r="F74" s="135" t="s">
        <v>45</v>
      </c>
      <c r="G74" s="135" t="s">
        <v>305</v>
      </c>
    </row>
    <row r="75" spans="1:7" ht="29.25" customHeight="1">
      <c r="A75" s="135" t="s">
        <v>300</v>
      </c>
      <c r="B75" s="135" t="s">
        <v>373</v>
      </c>
      <c r="C75" s="135" t="s">
        <v>263</v>
      </c>
      <c r="D75" s="135" t="s">
        <v>261</v>
      </c>
      <c r="E75" s="135" t="s">
        <v>364</v>
      </c>
      <c r="F75" s="135" t="s">
        <v>41</v>
      </c>
      <c r="G75" s="135" t="s">
        <v>306</v>
      </c>
    </row>
    <row r="76" spans="1:7" ht="29.25" customHeight="1">
      <c r="A76" s="135" t="s">
        <v>300</v>
      </c>
      <c r="B76" s="135" t="s">
        <v>373</v>
      </c>
      <c r="C76" s="135" t="s">
        <v>263</v>
      </c>
      <c r="D76" s="135" t="s">
        <v>261</v>
      </c>
      <c r="E76" s="135" t="s">
        <v>364</v>
      </c>
      <c r="F76" s="135" t="s">
        <v>42</v>
      </c>
      <c r="G76" s="135" t="s">
        <v>307</v>
      </c>
    </row>
    <row r="77" spans="1:7" ht="29.25" customHeight="1">
      <c r="A77" s="135" t="s">
        <v>300</v>
      </c>
      <c r="B77" s="135" t="s">
        <v>373</v>
      </c>
      <c r="C77" s="135" t="s">
        <v>263</v>
      </c>
      <c r="D77" s="135" t="s">
        <v>261</v>
      </c>
      <c r="E77" s="135" t="s">
        <v>364</v>
      </c>
      <c r="F77" s="135" t="s">
        <v>43</v>
      </c>
      <c r="G77" s="135" t="s">
        <v>308</v>
      </c>
    </row>
    <row r="78" spans="1:7" ht="29.25" customHeight="1">
      <c r="A78" s="135" t="s">
        <v>300</v>
      </c>
      <c r="B78" s="135" t="s">
        <v>373</v>
      </c>
      <c r="C78" s="135" t="s">
        <v>263</v>
      </c>
      <c r="D78" s="135" t="s">
        <v>261</v>
      </c>
      <c r="E78" s="135" t="s">
        <v>364</v>
      </c>
      <c r="F78" s="135" t="s">
        <v>44</v>
      </c>
      <c r="G78" s="135" t="s">
        <v>309</v>
      </c>
    </row>
    <row r="79" spans="1:7" ht="29.25" customHeight="1">
      <c r="A79" s="135" t="s">
        <v>300</v>
      </c>
      <c r="B79" s="135" t="s">
        <v>373</v>
      </c>
      <c r="C79" s="135" t="s">
        <v>263</v>
      </c>
      <c r="D79" s="135" t="s">
        <v>261</v>
      </c>
      <c r="E79" s="135" t="s">
        <v>364</v>
      </c>
      <c r="F79" s="135" t="s">
        <v>45</v>
      </c>
      <c r="G79" s="135" t="s">
        <v>310</v>
      </c>
    </row>
    <row r="80" spans="1:7" ht="29.25" customHeight="1">
      <c r="A80" s="135" t="s">
        <v>300</v>
      </c>
      <c r="B80" s="135" t="s">
        <v>373</v>
      </c>
      <c r="C80" s="135" t="s">
        <v>263</v>
      </c>
      <c r="D80" s="135" t="s">
        <v>181</v>
      </c>
      <c r="E80" s="135" t="s">
        <v>181</v>
      </c>
      <c r="F80" s="135" t="s">
        <v>41</v>
      </c>
      <c r="G80" s="135" t="s">
        <v>311</v>
      </c>
    </row>
    <row r="81" spans="1:7" ht="29.25" customHeight="1">
      <c r="A81" s="135" t="s">
        <v>300</v>
      </c>
      <c r="B81" s="135" t="s">
        <v>373</v>
      </c>
      <c r="C81" s="135" t="s">
        <v>263</v>
      </c>
      <c r="D81" s="135" t="s">
        <v>181</v>
      </c>
      <c r="E81" s="135" t="s">
        <v>181</v>
      </c>
      <c r="F81" s="135" t="s">
        <v>42</v>
      </c>
      <c r="G81" s="135" t="s">
        <v>312</v>
      </c>
    </row>
    <row r="82" spans="1:7" ht="29.25" customHeight="1">
      <c r="A82" s="135" t="s">
        <v>300</v>
      </c>
      <c r="B82" s="135" t="s">
        <v>373</v>
      </c>
      <c r="C82" s="135" t="s">
        <v>263</v>
      </c>
      <c r="D82" s="135" t="s">
        <v>181</v>
      </c>
      <c r="E82" s="135" t="s">
        <v>181</v>
      </c>
      <c r="F82" s="135" t="s">
        <v>43</v>
      </c>
      <c r="G82" s="135" t="s">
        <v>313</v>
      </c>
    </row>
    <row r="83" spans="1:7" ht="29.25" customHeight="1">
      <c r="A83" s="135" t="s">
        <v>300</v>
      </c>
      <c r="B83" s="135" t="s">
        <v>373</v>
      </c>
      <c r="C83" s="135" t="s">
        <v>263</v>
      </c>
      <c r="D83" s="135" t="s">
        <v>181</v>
      </c>
      <c r="E83" s="135" t="s">
        <v>181</v>
      </c>
      <c r="F83" s="135" t="s">
        <v>44</v>
      </c>
      <c r="G83" s="135" t="s">
        <v>314</v>
      </c>
    </row>
    <row r="84" spans="1:7" ht="29.25" customHeight="1">
      <c r="A84" s="135" t="s">
        <v>300</v>
      </c>
      <c r="B84" s="135" t="s">
        <v>373</v>
      </c>
      <c r="C84" s="135" t="s">
        <v>263</v>
      </c>
      <c r="D84" s="135" t="s">
        <v>181</v>
      </c>
      <c r="E84" s="135" t="s">
        <v>181</v>
      </c>
      <c r="F84" s="135" t="s">
        <v>45</v>
      </c>
      <c r="G84" s="135" t="s">
        <v>315</v>
      </c>
    </row>
    <row r="85" spans="1:7" ht="29.25" customHeight="1">
      <c r="A85" s="135" t="s">
        <v>300</v>
      </c>
      <c r="B85" s="135" t="s">
        <v>373</v>
      </c>
      <c r="C85" s="135" t="s">
        <v>263</v>
      </c>
      <c r="D85" s="135" t="s">
        <v>262</v>
      </c>
      <c r="E85" s="135" t="s">
        <v>222</v>
      </c>
      <c r="F85" s="135" t="s">
        <v>41</v>
      </c>
      <c r="G85" s="135" t="s">
        <v>316</v>
      </c>
    </row>
    <row r="86" spans="1:7" ht="29.25" customHeight="1">
      <c r="A86" s="135" t="s">
        <v>300</v>
      </c>
      <c r="B86" s="135" t="s">
        <v>373</v>
      </c>
      <c r="C86" s="135" t="s">
        <v>263</v>
      </c>
      <c r="D86" s="135" t="s">
        <v>262</v>
      </c>
      <c r="E86" s="135" t="s">
        <v>222</v>
      </c>
      <c r="F86" s="135" t="s">
        <v>42</v>
      </c>
      <c r="G86" s="135" t="s">
        <v>317</v>
      </c>
    </row>
    <row r="87" spans="1:7" ht="29.25" customHeight="1">
      <c r="A87" s="135" t="s">
        <v>300</v>
      </c>
      <c r="B87" s="135" t="s">
        <v>373</v>
      </c>
      <c r="C87" s="135" t="s">
        <v>263</v>
      </c>
      <c r="D87" s="135" t="s">
        <v>262</v>
      </c>
      <c r="E87" s="135" t="s">
        <v>222</v>
      </c>
      <c r="F87" s="135" t="s">
        <v>43</v>
      </c>
      <c r="G87" s="135" t="s">
        <v>318</v>
      </c>
    </row>
    <row r="88" spans="1:7" ht="29.25" customHeight="1">
      <c r="A88" s="135" t="s">
        <v>300</v>
      </c>
      <c r="B88" s="135" t="s">
        <v>373</v>
      </c>
      <c r="C88" s="135" t="s">
        <v>263</v>
      </c>
      <c r="D88" s="135" t="s">
        <v>262</v>
      </c>
      <c r="E88" s="135" t="s">
        <v>222</v>
      </c>
      <c r="F88" s="135" t="s">
        <v>44</v>
      </c>
      <c r="G88" s="135" t="s">
        <v>319</v>
      </c>
    </row>
    <row r="89" spans="1:7" ht="29.25" customHeight="1">
      <c r="A89" s="135" t="s">
        <v>300</v>
      </c>
      <c r="B89" s="135" t="s">
        <v>373</v>
      </c>
      <c r="C89" s="135" t="s">
        <v>263</v>
      </c>
      <c r="D89" s="135" t="s">
        <v>262</v>
      </c>
      <c r="E89" s="135" t="s">
        <v>222</v>
      </c>
      <c r="F89" s="135" t="s">
        <v>45</v>
      </c>
      <c r="G89" s="135" t="s">
        <v>320</v>
      </c>
    </row>
    <row r="90" spans="1:7" ht="29.25" customHeight="1">
      <c r="A90" s="135" t="s">
        <v>321</v>
      </c>
      <c r="B90" s="135" t="s">
        <v>374</v>
      </c>
      <c r="C90" s="135" t="s">
        <v>264</v>
      </c>
      <c r="D90" s="135" t="s">
        <v>265</v>
      </c>
      <c r="E90" s="135" t="s">
        <v>365</v>
      </c>
      <c r="F90" s="135" t="s">
        <v>41</v>
      </c>
      <c r="G90" s="135" t="s">
        <v>322</v>
      </c>
    </row>
    <row r="91" spans="1:7" ht="29.25" customHeight="1">
      <c r="A91" s="135" t="s">
        <v>321</v>
      </c>
      <c r="B91" s="135" t="s">
        <v>374</v>
      </c>
      <c r="C91" s="135" t="s">
        <v>264</v>
      </c>
      <c r="D91" s="135" t="s">
        <v>265</v>
      </c>
      <c r="E91" s="135" t="s">
        <v>365</v>
      </c>
      <c r="F91" s="135" t="s">
        <v>42</v>
      </c>
      <c r="G91" s="135" t="s">
        <v>323</v>
      </c>
    </row>
    <row r="92" spans="1:7" ht="29.25" customHeight="1">
      <c r="A92" s="135" t="s">
        <v>321</v>
      </c>
      <c r="B92" s="135" t="s">
        <v>374</v>
      </c>
      <c r="C92" s="135" t="s">
        <v>264</v>
      </c>
      <c r="D92" s="135" t="s">
        <v>265</v>
      </c>
      <c r="E92" s="135" t="s">
        <v>365</v>
      </c>
      <c r="F92" s="135" t="s">
        <v>43</v>
      </c>
      <c r="G92" s="135" t="s">
        <v>324</v>
      </c>
    </row>
    <row r="93" spans="1:7" ht="29.25" customHeight="1">
      <c r="A93" s="135" t="s">
        <v>321</v>
      </c>
      <c r="B93" s="135" t="s">
        <v>374</v>
      </c>
      <c r="C93" s="135" t="s">
        <v>264</v>
      </c>
      <c r="D93" s="135" t="s">
        <v>265</v>
      </c>
      <c r="E93" s="135" t="s">
        <v>365</v>
      </c>
      <c r="F93" s="135" t="s">
        <v>44</v>
      </c>
      <c r="G93" s="135" t="s">
        <v>325</v>
      </c>
    </row>
    <row r="94" spans="1:7" ht="29.25" customHeight="1">
      <c r="A94" s="135" t="s">
        <v>321</v>
      </c>
      <c r="B94" s="135" t="s">
        <v>374</v>
      </c>
      <c r="C94" s="135" t="s">
        <v>264</v>
      </c>
      <c r="D94" s="135" t="s">
        <v>265</v>
      </c>
      <c r="E94" s="135" t="s">
        <v>365</v>
      </c>
      <c r="F94" s="135" t="s">
        <v>45</v>
      </c>
      <c r="G94" s="135" t="s">
        <v>326</v>
      </c>
    </row>
    <row r="95" spans="1:7" ht="29.25" customHeight="1">
      <c r="A95" s="135" t="s">
        <v>321</v>
      </c>
      <c r="B95" s="135" t="s">
        <v>374</v>
      </c>
      <c r="C95" s="135" t="s">
        <v>264</v>
      </c>
      <c r="D95" s="135" t="s">
        <v>266</v>
      </c>
      <c r="E95" s="135" t="s">
        <v>46</v>
      </c>
      <c r="F95" s="135" t="s">
        <v>41</v>
      </c>
      <c r="G95" s="135" t="s">
        <v>327</v>
      </c>
    </row>
    <row r="96" spans="1:7" ht="29.25" customHeight="1">
      <c r="A96" s="135" t="s">
        <v>321</v>
      </c>
      <c r="B96" s="135" t="s">
        <v>374</v>
      </c>
      <c r="C96" s="135" t="s">
        <v>264</v>
      </c>
      <c r="D96" s="135" t="s">
        <v>266</v>
      </c>
      <c r="E96" s="135" t="s">
        <v>46</v>
      </c>
      <c r="F96" s="135" t="s">
        <v>42</v>
      </c>
      <c r="G96" s="135" t="s">
        <v>328</v>
      </c>
    </row>
    <row r="97" spans="1:7" ht="29.25" customHeight="1">
      <c r="A97" s="135" t="s">
        <v>321</v>
      </c>
      <c r="B97" s="135" t="s">
        <v>374</v>
      </c>
      <c r="C97" s="135" t="s">
        <v>264</v>
      </c>
      <c r="D97" s="135" t="s">
        <v>266</v>
      </c>
      <c r="E97" s="135" t="s">
        <v>46</v>
      </c>
      <c r="F97" s="135" t="s">
        <v>43</v>
      </c>
      <c r="G97" s="135" t="s">
        <v>329</v>
      </c>
    </row>
    <row r="98" spans="1:7" ht="29.25" customHeight="1">
      <c r="A98" s="135" t="s">
        <v>321</v>
      </c>
      <c r="B98" s="135" t="s">
        <v>374</v>
      </c>
      <c r="C98" s="135" t="s">
        <v>264</v>
      </c>
      <c r="D98" s="135" t="s">
        <v>266</v>
      </c>
      <c r="E98" s="135" t="s">
        <v>46</v>
      </c>
      <c r="F98" s="135" t="s">
        <v>44</v>
      </c>
      <c r="G98" s="135" t="s">
        <v>330</v>
      </c>
    </row>
    <row r="99" spans="1:7" ht="29.25" customHeight="1">
      <c r="A99" s="135" t="s">
        <v>321</v>
      </c>
      <c r="B99" s="135" t="s">
        <v>374</v>
      </c>
      <c r="C99" s="135" t="s">
        <v>264</v>
      </c>
      <c r="D99" s="135" t="s">
        <v>266</v>
      </c>
      <c r="E99" s="135" t="s">
        <v>46</v>
      </c>
      <c r="F99" s="135" t="s">
        <v>45</v>
      </c>
      <c r="G99" s="135" t="s">
        <v>331</v>
      </c>
    </row>
    <row r="100" spans="1:7" ht="29.25" customHeight="1">
      <c r="A100" s="135" t="s">
        <v>321</v>
      </c>
      <c r="B100" s="135" t="s">
        <v>374</v>
      </c>
      <c r="C100" s="135" t="s">
        <v>264</v>
      </c>
      <c r="D100" s="135" t="s">
        <v>267</v>
      </c>
      <c r="E100" s="135" t="s">
        <v>267</v>
      </c>
      <c r="F100" s="135" t="s">
        <v>41</v>
      </c>
      <c r="G100" s="135" t="s">
        <v>332</v>
      </c>
    </row>
    <row r="101" spans="1:7" ht="29.25" customHeight="1">
      <c r="A101" s="135" t="s">
        <v>321</v>
      </c>
      <c r="B101" s="135" t="s">
        <v>374</v>
      </c>
      <c r="C101" s="135" t="s">
        <v>264</v>
      </c>
      <c r="D101" s="135" t="s">
        <v>267</v>
      </c>
      <c r="E101" s="135" t="s">
        <v>267</v>
      </c>
      <c r="F101" s="135" t="s">
        <v>42</v>
      </c>
      <c r="G101" s="135" t="s">
        <v>333</v>
      </c>
    </row>
    <row r="102" spans="1:7" ht="29.25" customHeight="1">
      <c r="A102" s="135" t="s">
        <v>321</v>
      </c>
      <c r="B102" s="135" t="s">
        <v>374</v>
      </c>
      <c r="C102" s="135" t="s">
        <v>264</v>
      </c>
      <c r="D102" s="135" t="s">
        <v>267</v>
      </c>
      <c r="E102" s="135" t="s">
        <v>267</v>
      </c>
      <c r="F102" s="135" t="s">
        <v>43</v>
      </c>
      <c r="G102" s="135" t="s">
        <v>334</v>
      </c>
    </row>
    <row r="103" spans="1:7" ht="29.25" customHeight="1">
      <c r="A103" s="135" t="s">
        <v>321</v>
      </c>
      <c r="B103" s="135" t="s">
        <v>374</v>
      </c>
      <c r="C103" s="135" t="s">
        <v>264</v>
      </c>
      <c r="D103" s="135" t="s">
        <v>267</v>
      </c>
      <c r="E103" s="135" t="s">
        <v>267</v>
      </c>
      <c r="F103" s="135" t="s">
        <v>44</v>
      </c>
      <c r="G103" s="135" t="s">
        <v>335</v>
      </c>
    </row>
    <row r="104" spans="1:7" ht="29.25" customHeight="1">
      <c r="A104" s="135" t="s">
        <v>321</v>
      </c>
      <c r="B104" s="135" t="s">
        <v>374</v>
      </c>
      <c r="C104" s="135" t="s">
        <v>264</v>
      </c>
      <c r="D104" s="135" t="s">
        <v>267</v>
      </c>
      <c r="E104" s="135" t="s">
        <v>267</v>
      </c>
      <c r="F104" s="135" t="s">
        <v>45</v>
      </c>
      <c r="G104" s="135" t="s">
        <v>336</v>
      </c>
    </row>
    <row r="105" spans="1:7" ht="29.25" customHeight="1">
      <c r="A105" s="135" t="s">
        <v>321</v>
      </c>
      <c r="B105" s="135" t="s">
        <v>374</v>
      </c>
      <c r="C105" s="135" t="s">
        <v>264</v>
      </c>
      <c r="D105" s="135" t="s">
        <v>268</v>
      </c>
      <c r="E105" s="135" t="s">
        <v>366</v>
      </c>
      <c r="F105" s="135" t="s">
        <v>41</v>
      </c>
      <c r="G105" s="135" t="s">
        <v>337</v>
      </c>
    </row>
    <row r="106" spans="1:7" ht="29.25" customHeight="1">
      <c r="A106" s="135" t="s">
        <v>321</v>
      </c>
      <c r="B106" s="135" t="s">
        <v>374</v>
      </c>
      <c r="C106" s="135" t="s">
        <v>264</v>
      </c>
      <c r="D106" s="135" t="s">
        <v>268</v>
      </c>
      <c r="E106" s="135" t="s">
        <v>366</v>
      </c>
      <c r="F106" s="135" t="s">
        <v>42</v>
      </c>
      <c r="G106" s="135" t="s">
        <v>338</v>
      </c>
    </row>
    <row r="107" spans="1:7" ht="29.25" customHeight="1">
      <c r="A107" s="135" t="s">
        <v>321</v>
      </c>
      <c r="B107" s="135" t="s">
        <v>374</v>
      </c>
      <c r="C107" s="135" t="s">
        <v>264</v>
      </c>
      <c r="D107" s="135" t="s">
        <v>268</v>
      </c>
      <c r="E107" s="135" t="s">
        <v>366</v>
      </c>
      <c r="F107" s="135" t="s">
        <v>43</v>
      </c>
      <c r="G107" s="135" t="s">
        <v>339</v>
      </c>
    </row>
    <row r="108" spans="1:7" ht="29.25" customHeight="1">
      <c r="A108" s="135" t="s">
        <v>321</v>
      </c>
      <c r="B108" s="135" t="s">
        <v>374</v>
      </c>
      <c r="C108" s="135" t="s">
        <v>264</v>
      </c>
      <c r="D108" s="135" t="s">
        <v>268</v>
      </c>
      <c r="E108" s="135" t="s">
        <v>366</v>
      </c>
      <c r="F108" s="135" t="s">
        <v>44</v>
      </c>
      <c r="G108" s="135" t="s">
        <v>340</v>
      </c>
    </row>
    <row r="109" spans="1:7" ht="29.25" customHeight="1">
      <c r="A109" s="135" t="s">
        <v>321</v>
      </c>
      <c r="B109" s="135" t="s">
        <v>374</v>
      </c>
      <c r="C109" s="135" t="s">
        <v>264</v>
      </c>
      <c r="D109" s="135" t="s">
        <v>268</v>
      </c>
      <c r="E109" s="135" t="s">
        <v>366</v>
      </c>
      <c r="F109" s="135" t="s">
        <v>45</v>
      </c>
      <c r="G109" s="135" t="s">
        <v>341</v>
      </c>
    </row>
    <row r="110" spans="1:7" ht="29.25" customHeight="1">
      <c r="A110" s="135" t="s">
        <v>342</v>
      </c>
      <c r="B110" s="135" t="s">
        <v>375</v>
      </c>
      <c r="C110" s="135" t="s">
        <v>269</v>
      </c>
      <c r="D110" s="135" t="s">
        <v>265</v>
      </c>
      <c r="E110" s="135" t="s">
        <v>365</v>
      </c>
      <c r="F110" s="135" t="s">
        <v>41</v>
      </c>
      <c r="G110" s="135" t="s">
        <v>343</v>
      </c>
    </row>
    <row r="111" spans="1:7" ht="29.25" customHeight="1">
      <c r="A111" s="135" t="s">
        <v>342</v>
      </c>
      <c r="B111" s="135" t="s">
        <v>375</v>
      </c>
      <c r="C111" s="135" t="s">
        <v>269</v>
      </c>
      <c r="D111" s="135" t="s">
        <v>265</v>
      </c>
      <c r="E111" s="135" t="s">
        <v>365</v>
      </c>
      <c r="F111" s="135" t="s">
        <v>42</v>
      </c>
      <c r="G111" s="135" t="s">
        <v>344</v>
      </c>
    </row>
    <row r="112" spans="1:7" ht="29.25" customHeight="1">
      <c r="A112" s="135" t="s">
        <v>342</v>
      </c>
      <c r="B112" s="135" t="s">
        <v>375</v>
      </c>
      <c r="C112" s="135" t="s">
        <v>269</v>
      </c>
      <c r="D112" s="135" t="s">
        <v>265</v>
      </c>
      <c r="E112" s="135" t="s">
        <v>365</v>
      </c>
      <c r="F112" s="135" t="s">
        <v>43</v>
      </c>
      <c r="G112" s="135" t="s">
        <v>345</v>
      </c>
    </row>
    <row r="113" spans="1:7" ht="29.25" customHeight="1">
      <c r="A113" s="135" t="s">
        <v>342</v>
      </c>
      <c r="B113" s="135" t="s">
        <v>375</v>
      </c>
      <c r="C113" s="135" t="s">
        <v>269</v>
      </c>
      <c r="D113" s="135" t="s">
        <v>265</v>
      </c>
      <c r="E113" s="135" t="s">
        <v>365</v>
      </c>
      <c r="F113" s="135" t="s">
        <v>44</v>
      </c>
      <c r="G113" s="135" t="s">
        <v>346</v>
      </c>
    </row>
    <row r="114" spans="1:7" ht="29.25" customHeight="1">
      <c r="A114" s="135" t="s">
        <v>342</v>
      </c>
      <c r="B114" s="135" t="s">
        <v>375</v>
      </c>
      <c r="C114" s="135" t="s">
        <v>269</v>
      </c>
      <c r="D114" s="135" t="s">
        <v>265</v>
      </c>
      <c r="E114" s="135" t="s">
        <v>365</v>
      </c>
      <c r="F114" s="135" t="s">
        <v>45</v>
      </c>
      <c r="G114" s="135" t="s">
        <v>347</v>
      </c>
    </row>
    <row r="115" spans="1:7" ht="29.25" customHeight="1">
      <c r="A115" s="135" t="s">
        <v>342</v>
      </c>
      <c r="B115" s="135" t="s">
        <v>375</v>
      </c>
      <c r="C115" s="135" t="s">
        <v>269</v>
      </c>
      <c r="D115" s="135" t="s">
        <v>266</v>
      </c>
      <c r="E115" s="135" t="s">
        <v>46</v>
      </c>
      <c r="F115" s="135" t="s">
        <v>41</v>
      </c>
      <c r="G115" s="135" t="s">
        <v>348</v>
      </c>
    </row>
    <row r="116" spans="1:7" ht="29.25" customHeight="1">
      <c r="A116" s="135" t="s">
        <v>342</v>
      </c>
      <c r="B116" s="135" t="s">
        <v>375</v>
      </c>
      <c r="C116" s="135" t="s">
        <v>269</v>
      </c>
      <c r="D116" s="135" t="s">
        <v>266</v>
      </c>
      <c r="E116" s="135" t="s">
        <v>46</v>
      </c>
      <c r="F116" s="135" t="s">
        <v>42</v>
      </c>
      <c r="G116" s="135" t="s">
        <v>349</v>
      </c>
    </row>
    <row r="117" spans="1:7" ht="29.25" customHeight="1">
      <c r="A117" s="135" t="s">
        <v>342</v>
      </c>
      <c r="B117" s="135" t="s">
        <v>375</v>
      </c>
      <c r="C117" s="135" t="s">
        <v>269</v>
      </c>
      <c r="D117" s="135" t="s">
        <v>266</v>
      </c>
      <c r="E117" s="135" t="s">
        <v>46</v>
      </c>
      <c r="F117" s="135" t="s">
        <v>43</v>
      </c>
      <c r="G117" s="135" t="s">
        <v>350</v>
      </c>
    </row>
    <row r="118" spans="1:7" ht="29.25" customHeight="1">
      <c r="A118" s="135" t="s">
        <v>342</v>
      </c>
      <c r="B118" s="135" t="s">
        <v>375</v>
      </c>
      <c r="C118" s="135" t="s">
        <v>269</v>
      </c>
      <c r="D118" s="135" t="s">
        <v>266</v>
      </c>
      <c r="E118" s="135" t="s">
        <v>46</v>
      </c>
      <c r="F118" s="135" t="s">
        <v>44</v>
      </c>
      <c r="G118" s="135" t="s">
        <v>351</v>
      </c>
    </row>
    <row r="119" spans="1:7" ht="29.25" customHeight="1">
      <c r="A119" s="135" t="s">
        <v>342</v>
      </c>
      <c r="B119" s="135" t="s">
        <v>375</v>
      </c>
      <c r="C119" s="135" t="s">
        <v>269</v>
      </c>
      <c r="D119" s="135" t="s">
        <v>266</v>
      </c>
      <c r="E119" s="135" t="s">
        <v>46</v>
      </c>
      <c r="F119" s="135" t="s">
        <v>45</v>
      </c>
      <c r="G119" s="135" t="s">
        <v>352</v>
      </c>
    </row>
    <row r="120" spans="1:7" ht="29.25" customHeight="1">
      <c r="A120" s="135" t="s">
        <v>342</v>
      </c>
      <c r="B120" s="135" t="s">
        <v>375</v>
      </c>
      <c r="C120" s="135" t="s">
        <v>269</v>
      </c>
      <c r="D120" s="135" t="s">
        <v>267</v>
      </c>
      <c r="E120" s="135" t="s">
        <v>267</v>
      </c>
      <c r="F120" s="135" t="s">
        <v>41</v>
      </c>
      <c r="G120" s="135" t="s">
        <v>353</v>
      </c>
    </row>
    <row r="121" spans="1:7" ht="29.25" customHeight="1">
      <c r="A121" s="135" t="s">
        <v>342</v>
      </c>
      <c r="B121" s="135" t="s">
        <v>375</v>
      </c>
      <c r="C121" s="135" t="s">
        <v>269</v>
      </c>
      <c r="D121" s="135" t="s">
        <v>267</v>
      </c>
      <c r="E121" s="135" t="s">
        <v>267</v>
      </c>
      <c r="F121" s="135" t="s">
        <v>42</v>
      </c>
      <c r="G121" s="135" t="s">
        <v>354</v>
      </c>
    </row>
    <row r="122" spans="1:7" ht="29.25" customHeight="1">
      <c r="A122" s="135" t="s">
        <v>342</v>
      </c>
      <c r="B122" s="135" t="s">
        <v>375</v>
      </c>
      <c r="C122" s="135" t="s">
        <v>269</v>
      </c>
      <c r="D122" s="135" t="s">
        <v>267</v>
      </c>
      <c r="E122" s="135" t="s">
        <v>267</v>
      </c>
      <c r="F122" s="135" t="s">
        <v>43</v>
      </c>
      <c r="G122" s="135" t="s">
        <v>355</v>
      </c>
    </row>
    <row r="123" spans="1:7" ht="29.25" customHeight="1">
      <c r="A123" s="135" t="s">
        <v>342</v>
      </c>
      <c r="B123" s="135" t="s">
        <v>375</v>
      </c>
      <c r="C123" s="135" t="s">
        <v>269</v>
      </c>
      <c r="D123" s="135" t="s">
        <v>267</v>
      </c>
      <c r="E123" s="135" t="s">
        <v>267</v>
      </c>
      <c r="F123" s="135" t="s">
        <v>44</v>
      </c>
      <c r="G123" s="135" t="s">
        <v>356</v>
      </c>
    </row>
    <row r="124" spans="1:7" ht="29.25" customHeight="1">
      <c r="A124" s="135" t="s">
        <v>342</v>
      </c>
      <c r="B124" s="135" t="s">
        <v>375</v>
      </c>
      <c r="C124" s="135" t="s">
        <v>269</v>
      </c>
      <c r="D124" s="135" t="s">
        <v>267</v>
      </c>
      <c r="E124" s="135" t="s">
        <v>267</v>
      </c>
      <c r="F124" s="135" t="s">
        <v>45</v>
      </c>
      <c r="G124" s="135" t="s">
        <v>357</v>
      </c>
    </row>
    <row r="125" spans="1:7" ht="29.25" customHeight="1">
      <c r="A125" s="135" t="s">
        <v>342</v>
      </c>
      <c r="B125" s="135" t="s">
        <v>375</v>
      </c>
      <c r="C125" s="135" t="s">
        <v>269</v>
      </c>
      <c r="D125" s="135" t="s">
        <v>268</v>
      </c>
      <c r="E125" s="135" t="s">
        <v>366</v>
      </c>
      <c r="F125" s="135" t="s">
        <v>41</v>
      </c>
      <c r="G125" s="135" t="s">
        <v>358</v>
      </c>
    </row>
    <row r="126" spans="1:7" ht="29.25" customHeight="1">
      <c r="A126" s="135" t="s">
        <v>342</v>
      </c>
      <c r="B126" s="135" t="s">
        <v>375</v>
      </c>
      <c r="C126" s="135" t="s">
        <v>269</v>
      </c>
      <c r="D126" s="135" t="s">
        <v>268</v>
      </c>
      <c r="E126" s="135" t="s">
        <v>366</v>
      </c>
      <c r="F126" s="135" t="s">
        <v>42</v>
      </c>
      <c r="G126" s="135" t="s">
        <v>359</v>
      </c>
    </row>
    <row r="127" spans="1:7" ht="29.25" customHeight="1">
      <c r="A127" s="135" t="s">
        <v>342</v>
      </c>
      <c r="B127" s="135" t="s">
        <v>375</v>
      </c>
      <c r="C127" s="135" t="s">
        <v>269</v>
      </c>
      <c r="D127" s="135" t="s">
        <v>268</v>
      </c>
      <c r="E127" s="135" t="s">
        <v>366</v>
      </c>
      <c r="F127" s="135" t="s">
        <v>43</v>
      </c>
      <c r="G127" s="135" t="s">
        <v>360</v>
      </c>
    </row>
    <row r="128" spans="1:7" ht="29.25" customHeight="1">
      <c r="A128" s="135" t="s">
        <v>342</v>
      </c>
      <c r="B128" s="135" t="s">
        <v>375</v>
      </c>
      <c r="C128" s="135" t="s">
        <v>269</v>
      </c>
      <c r="D128" s="135" t="s">
        <v>268</v>
      </c>
      <c r="E128" s="135" t="s">
        <v>366</v>
      </c>
      <c r="F128" s="135" t="s">
        <v>44</v>
      </c>
      <c r="G128" s="135" t="s">
        <v>361</v>
      </c>
    </row>
    <row r="129" spans="1:7" ht="29.25" customHeight="1">
      <c r="A129" s="135" t="s">
        <v>342</v>
      </c>
      <c r="B129" s="135" t="s">
        <v>375</v>
      </c>
      <c r="C129" s="135" t="s">
        <v>269</v>
      </c>
      <c r="D129" s="135" t="s">
        <v>268</v>
      </c>
      <c r="E129" s="135" t="s">
        <v>366</v>
      </c>
      <c r="F129" s="135" t="s">
        <v>45</v>
      </c>
      <c r="G129" s="135" t="s">
        <v>362</v>
      </c>
    </row>
  </sheetData>
  <autoFilter ref="A1:G130" xr:uid="{00000000-0001-0000-0200-000000000000}"/>
  <pageMargins left="0.25" right="0.25" top="0.75" bottom="0.75" header="0.3" footer="0.3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EBAC-4D2E-4166-8F52-F68A68AA8E46}">
  <dimension ref="A1:P248"/>
  <sheetViews>
    <sheetView view="pageBreakPreview" zoomScale="93" zoomScaleNormal="100" zoomScaleSheetLayoutView="93" workbookViewId="0">
      <selection activeCell="I3" sqref="I3"/>
    </sheetView>
  </sheetViews>
  <sheetFormatPr defaultRowHeight="14.5"/>
  <cols>
    <col min="1" max="1" width="11.1796875" customWidth="1"/>
    <col min="2" max="2" width="11.7265625" customWidth="1"/>
    <col min="3" max="3" width="11.6328125" customWidth="1"/>
    <col min="4" max="4" width="19.26953125" customWidth="1"/>
    <col min="5" max="5" width="17.81640625" customWidth="1"/>
    <col min="6" max="6" width="14.6328125" bestFit="1" customWidth="1"/>
    <col min="7" max="7" width="6.54296875" bestFit="1" customWidth="1"/>
    <col min="8" max="8" width="9.54296875" customWidth="1"/>
    <col min="9" max="9" width="10.26953125" customWidth="1"/>
    <col min="10" max="10" width="9.1796875" bestFit="1" customWidth="1"/>
    <col min="11" max="11" width="12.453125" customWidth="1"/>
    <col min="12" max="12" width="10.36328125" bestFit="1" customWidth="1"/>
    <col min="13" max="13" width="6.54296875" bestFit="1" customWidth="1"/>
    <col min="14" max="14" width="10.1796875" bestFit="1" customWidth="1"/>
    <col min="15" max="15" width="6.54296875" bestFit="1" customWidth="1"/>
  </cols>
  <sheetData>
    <row r="1" spans="1:16" ht="35" customHeight="1">
      <c r="A1" s="129" t="s">
        <v>144</v>
      </c>
      <c r="B1" s="129" t="s">
        <v>132</v>
      </c>
      <c r="C1" s="129" t="s">
        <v>133</v>
      </c>
      <c r="D1" s="129" t="s">
        <v>40</v>
      </c>
      <c r="E1" s="129" t="s">
        <v>137</v>
      </c>
      <c r="F1" s="129" t="s">
        <v>135</v>
      </c>
      <c r="G1" s="137" t="s">
        <v>134</v>
      </c>
      <c r="H1" s="137" t="s">
        <v>139</v>
      </c>
      <c r="I1" s="129" t="s">
        <v>140</v>
      </c>
      <c r="J1" s="137" t="s">
        <v>141</v>
      </c>
      <c r="K1" s="129" t="s">
        <v>142</v>
      </c>
      <c r="L1" s="137" t="s">
        <v>138</v>
      </c>
      <c r="N1" t="s">
        <v>649</v>
      </c>
      <c r="O1" t="s">
        <v>648</v>
      </c>
      <c r="P1" t="s">
        <v>650</v>
      </c>
    </row>
    <row r="2" spans="1:16">
      <c r="A2" s="138" t="s">
        <v>379</v>
      </c>
      <c r="B2" s="138" t="s">
        <v>380</v>
      </c>
      <c r="C2" s="138" t="s">
        <v>381</v>
      </c>
      <c r="D2" s="138" t="s">
        <v>382</v>
      </c>
      <c r="E2" s="138" t="s">
        <v>266</v>
      </c>
      <c r="F2" s="138" t="s">
        <v>383</v>
      </c>
      <c r="G2" s="138" t="s">
        <v>43</v>
      </c>
      <c r="H2" s="138">
        <v>378</v>
      </c>
      <c r="I2" s="130">
        <f>ROUNDUP(H2*1.03*1.07*1.03,0)</f>
        <v>430</v>
      </c>
      <c r="J2" s="130">
        <f>ROUNDUP(H2*1.03/30,0)</f>
        <v>13</v>
      </c>
      <c r="K2" s="130">
        <f>I2+J2</f>
        <v>443</v>
      </c>
      <c r="L2" s="138">
        <f>K2</f>
        <v>443</v>
      </c>
      <c r="M2" t="s">
        <v>218</v>
      </c>
      <c r="N2">
        <v>542</v>
      </c>
      <c r="O2">
        <v>194</v>
      </c>
      <c r="P2">
        <f>N2-O2</f>
        <v>348</v>
      </c>
    </row>
    <row r="3" spans="1:16">
      <c r="A3" s="138" t="s">
        <v>379</v>
      </c>
      <c r="B3" s="138" t="s">
        <v>380</v>
      </c>
      <c r="C3" s="138" t="s">
        <v>381</v>
      </c>
      <c r="D3" s="138" t="s">
        <v>382</v>
      </c>
      <c r="E3" s="138" t="s">
        <v>266</v>
      </c>
      <c r="F3" s="138" t="s">
        <v>384</v>
      </c>
      <c r="G3" s="138" t="s">
        <v>42</v>
      </c>
      <c r="H3" s="138">
        <v>534</v>
      </c>
      <c r="I3" s="130">
        <f t="shared" ref="I3:I26" si="0">ROUNDUP(H3*1.03*1.07*1.03,0)*2</f>
        <v>1214</v>
      </c>
      <c r="J3" s="130">
        <f t="shared" ref="J2:J26" si="1">ROUNDUP(H3*1.03/30,0)</f>
        <v>19</v>
      </c>
      <c r="K3" s="130">
        <f t="shared" ref="K3:K66" si="2">I3+J3</f>
        <v>1233</v>
      </c>
      <c r="L3" s="138">
        <f t="shared" ref="L3:L66" si="3">K3</f>
        <v>1233</v>
      </c>
      <c r="M3" t="s">
        <v>43</v>
      </c>
      <c r="N3">
        <v>23829</v>
      </c>
      <c r="O3" s="142">
        <v>1480</v>
      </c>
      <c r="P3" s="142">
        <f>N3-O3</f>
        <v>22349</v>
      </c>
    </row>
    <row r="4" spans="1:16">
      <c r="A4" s="138" t="s">
        <v>379</v>
      </c>
      <c r="B4" s="138" t="s">
        <v>380</v>
      </c>
      <c r="C4" s="138" t="s">
        <v>381</v>
      </c>
      <c r="D4" s="138" t="s">
        <v>382</v>
      </c>
      <c r="E4" s="138" t="s">
        <v>266</v>
      </c>
      <c r="F4" s="138" t="s">
        <v>385</v>
      </c>
      <c r="G4" s="138" t="s">
        <v>41</v>
      </c>
      <c r="H4" s="138">
        <v>299</v>
      </c>
      <c r="I4" s="130">
        <f t="shared" si="0"/>
        <v>680</v>
      </c>
      <c r="J4" s="130">
        <f t="shared" si="1"/>
        <v>11</v>
      </c>
      <c r="K4" s="130">
        <f t="shared" si="2"/>
        <v>691</v>
      </c>
      <c r="L4" s="138">
        <f t="shared" si="3"/>
        <v>691</v>
      </c>
      <c r="M4" t="s">
        <v>42</v>
      </c>
      <c r="N4">
        <v>40030</v>
      </c>
      <c r="O4" s="142">
        <v>2560</v>
      </c>
      <c r="P4" s="142">
        <f>N4-O4</f>
        <v>37470</v>
      </c>
    </row>
    <row r="5" spans="1:16">
      <c r="A5" s="138" t="s">
        <v>379</v>
      </c>
      <c r="B5" s="138" t="s">
        <v>380</v>
      </c>
      <c r="C5" s="138" t="s">
        <v>381</v>
      </c>
      <c r="D5" s="138" t="s">
        <v>382</v>
      </c>
      <c r="E5" s="138" t="s">
        <v>266</v>
      </c>
      <c r="F5" s="138" t="s">
        <v>386</v>
      </c>
      <c r="G5" s="138" t="s">
        <v>44</v>
      </c>
      <c r="H5" s="138">
        <v>112</v>
      </c>
      <c r="I5" s="130">
        <f t="shared" si="0"/>
        <v>256</v>
      </c>
      <c r="J5" s="130">
        <f t="shared" si="1"/>
        <v>4</v>
      </c>
      <c r="K5" s="130">
        <f t="shared" si="2"/>
        <v>260</v>
      </c>
      <c r="L5" s="138">
        <f t="shared" si="3"/>
        <v>260</v>
      </c>
      <c r="M5" t="s">
        <v>41</v>
      </c>
      <c r="N5">
        <v>30826</v>
      </c>
      <c r="O5" s="142">
        <v>2214</v>
      </c>
      <c r="P5" s="142">
        <f t="shared" ref="P5:P7" si="4">N5-O5</f>
        <v>28612</v>
      </c>
    </row>
    <row r="6" spans="1:16">
      <c r="A6" s="138" t="s">
        <v>379</v>
      </c>
      <c r="B6" s="138" t="s">
        <v>380</v>
      </c>
      <c r="C6" s="138" t="s">
        <v>381</v>
      </c>
      <c r="D6" s="138" t="s">
        <v>382</v>
      </c>
      <c r="E6" s="138" t="s">
        <v>266</v>
      </c>
      <c r="F6" s="138" t="s">
        <v>387</v>
      </c>
      <c r="G6" s="138" t="s">
        <v>45</v>
      </c>
      <c r="H6" s="138">
        <v>26</v>
      </c>
      <c r="I6" s="130">
        <f t="shared" si="0"/>
        <v>60</v>
      </c>
      <c r="J6" s="130">
        <f t="shared" si="1"/>
        <v>1</v>
      </c>
      <c r="K6" s="130">
        <f t="shared" si="2"/>
        <v>61</v>
      </c>
      <c r="L6" s="138">
        <f t="shared" si="3"/>
        <v>61</v>
      </c>
      <c r="M6" t="s">
        <v>44</v>
      </c>
      <c r="N6">
        <v>14994</v>
      </c>
      <c r="O6" s="142">
        <v>1186</v>
      </c>
      <c r="P6" s="142">
        <f t="shared" si="4"/>
        <v>13808</v>
      </c>
    </row>
    <row r="7" spans="1:16">
      <c r="A7" s="138" t="s">
        <v>379</v>
      </c>
      <c r="B7" s="138" t="s">
        <v>380</v>
      </c>
      <c r="C7" s="138" t="s">
        <v>381</v>
      </c>
      <c r="D7" s="138" t="s">
        <v>382</v>
      </c>
      <c r="E7" s="138" t="s">
        <v>267</v>
      </c>
      <c r="F7" s="138" t="s">
        <v>388</v>
      </c>
      <c r="G7" s="138" t="s">
        <v>43</v>
      </c>
      <c r="H7" s="138">
        <v>203</v>
      </c>
      <c r="I7" s="130">
        <f t="shared" si="0"/>
        <v>462</v>
      </c>
      <c r="J7" s="130">
        <f t="shared" si="1"/>
        <v>7</v>
      </c>
      <c r="K7" s="130">
        <f t="shared" si="2"/>
        <v>469</v>
      </c>
      <c r="L7" s="138">
        <f t="shared" si="3"/>
        <v>469</v>
      </c>
      <c r="M7" t="s">
        <v>45</v>
      </c>
      <c r="N7">
        <v>2580</v>
      </c>
      <c r="O7">
        <v>300</v>
      </c>
      <c r="P7" s="142">
        <f t="shared" si="4"/>
        <v>2280</v>
      </c>
    </row>
    <row r="8" spans="1:16" ht="17">
      <c r="A8" s="138" t="s">
        <v>379</v>
      </c>
      <c r="B8" s="138" t="s">
        <v>380</v>
      </c>
      <c r="C8" s="138" t="s">
        <v>381</v>
      </c>
      <c r="D8" s="138" t="s">
        <v>382</v>
      </c>
      <c r="E8" s="138" t="s">
        <v>267</v>
      </c>
      <c r="F8" s="138" t="s">
        <v>389</v>
      </c>
      <c r="G8" s="138" t="s">
        <v>42</v>
      </c>
      <c r="H8" s="138">
        <v>292</v>
      </c>
      <c r="I8" s="130">
        <f t="shared" si="0"/>
        <v>664</v>
      </c>
      <c r="J8" s="130">
        <f t="shared" si="1"/>
        <v>11</v>
      </c>
      <c r="K8" s="130">
        <f t="shared" si="2"/>
        <v>675</v>
      </c>
      <c r="L8" s="138">
        <f t="shared" si="3"/>
        <v>675</v>
      </c>
      <c r="N8" s="139">
        <v>112801</v>
      </c>
    </row>
    <row r="9" spans="1:16">
      <c r="A9" s="138" t="s">
        <v>379</v>
      </c>
      <c r="B9" s="138" t="s">
        <v>380</v>
      </c>
      <c r="C9" s="138" t="s">
        <v>381</v>
      </c>
      <c r="D9" s="138" t="s">
        <v>382</v>
      </c>
      <c r="E9" s="138" t="s">
        <v>267</v>
      </c>
      <c r="F9" s="138" t="s">
        <v>390</v>
      </c>
      <c r="G9" s="138" t="s">
        <v>41</v>
      </c>
      <c r="H9" s="138">
        <v>170</v>
      </c>
      <c r="I9" s="130">
        <f t="shared" si="0"/>
        <v>386</v>
      </c>
      <c r="J9" s="130">
        <f t="shared" si="1"/>
        <v>6</v>
      </c>
      <c r="K9" s="130">
        <f t="shared" si="2"/>
        <v>392</v>
      </c>
      <c r="L9" s="138">
        <f t="shared" si="3"/>
        <v>392</v>
      </c>
    </row>
    <row r="10" spans="1:16">
      <c r="A10" s="138" t="s">
        <v>379</v>
      </c>
      <c r="B10" s="138" t="s">
        <v>380</v>
      </c>
      <c r="C10" s="138" t="s">
        <v>381</v>
      </c>
      <c r="D10" s="138" t="s">
        <v>382</v>
      </c>
      <c r="E10" s="138" t="s">
        <v>267</v>
      </c>
      <c r="F10" s="138" t="s">
        <v>391</v>
      </c>
      <c r="G10" s="138" t="s">
        <v>44</v>
      </c>
      <c r="H10" s="138">
        <v>62</v>
      </c>
      <c r="I10" s="130">
        <f t="shared" si="0"/>
        <v>142</v>
      </c>
      <c r="J10" s="130">
        <f t="shared" si="1"/>
        <v>3</v>
      </c>
      <c r="K10" s="130">
        <f t="shared" si="2"/>
        <v>145</v>
      </c>
      <c r="L10" s="138">
        <f t="shared" si="3"/>
        <v>145</v>
      </c>
    </row>
    <row r="11" spans="1:16">
      <c r="A11" s="138" t="s">
        <v>379</v>
      </c>
      <c r="B11" s="138" t="s">
        <v>380</v>
      </c>
      <c r="C11" s="138" t="s">
        <v>381</v>
      </c>
      <c r="D11" s="138" t="s">
        <v>382</v>
      </c>
      <c r="E11" s="138" t="s">
        <v>267</v>
      </c>
      <c r="F11" s="138" t="s">
        <v>392</v>
      </c>
      <c r="G11" s="138" t="s">
        <v>45</v>
      </c>
      <c r="H11" s="138">
        <v>14</v>
      </c>
      <c r="I11" s="130">
        <f t="shared" si="0"/>
        <v>32</v>
      </c>
      <c r="J11" s="130">
        <f t="shared" si="1"/>
        <v>1</v>
      </c>
      <c r="K11" s="130">
        <f t="shared" si="2"/>
        <v>33</v>
      </c>
      <c r="L11" s="138">
        <f t="shared" si="3"/>
        <v>33</v>
      </c>
    </row>
    <row r="12" spans="1:16">
      <c r="A12" s="138" t="s">
        <v>379</v>
      </c>
      <c r="B12" s="138" t="s">
        <v>380</v>
      </c>
      <c r="C12" s="138" t="s">
        <v>381</v>
      </c>
      <c r="D12" s="138" t="s">
        <v>382</v>
      </c>
      <c r="E12" s="138" t="s">
        <v>393</v>
      </c>
      <c r="F12" s="138" t="s">
        <v>394</v>
      </c>
      <c r="G12" s="138" t="s">
        <v>43</v>
      </c>
      <c r="H12" s="138">
        <v>154</v>
      </c>
      <c r="I12" s="130">
        <f t="shared" si="0"/>
        <v>350</v>
      </c>
      <c r="J12" s="130">
        <f t="shared" si="1"/>
        <v>6</v>
      </c>
      <c r="K12" s="130">
        <f t="shared" si="2"/>
        <v>356</v>
      </c>
      <c r="L12" s="138">
        <f t="shared" si="3"/>
        <v>356</v>
      </c>
    </row>
    <row r="13" spans="1:16">
      <c r="A13" s="138" t="s">
        <v>379</v>
      </c>
      <c r="B13" s="138" t="s">
        <v>380</v>
      </c>
      <c r="C13" s="138" t="s">
        <v>381</v>
      </c>
      <c r="D13" s="138" t="s">
        <v>382</v>
      </c>
      <c r="E13" s="138" t="s">
        <v>393</v>
      </c>
      <c r="F13" s="138" t="s">
        <v>395</v>
      </c>
      <c r="G13" s="138" t="s">
        <v>42</v>
      </c>
      <c r="H13" s="138">
        <v>201</v>
      </c>
      <c r="I13" s="130">
        <f t="shared" si="0"/>
        <v>458</v>
      </c>
      <c r="J13" s="130">
        <f t="shared" si="1"/>
        <v>7</v>
      </c>
      <c r="K13" s="130">
        <f t="shared" si="2"/>
        <v>465</v>
      </c>
      <c r="L13" s="138">
        <f t="shared" si="3"/>
        <v>465</v>
      </c>
    </row>
    <row r="14" spans="1:16">
      <c r="A14" s="138" t="s">
        <v>379</v>
      </c>
      <c r="B14" s="138" t="s">
        <v>380</v>
      </c>
      <c r="C14" s="138" t="s">
        <v>381</v>
      </c>
      <c r="D14" s="138" t="s">
        <v>382</v>
      </c>
      <c r="E14" s="138" t="s">
        <v>393</v>
      </c>
      <c r="F14" s="138" t="s">
        <v>396</v>
      </c>
      <c r="G14" s="138" t="s">
        <v>41</v>
      </c>
      <c r="H14" s="138">
        <v>123</v>
      </c>
      <c r="I14" s="130">
        <f t="shared" si="0"/>
        <v>280</v>
      </c>
      <c r="J14" s="130">
        <f t="shared" si="1"/>
        <v>5</v>
      </c>
      <c r="K14" s="130">
        <f t="shared" si="2"/>
        <v>285</v>
      </c>
      <c r="L14" s="138">
        <f t="shared" si="3"/>
        <v>285</v>
      </c>
    </row>
    <row r="15" spans="1:16">
      <c r="A15" s="138" t="s">
        <v>379</v>
      </c>
      <c r="B15" s="138" t="s">
        <v>380</v>
      </c>
      <c r="C15" s="138" t="s">
        <v>381</v>
      </c>
      <c r="D15" s="138" t="s">
        <v>382</v>
      </c>
      <c r="E15" s="138" t="s">
        <v>393</v>
      </c>
      <c r="F15" s="138" t="s">
        <v>397</v>
      </c>
      <c r="G15" s="138" t="s">
        <v>44</v>
      </c>
      <c r="H15" s="138">
        <v>51</v>
      </c>
      <c r="I15" s="130">
        <f t="shared" si="0"/>
        <v>116</v>
      </c>
      <c r="J15" s="130">
        <f t="shared" si="1"/>
        <v>2</v>
      </c>
      <c r="K15" s="130">
        <f t="shared" si="2"/>
        <v>118</v>
      </c>
      <c r="L15" s="138">
        <f t="shared" si="3"/>
        <v>118</v>
      </c>
    </row>
    <row r="16" spans="1:16">
      <c r="A16" s="138" t="s">
        <v>379</v>
      </c>
      <c r="B16" s="138" t="s">
        <v>380</v>
      </c>
      <c r="C16" s="138" t="s">
        <v>381</v>
      </c>
      <c r="D16" s="138" t="s">
        <v>382</v>
      </c>
      <c r="E16" s="138" t="s">
        <v>393</v>
      </c>
      <c r="F16" s="138" t="s">
        <v>398</v>
      </c>
      <c r="G16" s="138" t="s">
        <v>45</v>
      </c>
      <c r="H16" s="138">
        <v>12</v>
      </c>
      <c r="I16" s="130">
        <f t="shared" si="0"/>
        <v>28</v>
      </c>
      <c r="J16" s="130">
        <f t="shared" si="1"/>
        <v>1</v>
      </c>
      <c r="K16" s="130">
        <f t="shared" si="2"/>
        <v>29</v>
      </c>
      <c r="L16" s="138">
        <f t="shared" si="3"/>
        <v>29</v>
      </c>
    </row>
    <row r="17" spans="1:12">
      <c r="A17" s="138" t="s">
        <v>379</v>
      </c>
      <c r="B17" s="138" t="s">
        <v>380</v>
      </c>
      <c r="C17" s="138" t="s">
        <v>381</v>
      </c>
      <c r="D17" s="138" t="s">
        <v>382</v>
      </c>
      <c r="E17" s="138" t="s">
        <v>268</v>
      </c>
      <c r="F17" s="138" t="s">
        <v>399</v>
      </c>
      <c r="G17" s="138" t="s">
        <v>43</v>
      </c>
      <c r="H17" s="138">
        <v>43</v>
      </c>
      <c r="I17" s="130">
        <f t="shared" si="0"/>
        <v>98</v>
      </c>
      <c r="J17" s="130">
        <f t="shared" si="1"/>
        <v>2</v>
      </c>
      <c r="K17" s="130">
        <f t="shared" si="2"/>
        <v>100</v>
      </c>
      <c r="L17" s="138">
        <f t="shared" si="3"/>
        <v>100</v>
      </c>
    </row>
    <row r="18" spans="1:12">
      <c r="A18" s="138" t="s">
        <v>379</v>
      </c>
      <c r="B18" s="138" t="s">
        <v>380</v>
      </c>
      <c r="C18" s="138" t="s">
        <v>381</v>
      </c>
      <c r="D18" s="138" t="s">
        <v>382</v>
      </c>
      <c r="E18" s="138" t="s">
        <v>268</v>
      </c>
      <c r="F18" s="138" t="s">
        <v>400</v>
      </c>
      <c r="G18" s="138" t="s">
        <v>42</v>
      </c>
      <c r="H18" s="138">
        <v>69</v>
      </c>
      <c r="I18" s="130">
        <f t="shared" si="0"/>
        <v>158</v>
      </c>
      <c r="J18" s="130">
        <f t="shared" si="1"/>
        <v>3</v>
      </c>
      <c r="K18" s="130">
        <f t="shared" si="2"/>
        <v>161</v>
      </c>
      <c r="L18" s="138">
        <f t="shared" si="3"/>
        <v>161</v>
      </c>
    </row>
    <row r="19" spans="1:12">
      <c r="A19" s="138" t="s">
        <v>379</v>
      </c>
      <c r="B19" s="138" t="s">
        <v>380</v>
      </c>
      <c r="C19" s="138" t="s">
        <v>381</v>
      </c>
      <c r="D19" s="138" t="s">
        <v>382</v>
      </c>
      <c r="E19" s="138" t="s">
        <v>268</v>
      </c>
      <c r="F19" s="138" t="s">
        <v>401</v>
      </c>
      <c r="G19" s="138" t="s">
        <v>41</v>
      </c>
      <c r="H19" s="138">
        <v>41</v>
      </c>
      <c r="I19" s="130">
        <f t="shared" si="0"/>
        <v>94</v>
      </c>
      <c r="J19" s="130">
        <f t="shared" si="1"/>
        <v>2</v>
      </c>
      <c r="K19" s="130">
        <f t="shared" si="2"/>
        <v>96</v>
      </c>
      <c r="L19" s="138">
        <f t="shared" si="3"/>
        <v>96</v>
      </c>
    </row>
    <row r="20" spans="1:12">
      <c r="A20" s="138" t="s">
        <v>379</v>
      </c>
      <c r="B20" s="138" t="s">
        <v>380</v>
      </c>
      <c r="C20" s="138" t="s">
        <v>381</v>
      </c>
      <c r="D20" s="138" t="s">
        <v>382</v>
      </c>
      <c r="E20" s="138" t="s">
        <v>268</v>
      </c>
      <c r="F20" s="138" t="s">
        <v>402</v>
      </c>
      <c r="G20" s="138" t="s">
        <v>44</v>
      </c>
      <c r="H20" s="138">
        <v>16</v>
      </c>
      <c r="I20" s="130">
        <f t="shared" si="0"/>
        <v>38</v>
      </c>
      <c r="J20" s="130">
        <f t="shared" si="1"/>
        <v>1</v>
      </c>
      <c r="K20" s="130">
        <f t="shared" si="2"/>
        <v>39</v>
      </c>
      <c r="L20" s="138">
        <f t="shared" si="3"/>
        <v>39</v>
      </c>
    </row>
    <row r="21" spans="1:12">
      <c r="A21" s="138" t="s">
        <v>379</v>
      </c>
      <c r="B21" s="138" t="s">
        <v>380</v>
      </c>
      <c r="C21" s="138" t="s">
        <v>381</v>
      </c>
      <c r="D21" s="138" t="s">
        <v>382</v>
      </c>
      <c r="E21" s="138" t="s">
        <v>268</v>
      </c>
      <c r="F21" s="138" t="s">
        <v>403</v>
      </c>
      <c r="G21" s="138" t="s">
        <v>45</v>
      </c>
      <c r="H21" s="138">
        <v>4</v>
      </c>
      <c r="I21" s="130">
        <f t="shared" si="0"/>
        <v>10</v>
      </c>
      <c r="J21" s="130">
        <f t="shared" si="1"/>
        <v>1</v>
      </c>
      <c r="K21" s="130">
        <f t="shared" si="2"/>
        <v>11</v>
      </c>
      <c r="L21" s="138">
        <f t="shared" si="3"/>
        <v>11</v>
      </c>
    </row>
    <row r="22" spans="1:12">
      <c r="A22" s="138" t="s">
        <v>379</v>
      </c>
      <c r="B22" s="138" t="s">
        <v>380</v>
      </c>
      <c r="C22" s="138" t="s">
        <v>381</v>
      </c>
      <c r="D22" s="138" t="s">
        <v>382</v>
      </c>
      <c r="E22" s="138" t="s">
        <v>404</v>
      </c>
      <c r="F22" s="138" t="s">
        <v>405</v>
      </c>
      <c r="G22" s="138" t="s">
        <v>43</v>
      </c>
      <c r="H22" s="138">
        <v>242</v>
      </c>
      <c r="I22" s="130">
        <f t="shared" si="0"/>
        <v>550</v>
      </c>
      <c r="J22" s="130">
        <f t="shared" si="1"/>
        <v>9</v>
      </c>
      <c r="K22" s="130">
        <f t="shared" si="2"/>
        <v>559</v>
      </c>
      <c r="L22" s="138">
        <f t="shared" si="3"/>
        <v>559</v>
      </c>
    </row>
    <row r="23" spans="1:12">
      <c r="A23" s="138" t="s">
        <v>379</v>
      </c>
      <c r="B23" s="138" t="s">
        <v>380</v>
      </c>
      <c r="C23" s="138" t="s">
        <v>381</v>
      </c>
      <c r="D23" s="138" t="s">
        <v>382</v>
      </c>
      <c r="E23" s="138" t="s">
        <v>404</v>
      </c>
      <c r="F23" s="138" t="s">
        <v>406</v>
      </c>
      <c r="G23" s="138" t="s">
        <v>42</v>
      </c>
      <c r="H23" s="138">
        <v>352</v>
      </c>
      <c r="I23" s="130">
        <f t="shared" si="0"/>
        <v>800</v>
      </c>
      <c r="J23" s="130">
        <f t="shared" si="1"/>
        <v>13</v>
      </c>
      <c r="K23" s="130">
        <f t="shared" si="2"/>
        <v>813</v>
      </c>
      <c r="L23" s="138">
        <f t="shared" si="3"/>
        <v>813</v>
      </c>
    </row>
    <row r="24" spans="1:12">
      <c r="A24" s="138" t="s">
        <v>379</v>
      </c>
      <c r="B24" s="138" t="s">
        <v>380</v>
      </c>
      <c r="C24" s="138" t="s">
        <v>381</v>
      </c>
      <c r="D24" s="138" t="s">
        <v>382</v>
      </c>
      <c r="E24" s="138" t="s">
        <v>404</v>
      </c>
      <c r="F24" s="138" t="s">
        <v>407</v>
      </c>
      <c r="G24" s="138" t="s">
        <v>41</v>
      </c>
      <c r="H24" s="138">
        <v>225</v>
      </c>
      <c r="I24" s="130">
        <f t="shared" si="0"/>
        <v>512</v>
      </c>
      <c r="J24" s="130">
        <f t="shared" si="1"/>
        <v>8</v>
      </c>
      <c r="K24" s="130">
        <f t="shared" si="2"/>
        <v>520</v>
      </c>
      <c r="L24" s="138">
        <f t="shared" si="3"/>
        <v>520</v>
      </c>
    </row>
    <row r="25" spans="1:12">
      <c r="A25" s="138" t="s">
        <v>379</v>
      </c>
      <c r="B25" s="138" t="s">
        <v>380</v>
      </c>
      <c r="C25" s="138" t="s">
        <v>381</v>
      </c>
      <c r="D25" s="138" t="s">
        <v>382</v>
      </c>
      <c r="E25" s="138" t="s">
        <v>404</v>
      </c>
      <c r="F25" s="138" t="s">
        <v>408</v>
      </c>
      <c r="G25" s="138" t="s">
        <v>44</v>
      </c>
      <c r="H25" s="138">
        <v>84</v>
      </c>
      <c r="I25" s="130">
        <f t="shared" si="0"/>
        <v>192</v>
      </c>
      <c r="J25" s="130">
        <f t="shared" si="1"/>
        <v>3</v>
      </c>
      <c r="K25" s="130">
        <f t="shared" si="2"/>
        <v>195</v>
      </c>
      <c r="L25" s="138">
        <f t="shared" si="3"/>
        <v>195</v>
      </c>
    </row>
    <row r="26" spans="1:12">
      <c r="A26" s="138" t="s">
        <v>379</v>
      </c>
      <c r="B26" s="138" t="s">
        <v>380</v>
      </c>
      <c r="C26" s="138" t="s">
        <v>381</v>
      </c>
      <c r="D26" s="138" t="s">
        <v>382</v>
      </c>
      <c r="E26" s="138" t="s">
        <v>404</v>
      </c>
      <c r="F26" s="138" t="s">
        <v>409</v>
      </c>
      <c r="G26" s="138" t="s">
        <v>45</v>
      </c>
      <c r="H26" s="138">
        <v>21</v>
      </c>
      <c r="I26" s="130">
        <f t="shared" si="0"/>
        <v>48</v>
      </c>
      <c r="J26" s="130">
        <f t="shared" si="1"/>
        <v>1</v>
      </c>
      <c r="K26" s="130">
        <f t="shared" si="2"/>
        <v>49</v>
      </c>
      <c r="L26" s="138">
        <f t="shared" si="3"/>
        <v>49</v>
      </c>
    </row>
    <row r="27" spans="1:12">
      <c r="A27" s="138" t="s">
        <v>379</v>
      </c>
      <c r="B27" s="138" t="s">
        <v>410</v>
      </c>
      <c r="C27" s="138" t="s">
        <v>205</v>
      </c>
      <c r="D27" s="138" t="s">
        <v>206</v>
      </c>
      <c r="E27" s="138" t="s">
        <v>411</v>
      </c>
      <c r="F27" s="138" t="s">
        <v>412</v>
      </c>
      <c r="G27" s="138" t="s">
        <v>218</v>
      </c>
      <c r="H27" s="138">
        <v>91</v>
      </c>
      <c r="I27" s="130">
        <f>ROUNDUP(H27*1.03*1.07*1.03,0)*2</f>
        <v>208</v>
      </c>
      <c r="J27" s="130">
        <f>ROUNDUP(H27*1.03/30,0)</f>
        <v>4</v>
      </c>
      <c r="K27" s="130">
        <f t="shared" si="2"/>
        <v>212</v>
      </c>
      <c r="L27" s="138">
        <f t="shared" si="3"/>
        <v>212</v>
      </c>
    </row>
    <row r="28" spans="1:12">
      <c r="A28" s="138" t="s">
        <v>379</v>
      </c>
      <c r="B28" s="138" t="s">
        <v>410</v>
      </c>
      <c r="C28" s="138" t="s">
        <v>205</v>
      </c>
      <c r="D28" s="138" t="s">
        <v>206</v>
      </c>
      <c r="E28" s="138" t="s">
        <v>411</v>
      </c>
      <c r="F28" s="138" t="s">
        <v>413</v>
      </c>
      <c r="G28" s="138" t="s">
        <v>43</v>
      </c>
      <c r="H28" s="138">
        <v>702</v>
      </c>
      <c r="I28" s="130">
        <f t="shared" ref="I28:I91" si="5">ROUNDUP(H28*1.03*1.07*1.03,0)*2</f>
        <v>1594</v>
      </c>
      <c r="J28" s="130">
        <f t="shared" ref="J28:J77" si="6">ROUNDUP(H28*1.03/30,0)</f>
        <v>25</v>
      </c>
      <c r="K28" s="130">
        <f t="shared" si="2"/>
        <v>1619</v>
      </c>
      <c r="L28" s="138">
        <f t="shared" si="3"/>
        <v>1619</v>
      </c>
    </row>
    <row r="29" spans="1:12">
      <c r="A29" s="138" t="s">
        <v>379</v>
      </c>
      <c r="B29" s="138" t="s">
        <v>410</v>
      </c>
      <c r="C29" s="138" t="s">
        <v>205</v>
      </c>
      <c r="D29" s="138" t="s">
        <v>206</v>
      </c>
      <c r="E29" s="138" t="s">
        <v>411</v>
      </c>
      <c r="F29" s="138" t="s">
        <v>414</v>
      </c>
      <c r="G29" s="138" t="s">
        <v>42</v>
      </c>
      <c r="H29" s="138">
        <v>1215</v>
      </c>
      <c r="I29" s="130">
        <f t="shared" si="5"/>
        <v>2760</v>
      </c>
      <c r="J29" s="130">
        <f t="shared" si="6"/>
        <v>42</v>
      </c>
      <c r="K29" s="130">
        <f t="shared" si="2"/>
        <v>2802</v>
      </c>
      <c r="L29" s="138">
        <f t="shared" si="3"/>
        <v>2802</v>
      </c>
    </row>
    <row r="30" spans="1:12">
      <c r="A30" s="138" t="s">
        <v>379</v>
      </c>
      <c r="B30" s="138" t="s">
        <v>410</v>
      </c>
      <c r="C30" s="138" t="s">
        <v>205</v>
      </c>
      <c r="D30" s="138" t="s">
        <v>206</v>
      </c>
      <c r="E30" s="138" t="s">
        <v>411</v>
      </c>
      <c r="F30" s="138" t="s">
        <v>415</v>
      </c>
      <c r="G30" s="138" t="s">
        <v>41</v>
      </c>
      <c r="H30" s="138">
        <v>1052</v>
      </c>
      <c r="I30" s="130">
        <f t="shared" si="5"/>
        <v>2390</v>
      </c>
      <c r="J30" s="130">
        <f t="shared" si="6"/>
        <v>37</v>
      </c>
      <c r="K30" s="130">
        <f t="shared" si="2"/>
        <v>2427</v>
      </c>
      <c r="L30" s="138">
        <f t="shared" si="3"/>
        <v>2427</v>
      </c>
    </row>
    <row r="31" spans="1:12">
      <c r="A31" s="138" t="s">
        <v>379</v>
      </c>
      <c r="B31" s="138" t="s">
        <v>410</v>
      </c>
      <c r="C31" s="138" t="s">
        <v>205</v>
      </c>
      <c r="D31" s="138" t="s">
        <v>206</v>
      </c>
      <c r="E31" s="138" t="s">
        <v>411</v>
      </c>
      <c r="F31" s="138" t="s">
        <v>416</v>
      </c>
      <c r="G31" s="138" t="s">
        <v>44</v>
      </c>
      <c r="H31" s="138">
        <v>564</v>
      </c>
      <c r="I31" s="130">
        <f t="shared" si="5"/>
        <v>1282</v>
      </c>
      <c r="J31" s="130">
        <f t="shared" si="6"/>
        <v>20</v>
      </c>
      <c r="K31" s="130">
        <f t="shared" si="2"/>
        <v>1302</v>
      </c>
      <c r="L31" s="138">
        <f t="shared" si="3"/>
        <v>1302</v>
      </c>
    </row>
    <row r="32" spans="1:12">
      <c r="A32" s="138" t="s">
        <v>379</v>
      </c>
      <c r="B32" s="138" t="s">
        <v>410</v>
      </c>
      <c r="C32" s="138" t="s">
        <v>205</v>
      </c>
      <c r="D32" s="138" t="s">
        <v>206</v>
      </c>
      <c r="E32" s="138" t="s">
        <v>411</v>
      </c>
      <c r="F32" s="138" t="s">
        <v>417</v>
      </c>
      <c r="G32" s="138" t="s">
        <v>45</v>
      </c>
      <c r="H32" s="138">
        <v>142</v>
      </c>
      <c r="I32" s="130">
        <f t="shared" si="5"/>
        <v>324</v>
      </c>
      <c r="J32" s="130">
        <f t="shared" si="6"/>
        <v>5</v>
      </c>
      <c r="K32" s="130">
        <f t="shared" si="2"/>
        <v>329</v>
      </c>
      <c r="L32" s="138">
        <f t="shared" si="3"/>
        <v>329</v>
      </c>
    </row>
    <row r="33" spans="1:12">
      <c r="A33" s="138" t="s">
        <v>379</v>
      </c>
      <c r="B33" s="138" t="s">
        <v>410</v>
      </c>
      <c r="C33" s="138" t="s">
        <v>205</v>
      </c>
      <c r="D33" s="138" t="s">
        <v>206</v>
      </c>
      <c r="E33" s="138" t="s">
        <v>418</v>
      </c>
      <c r="F33" s="138" t="s">
        <v>419</v>
      </c>
      <c r="G33" s="138" t="s">
        <v>218</v>
      </c>
      <c r="H33" s="138">
        <v>44</v>
      </c>
      <c r="I33" s="130">
        <f t="shared" si="5"/>
        <v>100</v>
      </c>
      <c r="J33" s="130">
        <f t="shared" si="6"/>
        <v>2</v>
      </c>
      <c r="K33" s="130">
        <f t="shared" si="2"/>
        <v>102</v>
      </c>
      <c r="L33" s="138">
        <f t="shared" si="3"/>
        <v>102</v>
      </c>
    </row>
    <row r="34" spans="1:12">
      <c r="A34" s="138" t="s">
        <v>379</v>
      </c>
      <c r="B34" s="138" t="s">
        <v>410</v>
      </c>
      <c r="C34" s="138" t="s">
        <v>205</v>
      </c>
      <c r="D34" s="138" t="s">
        <v>206</v>
      </c>
      <c r="E34" s="138" t="s">
        <v>418</v>
      </c>
      <c r="F34" s="138" t="s">
        <v>420</v>
      </c>
      <c r="G34" s="138" t="s">
        <v>43</v>
      </c>
      <c r="H34" s="138">
        <v>352</v>
      </c>
      <c r="I34" s="130">
        <f t="shared" si="5"/>
        <v>800</v>
      </c>
      <c r="J34" s="130">
        <f t="shared" si="6"/>
        <v>13</v>
      </c>
      <c r="K34" s="130">
        <f t="shared" si="2"/>
        <v>813</v>
      </c>
      <c r="L34" s="138">
        <f t="shared" si="3"/>
        <v>813</v>
      </c>
    </row>
    <row r="35" spans="1:12">
      <c r="A35" s="138" t="s">
        <v>379</v>
      </c>
      <c r="B35" s="138" t="s">
        <v>410</v>
      </c>
      <c r="C35" s="138" t="s">
        <v>205</v>
      </c>
      <c r="D35" s="138" t="s">
        <v>206</v>
      </c>
      <c r="E35" s="138" t="s">
        <v>418</v>
      </c>
      <c r="F35" s="138" t="s">
        <v>421</v>
      </c>
      <c r="G35" s="138" t="s">
        <v>42</v>
      </c>
      <c r="H35" s="138">
        <v>598</v>
      </c>
      <c r="I35" s="130">
        <f t="shared" si="5"/>
        <v>1358</v>
      </c>
      <c r="J35" s="130">
        <f t="shared" si="6"/>
        <v>21</v>
      </c>
      <c r="K35" s="130">
        <f t="shared" si="2"/>
        <v>1379</v>
      </c>
      <c r="L35" s="138">
        <f t="shared" si="3"/>
        <v>1379</v>
      </c>
    </row>
    <row r="36" spans="1:12">
      <c r="A36" s="138" t="s">
        <v>379</v>
      </c>
      <c r="B36" s="138" t="s">
        <v>410</v>
      </c>
      <c r="C36" s="138" t="s">
        <v>205</v>
      </c>
      <c r="D36" s="138" t="s">
        <v>206</v>
      </c>
      <c r="E36" s="138" t="s">
        <v>418</v>
      </c>
      <c r="F36" s="138" t="s">
        <v>422</v>
      </c>
      <c r="G36" s="138" t="s">
        <v>41</v>
      </c>
      <c r="H36" s="138">
        <v>525</v>
      </c>
      <c r="I36" s="130">
        <f t="shared" si="5"/>
        <v>1192</v>
      </c>
      <c r="J36" s="130">
        <f t="shared" si="6"/>
        <v>19</v>
      </c>
      <c r="K36" s="130">
        <f t="shared" si="2"/>
        <v>1211</v>
      </c>
      <c r="L36" s="138">
        <f t="shared" si="3"/>
        <v>1211</v>
      </c>
    </row>
    <row r="37" spans="1:12">
      <c r="A37" s="138" t="s">
        <v>379</v>
      </c>
      <c r="B37" s="138" t="s">
        <v>410</v>
      </c>
      <c r="C37" s="138" t="s">
        <v>205</v>
      </c>
      <c r="D37" s="138" t="s">
        <v>206</v>
      </c>
      <c r="E37" s="138" t="s">
        <v>418</v>
      </c>
      <c r="F37" s="138" t="s">
        <v>423</v>
      </c>
      <c r="G37" s="138" t="s">
        <v>44</v>
      </c>
      <c r="H37" s="138">
        <v>276</v>
      </c>
      <c r="I37" s="130">
        <f t="shared" si="5"/>
        <v>628</v>
      </c>
      <c r="J37" s="130">
        <f t="shared" si="6"/>
        <v>10</v>
      </c>
      <c r="K37" s="130">
        <f t="shared" si="2"/>
        <v>638</v>
      </c>
      <c r="L37" s="138">
        <f t="shared" si="3"/>
        <v>638</v>
      </c>
    </row>
    <row r="38" spans="1:12">
      <c r="A38" s="138" t="s">
        <v>379</v>
      </c>
      <c r="B38" s="138" t="s">
        <v>410</v>
      </c>
      <c r="C38" s="138" t="s">
        <v>205</v>
      </c>
      <c r="D38" s="138" t="s">
        <v>206</v>
      </c>
      <c r="E38" s="138" t="s">
        <v>418</v>
      </c>
      <c r="F38" s="138" t="s">
        <v>424</v>
      </c>
      <c r="G38" s="138" t="s">
        <v>45</v>
      </c>
      <c r="H38" s="138">
        <v>64</v>
      </c>
      <c r="I38" s="130">
        <f t="shared" si="5"/>
        <v>146</v>
      </c>
      <c r="J38" s="130">
        <f t="shared" si="6"/>
        <v>3</v>
      </c>
      <c r="K38" s="130">
        <f t="shared" si="2"/>
        <v>149</v>
      </c>
      <c r="L38" s="138">
        <f t="shared" si="3"/>
        <v>149</v>
      </c>
    </row>
    <row r="39" spans="1:12">
      <c r="A39" s="138" t="s">
        <v>379</v>
      </c>
      <c r="B39" s="138" t="s">
        <v>410</v>
      </c>
      <c r="C39" s="138" t="s">
        <v>205</v>
      </c>
      <c r="D39" s="138" t="s">
        <v>206</v>
      </c>
      <c r="E39" s="138" t="s">
        <v>425</v>
      </c>
      <c r="F39" s="138" t="s">
        <v>426</v>
      </c>
      <c r="G39" s="138" t="s">
        <v>218</v>
      </c>
      <c r="H39" s="138">
        <v>82</v>
      </c>
      <c r="I39" s="130">
        <f t="shared" si="5"/>
        <v>188</v>
      </c>
      <c r="J39" s="130">
        <f t="shared" si="6"/>
        <v>3</v>
      </c>
      <c r="K39" s="130">
        <f t="shared" si="2"/>
        <v>191</v>
      </c>
      <c r="L39" s="138">
        <f t="shared" si="3"/>
        <v>191</v>
      </c>
    </row>
    <row r="40" spans="1:12">
      <c r="A40" s="138" t="s">
        <v>379</v>
      </c>
      <c r="B40" s="138" t="s">
        <v>410</v>
      </c>
      <c r="C40" s="138" t="s">
        <v>205</v>
      </c>
      <c r="D40" s="138" t="s">
        <v>206</v>
      </c>
      <c r="E40" s="138" t="s">
        <v>425</v>
      </c>
      <c r="F40" s="138" t="s">
        <v>427</v>
      </c>
      <c r="G40" s="138" t="s">
        <v>43</v>
      </c>
      <c r="H40" s="138">
        <v>658</v>
      </c>
      <c r="I40" s="130">
        <f t="shared" si="5"/>
        <v>1494</v>
      </c>
      <c r="J40" s="130">
        <f t="shared" si="6"/>
        <v>23</v>
      </c>
      <c r="K40" s="130">
        <f t="shared" si="2"/>
        <v>1517</v>
      </c>
      <c r="L40" s="138">
        <f t="shared" si="3"/>
        <v>1517</v>
      </c>
    </row>
    <row r="41" spans="1:12">
      <c r="A41" s="138" t="s">
        <v>379</v>
      </c>
      <c r="B41" s="138" t="s">
        <v>410</v>
      </c>
      <c r="C41" s="138" t="s">
        <v>205</v>
      </c>
      <c r="D41" s="138" t="s">
        <v>206</v>
      </c>
      <c r="E41" s="138" t="s">
        <v>425</v>
      </c>
      <c r="F41" s="138" t="s">
        <v>428</v>
      </c>
      <c r="G41" s="138" t="s">
        <v>42</v>
      </c>
      <c r="H41" s="138">
        <v>1113</v>
      </c>
      <c r="I41" s="130">
        <f t="shared" si="5"/>
        <v>2528</v>
      </c>
      <c r="J41" s="130">
        <f t="shared" si="6"/>
        <v>39</v>
      </c>
      <c r="K41" s="130">
        <f t="shared" si="2"/>
        <v>2567</v>
      </c>
      <c r="L41" s="138">
        <f t="shared" si="3"/>
        <v>2567</v>
      </c>
    </row>
    <row r="42" spans="1:12">
      <c r="A42" s="138" t="s">
        <v>379</v>
      </c>
      <c r="B42" s="138" t="s">
        <v>410</v>
      </c>
      <c r="C42" s="138" t="s">
        <v>205</v>
      </c>
      <c r="D42" s="138" t="s">
        <v>206</v>
      </c>
      <c r="E42" s="138" t="s">
        <v>425</v>
      </c>
      <c r="F42" s="138" t="s">
        <v>429</v>
      </c>
      <c r="G42" s="138" t="s">
        <v>41</v>
      </c>
      <c r="H42" s="138">
        <v>996</v>
      </c>
      <c r="I42" s="130">
        <f t="shared" si="5"/>
        <v>2262</v>
      </c>
      <c r="J42" s="130">
        <f t="shared" si="6"/>
        <v>35</v>
      </c>
      <c r="K42" s="130">
        <f t="shared" si="2"/>
        <v>2297</v>
      </c>
      <c r="L42" s="138">
        <f t="shared" si="3"/>
        <v>2297</v>
      </c>
    </row>
    <row r="43" spans="1:12">
      <c r="A43" s="138" t="s">
        <v>379</v>
      </c>
      <c r="B43" s="138" t="s">
        <v>410</v>
      </c>
      <c r="C43" s="138" t="s">
        <v>205</v>
      </c>
      <c r="D43" s="138" t="s">
        <v>206</v>
      </c>
      <c r="E43" s="138" t="s">
        <v>425</v>
      </c>
      <c r="F43" s="138" t="s">
        <v>430</v>
      </c>
      <c r="G43" s="138" t="s">
        <v>44</v>
      </c>
      <c r="H43" s="138">
        <v>527</v>
      </c>
      <c r="I43" s="130">
        <f t="shared" si="5"/>
        <v>1198</v>
      </c>
      <c r="J43" s="130">
        <f t="shared" si="6"/>
        <v>19</v>
      </c>
      <c r="K43" s="130">
        <f t="shared" si="2"/>
        <v>1217</v>
      </c>
      <c r="L43" s="138">
        <f t="shared" si="3"/>
        <v>1217</v>
      </c>
    </row>
    <row r="44" spans="1:12">
      <c r="A44" s="138" t="s">
        <v>379</v>
      </c>
      <c r="B44" s="138" t="s">
        <v>410</v>
      </c>
      <c r="C44" s="138" t="s">
        <v>205</v>
      </c>
      <c r="D44" s="138" t="s">
        <v>206</v>
      </c>
      <c r="E44" s="138" t="s">
        <v>425</v>
      </c>
      <c r="F44" s="138" t="s">
        <v>431</v>
      </c>
      <c r="G44" s="138" t="s">
        <v>45</v>
      </c>
      <c r="H44" s="138">
        <v>141</v>
      </c>
      <c r="I44" s="130">
        <f t="shared" si="5"/>
        <v>322</v>
      </c>
      <c r="J44" s="130">
        <f t="shared" si="6"/>
        <v>5</v>
      </c>
      <c r="K44" s="130">
        <f t="shared" si="2"/>
        <v>327</v>
      </c>
      <c r="L44" s="138">
        <f t="shared" si="3"/>
        <v>327</v>
      </c>
    </row>
    <row r="45" spans="1:12">
      <c r="A45" s="138" t="s">
        <v>379</v>
      </c>
      <c r="B45" s="138" t="s">
        <v>432</v>
      </c>
      <c r="C45" s="138" t="s">
        <v>433</v>
      </c>
      <c r="D45" s="138" t="s">
        <v>434</v>
      </c>
      <c r="E45" s="138" t="s">
        <v>411</v>
      </c>
      <c r="F45" s="138" t="s">
        <v>435</v>
      </c>
      <c r="G45" s="138" t="s">
        <v>218</v>
      </c>
      <c r="H45" s="138">
        <v>6</v>
      </c>
      <c r="I45" s="130">
        <f t="shared" si="5"/>
        <v>14</v>
      </c>
      <c r="J45" s="130">
        <f t="shared" si="6"/>
        <v>1</v>
      </c>
      <c r="K45" s="130">
        <f t="shared" si="2"/>
        <v>15</v>
      </c>
      <c r="L45" s="138">
        <f t="shared" si="3"/>
        <v>15</v>
      </c>
    </row>
    <row r="46" spans="1:12">
      <c r="A46" s="138" t="s">
        <v>379</v>
      </c>
      <c r="B46" s="138" t="s">
        <v>432</v>
      </c>
      <c r="C46" s="138" t="s">
        <v>433</v>
      </c>
      <c r="D46" s="138" t="s">
        <v>434</v>
      </c>
      <c r="E46" s="138" t="s">
        <v>411</v>
      </c>
      <c r="F46" s="138" t="s">
        <v>436</v>
      </c>
      <c r="G46" s="138" t="s">
        <v>43</v>
      </c>
      <c r="H46" s="138">
        <v>280</v>
      </c>
      <c r="I46" s="130">
        <f t="shared" si="5"/>
        <v>636</v>
      </c>
      <c r="J46" s="130">
        <f t="shared" si="6"/>
        <v>10</v>
      </c>
      <c r="K46" s="130">
        <f t="shared" si="2"/>
        <v>646</v>
      </c>
      <c r="L46" s="138">
        <f t="shared" si="3"/>
        <v>646</v>
      </c>
    </row>
    <row r="47" spans="1:12">
      <c r="A47" s="138" t="s">
        <v>379</v>
      </c>
      <c r="B47" s="138" t="s">
        <v>432</v>
      </c>
      <c r="C47" s="138" t="s">
        <v>433</v>
      </c>
      <c r="D47" s="138" t="s">
        <v>434</v>
      </c>
      <c r="E47" s="138" t="s">
        <v>411</v>
      </c>
      <c r="F47" s="138" t="s">
        <v>437</v>
      </c>
      <c r="G47" s="138" t="s">
        <v>42</v>
      </c>
      <c r="H47" s="138">
        <v>541</v>
      </c>
      <c r="I47" s="130">
        <f t="shared" si="5"/>
        <v>1230</v>
      </c>
      <c r="J47" s="130">
        <f t="shared" si="6"/>
        <v>19</v>
      </c>
      <c r="K47" s="130">
        <f t="shared" si="2"/>
        <v>1249</v>
      </c>
      <c r="L47" s="138">
        <f t="shared" si="3"/>
        <v>1249</v>
      </c>
    </row>
    <row r="48" spans="1:12">
      <c r="A48" s="138" t="s">
        <v>379</v>
      </c>
      <c r="B48" s="138" t="s">
        <v>432</v>
      </c>
      <c r="C48" s="138" t="s">
        <v>433</v>
      </c>
      <c r="D48" s="138" t="s">
        <v>434</v>
      </c>
      <c r="E48" s="138" t="s">
        <v>411</v>
      </c>
      <c r="F48" s="138" t="s">
        <v>438</v>
      </c>
      <c r="G48" s="138" t="s">
        <v>41</v>
      </c>
      <c r="H48" s="138">
        <v>459</v>
      </c>
      <c r="I48" s="130">
        <f t="shared" si="5"/>
        <v>1044</v>
      </c>
      <c r="J48" s="130">
        <f t="shared" si="6"/>
        <v>16</v>
      </c>
      <c r="K48" s="130">
        <f t="shared" si="2"/>
        <v>1060</v>
      </c>
      <c r="L48" s="138">
        <f t="shared" si="3"/>
        <v>1060</v>
      </c>
    </row>
    <row r="49" spans="1:12">
      <c r="A49" s="138" t="s">
        <v>379</v>
      </c>
      <c r="B49" s="138" t="s">
        <v>432</v>
      </c>
      <c r="C49" s="138" t="s">
        <v>433</v>
      </c>
      <c r="D49" s="138" t="s">
        <v>434</v>
      </c>
      <c r="E49" s="138" t="s">
        <v>411</v>
      </c>
      <c r="F49" s="138" t="s">
        <v>439</v>
      </c>
      <c r="G49" s="138" t="s">
        <v>44</v>
      </c>
      <c r="H49" s="138">
        <v>244</v>
      </c>
      <c r="I49" s="130">
        <f t="shared" si="5"/>
        <v>554</v>
      </c>
      <c r="J49" s="130">
        <f t="shared" si="6"/>
        <v>9</v>
      </c>
      <c r="K49" s="130">
        <f t="shared" si="2"/>
        <v>563</v>
      </c>
      <c r="L49" s="138">
        <f t="shared" si="3"/>
        <v>563</v>
      </c>
    </row>
    <row r="50" spans="1:12">
      <c r="A50" s="138" t="s">
        <v>379</v>
      </c>
      <c r="B50" s="138" t="s">
        <v>432</v>
      </c>
      <c r="C50" s="138" t="s">
        <v>433</v>
      </c>
      <c r="D50" s="138" t="s">
        <v>434</v>
      </c>
      <c r="E50" s="138" t="s">
        <v>411</v>
      </c>
      <c r="F50" s="138" t="s">
        <v>440</v>
      </c>
      <c r="G50" s="138" t="s">
        <v>45</v>
      </c>
      <c r="H50" s="138">
        <v>42</v>
      </c>
      <c r="I50" s="130">
        <f t="shared" si="5"/>
        <v>96</v>
      </c>
      <c r="J50" s="130">
        <f t="shared" si="6"/>
        <v>2</v>
      </c>
      <c r="K50" s="130">
        <f t="shared" si="2"/>
        <v>98</v>
      </c>
      <c r="L50" s="138">
        <f t="shared" si="3"/>
        <v>98</v>
      </c>
    </row>
    <row r="51" spans="1:12">
      <c r="A51" s="138" t="s">
        <v>379</v>
      </c>
      <c r="B51" s="138" t="s">
        <v>432</v>
      </c>
      <c r="C51" s="138" t="s">
        <v>433</v>
      </c>
      <c r="D51" s="138" t="s">
        <v>434</v>
      </c>
      <c r="E51" s="138" t="s">
        <v>418</v>
      </c>
      <c r="F51" s="138" t="s">
        <v>441</v>
      </c>
      <c r="G51" s="138" t="s">
        <v>218</v>
      </c>
      <c r="H51" s="138">
        <v>3</v>
      </c>
      <c r="I51" s="130">
        <f t="shared" si="5"/>
        <v>8</v>
      </c>
      <c r="J51" s="130">
        <f t="shared" si="6"/>
        <v>1</v>
      </c>
      <c r="K51" s="130">
        <f t="shared" si="2"/>
        <v>9</v>
      </c>
      <c r="L51" s="138">
        <f t="shared" si="3"/>
        <v>9</v>
      </c>
    </row>
    <row r="52" spans="1:12">
      <c r="A52" s="138" t="s">
        <v>379</v>
      </c>
      <c r="B52" s="138" t="s">
        <v>432</v>
      </c>
      <c r="C52" s="138" t="s">
        <v>433</v>
      </c>
      <c r="D52" s="138" t="s">
        <v>434</v>
      </c>
      <c r="E52" s="138" t="s">
        <v>418</v>
      </c>
      <c r="F52" s="138" t="s">
        <v>442</v>
      </c>
      <c r="G52" s="138" t="s">
        <v>43</v>
      </c>
      <c r="H52" s="138">
        <v>152</v>
      </c>
      <c r="I52" s="130">
        <f t="shared" si="5"/>
        <v>346</v>
      </c>
      <c r="J52" s="130">
        <f t="shared" si="6"/>
        <v>6</v>
      </c>
      <c r="K52" s="130">
        <f t="shared" si="2"/>
        <v>352</v>
      </c>
      <c r="L52" s="138">
        <f t="shared" si="3"/>
        <v>352</v>
      </c>
    </row>
    <row r="53" spans="1:12">
      <c r="A53" s="138" t="s">
        <v>379</v>
      </c>
      <c r="B53" s="138" t="s">
        <v>432</v>
      </c>
      <c r="C53" s="138" t="s">
        <v>433</v>
      </c>
      <c r="D53" s="138" t="s">
        <v>434</v>
      </c>
      <c r="E53" s="138" t="s">
        <v>418</v>
      </c>
      <c r="F53" s="138" t="s">
        <v>443</v>
      </c>
      <c r="G53" s="138" t="s">
        <v>42</v>
      </c>
      <c r="H53" s="138">
        <v>291</v>
      </c>
      <c r="I53" s="130">
        <f t="shared" si="5"/>
        <v>662</v>
      </c>
      <c r="J53" s="130">
        <f t="shared" si="6"/>
        <v>10</v>
      </c>
      <c r="K53" s="130">
        <f t="shared" si="2"/>
        <v>672</v>
      </c>
      <c r="L53" s="138">
        <f t="shared" si="3"/>
        <v>672</v>
      </c>
    </row>
    <row r="54" spans="1:12">
      <c r="A54" s="138" t="s">
        <v>379</v>
      </c>
      <c r="B54" s="138" t="s">
        <v>432</v>
      </c>
      <c r="C54" s="138" t="s">
        <v>433</v>
      </c>
      <c r="D54" s="138" t="s">
        <v>434</v>
      </c>
      <c r="E54" s="138" t="s">
        <v>418</v>
      </c>
      <c r="F54" s="138" t="s">
        <v>444</v>
      </c>
      <c r="G54" s="138" t="s">
        <v>41</v>
      </c>
      <c r="H54" s="138">
        <v>243</v>
      </c>
      <c r="I54" s="130">
        <f t="shared" si="5"/>
        <v>552</v>
      </c>
      <c r="J54" s="130">
        <f t="shared" si="6"/>
        <v>9</v>
      </c>
      <c r="K54" s="130">
        <f t="shared" si="2"/>
        <v>561</v>
      </c>
      <c r="L54" s="138">
        <f t="shared" si="3"/>
        <v>561</v>
      </c>
    </row>
    <row r="55" spans="1:12">
      <c r="A55" s="138" t="s">
        <v>379</v>
      </c>
      <c r="B55" s="138" t="s">
        <v>432</v>
      </c>
      <c r="C55" s="138" t="s">
        <v>433</v>
      </c>
      <c r="D55" s="138" t="s">
        <v>434</v>
      </c>
      <c r="E55" s="138" t="s">
        <v>418</v>
      </c>
      <c r="F55" s="138" t="s">
        <v>445</v>
      </c>
      <c r="G55" s="138" t="s">
        <v>44</v>
      </c>
      <c r="H55" s="138">
        <v>141</v>
      </c>
      <c r="I55" s="130">
        <f t="shared" si="5"/>
        <v>322</v>
      </c>
      <c r="J55" s="130">
        <f t="shared" si="6"/>
        <v>5</v>
      </c>
      <c r="K55" s="130">
        <f t="shared" si="2"/>
        <v>327</v>
      </c>
      <c r="L55" s="138">
        <f t="shared" si="3"/>
        <v>327</v>
      </c>
    </row>
    <row r="56" spans="1:12">
      <c r="A56" s="138" t="s">
        <v>379</v>
      </c>
      <c r="B56" s="138" t="s">
        <v>432</v>
      </c>
      <c r="C56" s="138" t="s">
        <v>433</v>
      </c>
      <c r="D56" s="138" t="s">
        <v>434</v>
      </c>
      <c r="E56" s="138" t="s">
        <v>418</v>
      </c>
      <c r="F56" s="138" t="s">
        <v>446</v>
      </c>
      <c r="G56" s="138" t="s">
        <v>45</v>
      </c>
      <c r="H56" s="138">
        <v>24</v>
      </c>
      <c r="I56" s="130">
        <f t="shared" si="5"/>
        <v>56</v>
      </c>
      <c r="J56" s="130">
        <f t="shared" si="6"/>
        <v>1</v>
      </c>
      <c r="K56" s="130">
        <f t="shared" si="2"/>
        <v>57</v>
      </c>
      <c r="L56" s="138">
        <f t="shared" si="3"/>
        <v>57</v>
      </c>
    </row>
    <row r="57" spans="1:12">
      <c r="A57" s="138" t="s">
        <v>379</v>
      </c>
      <c r="B57" s="138" t="s">
        <v>432</v>
      </c>
      <c r="C57" s="138" t="s">
        <v>433</v>
      </c>
      <c r="D57" s="138" t="s">
        <v>434</v>
      </c>
      <c r="E57" s="138" t="s">
        <v>425</v>
      </c>
      <c r="F57" s="138" t="s">
        <v>447</v>
      </c>
      <c r="G57" s="138" t="s">
        <v>218</v>
      </c>
      <c r="H57" s="138">
        <v>5</v>
      </c>
      <c r="I57" s="130">
        <f t="shared" si="5"/>
        <v>12</v>
      </c>
      <c r="J57" s="130">
        <f t="shared" si="6"/>
        <v>1</v>
      </c>
      <c r="K57" s="130">
        <f t="shared" si="2"/>
        <v>13</v>
      </c>
      <c r="L57" s="138">
        <f t="shared" si="3"/>
        <v>13</v>
      </c>
    </row>
    <row r="58" spans="1:12">
      <c r="A58" s="138" t="s">
        <v>379</v>
      </c>
      <c r="B58" s="138" t="s">
        <v>432</v>
      </c>
      <c r="C58" s="138" t="s">
        <v>433</v>
      </c>
      <c r="D58" s="138" t="s">
        <v>434</v>
      </c>
      <c r="E58" s="138" t="s">
        <v>425</v>
      </c>
      <c r="F58" s="138" t="s">
        <v>448</v>
      </c>
      <c r="G58" s="138" t="s">
        <v>43</v>
      </c>
      <c r="H58" s="138">
        <v>223</v>
      </c>
      <c r="I58" s="130">
        <f t="shared" si="5"/>
        <v>508</v>
      </c>
      <c r="J58" s="130">
        <f t="shared" si="6"/>
        <v>8</v>
      </c>
      <c r="K58" s="130">
        <f t="shared" si="2"/>
        <v>516</v>
      </c>
      <c r="L58" s="138">
        <f t="shared" si="3"/>
        <v>516</v>
      </c>
    </row>
    <row r="59" spans="1:12">
      <c r="A59" s="138" t="s">
        <v>379</v>
      </c>
      <c r="B59" s="138" t="s">
        <v>432</v>
      </c>
      <c r="C59" s="138" t="s">
        <v>433</v>
      </c>
      <c r="D59" s="138" t="s">
        <v>434</v>
      </c>
      <c r="E59" s="138" t="s">
        <v>425</v>
      </c>
      <c r="F59" s="138" t="s">
        <v>449</v>
      </c>
      <c r="G59" s="138" t="s">
        <v>42</v>
      </c>
      <c r="H59" s="138">
        <v>414</v>
      </c>
      <c r="I59" s="130">
        <f t="shared" si="5"/>
        <v>940</v>
      </c>
      <c r="J59" s="130">
        <f t="shared" si="6"/>
        <v>15</v>
      </c>
      <c r="K59" s="130">
        <f t="shared" si="2"/>
        <v>955</v>
      </c>
      <c r="L59" s="138">
        <f t="shared" si="3"/>
        <v>955</v>
      </c>
    </row>
    <row r="60" spans="1:12">
      <c r="A60" s="138" t="s">
        <v>379</v>
      </c>
      <c r="B60" s="138" t="s">
        <v>432</v>
      </c>
      <c r="C60" s="138" t="s">
        <v>433</v>
      </c>
      <c r="D60" s="138" t="s">
        <v>434</v>
      </c>
      <c r="E60" s="138" t="s">
        <v>425</v>
      </c>
      <c r="F60" s="138" t="s">
        <v>450</v>
      </c>
      <c r="G60" s="138" t="s">
        <v>41</v>
      </c>
      <c r="H60" s="138">
        <v>346</v>
      </c>
      <c r="I60" s="130">
        <f t="shared" si="5"/>
        <v>786</v>
      </c>
      <c r="J60" s="130">
        <f t="shared" si="6"/>
        <v>12</v>
      </c>
      <c r="K60" s="130">
        <f t="shared" si="2"/>
        <v>798</v>
      </c>
      <c r="L60" s="138">
        <f t="shared" si="3"/>
        <v>798</v>
      </c>
    </row>
    <row r="61" spans="1:12">
      <c r="A61" s="138" t="s">
        <v>379</v>
      </c>
      <c r="B61" s="138" t="s">
        <v>432</v>
      </c>
      <c r="C61" s="138" t="s">
        <v>433</v>
      </c>
      <c r="D61" s="138" t="s">
        <v>434</v>
      </c>
      <c r="E61" s="138" t="s">
        <v>425</v>
      </c>
      <c r="F61" s="138" t="s">
        <v>451</v>
      </c>
      <c r="G61" s="138" t="s">
        <v>44</v>
      </c>
      <c r="H61" s="138">
        <v>196</v>
      </c>
      <c r="I61" s="130">
        <f t="shared" si="5"/>
        <v>446</v>
      </c>
      <c r="J61" s="130">
        <f t="shared" si="6"/>
        <v>7</v>
      </c>
      <c r="K61" s="130">
        <f t="shared" si="2"/>
        <v>453</v>
      </c>
      <c r="L61" s="138">
        <f t="shared" si="3"/>
        <v>453</v>
      </c>
    </row>
    <row r="62" spans="1:12">
      <c r="A62" s="138" t="s">
        <v>379</v>
      </c>
      <c r="B62" s="138" t="s">
        <v>432</v>
      </c>
      <c r="C62" s="138" t="s">
        <v>433</v>
      </c>
      <c r="D62" s="138" t="s">
        <v>434</v>
      </c>
      <c r="E62" s="138" t="s">
        <v>425</v>
      </c>
      <c r="F62" s="138" t="s">
        <v>452</v>
      </c>
      <c r="G62" s="138" t="s">
        <v>45</v>
      </c>
      <c r="H62" s="138">
        <v>35</v>
      </c>
      <c r="I62" s="130">
        <f t="shared" si="5"/>
        <v>80</v>
      </c>
      <c r="J62" s="130">
        <f t="shared" si="6"/>
        <v>2</v>
      </c>
      <c r="K62" s="130">
        <f t="shared" si="2"/>
        <v>82</v>
      </c>
      <c r="L62" s="138">
        <f t="shared" si="3"/>
        <v>82</v>
      </c>
    </row>
    <row r="63" spans="1:12">
      <c r="A63" s="138" t="s">
        <v>379</v>
      </c>
      <c r="B63" s="138" t="s">
        <v>453</v>
      </c>
      <c r="C63" s="138" t="s">
        <v>454</v>
      </c>
      <c r="D63" s="138" t="s">
        <v>455</v>
      </c>
      <c r="E63" s="138" t="s">
        <v>266</v>
      </c>
      <c r="F63" s="138" t="s">
        <v>456</v>
      </c>
      <c r="G63" s="138" t="s">
        <v>43</v>
      </c>
      <c r="H63" s="138">
        <v>329</v>
      </c>
      <c r="I63" s="130">
        <f t="shared" si="5"/>
        <v>748</v>
      </c>
      <c r="J63" s="130">
        <f t="shared" si="6"/>
        <v>12</v>
      </c>
      <c r="K63" s="130">
        <f t="shared" si="2"/>
        <v>760</v>
      </c>
      <c r="L63" s="138">
        <f t="shared" si="3"/>
        <v>760</v>
      </c>
    </row>
    <row r="64" spans="1:12">
      <c r="A64" s="138" t="s">
        <v>379</v>
      </c>
      <c r="B64" s="138" t="s">
        <v>453</v>
      </c>
      <c r="C64" s="138" t="s">
        <v>454</v>
      </c>
      <c r="D64" s="138" t="s">
        <v>455</v>
      </c>
      <c r="E64" s="138" t="s">
        <v>266</v>
      </c>
      <c r="F64" s="138" t="s">
        <v>457</v>
      </c>
      <c r="G64" s="138" t="s">
        <v>42</v>
      </c>
      <c r="H64" s="138">
        <v>574</v>
      </c>
      <c r="I64" s="130">
        <f t="shared" si="5"/>
        <v>1304</v>
      </c>
      <c r="J64" s="130">
        <f t="shared" si="6"/>
        <v>20</v>
      </c>
      <c r="K64" s="130">
        <f t="shared" si="2"/>
        <v>1324</v>
      </c>
      <c r="L64" s="138">
        <f t="shared" si="3"/>
        <v>1324</v>
      </c>
    </row>
    <row r="65" spans="1:12">
      <c r="A65" s="138" t="s">
        <v>379</v>
      </c>
      <c r="B65" s="138" t="s">
        <v>453</v>
      </c>
      <c r="C65" s="138" t="s">
        <v>454</v>
      </c>
      <c r="D65" s="138" t="s">
        <v>455</v>
      </c>
      <c r="E65" s="138" t="s">
        <v>266</v>
      </c>
      <c r="F65" s="138" t="s">
        <v>458</v>
      </c>
      <c r="G65" s="138" t="s">
        <v>41</v>
      </c>
      <c r="H65" s="138">
        <v>459</v>
      </c>
      <c r="I65" s="130">
        <f t="shared" si="5"/>
        <v>1044</v>
      </c>
      <c r="J65" s="130">
        <f t="shared" si="6"/>
        <v>16</v>
      </c>
      <c r="K65" s="130">
        <f t="shared" si="2"/>
        <v>1060</v>
      </c>
      <c r="L65" s="138">
        <f t="shared" si="3"/>
        <v>1060</v>
      </c>
    </row>
    <row r="66" spans="1:12">
      <c r="A66" s="138" t="s">
        <v>379</v>
      </c>
      <c r="B66" s="138" t="s">
        <v>453</v>
      </c>
      <c r="C66" s="138" t="s">
        <v>454</v>
      </c>
      <c r="D66" s="138" t="s">
        <v>455</v>
      </c>
      <c r="E66" s="138" t="s">
        <v>266</v>
      </c>
      <c r="F66" s="138" t="s">
        <v>459</v>
      </c>
      <c r="G66" s="138" t="s">
        <v>44</v>
      </c>
      <c r="H66" s="138">
        <v>248</v>
      </c>
      <c r="I66" s="130">
        <f t="shared" si="5"/>
        <v>564</v>
      </c>
      <c r="J66" s="130">
        <f t="shared" si="6"/>
        <v>9</v>
      </c>
      <c r="K66" s="130">
        <f t="shared" si="2"/>
        <v>573</v>
      </c>
      <c r="L66" s="138">
        <f t="shared" si="3"/>
        <v>573</v>
      </c>
    </row>
    <row r="67" spans="1:12">
      <c r="A67" s="138" t="s">
        <v>379</v>
      </c>
      <c r="B67" s="138" t="s">
        <v>453</v>
      </c>
      <c r="C67" s="138" t="s">
        <v>454</v>
      </c>
      <c r="D67" s="138" t="s">
        <v>455</v>
      </c>
      <c r="E67" s="138" t="s">
        <v>266</v>
      </c>
      <c r="F67" s="138" t="s">
        <v>460</v>
      </c>
      <c r="G67" s="138" t="s">
        <v>45</v>
      </c>
      <c r="H67" s="138">
        <v>42</v>
      </c>
      <c r="I67" s="130">
        <f t="shared" si="5"/>
        <v>96</v>
      </c>
      <c r="J67" s="130">
        <f t="shared" si="6"/>
        <v>2</v>
      </c>
      <c r="K67" s="130">
        <f t="shared" ref="K67:K130" si="7">I67+J67</f>
        <v>98</v>
      </c>
      <c r="L67" s="138">
        <f t="shared" ref="L67:L130" si="8">K67</f>
        <v>98</v>
      </c>
    </row>
    <row r="68" spans="1:12">
      <c r="A68" s="138" t="s">
        <v>379</v>
      </c>
      <c r="B68" s="138" t="s">
        <v>453</v>
      </c>
      <c r="C68" s="138" t="s">
        <v>454</v>
      </c>
      <c r="D68" s="138" t="s">
        <v>455</v>
      </c>
      <c r="E68" s="138" t="s">
        <v>207</v>
      </c>
      <c r="F68" s="138" t="s">
        <v>461</v>
      </c>
      <c r="G68" s="138" t="s">
        <v>43</v>
      </c>
      <c r="H68" s="138">
        <v>309</v>
      </c>
      <c r="I68" s="130">
        <f t="shared" si="5"/>
        <v>702</v>
      </c>
      <c r="J68" s="130">
        <f t="shared" si="6"/>
        <v>11</v>
      </c>
      <c r="K68" s="130">
        <f t="shared" si="7"/>
        <v>713</v>
      </c>
      <c r="L68" s="138">
        <f t="shared" si="8"/>
        <v>713</v>
      </c>
    </row>
    <row r="69" spans="1:12">
      <c r="A69" s="138" t="s">
        <v>379</v>
      </c>
      <c r="B69" s="138" t="s">
        <v>453</v>
      </c>
      <c r="C69" s="138" t="s">
        <v>454</v>
      </c>
      <c r="D69" s="138" t="s">
        <v>455</v>
      </c>
      <c r="E69" s="138" t="s">
        <v>207</v>
      </c>
      <c r="F69" s="138" t="s">
        <v>462</v>
      </c>
      <c r="G69" s="138" t="s">
        <v>42</v>
      </c>
      <c r="H69" s="138">
        <v>536</v>
      </c>
      <c r="I69" s="130">
        <f t="shared" si="5"/>
        <v>1218</v>
      </c>
      <c r="J69" s="130">
        <f t="shared" si="6"/>
        <v>19</v>
      </c>
      <c r="K69" s="130">
        <f t="shared" si="7"/>
        <v>1237</v>
      </c>
      <c r="L69" s="138">
        <f t="shared" si="8"/>
        <v>1237</v>
      </c>
    </row>
    <row r="70" spans="1:12">
      <c r="A70" s="138" t="s">
        <v>379</v>
      </c>
      <c r="B70" s="138" t="s">
        <v>453</v>
      </c>
      <c r="C70" s="138" t="s">
        <v>454</v>
      </c>
      <c r="D70" s="138" t="s">
        <v>455</v>
      </c>
      <c r="E70" s="138" t="s">
        <v>207</v>
      </c>
      <c r="F70" s="138" t="s">
        <v>463</v>
      </c>
      <c r="G70" s="138" t="s">
        <v>41</v>
      </c>
      <c r="H70" s="138">
        <v>434</v>
      </c>
      <c r="I70" s="130">
        <f t="shared" si="5"/>
        <v>986</v>
      </c>
      <c r="J70" s="130">
        <f t="shared" si="6"/>
        <v>15</v>
      </c>
      <c r="K70" s="130">
        <f t="shared" si="7"/>
        <v>1001</v>
      </c>
      <c r="L70" s="138">
        <f t="shared" si="8"/>
        <v>1001</v>
      </c>
    </row>
    <row r="71" spans="1:12">
      <c r="A71" s="138" t="s">
        <v>379</v>
      </c>
      <c r="B71" s="138" t="s">
        <v>453</v>
      </c>
      <c r="C71" s="138" t="s">
        <v>454</v>
      </c>
      <c r="D71" s="138" t="s">
        <v>455</v>
      </c>
      <c r="E71" s="138" t="s">
        <v>207</v>
      </c>
      <c r="F71" s="138" t="s">
        <v>464</v>
      </c>
      <c r="G71" s="138" t="s">
        <v>44</v>
      </c>
      <c r="H71" s="138">
        <v>230</v>
      </c>
      <c r="I71" s="130">
        <f t="shared" si="5"/>
        <v>524</v>
      </c>
      <c r="J71" s="130">
        <f t="shared" si="6"/>
        <v>8</v>
      </c>
      <c r="K71" s="130">
        <f t="shared" si="7"/>
        <v>532</v>
      </c>
      <c r="L71" s="138">
        <f t="shared" si="8"/>
        <v>532</v>
      </c>
    </row>
    <row r="72" spans="1:12">
      <c r="A72" s="138" t="s">
        <v>379</v>
      </c>
      <c r="B72" s="138" t="s">
        <v>453</v>
      </c>
      <c r="C72" s="138" t="s">
        <v>454</v>
      </c>
      <c r="D72" s="138" t="s">
        <v>455</v>
      </c>
      <c r="E72" s="138" t="s">
        <v>207</v>
      </c>
      <c r="F72" s="138" t="s">
        <v>465</v>
      </c>
      <c r="G72" s="138" t="s">
        <v>45</v>
      </c>
      <c r="H72" s="138">
        <v>40</v>
      </c>
      <c r="I72" s="130">
        <f t="shared" si="5"/>
        <v>92</v>
      </c>
      <c r="J72" s="130">
        <f t="shared" si="6"/>
        <v>2</v>
      </c>
      <c r="K72" s="130">
        <f t="shared" si="7"/>
        <v>94</v>
      </c>
      <c r="L72" s="138">
        <f t="shared" si="8"/>
        <v>94</v>
      </c>
    </row>
    <row r="73" spans="1:12">
      <c r="A73" s="138" t="s">
        <v>379</v>
      </c>
      <c r="B73" s="138" t="s">
        <v>453</v>
      </c>
      <c r="C73" s="138" t="s">
        <v>454</v>
      </c>
      <c r="D73" s="138" t="s">
        <v>455</v>
      </c>
      <c r="E73" s="138" t="s">
        <v>466</v>
      </c>
      <c r="F73" s="138" t="s">
        <v>467</v>
      </c>
      <c r="G73" s="138" t="s">
        <v>43</v>
      </c>
      <c r="H73" s="138">
        <v>188</v>
      </c>
      <c r="I73" s="130">
        <f t="shared" si="5"/>
        <v>428</v>
      </c>
      <c r="J73" s="130">
        <f t="shared" si="6"/>
        <v>7</v>
      </c>
      <c r="K73" s="130">
        <f t="shared" si="7"/>
        <v>435</v>
      </c>
      <c r="L73" s="138">
        <f t="shared" si="8"/>
        <v>435</v>
      </c>
    </row>
    <row r="74" spans="1:12">
      <c r="A74" s="138" t="s">
        <v>379</v>
      </c>
      <c r="B74" s="138" t="s">
        <v>453</v>
      </c>
      <c r="C74" s="138" t="s">
        <v>454</v>
      </c>
      <c r="D74" s="138" t="s">
        <v>455</v>
      </c>
      <c r="E74" s="138" t="s">
        <v>466</v>
      </c>
      <c r="F74" s="138" t="s">
        <v>468</v>
      </c>
      <c r="G74" s="138" t="s">
        <v>42</v>
      </c>
      <c r="H74" s="138">
        <v>359</v>
      </c>
      <c r="I74" s="130">
        <f t="shared" si="5"/>
        <v>816</v>
      </c>
      <c r="J74" s="130">
        <f t="shared" si="6"/>
        <v>13</v>
      </c>
      <c r="K74" s="130">
        <f t="shared" si="7"/>
        <v>829</v>
      </c>
      <c r="L74" s="138">
        <f t="shared" si="8"/>
        <v>829</v>
      </c>
    </row>
    <row r="75" spans="1:12">
      <c r="A75" s="138" t="s">
        <v>379</v>
      </c>
      <c r="B75" s="138" t="s">
        <v>453</v>
      </c>
      <c r="C75" s="138" t="s">
        <v>454</v>
      </c>
      <c r="D75" s="138" t="s">
        <v>455</v>
      </c>
      <c r="E75" s="138" t="s">
        <v>466</v>
      </c>
      <c r="F75" s="138" t="s">
        <v>469</v>
      </c>
      <c r="G75" s="138" t="s">
        <v>41</v>
      </c>
      <c r="H75" s="138">
        <v>293</v>
      </c>
      <c r="I75" s="130">
        <f t="shared" si="5"/>
        <v>666</v>
      </c>
      <c r="J75" s="130">
        <f t="shared" si="6"/>
        <v>11</v>
      </c>
      <c r="K75" s="130">
        <f t="shared" si="7"/>
        <v>677</v>
      </c>
      <c r="L75" s="138">
        <f t="shared" si="8"/>
        <v>677</v>
      </c>
    </row>
    <row r="76" spans="1:12">
      <c r="A76" s="138" t="s">
        <v>379</v>
      </c>
      <c r="B76" s="138" t="s">
        <v>453</v>
      </c>
      <c r="C76" s="138" t="s">
        <v>454</v>
      </c>
      <c r="D76" s="138" t="s">
        <v>455</v>
      </c>
      <c r="E76" s="138" t="s">
        <v>466</v>
      </c>
      <c r="F76" s="138" t="s">
        <v>470</v>
      </c>
      <c r="G76" s="138" t="s">
        <v>44</v>
      </c>
      <c r="H76" s="138">
        <v>143</v>
      </c>
      <c r="I76" s="130">
        <f t="shared" si="5"/>
        <v>326</v>
      </c>
      <c r="J76" s="130">
        <f t="shared" si="6"/>
        <v>5</v>
      </c>
      <c r="K76" s="130">
        <f t="shared" si="7"/>
        <v>331</v>
      </c>
      <c r="L76" s="138">
        <f t="shared" si="8"/>
        <v>331</v>
      </c>
    </row>
    <row r="77" spans="1:12">
      <c r="A77" s="138" t="s">
        <v>379</v>
      </c>
      <c r="B77" s="138" t="s">
        <v>453</v>
      </c>
      <c r="C77" s="138" t="s">
        <v>454</v>
      </c>
      <c r="D77" s="138" t="s">
        <v>455</v>
      </c>
      <c r="E77" s="138" t="s">
        <v>466</v>
      </c>
      <c r="F77" s="138" t="s">
        <v>471</v>
      </c>
      <c r="G77" s="138" t="s">
        <v>45</v>
      </c>
      <c r="H77" s="138">
        <v>23</v>
      </c>
      <c r="I77" s="130">
        <f t="shared" si="5"/>
        <v>54</v>
      </c>
      <c r="J77" s="130">
        <f t="shared" si="6"/>
        <v>1</v>
      </c>
      <c r="K77" s="130">
        <f t="shared" si="7"/>
        <v>55</v>
      </c>
      <c r="L77" s="138">
        <f t="shared" si="8"/>
        <v>55</v>
      </c>
    </row>
    <row r="78" spans="1:12">
      <c r="A78" s="138" t="s">
        <v>379</v>
      </c>
      <c r="B78" s="138" t="s">
        <v>472</v>
      </c>
      <c r="C78" s="138" t="s">
        <v>473</v>
      </c>
      <c r="D78" s="138" t="s">
        <v>474</v>
      </c>
      <c r="E78" s="138" t="s">
        <v>265</v>
      </c>
      <c r="F78" s="138" t="s">
        <v>475</v>
      </c>
      <c r="G78" s="138" t="s">
        <v>43</v>
      </c>
      <c r="H78" s="138">
        <v>218</v>
      </c>
      <c r="I78" s="130">
        <f t="shared" si="5"/>
        <v>496</v>
      </c>
      <c r="J78" s="130">
        <f>ROUNDUP(H78*1.03/15,0)</f>
        <v>15</v>
      </c>
      <c r="K78" s="130">
        <f t="shared" si="7"/>
        <v>511</v>
      </c>
      <c r="L78" s="138">
        <f t="shared" si="8"/>
        <v>511</v>
      </c>
    </row>
    <row r="79" spans="1:12">
      <c r="A79" s="138" t="s">
        <v>379</v>
      </c>
      <c r="B79" s="138" t="s">
        <v>472</v>
      </c>
      <c r="C79" s="138" t="s">
        <v>473</v>
      </c>
      <c r="D79" s="138" t="s">
        <v>474</v>
      </c>
      <c r="E79" s="138" t="s">
        <v>265</v>
      </c>
      <c r="F79" s="138" t="s">
        <v>476</v>
      </c>
      <c r="G79" s="138" t="s">
        <v>42</v>
      </c>
      <c r="H79" s="138">
        <v>280</v>
      </c>
      <c r="I79" s="130">
        <f t="shared" si="5"/>
        <v>636</v>
      </c>
      <c r="J79" s="130">
        <f t="shared" ref="J79:J92" si="9">ROUNDUP(H79*1.03/15,0)</f>
        <v>20</v>
      </c>
      <c r="K79" s="130">
        <f t="shared" si="7"/>
        <v>656</v>
      </c>
      <c r="L79" s="138">
        <f t="shared" si="8"/>
        <v>656</v>
      </c>
    </row>
    <row r="80" spans="1:12">
      <c r="A80" s="138" t="s">
        <v>379</v>
      </c>
      <c r="B80" s="138" t="s">
        <v>472</v>
      </c>
      <c r="C80" s="138" t="s">
        <v>473</v>
      </c>
      <c r="D80" s="138" t="s">
        <v>474</v>
      </c>
      <c r="E80" s="138" t="s">
        <v>265</v>
      </c>
      <c r="F80" s="138" t="s">
        <v>477</v>
      </c>
      <c r="G80" s="138" t="s">
        <v>41</v>
      </c>
      <c r="H80" s="138">
        <v>158</v>
      </c>
      <c r="I80" s="130">
        <f t="shared" si="5"/>
        <v>360</v>
      </c>
      <c r="J80" s="130">
        <f t="shared" si="9"/>
        <v>11</v>
      </c>
      <c r="K80" s="130">
        <f t="shared" si="7"/>
        <v>371</v>
      </c>
      <c r="L80" s="138">
        <f t="shared" si="8"/>
        <v>371</v>
      </c>
    </row>
    <row r="81" spans="1:12">
      <c r="A81" s="138" t="s">
        <v>379</v>
      </c>
      <c r="B81" s="138" t="s">
        <v>472</v>
      </c>
      <c r="C81" s="138" t="s">
        <v>473</v>
      </c>
      <c r="D81" s="138" t="s">
        <v>474</v>
      </c>
      <c r="E81" s="138" t="s">
        <v>265</v>
      </c>
      <c r="F81" s="138" t="s">
        <v>478</v>
      </c>
      <c r="G81" s="138" t="s">
        <v>44</v>
      </c>
      <c r="H81" s="138">
        <v>58</v>
      </c>
      <c r="I81" s="130">
        <f t="shared" si="5"/>
        <v>132</v>
      </c>
      <c r="J81" s="130">
        <f t="shared" si="9"/>
        <v>4</v>
      </c>
      <c r="K81" s="130">
        <f t="shared" si="7"/>
        <v>136</v>
      </c>
      <c r="L81" s="138">
        <f t="shared" si="8"/>
        <v>136</v>
      </c>
    </row>
    <row r="82" spans="1:12">
      <c r="A82" s="138" t="s">
        <v>379</v>
      </c>
      <c r="B82" s="138" t="s">
        <v>472</v>
      </c>
      <c r="C82" s="138" t="s">
        <v>473</v>
      </c>
      <c r="D82" s="138" t="s">
        <v>474</v>
      </c>
      <c r="E82" s="138" t="s">
        <v>265</v>
      </c>
      <c r="F82" s="138" t="s">
        <v>479</v>
      </c>
      <c r="G82" s="138" t="s">
        <v>45</v>
      </c>
      <c r="H82" s="138">
        <v>8</v>
      </c>
      <c r="I82" s="130">
        <f t="shared" si="5"/>
        <v>20</v>
      </c>
      <c r="J82" s="130">
        <f t="shared" si="9"/>
        <v>1</v>
      </c>
      <c r="K82" s="130">
        <f t="shared" si="7"/>
        <v>21</v>
      </c>
      <c r="L82" s="138">
        <f t="shared" si="8"/>
        <v>21</v>
      </c>
    </row>
    <row r="83" spans="1:12">
      <c r="A83" s="138" t="s">
        <v>379</v>
      </c>
      <c r="B83" s="138" t="s">
        <v>472</v>
      </c>
      <c r="C83" s="138" t="s">
        <v>473</v>
      </c>
      <c r="D83" s="138" t="s">
        <v>474</v>
      </c>
      <c r="E83" s="138" t="s">
        <v>266</v>
      </c>
      <c r="F83" s="138" t="s">
        <v>480</v>
      </c>
      <c r="G83" s="138" t="s">
        <v>43</v>
      </c>
      <c r="H83" s="138">
        <v>290</v>
      </c>
      <c r="I83" s="130">
        <f t="shared" si="5"/>
        <v>660</v>
      </c>
      <c r="J83" s="130">
        <f t="shared" si="9"/>
        <v>20</v>
      </c>
      <c r="K83" s="130">
        <f t="shared" si="7"/>
        <v>680</v>
      </c>
      <c r="L83" s="138">
        <f t="shared" si="8"/>
        <v>680</v>
      </c>
    </row>
    <row r="84" spans="1:12">
      <c r="A84" s="138" t="s">
        <v>379</v>
      </c>
      <c r="B84" s="138" t="s">
        <v>472</v>
      </c>
      <c r="C84" s="138" t="s">
        <v>473</v>
      </c>
      <c r="D84" s="138" t="s">
        <v>474</v>
      </c>
      <c r="E84" s="138" t="s">
        <v>266</v>
      </c>
      <c r="F84" s="138" t="s">
        <v>481</v>
      </c>
      <c r="G84" s="138" t="s">
        <v>42</v>
      </c>
      <c r="H84" s="138">
        <v>363</v>
      </c>
      <c r="I84" s="130">
        <f t="shared" si="5"/>
        <v>826</v>
      </c>
      <c r="J84" s="130">
        <f t="shared" si="9"/>
        <v>25</v>
      </c>
      <c r="K84" s="130">
        <f t="shared" si="7"/>
        <v>851</v>
      </c>
      <c r="L84" s="138">
        <f t="shared" si="8"/>
        <v>851</v>
      </c>
    </row>
    <row r="85" spans="1:12">
      <c r="A85" s="138" t="s">
        <v>379</v>
      </c>
      <c r="B85" s="138" t="s">
        <v>472</v>
      </c>
      <c r="C85" s="138" t="s">
        <v>473</v>
      </c>
      <c r="D85" s="138" t="s">
        <v>474</v>
      </c>
      <c r="E85" s="138" t="s">
        <v>266</v>
      </c>
      <c r="F85" s="138" t="s">
        <v>482</v>
      </c>
      <c r="G85" s="138" t="s">
        <v>41</v>
      </c>
      <c r="H85" s="138">
        <v>205</v>
      </c>
      <c r="I85" s="130">
        <f t="shared" si="5"/>
        <v>466</v>
      </c>
      <c r="J85" s="130">
        <f t="shared" si="9"/>
        <v>15</v>
      </c>
      <c r="K85" s="130">
        <f t="shared" si="7"/>
        <v>481</v>
      </c>
      <c r="L85" s="138">
        <f t="shared" si="8"/>
        <v>481</v>
      </c>
    </row>
    <row r="86" spans="1:12">
      <c r="A86" s="138" t="s">
        <v>379</v>
      </c>
      <c r="B86" s="138" t="s">
        <v>472</v>
      </c>
      <c r="C86" s="138" t="s">
        <v>473</v>
      </c>
      <c r="D86" s="138" t="s">
        <v>474</v>
      </c>
      <c r="E86" s="138" t="s">
        <v>266</v>
      </c>
      <c r="F86" s="138" t="s">
        <v>483</v>
      </c>
      <c r="G86" s="138" t="s">
        <v>44</v>
      </c>
      <c r="H86" s="138">
        <v>75</v>
      </c>
      <c r="I86" s="130">
        <f t="shared" si="5"/>
        <v>172</v>
      </c>
      <c r="J86" s="130">
        <f t="shared" si="9"/>
        <v>6</v>
      </c>
      <c r="K86" s="130">
        <f t="shared" si="7"/>
        <v>178</v>
      </c>
      <c r="L86" s="138">
        <f t="shared" si="8"/>
        <v>178</v>
      </c>
    </row>
    <row r="87" spans="1:12">
      <c r="A87" s="138" t="s">
        <v>379</v>
      </c>
      <c r="B87" s="138" t="s">
        <v>472</v>
      </c>
      <c r="C87" s="138" t="s">
        <v>473</v>
      </c>
      <c r="D87" s="138" t="s">
        <v>474</v>
      </c>
      <c r="E87" s="138" t="s">
        <v>266</v>
      </c>
      <c r="F87" s="138" t="s">
        <v>484</v>
      </c>
      <c r="G87" s="138" t="s">
        <v>45</v>
      </c>
      <c r="H87" s="138">
        <v>11</v>
      </c>
      <c r="I87" s="130">
        <f t="shared" si="5"/>
        <v>26</v>
      </c>
      <c r="J87" s="130">
        <f t="shared" si="9"/>
        <v>1</v>
      </c>
      <c r="K87" s="130">
        <f t="shared" si="7"/>
        <v>27</v>
      </c>
      <c r="L87" s="138">
        <f t="shared" si="8"/>
        <v>27</v>
      </c>
    </row>
    <row r="88" spans="1:12">
      <c r="A88" s="138" t="s">
        <v>379</v>
      </c>
      <c r="B88" s="138" t="s">
        <v>472</v>
      </c>
      <c r="C88" s="138" t="s">
        <v>473</v>
      </c>
      <c r="D88" s="138" t="s">
        <v>474</v>
      </c>
      <c r="E88" s="138" t="s">
        <v>485</v>
      </c>
      <c r="F88" s="138" t="s">
        <v>486</v>
      </c>
      <c r="G88" s="138" t="s">
        <v>43</v>
      </c>
      <c r="H88" s="138">
        <v>102</v>
      </c>
      <c r="I88" s="130">
        <f t="shared" si="5"/>
        <v>232</v>
      </c>
      <c r="J88" s="130">
        <f t="shared" si="9"/>
        <v>8</v>
      </c>
      <c r="K88" s="130">
        <f t="shared" si="7"/>
        <v>240</v>
      </c>
      <c r="L88" s="138">
        <f t="shared" si="8"/>
        <v>240</v>
      </c>
    </row>
    <row r="89" spans="1:12">
      <c r="A89" s="138" t="s">
        <v>379</v>
      </c>
      <c r="B89" s="138" t="s">
        <v>472</v>
      </c>
      <c r="C89" s="138" t="s">
        <v>473</v>
      </c>
      <c r="D89" s="138" t="s">
        <v>474</v>
      </c>
      <c r="E89" s="138" t="s">
        <v>485</v>
      </c>
      <c r="F89" s="138" t="s">
        <v>487</v>
      </c>
      <c r="G89" s="138" t="s">
        <v>42</v>
      </c>
      <c r="H89" s="138">
        <v>131</v>
      </c>
      <c r="I89" s="130">
        <f t="shared" si="5"/>
        <v>298</v>
      </c>
      <c r="J89" s="130">
        <f t="shared" si="9"/>
        <v>9</v>
      </c>
      <c r="K89" s="130">
        <f t="shared" si="7"/>
        <v>307</v>
      </c>
      <c r="L89" s="138">
        <f t="shared" si="8"/>
        <v>307</v>
      </c>
    </row>
    <row r="90" spans="1:12">
      <c r="A90" s="138" t="s">
        <v>379</v>
      </c>
      <c r="B90" s="138" t="s">
        <v>472</v>
      </c>
      <c r="C90" s="138" t="s">
        <v>473</v>
      </c>
      <c r="D90" s="138" t="s">
        <v>474</v>
      </c>
      <c r="E90" s="138" t="s">
        <v>485</v>
      </c>
      <c r="F90" s="138" t="s">
        <v>488</v>
      </c>
      <c r="G90" s="138" t="s">
        <v>41</v>
      </c>
      <c r="H90" s="138">
        <v>77</v>
      </c>
      <c r="I90" s="130">
        <f t="shared" si="5"/>
        <v>176</v>
      </c>
      <c r="J90" s="130">
        <f t="shared" si="9"/>
        <v>6</v>
      </c>
      <c r="K90" s="130">
        <f t="shared" si="7"/>
        <v>182</v>
      </c>
      <c r="L90" s="138">
        <f t="shared" si="8"/>
        <v>182</v>
      </c>
    </row>
    <row r="91" spans="1:12">
      <c r="A91" s="138" t="s">
        <v>379</v>
      </c>
      <c r="B91" s="138" t="s">
        <v>472</v>
      </c>
      <c r="C91" s="138" t="s">
        <v>473</v>
      </c>
      <c r="D91" s="138" t="s">
        <v>474</v>
      </c>
      <c r="E91" s="138" t="s">
        <v>485</v>
      </c>
      <c r="F91" s="138" t="s">
        <v>489</v>
      </c>
      <c r="G91" s="138" t="s">
        <v>44</v>
      </c>
      <c r="H91" s="138">
        <v>23</v>
      </c>
      <c r="I91" s="130">
        <f t="shared" si="5"/>
        <v>54</v>
      </c>
      <c r="J91" s="130">
        <f t="shared" si="9"/>
        <v>2</v>
      </c>
      <c r="K91" s="130">
        <f t="shared" si="7"/>
        <v>56</v>
      </c>
      <c r="L91" s="138">
        <f t="shared" si="8"/>
        <v>56</v>
      </c>
    </row>
    <row r="92" spans="1:12">
      <c r="A92" s="138" t="s">
        <v>379</v>
      </c>
      <c r="B92" s="138" t="s">
        <v>472</v>
      </c>
      <c r="C92" s="138" t="s">
        <v>473</v>
      </c>
      <c r="D92" s="138" t="s">
        <v>474</v>
      </c>
      <c r="E92" s="138" t="s">
        <v>485</v>
      </c>
      <c r="F92" s="138" t="s">
        <v>490</v>
      </c>
      <c r="G92" s="138" t="s">
        <v>45</v>
      </c>
      <c r="H92" s="138">
        <v>3</v>
      </c>
      <c r="I92" s="130">
        <f t="shared" ref="I92:I155" si="10">ROUNDUP(H92*1.03*1.07*1.03,0)*2</f>
        <v>8</v>
      </c>
      <c r="J92" s="130">
        <f t="shared" si="9"/>
        <v>1</v>
      </c>
      <c r="K92" s="130">
        <f t="shared" si="7"/>
        <v>9</v>
      </c>
      <c r="L92" s="138">
        <f t="shared" si="8"/>
        <v>9</v>
      </c>
    </row>
    <row r="93" spans="1:12">
      <c r="A93" s="138" t="s">
        <v>379</v>
      </c>
      <c r="B93" s="138" t="s">
        <v>491</v>
      </c>
      <c r="C93" s="138" t="s">
        <v>253</v>
      </c>
      <c r="D93" s="138" t="s">
        <v>252</v>
      </c>
      <c r="E93" s="138" t="s">
        <v>265</v>
      </c>
      <c r="F93" s="138" t="s">
        <v>492</v>
      </c>
      <c r="G93" s="138" t="s">
        <v>43</v>
      </c>
      <c r="H93" s="138">
        <v>121</v>
      </c>
      <c r="I93" s="130">
        <f t="shared" si="10"/>
        <v>276</v>
      </c>
      <c r="J93" s="130">
        <f>ROUNDUP(H93*1.03/10,0)</f>
        <v>13</v>
      </c>
      <c r="K93" s="130">
        <f t="shared" si="7"/>
        <v>289</v>
      </c>
      <c r="L93" s="138">
        <f t="shared" si="8"/>
        <v>289</v>
      </c>
    </row>
    <row r="94" spans="1:12">
      <c r="A94" s="138" t="s">
        <v>379</v>
      </c>
      <c r="B94" s="138" t="s">
        <v>491</v>
      </c>
      <c r="C94" s="138" t="s">
        <v>253</v>
      </c>
      <c r="D94" s="138" t="s">
        <v>252</v>
      </c>
      <c r="E94" s="138" t="s">
        <v>265</v>
      </c>
      <c r="F94" s="138" t="s">
        <v>493</v>
      </c>
      <c r="G94" s="138" t="s">
        <v>42</v>
      </c>
      <c r="H94" s="138">
        <v>207</v>
      </c>
      <c r="I94" s="130">
        <f t="shared" si="10"/>
        <v>470</v>
      </c>
      <c r="J94" s="130">
        <f t="shared" ref="J94:J107" si="11">ROUNDUP(H94*1.03/10,0)</f>
        <v>22</v>
      </c>
      <c r="K94" s="130">
        <f t="shared" si="7"/>
        <v>492</v>
      </c>
      <c r="L94" s="138">
        <f t="shared" si="8"/>
        <v>492</v>
      </c>
    </row>
    <row r="95" spans="1:12">
      <c r="A95" s="138" t="s">
        <v>379</v>
      </c>
      <c r="B95" s="138" t="s">
        <v>491</v>
      </c>
      <c r="C95" s="138" t="s">
        <v>253</v>
      </c>
      <c r="D95" s="138" t="s">
        <v>252</v>
      </c>
      <c r="E95" s="138" t="s">
        <v>265</v>
      </c>
      <c r="F95" s="138" t="s">
        <v>494</v>
      </c>
      <c r="G95" s="138" t="s">
        <v>41</v>
      </c>
      <c r="H95" s="138">
        <v>148</v>
      </c>
      <c r="I95" s="130">
        <f t="shared" si="10"/>
        <v>338</v>
      </c>
      <c r="J95" s="130">
        <f t="shared" si="11"/>
        <v>16</v>
      </c>
      <c r="K95" s="130">
        <f t="shared" si="7"/>
        <v>354</v>
      </c>
      <c r="L95" s="138">
        <f t="shared" si="8"/>
        <v>354</v>
      </c>
    </row>
    <row r="96" spans="1:12">
      <c r="A96" s="138" t="s">
        <v>379</v>
      </c>
      <c r="B96" s="138" t="s">
        <v>491</v>
      </c>
      <c r="C96" s="138" t="s">
        <v>253</v>
      </c>
      <c r="D96" s="138" t="s">
        <v>252</v>
      </c>
      <c r="E96" s="138" t="s">
        <v>265</v>
      </c>
      <c r="F96" s="138" t="s">
        <v>495</v>
      </c>
      <c r="G96" s="138" t="s">
        <v>44</v>
      </c>
      <c r="H96" s="138">
        <v>66</v>
      </c>
      <c r="I96" s="130">
        <f t="shared" si="10"/>
        <v>150</v>
      </c>
      <c r="J96" s="130">
        <f t="shared" si="11"/>
        <v>7</v>
      </c>
      <c r="K96" s="130">
        <f t="shared" si="7"/>
        <v>157</v>
      </c>
      <c r="L96" s="138">
        <f t="shared" si="8"/>
        <v>157</v>
      </c>
    </row>
    <row r="97" spans="1:12">
      <c r="A97" s="138" t="s">
        <v>379</v>
      </c>
      <c r="B97" s="138" t="s">
        <v>491</v>
      </c>
      <c r="C97" s="138" t="s">
        <v>253</v>
      </c>
      <c r="D97" s="138" t="s">
        <v>252</v>
      </c>
      <c r="E97" s="138" t="s">
        <v>265</v>
      </c>
      <c r="F97" s="138" t="s">
        <v>496</v>
      </c>
      <c r="G97" s="138" t="s">
        <v>45</v>
      </c>
      <c r="H97" s="138">
        <v>12</v>
      </c>
      <c r="I97" s="130">
        <f t="shared" si="10"/>
        <v>28</v>
      </c>
      <c r="J97" s="130">
        <f t="shared" si="11"/>
        <v>2</v>
      </c>
      <c r="K97" s="130">
        <f t="shared" si="7"/>
        <v>30</v>
      </c>
      <c r="L97" s="138">
        <f t="shared" si="8"/>
        <v>30</v>
      </c>
    </row>
    <row r="98" spans="1:12">
      <c r="A98" s="138" t="s">
        <v>379</v>
      </c>
      <c r="B98" s="138" t="s">
        <v>491</v>
      </c>
      <c r="C98" s="138" t="s">
        <v>253</v>
      </c>
      <c r="D98" s="138" t="s">
        <v>252</v>
      </c>
      <c r="E98" s="138" t="s">
        <v>181</v>
      </c>
      <c r="F98" s="138" t="s">
        <v>497</v>
      </c>
      <c r="G98" s="138" t="s">
        <v>43</v>
      </c>
      <c r="H98" s="138">
        <v>90</v>
      </c>
      <c r="I98" s="130">
        <f t="shared" si="10"/>
        <v>206</v>
      </c>
      <c r="J98" s="130">
        <f t="shared" si="11"/>
        <v>10</v>
      </c>
      <c r="K98" s="130">
        <f t="shared" si="7"/>
        <v>216</v>
      </c>
      <c r="L98" s="138">
        <f t="shared" si="8"/>
        <v>216</v>
      </c>
    </row>
    <row r="99" spans="1:12">
      <c r="A99" s="138" t="s">
        <v>379</v>
      </c>
      <c r="B99" s="138" t="s">
        <v>491</v>
      </c>
      <c r="C99" s="138" t="s">
        <v>253</v>
      </c>
      <c r="D99" s="138" t="s">
        <v>252</v>
      </c>
      <c r="E99" s="138" t="s">
        <v>181</v>
      </c>
      <c r="F99" s="138" t="s">
        <v>498</v>
      </c>
      <c r="G99" s="138" t="s">
        <v>42</v>
      </c>
      <c r="H99" s="138">
        <v>152</v>
      </c>
      <c r="I99" s="130">
        <f t="shared" si="10"/>
        <v>346</v>
      </c>
      <c r="J99" s="130">
        <f t="shared" si="11"/>
        <v>16</v>
      </c>
      <c r="K99" s="130">
        <f t="shared" si="7"/>
        <v>362</v>
      </c>
      <c r="L99" s="138">
        <f t="shared" si="8"/>
        <v>362</v>
      </c>
    </row>
    <row r="100" spans="1:12">
      <c r="A100" s="138" t="s">
        <v>379</v>
      </c>
      <c r="B100" s="138" t="s">
        <v>491</v>
      </c>
      <c r="C100" s="138" t="s">
        <v>253</v>
      </c>
      <c r="D100" s="138" t="s">
        <v>252</v>
      </c>
      <c r="E100" s="138" t="s">
        <v>181</v>
      </c>
      <c r="F100" s="138" t="s">
        <v>499</v>
      </c>
      <c r="G100" s="138" t="s">
        <v>41</v>
      </c>
      <c r="H100" s="138">
        <v>109</v>
      </c>
      <c r="I100" s="130">
        <f t="shared" si="10"/>
        <v>248</v>
      </c>
      <c r="J100" s="130">
        <f t="shared" si="11"/>
        <v>12</v>
      </c>
      <c r="K100" s="130">
        <f t="shared" si="7"/>
        <v>260</v>
      </c>
      <c r="L100" s="138">
        <f t="shared" si="8"/>
        <v>260</v>
      </c>
    </row>
    <row r="101" spans="1:12">
      <c r="A101" s="138" t="s">
        <v>379</v>
      </c>
      <c r="B101" s="138" t="s">
        <v>491</v>
      </c>
      <c r="C101" s="138" t="s">
        <v>253</v>
      </c>
      <c r="D101" s="138" t="s">
        <v>252</v>
      </c>
      <c r="E101" s="138" t="s">
        <v>181</v>
      </c>
      <c r="F101" s="138" t="s">
        <v>500</v>
      </c>
      <c r="G101" s="138" t="s">
        <v>44</v>
      </c>
      <c r="H101" s="138">
        <v>49</v>
      </c>
      <c r="I101" s="130">
        <f t="shared" si="10"/>
        <v>112</v>
      </c>
      <c r="J101" s="130">
        <f t="shared" si="11"/>
        <v>6</v>
      </c>
      <c r="K101" s="130">
        <f t="shared" si="7"/>
        <v>118</v>
      </c>
      <c r="L101" s="138">
        <f t="shared" si="8"/>
        <v>118</v>
      </c>
    </row>
    <row r="102" spans="1:12">
      <c r="A102" s="138" t="s">
        <v>379</v>
      </c>
      <c r="B102" s="138" t="s">
        <v>491</v>
      </c>
      <c r="C102" s="138" t="s">
        <v>253</v>
      </c>
      <c r="D102" s="138" t="s">
        <v>252</v>
      </c>
      <c r="E102" s="138" t="s">
        <v>181</v>
      </c>
      <c r="F102" s="138" t="s">
        <v>501</v>
      </c>
      <c r="G102" s="138" t="s">
        <v>45</v>
      </c>
      <c r="H102" s="138">
        <v>9</v>
      </c>
      <c r="I102" s="130">
        <f t="shared" si="10"/>
        <v>22</v>
      </c>
      <c r="J102" s="130">
        <f t="shared" si="11"/>
        <v>1</v>
      </c>
      <c r="K102" s="130">
        <f t="shared" si="7"/>
        <v>23</v>
      </c>
      <c r="L102" s="138">
        <f t="shared" si="8"/>
        <v>23</v>
      </c>
    </row>
    <row r="103" spans="1:12">
      <c r="A103" s="138" t="s">
        <v>379</v>
      </c>
      <c r="B103" s="138" t="s">
        <v>491</v>
      </c>
      <c r="C103" s="138" t="s">
        <v>253</v>
      </c>
      <c r="D103" s="138" t="s">
        <v>252</v>
      </c>
      <c r="E103" s="138" t="s">
        <v>262</v>
      </c>
      <c r="F103" s="138" t="s">
        <v>502</v>
      </c>
      <c r="G103" s="138" t="s">
        <v>43</v>
      </c>
      <c r="H103" s="138">
        <v>128</v>
      </c>
      <c r="I103" s="130">
        <f t="shared" si="10"/>
        <v>292</v>
      </c>
      <c r="J103" s="130">
        <f t="shared" si="11"/>
        <v>14</v>
      </c>
      <c r="K103" s="130">
        <f t="shared" si="7"/>
        <v>306</v>
      </c>
      <c r="L103" s="138">
        <f t="shared" si="8"/>
        <v>306</v>
      </c>
    </row>
    <row r="104" spans="1:12">
      <c r="A104" s="138" t="s">
        <v>379</v>
      </c>
      <c r="B104" s="138" t="s">
        <v>491</v>
      </c>
      <c r="C104" s="138" t="s">
        <v>253</v>
      </c>
      <c r="D104" s="138" t="s">
        <v>252</v>
      </c>
      <c r="E104" s="138" t="s">
        <v>262</v>
      </c>
      <c r="F104" s="138" t="s">
        <v>503</v>
      </c>
      <c r="G104" s="138" t="s">
        <v>42</v>
      </c>
      <c r="H104" s="138">
        <v>213</v>
      </c>
      <c r="I104" s="130">
        <f t="shared" si="10"/>
        <v>484</v>
      </c>
      <c r="J104" s="130">
        <f t="shared" si="11"/>
        <v>22</v>
      </c>
      <c r="K104" s="130">
        <f t="shared" si="7"/>
        <v>506</v>
      </c>
      <c r="L104" s="138">
        <f t="shared" si="8"/>
        <v>506</v>
      </c>
    </row>
    <row r="105" spans="1:12">
      <c r="A105" s="138" t="s">
        <v>379</v>
      </c>
      <c r="B105" s="138" t="s">
        <v>491</v>
      </c>
      <c r="C105" s="138" t="s">
        <v>253</v>
      </c>
      <c r="D105" s="138" t="s">
        <v>252</v>
      </c>
      <c r="E105" s="138" t="s">
        <v>262</v>
      </c>
      <c r="F105" s="138" t="s">
        <v>504</v>
      </c>
      <c r="G105" s="138" t="s">
        <v>41</v>
      </c>
      <c r="H105" s="138">
        <v>151</v>
      </c>
      <c r="I105" s="130">
        <f t="shared" si="10"/>
        <v>344</v>
      </c>
      <c r="J105" s="130">
        <f t="shared" si="11"/>
        <v>16</v>
      </c>
      <c r="K105" s="130">
        <f t="shared" si="7"/>
        <v>360</v>
      </c>
      <c r="L105" s="138">
        <f t="shared" si="8"/>
        <v>360</v>
      </c>
    </row>
    <row r="106" spans="1:12">
      <c r="A106" s="138" t="s">
        <v>379</v>
      </c>
      <c r="B106" s="138" t="s">
        <v>491</v>
      </c>
      <c r="C106" s="138" t="s">
        <v>253</v>
      </c>
      <c r="D106" s="138" t="s">
        <v>252</v>
      </c>
      <c r="E106" s="138" t="s">
        <v>262</v>
      </c>
      <c r="F106" s="138" t="s">
        <v>505</v>
      </c>
      <c r="G106" s="138" t="s">
        <v>44</v>
      </c>
      <c r="H106" s="138">
        <v>67</v>
      </c>
      <c r="I106" s="130">
        <f t="shared" si="10"/>
        <v>154</v>
      </c>
      <c r="J106" s="130">
        <f t="shared" si="11"/>
        <v>7</v>
      </c>
      <c r="K106" s="130">
        <f t="shared" si="7"/>
        <v>161</v>
      </c>
      <c r="L106" s="138">
        <f t="shared" si="8"/>
        <v>161</v>
      </c>
    </row>
    <row r="107" spans="1:12">
      <c r="A107" s="138" t="s">
        <v>379</v>
      </c>
      <c r="B107" s="138" t="s">
        <v>491</v>
      </c>
      <c r="C107" s="138" t="s">
        <v>253</v>
      </c>
      <c r="D107" s="138" t="s">
        <v>252</v>
      </c>
      <c r="E107" s="138" t="s">
        <v>262</v>
      </c>
      <c r="F107" s="138" t="s">
        <v>506</v>
      </c>
      <c r="G107" s="138" t="s">
        <v>45</v>
      </c>
      <c r="H107" s="138">
        <v>12</v>
      </c>
      <c r="I107" s="130">
        <f t="shared" si="10"/>
        <v>28</v>
      </c>
      <c r="J107" s="130">
        <f t="shared" si="11"/>
        <v>2</v>
      </c>
      <c r="K107" s="130">
        <f t="shared" si="7"/>
        <v>30</v>
      </c>
      <c r="L107" s="138">
        <f t="shared" si="8"/>
        <v>30</v>
      </c>
    </row>
    <row r="108" spans="1:12">
      <c r="A108" s="138" t="s">
        <v>379</v>
      </c>
      <c r="B108" s="138" t="s">
        <v>507</v>
      </c>
      <c r="C108" s="138" t="s">
        <v>226</v>
      </c>
      <c r="D108" s="138" t="s">
        <v>225</v>
      </c>
      <c r="E108" s="138" t="s">
        <v>265</v>
      </c>
      <c r="F108" s="138" t="s">
        <v>508</v>
      </c>
      <c r="G108" s="138" t="s">
        <v>43</v>
      </c>
      <c r="H108" s="138">
        <v>200</v>
      </c>
      <c r="I108" s="130">
        <f t="shared" si="10"/>
        <v>456</v>
      </c>
      <c r="J108" s="130">
        <f>ROUNDUP(H108*1.03/10,0)</f>
        <v>21</v>
      </c>
      <c r="K108" s="130">
        <f t="shared" si="7"/>
        <v>477</v>
      </c>
      <c r="L108" s="138">
        <f t="shared" si="8"/>
        <v>477</v>
      </c>
    </row>
    <row r="109" spans="1:12">
      <c r="A109" s="138" t="s">
        <v>379</v>
      </c>
      <c r="B109" s="138" t="s">
        <v>507</v>
      </c>
      <c r="C109" s="138" t="s">
        <v>226</v>
      </c>
      <c r="D109" s="138" t="s">
        <v>225</v>
      </c>
      <c r="E109" s="138" t="s">
        <v>265</v>
      </c>
      <c r="F109" s="138" t="s">
        <v>509</v>
      </c>
      <c r="G109" s="138" t="s">
        <v>42</v>
      </c>
      <c r="H109" s="138">
        <v>357</v>
      </c>
      <c r="I109" s="130">
        <f t="shared" si="10"/>
        <v>812</v>
      </c>
      <c r="J109" s="130">
        <f t="shared" ref="J109:J122" si="12">ROUNDUP(H109*1.03/10,0)</f>
        <v>37</v>
      </c>
      <c r="K109" s="130">
        <f t="shared" si="7"/>
        <v>849</v>
      </c>
      <c r="L109" s="138">
        <f t="shared" si="8"/>
        <v>849</v>
      </c>
    </row>
    <row r="110" spans="1:12">
      <c r="A110" s="138" t="s">
        <v>379</v>
      </c>
      <c r="B110" s="138" t="s">
        <v>507</v>
      </c>
      <c r="C110" s="138" t="s">
        <v>226</v>
      </c>
      <c r="D110" s="138" t="s">
        <v>225</v>
      </c>
      <c r="E110" s="138" t="s">
        <v>265</v>
      </c>
      <c r="F110" s="138" t="s">
        <v>510</v>
      </c>
      <c r="G110" s="138" t="s">
        <v>41</v>
      </c>
      <c r="H110" s="138">
        <v>291</v>
      </c>
      <c r="I110" s="130">
        <f t="shared" si="10"/>
        <v>662</v>
      </c>
      <c r="J110" s="130">
        <f t="shared" si="12"/>
        <v>30</v>
      </c>
      <c r="K110" s="130">
        <f t="shared" si="7"/>
        <v>692</v>
      </c>
      <c r="L110" s="138">
        <f t="shared" si="8"/>
        <v>692</v>
      </c>
    </row>
    <row r="111" spans="1:12">
      <c r="A111" s="138" t="s">
        <v>379</v>
      </c>
      <c r="B111" s="138" t="s">
        <v>507</v>
      </c>
      <c r="C111" s="138" t="s">
        <v>226</v>
      </c>
      <c r="D111" s="138" t="s">
        <v>225</v>
      </c>
      <c r="E111" s="138" t="s">
        <v>265</v>
      </c>
      <c r="F111" s="138" t="s">
        <v>511</v>
      </c>
      <c r="G111" s="138" t="s">
        <v>44</v>
      </c>
      <c r="H111" s="138">
        <v>138</v>
      </c>
      <c r="I111" s="130">
        <f t="shared" si="10"/>
        <v>314</v>
      </c>
      <c r="J111" s="130">
        <f t="shared" si="12"/>
        <v>15</v>
      </c>
      <c r="K111" s="130">
        <f t="shared" si="7"/>
        <v>329</v>
      </c>
      <c r="L111" s="138">
        <f t="shared" si="8"/>
        <v>329</v>
      </c>
    </row>
    <row r="112" spans="1:12">
      <c r="A112" s="138" t="s">
        <v>379</v>
      </c>
      <c r="B112" s="138" t="s">
        <v>507</v>
      </c>
      <c r="C112" s="138" t="s">
        <v>226</v>
      </c>
      <c r="D112" s="138" t="s">
        <v>225</v>
      </c>
      <c r="E112" s="138" t="s">
        <v>265</v>
      </c>
      <c r="F112" s="138" t="s">
        <v>512</v>
      </c>
      <c r="G112" s="138" t="s">
        <v>45</v>
      </c>
      <c r="H112" s="138">
        <v>19</v>
      </c>
      <c r="I112" s="130">
        <f t="shared" si="10"/>
        <v>44</v>
      </c>
      <c r="J112" s="130">
        <f t="shared" si="12"/>
        <v>2</v>
      </c>
      <c r="K112" s="130">
        <f t="shared" si="7"/>
        <v>46</v>
      </c>
      <c r="L112" s="138">
        <f t="shared" si="8"/>
        <v>46</v>
      </c>
    </row>
    <row r="113" spans="1:12">
      <c r="A113" s="138" t="s">
        <v>379</v>
      </c>
      <c r="B113" s="138" t="s">
        <v>507</v>
      </c>
      <c r="C113" s="138" t="s">
        <v>226</v>
      </c>
      <c r="D113" s="138" t="s">
        <v>225</v>
      </c>
      <c r="E113" s="138" t="s">
        <v>181</v>
      </c>
      <c r="F113" s="138" t="s">
        <v>232</v>
      </c>
      <c r="G113" s="138" t="s">
        <v>43</v>
      </c>
      <c r="H113" s="138">
        <v>187</v>
      </c>
      <c r="I113" s="130">
        <f t="shared" si="10"/>
        <v>426</v>
      </c>
      <c r="J113" s="130">
        <f t="shared" si="12"/>
        <v>20</v>
      </c>
      <c r="K113" s="130">
        <f t="shared" si="7"/>
        <v>446</v>
      </c>
      <c r="L113" s="138">
        <f t="shared" si="8"/>
        <v>446</v>
      </c>
    </row>
    <row r="114" spans="1:12">
      <c r="A114" s="138" t="s">
        <v>379</v>
      </c>
      <c r="B114" s="138" t="s">
        <v>507</v>
      </c>
      <c r="C114" s="138" t="s">
        <v>226</v>
      </c>
      <c r="D114" s="138" t="s">
        <v>225</v>
      </c>
      <c r="E114" s="138" t="s">
        <v>181</v>
      </c>
      <c r="F114" s="138" t="s">
        <v>235</v>
      </c>
      <c r="G114" s="138" t="s">
        <v>42</v>
      </c>
      <c r="H114" s="138">
        <v>348</v>
      </c>
      <c r="I114" s="130">
        <f t="shared" si="10"/>
        <v>792</v>
      </c>
      <c r="J114" s="130">
        <f t="shared" si="12"/>
        <v>36</v>
      </c>
      <c r="K114" s="130">
        <f t="shared" si="7"/>
        <v>828</v>
      </c>
      <c r="L114" s="138">
        <f t="shared" si="8"/>
        <v>828</v>
      </c>
    </row>
    <row r="115" spans="1:12">
      <c r="A115" s="138" t="s">
        <v>379</v>
      </c>
      <c r="B115" s="138" t="s">
        <v>507</v>
      </c>
      <c r="C115" s="138" t="s">
        <v>226</v>
      </c>
      <c r="D115" s="138" t="s">
        <v>225</v>
      </c>
      <c r="E115" s="138" t="s">
        <v>181</v>
      </c>
      <c r="F115" s="138" t="s">
        <v>238</v>
      </c>
      <c r="G115" s="138" t="s">
        <v>41</v>
      </c>
      <c r="H115" s="138">
        <v>289</v>
      </c>
      <c r="I115" s="130">
        <f t="shared" si="10"/>
        <v>658</v>
      </c>
      <c r="J115" s="130">
        <f t="shared" si="12"/>
        <v>30</v>
      </c>
      <c r="K115" s="130">
        <f t="shared" si="7"/>
        <v>688</v>
      </c>
      <c r="L115" s="138">
        <f t="shared" si="8"/>
        <v>688</v>
      </c>
    </row>
    <row r="116" spans="1:12">
      <c r="A116" s="138" t="s">
        <v>379</v>
      </c>
      <c r="B116" s="138" t="s">
        <v>507</v>
      </c>
      <c r="C116" s="138" t="s">
        <v>226</v>
      </c>
      <c r="D116" s="138" t="s">
        <v>225</v>
      </c>
      <c r="E116" s="138" t="s">
        <v>181</v>
      </c>
      <c r="F116" s="138" t="s">
        <v>229</v>
      </c>
      <c r="G116" s="138" t="s">
        <v>44</v>
      </c>
      <c r="H116" s="138">
        <v>122</v>
      </c>
      <c r="I116" s="130">
        <f t="shared" si="10"/>
        <v>278</v>
      </c>
      <c r="J116" s="130">
        <f t="shared" si="12"/>
        <v>13</v>
      </c>
      <c r="K116" s="130">
        <f t="shared" si="7"/>
        <v>291</v>
      </c>
      <c r="L116" s="138">
        <f t="shared" si="8"/>
        <v>291</v>
      </c>
    </row>
    <row r="117" spans="1:12">
      <c r="A117" s="138" t="s">
        <v>379</v>
      </c>
      <c r="B117" s="138" t="s">
        <v>507</v>
      </c>
      <c r="C117" s="138" t="s">
        <v>226</v>
      </c>
      <c r="D117" s="138" t="s">
        <v>225</v>
      </c>
      <c r="E117" s="138" t="s">
        <v>181</v>
      </c>
      <c r="F117" s="138" t="s">
        <v>293</v>
      </c>
      <c r="G117" s="138" t="s">
        <v>45</v>
      </c>
      <c r="H117" s="138">
        <v>20</v>
      </c>
      <c r="I117" s="130">
        <f t="shared" si="10"/>
        <v>46</v>
      </c>
      <c r="J117" s="130">
        <f t="shared" si="12"/>
        <v>3</v>
      </c>
      <c r="K117" s="130">
        <f t="shared" si="7"/>
        <v>49</v>
      </c>
      <c r="L117" s="138">
        <f t="shared" si="8"/>
        <v>49</v>
      </c>
    </row>
    <row r="118" spans="1:12">
      <c r="A118" s="138" t="s">
        <v>379</v>
      </c>
      <c r="B118" s="138" t="s">
        <v>507</v>
      </c>
      <c r="C118" s="138" t="s">
        <v>226</v>
      </c>
      <c r="D118" s="138" t="s">
        <v>225</v>
      </c>
      <c r="E118" s="138" t="s">
        <v>262</v>
      </c>
      <c r="F118" s="138" t="s">
        <v>231</v>
      </c>
      <c r="G118" s="138" t="s">
        <v>43</v>
      </c>
      <c r="H118" s="138">
        <v>376</v>
      </c>
      <c r="I118" s="130">
        <f t="shared" si="10"/>
        <v>854</v>
      </c>
      <c r="J118" s="130">
        <f t="shared" si="12"/>
        <v>39</v>
      </c>
      <c r="K118" s="130">
        <f t="shared" si="7"/>
        <v>893</v>
      </c>
      <c r="L118" s="138">
        <f t="shared" si="8"/>
        <v>893</v>
      </c>
    </row>
    <row r="119" spans="1:12">
      <c r="A119" s="138" t="s">
        <v>379</v>
      </c>
      <c r="B119" s="138" t="s">
        <v>507</v>
      </c>
      <c r="C119" s="138" t="s">
        <v>226</v>
      </c>
      <c r="D119" s="138" t="s">
        <v>225</v>
      </c>
      <c r="E119" s="138" t="s">
        <v>262</v>
      </c>
      <c r="F119" s="138" t="s">
        <v>234</v>
      </c>
      <c r="G119" s="138" t="s">
        <v>42</v>
      </c>
      <c r="H119" s="138">
        <v>685</v>
      </c>
      <c r="I119" s="130">
        <f t="shared" si="10"/>
        <v>1556</v>
      </c>
      <c r="J119" s="130">
        <f t="shared" si="12"/>
        <v>71</v>
      </c>
      <c r="K119" s="130">
        <f t="shared" si="7"/>
        <v>1627</v>
      </c>
      <c r="L119" s="138">
        <f t="shared" si="8"/>
        <v>1627</v>
      </c>
    </row>
    <row r="120" spans="1:12">
      <c r="A120" s="138" t="s">
        <v>379</v>
      </c>
      <c r="B120" s="138" t="s">
        <v>507</v>
      </c>
      <c r="C120" s="138" t="s">
        <v>226</v>
      </c>
      <c r="D120" s="138" t="s">
        <v>225</v>
      </c>
      <c r="E120" s="138" t="s">
        <v>262</v>
      </c>
      <c r="F120" s="138" t="s">
        <v>237</v>
      </c>
      <c r="G120" s="138" t="s">
        <v>41</v>
      </c>
      <c r="H120" s="138">
        <v>572</v>
      </c>
      <c r="I120" s="130">
        <f t="shared" si="10"/>
        <v>1300</v>
      </c>
      <c r="J120" s="130">
        <f t="shared" si="12"/>
        <v>59</v>
      </c>
      <c r="K120" s="130">
        <f t="shared" si="7"/>
        <v>1359</v>
      </c>
      <c r="L120" s="138">
        <f t="shared" si="8"/>
        <v>1359</v>
      </c>
    </row>
    <row r="121" spans="1:12">
      <c r="A121" s="138" t="s">
        <v>379</v>
      </c>
      <c r="B121" s="138" t="s">
        <v>507</v>
      </c>
      <c r="C121" s="138" t="s">
        <v>226</v>
      </c>
      <c r="D121" s="138" t="s">
        <v>225</v>
      </c>
      <c r="E121" s="138" t="s">
        <v>262</v>
      </c>
      <c r="F121" s="138" t="s">
        <v>228</v>
      </c>
      <c r="G121" s="138" t="s">
        <v>44</v>
      </c>
      <c r="H121" s="138">
        <v>263</v>
      </c>
      <c r="I121" s="130">
        <f t="shared" si="10"/>
        <v>598</v>
      </c>
      <c r="J121" s="130">
        <f t="shared" si="12"/>
        <v>28</v>
      </c>
      <c r="K121" s="130">
        <f t="shared" si="7"/>
        <v>626</v>
      </c>
      <c r="L121" s="138">
        <f t="shared" si="8"/>
        <v>626</v>
      </c>
    </row>
    <row r="122" spans="1:12">
      <c r="A122" s="138" t="s">
        <v>379</v>
      </c>
      <c r="B122" s="138" t="s">
        <v>507</v>
      </c>
      <c r="C122" s="138" t="s">
        <v>226</v>
      </c>
      <c r="D122" s="138" t="s">
        <v>225</v>
      </c>
      <c r="E122" s="138" t="s">
        <v>262</v>
      </c>
      <c r="F122" s="138" t="s">
        <v>227</v>
      </c>
      <c r="G122" s="138" t="s">
        <v>45</v>
      </c>
      <c r="H122" s="138">
        <v>43</v>
      </c>
      <c r="I122" s="130">
        <f t="shared" si="10"/>
        <v>98</v>
      </c>
      <c r="J122" s="130">
        <f t="shared" si="12"/>
        <v>5</v>
      </c>
      <c r="K122" s="130">
        <f t="shared" si="7"/>
        <v>103</v>
      </c>
      <c r="L122" s="138">
        <f t="shared" si="8"/>
        <v>103</v>
      </c>
    </row>
    <row r="123" spans="1:12">
      <c r="A123" s="138" t="s">
        <v>379</v>
      </c>
      <c r="B123" s="138" t="s">
        <v>513</v>
      </c>
      <c r="C123" s="138" t="s">
        <v>242</v>
      </c>
      <c r="D123" s="138" t="s">
        <v>241</v>
      </c>
      <c r="E123" s="138" t="s">
        <v>265</v>
      </c>
      <c r="F123" s="138" t="s">
        <v>514</v>
      </c>
      <c r="G123" s="138" t="s">
        <v>43</v>
      </c>
      <c r="H123" s="138">
        <v>111</v>
      </c>
      <c r="I123" s="130">
        <f t="shared" si="10"/>
        <v>254</v>
      </c>
      <c r="J123" s="130">
        <f>ROUNDUP(H123*1.03/10,0)</f>
        <v>12</v>
      </c>
      <c r="K123" s="130">
        <f t="shared" si="7"/>
        <v>266</v>
      </c>
      <c r="L123" s="138">
        <f t="shared" si="8"/>
        <v>266</v>
      </c>
    </row>
    <row r="124" spans="1:12">
      <c r="A124" s="138" t="s">
        <v>379</v>
      </c>
      <c r="B124" s="138" t="s">
        <v>513</v>
      </c>
      <c r="C124" s="138" t="s">
        <v>242</v>
      </c>
      <c r="D124" s="138" t="s">
        <v>241</v>
      </c>
      <c r="E124" s="138" t="s">
        <v>265</v>
      </c>
      <c r="F124" s="138" t="s">
        <v>515</v>
      </c>
      <c r="G124" s="138" t="s">
        <v>42</v>
      </c>
      <c r="H124" s="138">
        <v>189</v>
      </c>
      <c r="I124" s="130">
        <f t="shared" si="10"/>
        <v>430</v>
      </c>
      <c r="J124" s="130">
        <f t="shared" ref="J124:J137" si="13">ROUNDUP(H124*1.03/10,0)</f>
        <v>20</v>
      </c>
      <c r="K124" s="130">
        <f t="shared" si="7"/>
        <v>450</v>
      </c>
      <c r="L124" s="138">
        <f t="shared" si="8"/>
        <v>450</v>
      </c>
    </row>
    <row r="125" spans="1:12">
      <c r="A125" s="138" t="s">
        <v>379</v>
      </c>
      <c r="B125" s="138" t="s">
        <v>513</v>
      </c>
      <c r="C125" s="138" t="s">
        <v>242</v>
      </c>
      <c r="D125" s="138" t="s">
        <v>241</v>
      </c>
      <c r="E125" s="138" t="s">
        <v>265</v>
      </c>
      <c r="F125" s="138" t="s">
        <v>516</v>
      </c>
      <c r="G125" s="138" t="s">
        <v>41</v>
      </c>
      <c r="H125" s="138">
        <v>150</v>
      </c>
      <c r="I125" s="130">
        <f t="shared" si="10"/>
        <v>342</v>
      </c>
      <c r="J125" s="130">
        <f t="shared" si="13"/>
        <v>16</v>
      </c>
      <c r="K125" s="130">
        <f t="shared" si="7"/>
        <v>358</v>
      </c>
      <c r="L125" s="138">
        <f t="shared" si="8"/>
        <v>358</v>
      </c>
    </row>
    <row r="126" spans="1:12">
      <c r="A126" s="138" t="s">
        <v>379</v>
      </c>
      <c r="B126" s="138" t="s">
        <v>513</v>
      </c>
      <c r="C126" s="138" t="s">
        <v>242</v>
      </c>
      <c r="D126" s="138" t="s">
        <v>241</v>
      </c>
      <c r="E126" s="138" t="s">
        <v>265</v>
      </c>
      <c r="F126" s="138" t="s">
        <v>517</v>
      </c>
      <c r="G126" s="138" t="s">
        <v>44</v>
      </c>
      <c r="H126" s="138">
        <v>70</v>
      </c>
      <c r="I126" s="130">
        <f t="shared" si="10"/>
        <v>160</v>
      </c>
      <c r="J126" s="130">
        <f t="shared" si="13"/>
        <v>8</v>
      </c>
      <c r="K126" s="130">
        <f t="shared" si="7"/>
        <v>168</v>
      </c>
      <c r="L126" s="138">
        <f t="shared" si="8"/>
        <v>168</v>
      </c>
    </row>
    <row r="127" spans="1:12">
      <c r="A127" s="138" t="s">
        <v>379</v>
      </c>
      <c r="B127" s="138" t="s">
        <v>513</v>
      </c>
      <c r="C127" s="138" t="s">
        <v>242</v>
      </c>
      <c r="D127" s="138" t="s">
        <v>241</v>
      </c>
      <c r="E127" s="138" t="s">
        <v>265</v>
      </c>
      <c r="F127" s="138" t="s">
        <v>518</v>
      </c>
      <c r="G127" s="138" t="s">
        <v>45</v>
      </c>
      <c r="H127" s="138">
        <v>5</v>
      </c>
      <c r="I127" s="130">
        <f t="shared" si="10"/>
        <v>12</v>
      </c>
      <c r="J127" s="130">
        <f t="shared" si="13"/>
        <v>1</v>
      </c>
      <c r="K127" s="130">
        <f t="shared" si="7"/>
        <v>13</v>
      </c>
      <c r="L127" s="138">
        <f t="shared" si="8"/>
        <v>13</v>
      </c>
    </row>
    <row r="128" spans="1:12">
      <c r="A128" s="138" t="s">
        <v>379</v>
      </c>
      <c r="B128" s="138" t="s">
        <v>513</v>
      </c>
      <c r="C128" s="138" t="s">
        <v>242</v>
      </c>
      <c r="D128" s="138" t="s">
        <v>241</v>
      </c>
      <c r="E128" s="138" t="s">
        <v>181</v>
      </c>
      <c r="F128" s="138" t="s">
        <v>519</v>
      </c>
      <c r="G128" s="138" t="s">
        <v>43</v>
      </c>
      <c r="H128" s="138">
        <v>83</v>
      </c>
      <c r="I128" s="130">
        <f t="shared" si="10"/>
        <v>190</v>
      </c>
      <c r="J128" s="130">
        <f t="shared" si="13"/>
        <v>9</v>
      </c>
      <c r="K128" s="130">
        <f t="shared" si="7"/>
        <v>199</v>
      </c>
      <c r="L128" s="138">
        <f t="shared" si="8"/>
        <v>199</v>
      </c>
    </row>
    <row r="129" spans="1:12">
      <c r="A129" s="138" t="s">
        <v>379</v>
      </c>
      <c r="B129" s="138" t="s">
        <v>513</v>
      </c>
      <c r="C129" s="138" t="s">
        <v>242</v>
      </c>
      <c r="D129" s="138" t="s">
        <v>241</v>
      </c>
      <c r="E129" s="138" t="s">
        <v>181</v>
      </c>
      <c r="F129" s="138" t="s">
        <v>520</v>
      </c>
      <c r="G129" s="138" t="s">
        <v>42</v>
      </c>
      <c r="H129" s="138">
        <v>148</v>
      </c>
      <c r="I129" s="130">
        <f t="shared" si="10"/>
        <v>338</v>
      </c>
      <c r="J129" s="130">
        <f t="shared" si="13"/>
        <v>16</v>
      </c>
      <c r="K129" s="130">
        <f t="shared" si="7"/>
        <v>354</v>
      </c>
      <c r="L129" s="138">
        <f t="shared" si="8"/>
        <v>354</v>
      </c>
    </row>
    <row r="130" spans="1:12">
      <c r="A130" s="138" t="s">
        <v>379</v>
      </c>
      <c r="B130" s="138" t="s">
        <v>513</v>
      </c>
      <c r="C130" s="138" t="s">
        <v>242</v>
      </c>
      <c r="D130" s="138" t="s">
        <v>241</v>
      </c>
      <c r="E130" s="138" t="s">
        <v>181</v>
      </c>
      <c r="F130" s="138" t="s">
        <v>521</v>
      </c>
      <c r="G130" s="138" t="s">
        <v>41</v>
      </c>
      <c r="H130" s="138">
        <v>113</v>
      </c>
      <c r="I130" s="130">
        <f t="shared" si="10"/>
        <v>258</v>
      </c>
      <c r="J130" s="130">
        <f t="shared" si="13"/>
        <v>12</v>
      </c>
      <c r="K130" s="130">
        <f t="shared" si="7"/>
        <v>270</v>
      </c>
      <c r="L130" s="138">
        <f t="shared" si="8"/>
        <v>270</v>
      </c>
    </row>
    <row r="131" spans="1:12">
      <c r="A131" s="138" t="s">
        <v>379</v>
      </c>
      <c r="B131" s="138" t="s">
        <v>513</v>
      </c>
      <c r="C131" s="138" t="s">
        <v>242</v>
      </c>
      <c r="D131" s="138" t="s">
        <v>241</v>
      </c>
      <c r="E131" s="138" t="s">
        <v>181</v>
      </c>
      <c r="F131" s="138" t="s">
        <v>522</v>
      </c>
      <c r="G131" s="138" t="s">
        <v>44</v>
      </c>
      <c r="H131" s="138">
        <v>52</v>
      </c>
      <c r="I131" s="130">
        <f t="shared" si="10"/>
        <v>120</v>
      </c>
      <c r="J131" s="130">
        <f t="shared" si="13"/>
        <v>6</v>
      </c>
      <c r="K131" s="130">
        <f t="shared" ref="K131:K194" si="14">I131+J131</f>
        <v>126</v>
      </c>
      <c r="L131" s="138">
        <f t="shared" ref="L131:L194" si="15">K131</f>
        <v>126</v>
      </c>
    </row>
    <row r="132" spans="1:12">
      <c r="A132" s="138" t="s">
        <v>379</v>
      </c>
      <c r="B132" s="138" t="s">
        <v>513</v>
      </c>
      <c r="C132" s="138" t="s">
        <v>242</v>
      </c>
      <c r="D132" s="138" t="s">
        <v>241</v>
      </c>
      <c r="E132" s="138" t="s">
        <v>181</v>
      </c>
      <c r="F132" s="138" t="s">
        <v>523</v>
      </c>
      <c r="G132" s="138" t="s">
        <v>45</v>
      </c>
      <c r="H132" s="138">
        <v>4</v>
      </c>
      <c r="I132" s="130">
        <f t="shared" si="10"/>
        <v>10</v>
      </c>
      <c r="J132" s="130">
        <f t="shared" si="13"/>
        <v>1</v>
      </c>
      <c r="K132" s="130">
        <f t="shared" si="14"/>
        <v>11</v>
      </c>
      <c r="L132" s="138">
        <f t="shared" si="15"/>
        <v>11</v>
      </c>
    </row>
    <row r="133" spans="1:12">
      <c r="A133" s="138" t="s">
        <v>379</v>
      </c>
      <c r="B133" s="138" t="s">
        <v>513</v>
      </c>
      <c r="C133" s="138" t="s">
        <v>242</v>
      </c>
      <c r="D133" s="138" t="s">
        <v>241</v>
      </c>
      <c r="E133" s="138" t="s">
        <v>262</v>
      </c>
      <c r="F133" s="138" t="s">
        <v>246</v>
      </c>
      <c r="G133" s="138" t="s">
        <v>43</v>
      </c>
      <c r="H133" s="138">
        <v>127</v>
      </c>
      <c r="I133" s="130">
        <f t="shared" si="10"/>
        <v>290</v>
      </c>
      <c r="J133" s="130">
        <f t="shared" si="13"/>
        <v>14</v>
      </c>
      <c r="K133" s="130">
        <f t="shared" si="14"/>
        <v>304</v>
      </c>
      <c r="L133" s="138">
        <f t="shared" si="15"/>
        <v>304</v>
      </c>
    </row>
    <row r="134" spans="1:12">
      <c r="A134" s="138" t="s">
        <v>379</v>
      </c>
      <c r="B134" s="138" t="s">
        <v>513</v>
      </c>
      <c r="C134" s="138" t="s">
        <v>242</v>
      </c>
      <c r="D134" s="138" t="s">
        <v>241</v>
      </c>
      <c r="E134" s="138" t="s">
        <v>262</v>
      </c>
      <c r="F134" s="138" t="s">
        <v>248</v>
      </c>
      <c r="G134" s="138" t="s">
        <v>42</v>
      </c>
      <c r="H134" s="138">
        <v>217</v>
      </c>
      <c r="I134" s="130">
        <f t="shared" si="10"/>
        <v>494</v>
      </c>
      <c r="J134" s="130">
        <f t="shared" si="13"/>
        <v>23</v>
      </c>
      <c r="K134" s="130">
        <f t="shared" si="14"/>
        <v>517</v>
      </c>
      <c r="L134" s="138">
        <f t="shared" si="15"/>
        <v>517</v>
      </c>
    </row>
    <row r="135" spans="1:12">
      <c r="A135" s="138" t="s">
        <v>379</v>
      </c>
      <c r="B135" s="138" t="s">
        <v>513</v>
      </c>
      <c r="C135" s="138" t="s">
        <v>242</v>
      </c>
      <c r="D135" s="138" t="s">
        <v>241</v>
      </c>
      <c r="E135" s="138" t="s">
        <v>262</v>
      </c>
      <c r="F135" s="138" t="s">
        <v>250</v>
      </c>
      <c r="G135" s="138" t="s">
        <v>41</v>
      </c>
      <c r="H135" s="138">
        <v>169</v>
      </c>
      <c r="I135" s="130">
        <f t="shared" si="10"/>
        <v>384</v>
      </c>
      <c r="J135" s="130">
        <f t="shared" si="13"/>
        <v>18</v>
      </c>
      <c r="K135" s="130">
        <f t="shared" si="14"/>
        <v>402</v>
      </c>
      <c r="L135" s="138">
        <f t="shared" si="15"/>
        <v>402</v>
      </c>
    </row>
    <row r="136" spans="1:12">
      <c r="A136" s="138" t="s">
        <v>379</v>
      </c>
      <c r="B136" s="138" t="s">
        <v>513</v>
      </c>
      <c r="C136" s="138" t="s">
        <v>242</v>
      </c>
      <c r="D136" s="138" t="s">
        <v>241</v>
      </c>
      <c r="E136" s="138" t="s">
        <v>262</v>
      </c>
      <c r="F136" s="138" t="s">
        <v>244</v>
      </c>
      <c r="G136" s="138" t="s">
        <v>44</v>
      </c>
      <c r="H136" s="138">
        <v>74</v>
      </c>
      <c r="I136" s="130">
        <f t="shared" si="10"/>
        <v>170</v>
      </c>
      <c r="J136" s="130">
        <f t="shared" si="13"/>
        <v>8</v>
      </c>
      <c r="K136" s="130">
        <f t="shared" si="14"/>
        <v>178</v>
      </c>
      <c r="L136" s="138">
        <f t="shared" si="15"/>
        <v>178</v>
      </c>
    </row>
    <row r="137" spans="1:12">
      <c r="A137" s="138" t="s">
        <v>379</v>
      </c>
      <c r="B137" s="138" t="s">
        <v>513</v>
      </c>
      <c r="C137" s="138" t="s">
        <v>242</v>
      </c>
      <c r="D137" s="138" t="s">
        <v>241</v>
      </c>
      <c r="E137" s="138" t="s">
        <v>262</v>
      </c>
      <c r="F137" s="138" t="s">
        <v>243</v>
      </c>
      <c r="G137" s="138" t="s">
        <v>45</v>
      </c>
      <c r="H137" s="138">
        <v>7</v>
      </c>
      <c r="I137" s="130">
        <f t="shared" si="10"/>
        <v>16</v>
      </c>
      <c r="J137" s="130">
        <f t="shared" si="13"/>
        <v>1</v>
      </c>
      <c r="K137" s="130">
        <f t="shared" si="14"/>
        <v>17</v>
      </c>
      <c r="L137" s="138">
        <f t="shared" si="15"/>
        <v>17</v>
      </c>
    </row>
    <row r="138" spans="1:12">
      <c r="A138" s="138" t="s">
        <v>379</v>
      </c>
      <c r="B138" s="138" t="s">
        <v>524</v>
      </c>
      <c r="C138" s="138" t="s">
        <v>300</v>
      </c>
      <c r="D138" s="138" t="s">
        <v>263</v>
      </c>
      <c r="E138" s="138" t="s">
        <v>265</v>
      </c>
      <c r="F138" s="138" t="s">
        <v>525</v>
      </c>
      <c r="G138" s="138" t="s">
        <v>43</v>
      </c>
      <c r="H138" s="138">
        <v>140</v>
      </c>
      <c r="I138" s="130">
        <f t="shared" si="10"/>
        <v>318</v>
      </c>
      <c r="J138" s="130">
        <f>ROUNDUP(H138*1.03/10,0)</f>
        <v>15</v>
      </c>
      <c r="K138" s="130">
        <f t="shared" si="14"/>
        <v>333</v>
      </c>
      <c r="L138" s="138">
        <f t="shared" si="15"/>
        <v>333</v>
      </c>
    </row>
    <row r="139" spans="1:12">
      <c r="A139" s="138" t="s">
        <v>379</v>
      </c>
      <c r="B139" s="138" t="s">
        <v>524</v>
      </c>
      <c r="C139" s="138" t="s">
        <v>300</v>
      </c>
      <c r="D139" s="138" t="s">
        <v>263</v>
      </c>
      <c r="E139" s="138" t="s">
        <v>265</v>
      </c>
      <c r="F139" s="138" t="s">
        <v>526</v>
      </c>
      <c r="G139" s="138" t="s">
        <v>42</v>
      </c>
      <c r="H139" s="138">
        <v>264</v>
      </c>
      <c r="I139" s="130">
        <f t="shared" si="10"/>
        <v>600</v>
      </c>
      <c r="J139" s="130">
        <f t="shared" ref="J139:J152" si="16">ROUNDUP(H139*1.03/10,0)</f>
        <v>28</v>
      </c>
      <c r="K139" s="130">
        <f t="shared" si="14"/>
        <v>628</v>
      </c>
      <c r="L139" s="138">
        <f t="shared" si="15"/>
        <v>628</v>
      </c>
    </row>
    <row r="140" spans="1:12">
      <c r="A140" s="138" t="s">
        <v>379</v>
      </c>
      <c r="B140" s="138" t="s">
        <v>524</v>
      </c>
      <c r="C140" s="138" t="s">
        <v>300</v>
      </c>
      <c r="D140" s="138" t="s">
        <v>263</v>
      </c>
      <c r="E140" s="138" t="s">
        <v>265</v>
      </c>
      <c r="F140" s="138" t="s">
        <v>527</v>
      </c>
      <c r="G140" s="138" t="s">
        <v>41</v>
      </c>
      <c r="H140" s="138">
        <v>197</v>
      </c>
      <c r="I140" s="130">
        <f t="shared" si="10"/>
        <v>448</v>
      </c>
      <c r="J140" s="130">
        <f t="shared" si="16"/>
        <v>21</v>
      </c>
      <c r="K140" s="130">
        <f t="shared" si="14"/>
        <v>469</v>
      </c>
      <c r="L140" s="138">
        <f t="shared" si="15"/>
        <v>469</v>
      </c>
    </row>
    <row r="141" spans="1:12">
      <c r="A141" s="138" t="s">
        <v>379</v>
      </c>
      <c r="B141" s="138" t="s">
        <v>524</v>
      </c>
      <c r="C141" s="138" t="s">
        <v>300</v>
      </c>
      <c r="D141" s="138" t="s">
        <v>263</v>
      </c>
      <c r="E141" s="138" t="s">
        <v>265</v>
      </c>
      <c r="F141" s="138" t="s">
        <v>528</v>
      </c>
      <c r="G141" s="138" t="s">
        <v>44</v>
      </c>
      <c r="H141" s="138">
        <v>93</v>
      </c>
      <c r="I141" s="130">
        <f t="shared" si="10"/>
        <v>212</v>
      </c>
      <c r="J141" s="130">
        <f t="shared" si="16"/>
        <v>10</v>
      </c>
      <c r="K141" s="130">
        <f t="shared" si="14"/>
        <v>222</v>
      </c>
      <c r="L141" s="138">
        <f t="shared" si="15"/>
        <v>222</v>
      </c>
    </row>
    <row r="142" spans="1:12">
      <c r="A142" s="138" t="s">
        <v>379</v>
      </c>
      <c r="B142" s="138" t="s">
        <v>524</v>
      </c>
      <c r="C142" s="138" t="s">
        <v>300</v>
      </c>
      <c r="D142" s="138" t="s">
        <v>263</v>
      </c>
      <c r="E142" s="138" t="s">
        <v>265</v>
      </c>
      <c r="F142" s="138" t="s">
        <v>529</v>
      </c>
      <c r="G142" s="138" t="s">
        <v>45</v>
      </c>
      <c r="H142" s="138">
        <v>23</v>
      </c>
      <c r="I142" s="130">
        <f t="shared" si="10"/>
        <v>54</v>
      </c>
      <c r="J142" s="130">
        <f t="shared" si="16"/>
        <v>3</v>
      </c>
      <c r="K142" s="130">
        <f t="shared" si="14"/>
        <v>57</v>
      </c>
      <c r="L142" s="138">
        <f t="shared" si="15"/>
        <v>57</v>
      </c>
    </row>
    <row r="143" spans="1:12">
      <c r="A143" s="138" t="s">
        <v>379</v>
      </c>
      <c r="B143" s="138" t="s">
        <v>524</v>
      </c>
      <c r="C143" s="138" t="s">
        <v>300</v>
      </c>
      <c r="D143" s="138" t="s">
        <v>263</v>
      </c>
      <c r="E143" s="138" t="s">
        <v>181</v>
      </c>
      <c r="F143" s="138" t="s">
        <v>313</v>
      </c>
      <c r="G143" s="138" t="s">
        <v>43</v>
      </c>
      <c r="H143" s="138">
        <v>71</v>
      </c>
      <c r="I143" s="130">
        <f t="shared" si="10"/>
        <v>162</v>
      </c>
      <c r="J143" s="130">
        <f t="shared" si="16"/>
        <v>8</v>
      </c>
      <c r="K143" s="130">
        <f t="shared" si="14"/>
        <v>170</v>
      </c>
      <c r="L143" s="138">
        <f t="shared" si="15"/>
        <v>170</v>
      </c>
    </row>
    <row r="144" spans="1:12">
      <c r="A144" s="138" t="s">
        <v>379</v>
      </c>
      <c r="B144" s="138" t="s">
        <v>524</v>
      </c>
      <c r="C144" s="138" t="s">
        <v>300</v>
      </c>
      <c r="D144" s="138" t="s">
        <v>263</v>
      </c>
      <c r="E144" s="138" t="s">
        <v>181</v>
      </c>
      <c r="F144" s="138" t="s">
        <v>312</v>
      </c>
      <c r="G144" s="138" t="s">
        <v>42</v>
      </c>
      <c r="H144" s="138">
        <v>148</v>
      </c>
      <c r="I144" s="130">
        <f t="shared" si="10"/>
        <v>338</v>
      </c>
      <c r="J144" s="130">
        <f t="shared" si="16"/>
        <v>16</v>
      </c>
      <c r="K144" s="130">
        <f t="shared" si="14"/>
        <v>354</v>
      </c>
      <c r="L144" s="138">
        <f t="shared" si="15"/>
        <v>354</v>
      </c>
    </row>
    <row r="145" spans="1:12">
      <c r="A145" s="138" t="s">
        <v>379</v>
      </c>
      <c r="B145" s="138" t="s">
        <v>524</v>
      </c>
      <c r="C145" s="138" t="s">
        <v>300</v>
      </c>
      <c r="D145" s="138" t="s">
        <v>263</v>
      </c>
      <c r="E145" s="138" t="s">
        <v>181</v>
      </c>
      <c r="F145" s="138" t="s">
        <v>311</v>
      </c>
      <c r="G145" s="138" t="s">
        <v>41</v>
      </c>
      <c r="H145" s="138">
        <v>120</v>
      </c>
      <c r="I145" s="130">
        <f t="shared" si="10"/>
        <v>274</v>
      </c>
      <c r="J145" s="130">
        <f t="shared" si="16"/>
        <v>13</v>
      </c>
      <c r="K145" s="130">
        <f t="shared" si="14"/>
        <v>287</v>
      </c>
      <c r="L145" s="138">
        <f t="shared" si="15"/>
        <v>287</v>
      </c>
    </row>
    <row r="146" spans="1:12">
      <c r="A146" s="138" t="s">
        <v>379</v>
      </c>
      <c r="B146" s="138" t="s">
        <v>524</v>
      </c>
      <c r="C146" s="138" t="s">
        <v>300</v>
      </c>
      <c r="D146" s="138" t="s">
        <v>263</v>
      </c>
      <c r="E146" s="138" t="s">
        <v>181</v>
      </c>
      <c r="F146" s="138" t="s">
        <v>314</v>
      </c>
      <c r="G146" s="138" t="s">
        <v>44</v>
      </c>
      <c r="H146" s="138">
        <v>54</v>
      </c>
      <c r="I146" s="130">
        <f t="shared" si="10"/>
        <v>124</v>
      </c>
      <c r="J146" s="130">
        <f t="shared" si="16"/>
        <v>6</v>
      </c>
      <c r="K146" s="130">
        <f t="shared" si="14"/>
        <v>130</v>
      </c>
      <c r="L146" s="138">
        <f t="shared" si="15"/>
        <v>130</v>
      </c>
    </row>
    <row r="147" spans="1:12">
      <c r="A147" s="138" t="s">
        <v>379</v>
      </c>
      <c r="B147" s="138" t="s">
        <v>524</v>
      </c>
      <c r="C147" s="138" t="s">
        <v>300</v>
      </c>
      <c r="D147" s="138" t="s">
        <v>263</v>
      </c>
      <c r="E147" s="138" t="s">
        <v>181</v>
      </c>
      <c r="F147" s="138" t="s">
        <v>315</v>
      </c>
      <c r="G147" s="138" t="s">
        <v>45</v>
      </c>
      <c r="H147" s="138">
        <v>7</v>
      </c>
      <c r="I147" s="130">
        <f t="shared" si="10"/>
        <v>16</v>
      </c>
      <c r="J147" s="130">
        <f t="shared" si="16"/>
        <v>1</v>
      </c>
      <c r="K147" s="130">
        <f t="shared" si="14"/>
        <v>17</v>
      </c>
      <c r="L147" s="138">
        <f t="shared" si="15"/>
        <v>17</v>
      </c>
    </row>
    <row r="148" spans="1:12">
      <c r="A148" s="138" t="s">
        <v>379</v>
      </c>
      <c r="B148" s="138" t="s">
        <v>524</v>
      </c>
      <c r="C148" s="138" t="s">
        <v>300</v>
      </c>
      <c r="D148" s="138" t="s">
        <v>263</v>
      </c>
      <c r="E148" s="138" t="s">
        <v>262</v>
      </c>
      <c r="F148" s="138" t="s">
        <v>318</v>
      </c>
      <c r="G148" s="138" t="s">
        <v>43</v>
      </c>
      <c r="H148" s="138">
        <v>81</v>
      </c>
      <c r="I148" s="130">
        <f t="shared" si="10"/>
        <v>184</v>
      </c>
      <c r="J148" s="130">
        <f t="shared" si="16"/>
        <v>9</v>
      </c>
      <c r="K148" s="130">
        <f t="shared" si="14"/>
        <v>193</v>
      </c>
      <c r="L148" s="138">
        <f t="shared" si="15"/>
        <v>193</v>
      </c>
    </row>
    <row r="149" spans="1:12">
      <c r="A149" s="138" t="s">
        <v>379</v>
      </c>
      <c r="B149" s="138" t="s">
        <v>524</v>
      </c>
      <c r="C149" s="138" t="s">
        <v>300</v>
      </c>
      <c r="D149" s="138" t="s">
        <v>263</v>
      </c>
      <c r="E149" s="138" t="s">
        <v>262</v>
      </c>
      <c r="F149" s="138" t="s">
        <v>317</v>
      </c>
      <c r="G149" s="138" t="s">
        <v>42</v>
      </c>
      <c r="H149" s="138">
        <v>143</v>
      </c>
      <c r="I149" s="130">
        <f t="shared" si="10"/>
        <v>326</v>
      </c>
      <c r="J149" s="130">
        <f t="shared" si="16"/>
        <v>15</v>
      </c>
      <c r="K149" s="130">
        <f t="shared" si="14"/>
        <v>341</v>
      </c>
      <c r="L149" s="138">
        <f t="shared" si="15"/>
        <v>341</v>
      </c>
    </row>
    <row r="150" spans="1:12">
      <c r="A150" s="138" t="s">
        <v>379</v>
      </c>
      <c r="B150" s="138" t="s">
        <v>524</v>
      </c>
      <c r="C150" s="138" t="s">
        <v>300</v>
      </c>
      <c r="D150" s="138" t="s">
        <v>263</v>
      </c>
      <c r="E150" s="138" t="s">
        <v>262</v>
      </c>
      <c r="F150" s="138" t="s">
        <v>316</v>
      </c>
      <c r="G150" s="138" t="s">
        <v>41</v>
      </c>
      <c r="H150" s="138">
        <v>116</v>
      </c>
      <c r="I150" s="130">
        <f t="shared" si="10"/>
        <v>264</v>
      </c>
      <c r="J150" s="130">
        <f t="shared" si="16"/>
        <v>12</v>
      </c>
      <c r="K150" s="130">
        <f t="shared" si="14"/>
        <v>276</v>
      </c>
      <c r="L150" s="138">
        <f t="shared" si="15"/>
        <v>276</v>
      </c>
    </row>
    <row r="151" spans="1:12">
      <c r="A151" s="138" t="s">
        <v>379</v>
      </c>
      <c r="B151" s="138" t="s">
        <v>524</v>
      </c>
      <c r="C151" s="138" t="s">
        <v>300</v>
      </c>
      <c r="D151" s="138" t="s">
        <v>263</v>
      </c>
      <c r="E151" s="138" t="s">
        <v>262</v>
      </c>
      <c r="F151" s="138" t="s">
        <v>319</v>
      </c>
      <c r="G151" s="138" t="s">
        <v>44</v>
      </c>
      <c r="H151" s="138">
        <v>56</v>
      </c>
      <c r="I151" s="130">
        <f t="shared" si="10"/>
        <v>128</v>
      </c>
      <c r="J151" s="130">
        <f t="shared" si="16"/>
        <v>6</v>
      </c>
      <c r="K151" s="130">
        <f t="shared" si="14"/>
        <v>134</v>
      </c>
      <c r="L151" s="138">
        <f t="shared" si="15"/>
        <v>134</v>
      </c>
    </row>
    <row r="152" spans="1:12">
      <c r="A152" s="138" t="s">
        <v>379</v>
      </c>
      <c r="B152" s="138" t="s">
        <v>524</v>
      </c>
      <c r="C152" s="138" t="s">
        <v>300</v>
      </c>
      <c r="D152" s="138" t="s">
        <v>263</v>
      </c>
      <c r="E152" s="138" t="s">
        <v>262</v>
      </c>
      <c r="F152" s="138" t="s">
        <v>320</v>
      </c>
      <c r="G152" s="138" t="s">
        <v>45</v>
      </c>
      <c r="H152" s="138">
        <v>5</v>
      </c>
      <c r="I152" s="130">
        <f t="shared" si="10"/>
        <v>12</v>
      </c>
      <c r="J152" s="130">
        <f t="shared" si="16"/>
        <v>1</v>
      </c>
      <c r="K152" s="130">
        <f t="shared" si="14"/>
        <v>13</v>
      </c>
      <c r="L152" s="138">
        <f t="shared" si="15"/>
        <v>13</v>
      </c>
    </row>
    <row r="153" spans="1:12">
      <c r="A153" s="138" t="s">
        <v>379</v>
      </c>
      <c r="B153" s="138" t="s">
        <v>530</v>
      </c>
      <c r="C153" s="138" t="s">
        <v>531</v>
      </c>
      <c r="D153" s="138" t="s">
        <v>532</v>
      </c>
      <c r="E153" s="138" t="s">
        <v>265</v>
      </c>
      <c r="F153" s="138" t="s">
        <v>533</v>
      </c>
      <c r="G153" s="138" t="s">
        <v>43</v>
      </c>
      <c r="H153" s="138">
        <v>132</v>
      </c>
      <c r="I153" s="130">
        <f t="shared" si="10"/>
        <v>300</v>
      </c>
      <c r="J153" s="130">
        <f>ROUNDUP(H153*1.03/7,0)</f>
        <v>20</v>
      </c>
      <c r="K153" s="130">
        <f t="shared" si="14"/>
        <v>320</v>
      </c>
      <c r="L153" s="138">
        <f t="shared" si="15"/>
        <v>320</v>
      </c>
    </row>
    <row r="154" spans="1:12">
      <c r="A154" s="138" t="s">
        <v>379</v>
      </c>
      <c r="B154" s="138" t="s">
        <v>530</v>
      </c>
      <c r="C154" s="138" t="s">
        <v>531</v>
      </c>
      <c r="D154" s="138" t="s">
        <v>532</v>
      </c>
      <c r="E154" s="138" t="s">
        <v>265</v>
      </c>
      <c r="F154" s="138" t="s">
        <v>534</v>
      </c>
      <c r="G154" s="138" t="s">
        <v>42</v>
      </c>
      <c r="H154" s="138">
        <v>239</v>
      </c>
      <c r="I154" s="130">
        <f t="shared" si="10"/>
        <v>544</v>
      </c>
      <c r="J154" s="130">
        <f t="shared" ref="J154:J167" si="17">ROUNDUP(H154*1.03/7,0)</f>
        <v>36</v>
      </c>
      <c r="K154" s="130">
        <f t="shared" si="14"/>
        <v>580</v>
      </c>
      <c r="L154" s="138">
        <f t="shared" si="15"/>
        <v>580</v>
      </c>
    </row>
    <row r="155" spans="1:12">
      <c r="A155" s="138" t="s">
        <v>379</v>
      </c>
      <c r="B155" s="138" t="s">
        <v>530</v>
      </c>
      <c r="C155" s="138" t="s">
        <v>531</v>
      </c>
      <c r="D155" s="138" t="s">
        <v>532</v>
      </c>
      <c r="E155" s="138" t="s">
        <v>265</v>
      </c>
      <c r="F155" s="138" t="s">
        <v>535</v>
      </c>
      <c r="G155" s="138" t="s">
        <v>41</v>
      </c>
      <c r="H155" s="138">
        <v>187</v>
      </c>
      <c r="I155" s="130">
        <f t="shared" si="10"/>
        <v>426</v>
      </c>
      <c r="J155" s="130">
        <f t="shared" si="17"/>
        <v>28</v>
      </c>
      <c r="K155" s="130">
        <f t="shared" si="14"/>
        <v>454</v>
      </c>
      <c r="L155" s="138">
        <f t="shared" si="15"/>
        <v>454</v>
      </c>
    </row>
    <row r="156" spans="1:12">
      <c r="A156" s="138" t="s">
        <v>379</v>
      </c>
      <c r="B156" s="138" t="s">
        <v>530</v>
      </c>
      <c r="C156" s="138" t="s">
        <v>531</v>
      </c>
      <c r="D156" s="138" t="s">
        <v>532</v>
      </c>
      <c r="E156" s="138" t="s">
        <v>265</v>
      </c>
      <c r="F156" s="138" t="s">
        <v>536</v>
      </c>
      <c r="G156" s="138" t="s">
        <v>44</v>
      </c>
      <c r="H156" s="138">
        <v>84</v>
      </c>
      <c r="I156" s="130">
        <f t="shared" ref="I156:I219" si="18">ROUNDUP(H156*1.03*1.07*1.03,0)*2</f>
        <v>192</v>
      </c>
      <c r="J156" s="130">
        <f t="shared" si="17"/>
        <v>13</v>
      </c>
      <c r="K156" s="130">
        <f t="shared" si="14"/>
        <v>205</v>
      </c>
      <c r="L156" s="138">
        <f t="shared" si="15"/>
        <v>205</v>
      </c>
    </row>
    <row r="157" spans="1:12">
      <c r="A157" s="138" t="s">
        <v>379</v>
      </c>
      <c r="B157" s="138" t="s">
        <v>530</v>
      </c>
      <c r="C157" s="138" t="s">
        <v>531</v>
      </c>
      <c r="D157" s="138" t="s">
        <v>532</v>
      </c>
      <c r="E157" s="138" t="s">
        <v>265</v>
      </c>
      <c r="F157" s="138" t="s">
        <v>537</v>
      </c>
      <c r="G157" s="138" t="s">
        <v>45</v>
      </c>
      <c r="H157" s="138">
        <v>11</v>
      </c>
      <c r="I157" s="130">
        <f t="shared" si="18"/>
        <v>26</v>
      </c>
      <c r="J157" s="130">
        <f t="shared" si="17"/>
        <v>2</v>
      </c>
      <c r="K157" s="130">
        <f t="shared" si="14"/>
        <v>28</v>
      </c>
      <c r="L157" s="138">
        <f t="shared" si="15"/>
        <v>28</v>
      </c>
    </row>
    <row r="158" spans="1:12">
      <c r="A158" s="138" t="s">
        <v>379</v>
      </c>
      <c r="B158" s="138" t="s">
        <v>530</v>
      </c>
      <c r="C158" s="138" t="s">
        <v>531</v>
      </c>
      <c r="D158" s="138" t="s">
        <v>532</v>
      </c>
      <c r="E158" s="138" t="s">
        <v>266</v>
      </c>
      <c r="F158" s="138" t="s">
        <v>538</v>
      </c>
      <c r="G158" s="138" t="s">
        <v>43</v>
      </c>
      <c r="H158" s="138">
        <v>162</v>
      </c>
      <c r="I158" s="130">
        <f t="shared" si="18"/>
        <v>368</v>
      </c>
      <c r="J158" s="130">
        <f t="shared" si="17"/>
        <v>24</v>
      </c>
      <c r="K158" s="130">
        <f t="shared" si="14"/>
        <v>392</v>
      </c>
      <c r="L158" s="138">
        <f t="shared" si="15"/>
        <v>392</v>
      </c>
    </row>
    <row r="159" spans="1:12">
      <c r="A159" s="138" t="s">
        <v>379</v>
      </c>
      <c r="B159" s="138" t="s">
        <v>530</v>
      </c>
      <c r="C159" s="138" t="s">
        <v>531</v>
      </c>
      <c r="D159" s="138" t="s">
        <v>532</v>
      </c>
      <c r="E159" s="138" t="s">
        <v>266</v>
      </c>
      <c r="F159" s="138" t="s">
        <v>539</v>
      </c>
      <c r="G159" s="138" t="s">
        <v>42</v>
      </c>
      <c r="H159" s="138">
        <v>305</v>
      </c>
      <c r="I159" s="130">
        <f t="shared" si="18"/>
        <v>694</v>
      </c>
      <c r="J159" s="130">
        <f t="shared" si="17"/>
        <v>45</v>
      </c>
      <c r="K159" s="130">
        <f t="shared" si="14"/>
        <v>739</v>
      </c>
      <c r="L159" s="138">
        <f t="shared" si="15"/>
        <v>739</v>
      </c>
    </row>
    <row r="160" spans="1:12">
      <c r="A160" s="138" t="s">
        <v>379</v>
      </c>
      <c r="B160" s="138" t="s">
        <v>530</v>
      </c>
      <c r="C160" s="138" t="s">
        <v>531</v>
      </c>
      <c r="D160" s="138" t="s">
        <v>532</v>
      </c>
      <c r="E160" s="138" t="s">
        <v>266</v>
      </c>
      <c r="F160" s="138" t="s">
        <v>540</v>
      </c>
      <c r="G160" s="138" t="s">
        <v>41</v>
      </c>
      <c r="H160" s="138">
        <v>238</v>
      </c>
      <c r="I160" s="130">
        <f t="shared" si="18"/>
        <v>542</v>
      </c>
      <c r="J160" s="130">
        <f t="shared" si="17"/>
        <v>36</v>
      </c>
      <c r="K160" s="130">
        <f t="shared" si="14"/>
        <v>578</v>
      </c>
      <c r="L160" s="138">
        <f t="shared" si="15"/>
        <v>578</v>
      </c>
    </row>
    <row r="161" spans="1:12">
      <c r="A161" s="138" t="s">
        <v>379</v>
      </c>
      <c r="B161" s="138" t="s">
        <v>530</v>
      </c>
      <c r="C161" s="138" t="s">
        <v>531</v>
      </c>
      <c r="D161" s="138" t="s">
        <v>532</v>
      </c>
      <c r="E161" s="138" t="s">
        <v>266</v>
      </c>
      <c r="F161" s="138" t="s">
        <v>541</v>
      </c>
      <c r="G161" s="138" t="s">
        <v>44</v>
      </c>
      <c r="H161" s="138">
        <v>107</v>
      </c>
      <c r="I161" s="130">
        <f t="shared" si="18"/>
        <v>244</v>
      </c>
      <c r="J161" s="130">
        <f t="shared" si="17"/>
        <v>16</v>
      </c>
      <c r="K161" s="130">
        <f t="shared" si="14"/>
        <v>260</v>
      </c>
      <c r="L161" s="138">
        <f t="shared" si="15"/>
        <v>260</v>
      </c>
    </row>
    <row r="162" spans="1:12">
      <c r="A162" s="138" t="s">
        <v>379</v>
      </c>
      <c r="B162" s="138" t="s">
        <v>530</v>
      </c>
      <c r="C162" s="138" t="s">
        <v>531</v>
      </c>
      <c r="D162" s="138" t="s">
        <v>532</v>
      </c>
      <c r="E162" s="138" t="s">
        <v>266</v>
      </c>
      <c r="F162" s="138" t="s">
        <v>542</v>
      </c>
      <c r="G162" s="138" t="s">
        <v>45</v>
      </c>
      <c r="H162" s="138">
        <v>15</v>
      </c>
      <c r="I162" s="130">
        <f t="shared" si="18"/>
        <v>36</v>
      </c>
      <c r="J162" s="130">
        <f t="shared" si="17"/>
        <v>3</v>
      </c>
      <c r="K162" s="130">
        <f t="shared" si="14"/>
        <v>39</v>
      </c>
      <c r="L162" s="138">
        <f t="shared" si="15"/>
        <v>39</v>
      </c>
    </row>
    <row r="163" spans="1:12">
      <c r="A163" s="138" t="s">
        <v>379</v>
      </c>
      <c r="B163" s="138" t="s">
        <v>530</v>
      </c>
      <c r="C163" s="138" t="s">
        <v>531</v>
      </c>
      <c r="D163" s="138" t="s">
        <v>532</v>
      </c>
      <c r="E163" s="138" t="s">
        <v>543</v>
      </c>
      <c r="F163" s="138" t="s">
        <v>544</v>
      </c>
      <c r="G163" s="138" t="s">
        <v>43</v>
      </c>
      <c r="H163" s="138">
        <v>69</v>
      </c>
      <c r="I163" s="130">
        <f t="shared" si="18"/>
        <v>158</v>
      </c>
      <c r="J163" s="130">
        <f t="shared" si="17"/>
        <v>11</v>
      </c>
      <c r="K163" s="130">
        <f t="shared" si="14"/>
        <v>169</v>
      </c>
      <c r="L163" s="138">
        <f t="shared" si="15"/>
        <v>169</v>
      </c>
    </row>
    <row r="164" spans="1:12">
      <c r="A164" s="138" t="s">
        <v>379</v>
      </c>
      <c r="B164" s="138" t="s">
        <v>530</v>
      </c>
      <c r="C164" s="138" t="s">
        <v>531</v>
      </c>
      <c r="D164" s="138" t="s">
        <v>532</v>
      </c>
      <c r="E164" s="138" t="s">
        <v>543</v>
      </c>
      <c r="F164" s="138" t="s">
        <v>545</v>
      </c>
      <c r="G164" s="138" t="s">
        <v>42</v>
      </c>
      <c r="H164" s="138">
        <v>136</v>
      </c>
      <c r="I164" s="130">
        <f t="shared" si="18"/>
        <v>310</v>
      </c>
      <c r="J164" s="130">
        <f t="shared" si="17"/>
        <v>21</v>
      </c>
      <c r="K164" s="130">
        <f t="shared" si="14"/>
        <v>331</v>
      </c>
      <c r="L164" s="138">
        <f t="shared" si="15"/>
        <v>331</v>
      </c>
    </row>
    <row r="165" spans="1:12">
      <c r="A165" s="138" t="s">
        <v>379</v>
      </c>
      <c r="B165" s="138" t="s">
        <v>530</v>
      </c>
      <c r="C165" s="138" t="s">
        <v>531</v>
      </c>
      <c r="D165" s="138" t="s">
        <v>532</v>
      </c>
      <c r="E165" s="138" t="s">
        <v>543</v>
      </c>
      <c r="F165" s="138" t="s">
        <v>546</v>
      </c>
      <c r="G165" s="138" t="s">
        <v>41</v>
      </c>
      <c r="H165" s="138">
        <v>110</v>
      </c>
      <c r="I165" s="130">
        <f t="shared" si="18"/>
        <v>250</v>
      </c>
      <c r="J165" s="130">
        <f t="shared" si="17"/>
        <v>17</v>
      </c>
      <c r="K165" s="130">
        <f t="shared" si="14"/>
        <v>267</v>
      </c>
      <c r="L165" s="138">
        <f t="shared" si="15"/>
        <v>267</v>
      </c>
    </row>
    <row r="166" spans="1:12">
      <c r="A166" s="138" t="s">
        <v>379</v>
      </c>
      <c r="B166" s="138" t="s">
        <v>530</v>
      </c>
      <c r="C166" s="138" t="s">
        <v>531</v>
      </c>
      <c r="D166" s="138" t="s">
        <v>532</v>
      </c>
      <c r="E166" s="138" t="s">
        <v>543</v>
      </c>
      <c r="F166" s="138" t="s">
        <v>547</v>
      </c>
      <c r="G166" s="138" t="s">
        <v>44</v>
      </c>
      <c r="H166" s="138">
        <v>44</v>
      </c>
      <c r="I166" s="130">
        <f t="shared" si="18"/>
        <v>100</v>
      </c>
      <c r="J166" s="130">
        <f t="shared" si="17"/>
        <v>7</v>
      </c>
      <c r="K166" s="130">
        <f t="shared" si="14"/>
        <v>107</v>
      </c>
      <c r="L166" s="138">
        <f t="shared" si="15"/>
        <v>107</v>
      </c>
    </row>
    <row r="167" spans="1:12">
      <c r="A167" s="138" t="s">
        <v>379</v>
      </c>
      <c r="B167" s="138" t="s">
        <v>530</v>
      </c>
      <c r="C167" s="138" t="s">
        <v>531</v>
      </c>
      <c r="D167" s="138" t="s">
        <v>532</v>
      </c>
      <c r="E167" s="138" t="s">
        <v>543</v>
      </c>
      <c r="F167" s="138" t="s">
        <v>548</v>
      </c>
      <c r="G167" s="138" t="s">
        <v>45</v>
      </c>
      <c r="H167" s="138">
        <v>6</v>
      </c>
      <c r="I167" s="130">
        <f t="shared" si="18"/>
        <v>14</v>
      </c>
      <c r="J167" s="130">
        <f t="shared" si="17"/>
        <v>1</v>
      </c>
      <c r="K167" s="130">
        <f t="shared" si="14"/>
        <v>15</v>
      </c>
      <c r="L167" s="138">
        <f t="shared" si="15"/>
        <v>15</v>
      </c>
    </row>
    <row r="168" spans="1:12">
      <c r="A168" s="138" t="s">
        <v>379</v>
      </c>
      <c r="B168" s="138" t="s">
        <v>549</v>
      </c>
      <c r="C168" s="138" t="s">
        <v>550</v>
      </c>
      <c r="D168" s="138" t="s">
        <v>551</v>
      </c>
      <c r="E168" s="138" t="s">
        <v>552</v>
      </c>
      <c r="F168" s="138" t="s">
        <v>553</v>
      </c>
      <c r="G168" s="138" t="s">
        <v>43</v>
      </c>
      <c r="H168" s="138">
        <v>136</v>
      </c>
      <c r="I168" s="130">
        <f t="shared" si="18"/>
        <v>310</v>
      </c>
      <c r="J168" s="130">
        <f>ROUNDUP(H168*1.03/10,0)</f>
        <v>15</v>
      </c>
      <c r="K168" s="130">
        <f t="shared" si="14"/>
        <v>325</v>
      </c>
      <c r="L168" s="138">
        <f t="shared" si="15"/>
        <v>325</v>
      </c>
    </row>
    <row r="169" spans="1:12">
      <c r="A169" s="138" t="s">
        <v>379</v>
      </c>
      <c r="B169" s="138" t="s">
        <v>549</v>
      </c>
      <c r="C169" s="138" t="s">
        <v>550</v>
      </c>
      <c r="D169" s="138" t="s">
        <v>551</v>
      </c>
      <c r="E169" s="138" t="s">
        <v>552</v>
      </c>
      <c r="F169" s="138" t="s">
        <v>554</v>
      </c>
      <c r="G169" s="138" t="s">
        <v>42</v>
      </c>
      <c r="H169" s="138">
        <v>246</v>
      </c>
      <c r="I169" s="130">
        <f t="shared" si="18"/>
        <v>560</v>
      </c>
      <c r="J169" s="130">
        <f t="shared" ref="J169:J182" si="19">ROUNDUP(H169*1.03/10,0)</f>
        <v>26</v>
      </c>
      <c r="K169" s="130">
        <f t="shared" si="14"/>
        <v>586</v>
      </c>
      <c r="L169" s="138">
        <f t="shared" si="15"/>
        <v>586</v>
      </c>
    </row>
    <row r="170" spans="1:12">
      <c r="A170" s="138" t="s">
        <v>379</v>
      </c>
      <c r="B170" s="138" t="s">
        <v>549</v>
      </c>
      <c r="C170" s="138" t="s">
        <v>550</v>
      </c>
      <c r="D170" s="138" t="s">
        <v>551</v>
      </c>
      <c r="E170" s="138" t="s">
        <v>552</v>
      </c>
      <c r="F170" s="138" t="s">
        <v>555</v>
      </c>
      <c r="G170" s="138" t="s">
        <v>41</v>
      </c>
      <c r="H170" s="138">
        <v>190</v>
      </c>
      <c r="I170" s="130">
        <f t="shared" si="18"/>
        <v>432</v>
      </c>
      <c r="J170" s="130">
        <f t="shared" si="19"/>
        <v>20</v>
      </c>
      <c r="K170" s="130">
        <f t="shared" si="14"/>
        <v>452</v>
      </c>
      <c r="L170" s="138">
        <f t="shared" si="15"/>
        <v>452</v>
      </c>
    </row>
    <row r="171" spans="1:12">
      <c r="A171" s="138" t="s">
        <v>379</v>
      </c>
      <c r="B171" s="138" t="s">
        <v>549</v>
      </c>
      <c r="C171" s="138" t="s">
        <v>550</v>
      </c>
      <c r="D171" s="138" t="s">
        <v>551</v>
      </c>
      <c r="E171" s="138" t="s">
        <v>552</v>
      </c>
      <c r="F171" s="138" t="s">
        <v>556</v>
      </c>
      <c r="G171" s="138" t="s">
        <v>44</v>
      </c>
      <c r="H171" s="138">
        <v>94</v>
      </c>
      <c r="I171" s="130">
        <f t="shared" si="18"/>
        <v>214</v>
      </c>
      <c r="J171" s="130">
        <f t="shared" si="19"/>
        <v>10</v>
      </c>
      <c r="K171" s="130">
        <f t="shared" si="14"/>
        <v>224</v>
      </c>
      <c r="L171" s="138">
        <f t="shared" si="15"/>
        <v>224</v>
      </c>
    </row>
    <row r="172" spans="1:12">
      <c r="A172" s="138" t="s">
        <v>379</v>
      </c>
      <c r="B172" s="138" t="s">
        <v>549</v>
      </c>
      <c r="C172" s="138" t="s">
        <v>550</v>
      </c>
      <c r="D172" s="138" t="s">
        <v>551</v>
      </c>
      <c r="E172" s="138" t="s">
        <v>552</v>
      </c>
      <c r="F172" s="138" t="s">
        <v>557</v>
      </c>
      <c r="G172" s="138" t="s">
        <v>45</v>
      </c>
      <c r="H172" s="138">
        <v>12</v>
      </c>
      <c r="I172" s="130">
        <f t="shared" si="18"/>
        <v>28</v>
      </c>
      <c r="J172" s="130">
        <f t="shared" si="19"/>
        <v>2</v>
      </c>
      <c r="K172" s="130">
        <f t="shared" si="14"/>
        <v>30</v>
      </c>
      <c r="L172" s="138">
        <f t="shared" si="15"/>
        <v>30</v>
      </c>
    </row>
    <row r="173" spans="1:12">
      <c r="A173" s="138" t="s">
        <v>379</v>
      </c>
      <c r="B173" s="138" t="s">
        <v>549</v>
      </c>
      <c r="C173" s="138" t="s">
        <v>550</v>
      </c>
      <c r="D173" s="138" t="s">
        <v>551</v>
      </c>
      <c r="E173" s="138" t="s">
        <v>543</v>
      </c>
      <c r="F173" s="138" t="s">
        <v>558</v>
      </c>
      <c r="G173" s="138" t="s">
        <v>43</v>
      </c>
      <c r="H173" s="138">
        <v>157</v>
      </c>
      <c r="I173" s="130">
        <f t="shared" si="18"/>
        <v>358</v>
      </c>
      <c r="J173" s="130">
        <f t="shared" si="19"/>
        <v>17</v>
      </c>
      <c r="K173" s="130">
        <f t="shared" si="14"/>
        <v>375</v>
      </c>
      <c r="L173" s="138">
        <f t="shared" si="15"/>
        <v>375</v>
      </c>
    </row>
    <row r="174" spans="1:12">
      <c r="A174" s="138" t="s">
        <v>379</v>
      </c>
      <c r="B174" s="138" t="s">
        <v>549</v>
      </c>
      <c r="C174" s="138" t="s">
        <v>550</v>
      </c>
      <c r="D174" s="138" t="s">
        <v>551</v>
      </c>
      <c r="E174" s="138" t="s">
        <v>543</v>
      </c>
      <c r="F174" s="138" t="s">
        <v>559</v>
      </c>
      <c r="G174" s="138" t="s">
        <v>42</v>
      </c>
      <c r="H174" s="138">
        <v>256</v>
      </c>
      <c r="I174" s="130">
        <f t="shared" si="18"/>
        <v>582</v>
      </c>
      <c r="J174" s="130">
        <f t="shared" si="19"/>
        <v>27</v>
      </c>
      <c r="K174" s="130">
        <f t="shared" si="14"/>
        <v>609</v>
      </c>
      <c r="L174" s="138">
        <f t="shared" si="15"/>
        <v>609</v>
      </c>
    </row>
    <row r="175" spans="1:12">
      <c r="A175" s="138" t="s">
        <v>379</v>
      </c>
      <c r="B175" s="138" t="s">
        <v>549</v>
      </c>
      <c r="C175" s="138" t="s">
        <v>550</v>
      </c>
      <c r="D175" s="138" t="s">
        <v>551</v>
      </c>
      <c r="E175" s="138" t="s">
        <v>543</v>
      </c>
      <c r="F175" s="138" t="s">
        <v>560</v>
      </c>
      <c r="G175" s="138" t="s">
        <v>41</v>
      </c>
      <c r="H175" s="138">
        <v>196</v>
      </c>
      <c r="I175" s="130">
        <f t="shared" si="18"/>
        <v>446</v>
      </c>
      <c r="J175" s="130">
        <f t="shared" si="19"/>
        <v>21</v>
      </c>
      <c r="K175" s="130">
        <f t="shared" si="14"/>
        <v>467</v>
      </c>
      <c r="L175" s="138">
        <f t="shared" si="15"/>
        <v>467</v>
      </c>
    </row>
    <row r="176" spans="1:12">
      <c r="A176" s="138" t="s">
        <v>379</v>
      </c>
      <c r="B176" s="138" t="s">
        <v>549</v>
      </c>
      <c r="C176" s="138" t="s">
        <v>550</v>
      </c>
      <c r="D176" s="138" t="s">
        <v>551</v>
      </c>
      <c r="E176" s="138" t="s">
        <v>543</v>
      </c>
      <c r="F176" s="138" t="s">
        <v>561</v>
      </c>
      <c r="G176" s="138" t="s">
        <v>44</v>
      </c>
      <c r="H176" s="138">
        <v>96</v>
      </c>
      <c r="I176" s="130">
        <f t="shared" si="18"/>
        <v>218</v>
      </c>
      <c r="J176" s="130">
        <f t="shared" si="19"/>
        <v>10</v>
      </c>
      <c r="K176" s="130">
        <f t="shared" si="14"/>
        <v>228</v>
      </c>
      <c r="L176" s="138">
        <f t="shared" si="15"/>
        <v>228</v>
      </c>
    </row>
    <row r="177" spans="1:12">
      <c r="A177" s="138" t="s">
        <v>379</v>
      </c>
      <c r="B177" s="138" t="s">
        <v>549</v>
      </c>
      <c r="C177" s="138" t="s">
        <v>550</v>
      </c>
      <c r="D177" s="138" t="s">
        <v>551</v>
      </c>
      <c r="E177" s="138" t="s">
        <v>543</v>
      </c>
      <c r="F177" s="138" t="s">
        <v>562</v>
      </c>
      <c r="G177" s="138" t="s">
        <v>45</v>
      </c>
      <c r="H177" s="138">
        <v>6</v>
      </c>
      <c r="I177" s="130">
        <f t="shared" si="18"/>
        <v>14</v>
      </c>
      <c r="J177" s="130">
        <f t="shared" si="19"/>
        <v>1</v>
      </c>
      <c r="K177" s="130">
        <f t="shared" si="14"/>
        <v>15</v>
      </c>
      <c r="L177" s="138">
        <f t="shared" si="15"/>
        <v>15</v>
      </c>
    </row>
    <row r="178" spans="1:12">
      <c r="A178" s="138" t="s">
        <v>379</v>
      </c>
      <c r="B178" s="138" t="s">
        <v>549</v>
      </c>
      <c r="C178" s="138" t="s">
        <v>550</v>
      </c>
      <c r="D178" s="138" t="s">
        <v>551</v>
      </c>
      <c r="E178" s="138" t="s">
        <v>260</v>
      </c>
      <c r="F178" s="138" t="s">
        <v>563</v>
      </c>
      <c r="G178" s="138" t="s">
        <v>43</v>
      </c>
      <c r="H178" s="138">
        <v>216</v>
      </c>
      <c r="I178" s="130">
        <f t="shared" si="18"/>
        <v>492</v>
      </c>
      <c r="J178" s="130">
        <f t="shared" si="19"/>
        <v>23</v>
      </c>
      <c r="K178" s="130">
        <f t="shared" si="14"/>
        <v>515</v>
      </c>
      <c r="L178" s="138">
        <f t="shared" si="15"/>
        <v>515</v>
      </c>
    </row>
    <row r="179" spans="1:12">
      <c r="A179" s="138" t="s">
        <v>379</v>
      </c>
      <c r="B179" s="138" t="s">
        <v>549</v>
      </c>
      <c r="C179" s="138" t="s">
        <v>550</v>
      </c>
      <c r="D179" s="138" t="s">
        <v>551</v>
      </c>
      <c r="E179" s="138" t="s">
        <v>260</v>
      </c>
      <c r="F179" s="138" t="s">
        <v>564</v>
      </c>
      <c r="G179" s="138" t="s">
        <v>42</v>
      </c>
      <c r="H179" s="138">
        <v>364</v>
      </c>
      <c r="I179" s="130">
        <f t="shared" si="18"/>
        <v>828</v>
      </c>
      <c r="J179" s="130">
        <f t="shared" si="19"/>
        <v>38</v>
      </c>
      <c r="K179" s="130">
        <f t="shared" si="14"/>
        <v>866</v>
      </c>
      <c r="L179" s="138">
        <f t="shared" si="15"/>
        <v>866</v>
      </c>
    </row>
    <row r="180" spans="1:12">
      <c r="A180" s="138" t="s">
        <v>379</v>
      </c>
      <c r="B180" s="138" t="s">
        <v>549</v>
      </c>
      <c r="C180" s="138" t="s">
        <v>550</v>
      </c>
      <c r="D180" s="138" t="s">
        <v>551</v>
      </c>
      <c r="E180" s="138" t="s">
        <v>260</v>
      </c>
      <c r="F180" s="138" t="s">
        <v>565</v>
      </c>
      <c r="G180" s="138" t="s">
        <v>41</v>
      </c>
      <c r="H180" s="138">
        <v>273</v>
      </c>
      <c r="I180" s="130">
        <f t="shared" si="18"/>
        <v>620</v>
      </c>
      <c r="J180" s="130">
        <f t="shared" si="19"/>
        <v>29</v>
      </c>
      <c r="K180" s="130">
        <f t="shared" si="14"/>
        <v>649</v>
      </c>
      <c r="L180" s="138">
        <f t="shared" si="15"/>
        <v>649</v>
      </c>
    </row>
    <row r="181" spans="1:12">
      <c r="A181" s="138" t="s">
        <v>379</v>
      </c>
      <c r="B181" s="138" t="s">
        <v>549</v>
      </c>
      <c r="C181" s="138" t="s">
        <v>550</v>
      </c>
      <c r="D181" s="138" t="s">
        <v>551</v>
      </c>
      <c r="E181" s="138" t="s">
        <v>260</v>
      </c>
      <c r="F181" s="138" t="s">
        <v>566</v>
      </c>
      <c r="G181" s="138" t="s">
        <v>44</v>
      </c>
      <c r="H181" s="138">
        <v>138</v>
      </c>
      <c r="I181" s="130">
        <f t="shared" si="18"/>
        <v>314</v>
      </c>
      <c r="J181" s="130">
        <f t="shared" si="19"/>
        <v>15</v>
      </c>
      <c r="K181" s="130">
        <f t="shared" si="14"/>
        <v>329</v>
      </c>
      <c r="L181" s="138">
        <f t="shared" si="15"/>
        <v>329</v>
      </c>
    </row>
    <row r="182" spans="1:12">
      <c r="A182" s="138" t="s">
        <v>379</v>
      </c>
      <c r="B182" s="138" t="s">
        <v>549</v>
      </c>
      <c r="C182" s="138" t="s">
        <v>550</v>
      </c>
      <c r="D182" s="138" t="s">
        <v>551</v>
      </c>
      <c r="E182" s="138" t="s">
        <v>260</v>
      </c>
      <c r="F182" s="138" t="s">
        <v>567</v>
      </c>
      <c r="G182" s="138" t="s">
        <v>45</v>
      </c>
      <c r="H182" s="138">
        <v>13</v>
      </c>
      <c r="I182" s="130">
        <f t="shared" si="18"/>
        <v>30</v>
      </c>
      <c r="J182" s="130">
        <f t="shared" si="19"/>
        <v>2</v>
      </c>
      <c r="K182" s="130">
        <f t="shared" si="14"/>
        <v>32</v>
      </c>
      <c r="L182" s="138">
        <f t="shared" si="15"/>
        <v>32</v>
      </c>
    </row>
    <row r="183" spans="1:12">
      <c r="A183" s="138" t="s">
        <v>379</v>
      </c>
      <c r="B183" s="138" t="s">
        <v>568</v>
      </c>
      <c r="C183" s="138" t="s">
        <v>569</v>
      </c>
      <c r="D183" s="138" t="s">
        <v>570</v>
      </c>
      <c r="E183" s="138" t="s">
        <v>265</v>
      </c>
      <c r="F183" s="138" t="s">
        <v>571</v>
      </c>
      <c r="G183" s="138" t="s">
        <v>43</v>
      </c>
      <c r="H183" s="138">
        <v>379</v>
      </c>
      <c r="I183" s="130">
        <f t="shared" si="18"/>
        <v>862</v>
      </c>
      <c r="J183" s="130">
        <f>ROUNDUP(H183*1.03/10,0)</f>
        <v>40</v>
      </c>
      <c r="K183" s="130">
        <f t="shared" si="14"/>
        <v>902</v>
      </c>
      <c r="L183" s="138">
        <f t="shared" si="15"/>
        <v>902</v>
      </c>
    </row>
    <row r="184" spans="1:12">
      <c r="A184" s="138" t="s">
        <v>379</v>
      </c>
      <c r="B184" s="138" t="s">
        <v>568</v>
      </c>
      <c r="C184" s="138" t="s">
        <v>569</v>
      </c>
      <c r="D184" s="138" t="s">
        <v>570</v>
      </c>
      <c r="E184" s="138" t="s">
        <v>265</v>
      </c>
      <c r="F184" s="138" t="s">
        <v>572</v>
      </c>
      <c r="G184" s="138" t="s">
        <v>42</v>
      </c>
      <c r="H184" s="138">
        <v>616</v>
      </c>
      <c r="I184" s="130">
        <f t="shared" si="18"/>
        <v>1400</v>
      </c>
      <c r="J184" s="130">
        <f t="shared" ref="J184:J197" si="20">ROUNDUP(H184*1.03/10,0)</f>
        <v>64</v>
      </c>
      <c r="K184" s="130">
        <f t="shared" si="14"/>
        <v>1464</v>
      </c>
      <c r="L184" s="138">
        <f t="shared" si="15"/>
        <v>1464</v>
      </c>
    </row>
    <row r="185" spans="1:12">
      <c r="A185" s="138" t="s">
        <v>379</v>
      </c>
      <c r="B185" s="138" t="s">
        <v>568</v>
      </c>
      <c r="C185" s="138" t="s">
        <v>569</v>
      </c>
      <c r="D185" s="138" t="s">
        <v>570</v>
      </c>
      <c r="E185" s="138" t="s">
        <v>265</v>
      </c>
      <c r="F185" s="138" t="s">
        <v>573</v>
      </c>
      <c r="G185" s="138" t="s">
        <v>41</v>
      </c>
      <c r="H185" s="138">
        <v>473</v>
      </c>
      <c r="I185" s="130">
        <f t="shared" si="18"/>
        <v>1074</v>
      </c>
      <c r="J185" s="130">
        <f t="shared" si="20"/>
        <v>49</v>
      </c>
      <c r="K185" s="130">
        <f t="shared" si="14"/>
        <v>1123</v>
      </c>
      <c r="L185" s="138">
        <f t="shared" si="15"/>
        <v>1123</v>
      </c>
    </row>
    <row r="186" spans="1:12">
      <c r="A186" s="138" t="s">
        <v>379</v>
      </c>
      <c r="B186" s="138" t="s">
        <v>568</v>
      </c>
      <c r="C186" s="138" t="s">
        <v>569</v>
      </c>
      <c r="D186" s="138" t="s">
        <v>570</v>
      </c>
      <c r="E186" s="138" t="s">
        <v>265</v>
      </c>
      <c r="F186" s="138" t="s">
        <v>574</v>
      </c>
      <c r="G186" s="138" t="s">
        <v>44</v>
      </c>
      <c r="H186" s="138">
        <v>234</v>
      </c>
      <c r="I186" s="130">
        <f t="shared" si="18"/>
        <v>532</v>
      </c>
      <c r="J186" s="130">
        <f t="shared" si="20"/>
        <v>25</v>
      </c>
      <c r="K186" s="130">
        <f t="shared" si="14"/>
        <v>557</v>
      </c>
      <c r="L186" s="138">
        <f t="shared" si="15"/>
        <v>557</v>
      </c>
    </row>
    <row r="187" spans="1:12">
      <c r="A187" s="138" t="s">
        <v>379</v>
      </c>
      <c r="B187" s="138" t="s">
        <v>568</v>
      </c>
      <c r="C187" s="138" t="s">
        <v>569</v>
      </c>
      <c r="D187" s="138" t="s">
        <v>570</v>
      </c>
      <c r="E187" s="138" t="s">
        <v>265</v>
      </c>
      <c r="F187" s="138" t="s">
        <v>575</v>
      </c>
      <c r="G187" s="138" t="s">
        <v>45</v>
      </c>
      <c r="H187" s="138">
        <v>28</v>
      </c>
      <c r="I187" s="130">
        <f t="shared" si="18"/>
        <v>64</v>
      </c>
      <c r="J187" s="130">
        <f t="shared" si="20"/>
        <v>3</v>
      </c>
      <c r="K187" s="130">
        <f t="shared" si="14"/>
        <v>67</v>
      </c>
      <c r="L187" s="138">
        <f t="shared" si="15"/>
        <v>67</v>
      </c>
    </row>
    <row r="188" spans="1:12">
      <c r="A188" s="138" t="s">
        <v>379</v>
      </c>
      <c r="B188" s="138" t="s">
        <v>568</v>
      </c>
      <c r="C188" s="138" t="s">
        <v>569</v>
      </c>
      <c r="D188" s="138" t="s">
        <v>570</v>
      </c>
      <c r="E188" s="138" t="s">
        <v>266</v>
      </c>
      <c r="F188" s="138" t="s">
        <v>576</v>
      </c>
      <c r="G188" s="138" t="s">
        <v>43</v>
      </c>
      <c r="H188" s="138">
        <v>388</v>
      </c>
      <c r="I188" s="130">
        <f t="shared" si="18"/>
        <v>882</v>
      </c>
      <c r="J188" s="130">
        <f t="shared" si="20"/>
        <v>40</v>
      </c>
      <c r="K188" s="130">
        <f t="shared" si="14"/>
        <v>922</v>
      </c>
      <c r="L188" s="138">
        <f t="shared" si="15"/>
        <v>922</v>
      </c>
    </row>
    <row r="189" spans="1:12">
      <c r="A189" s="138" t="s">
        <v>379</v>
      </c>
      <c r="B189" s="138" t="s">
        <v>568</v>
      </c>
      <c r="C189" s="138" t="s">
        <v>569</v>
      </c>
      <c r="D189" s="138" t="s">
        <v>570</v>
      </c>
      <c r="E189" s="138" t="s">
        <v>266</v>
      </c>
      <c r="F189" s="138" t="s">
        <v>577</v>
      </c>
      <c r="G189" s="138" t="s">
        <v>42</v>
      </c>
      <c r="H189" s="138">
        <v>633</v>
      </c>
      <c r="I189" s="130">
        <f t="shared" si="18"/>
        <v>1438</v>
      </c>
      <c r="J189" s="130">
        <f t="shared" si="20"/>
        <v>66</v>
      </c>
      <c r="K189" s="130">
        <f t="shared" si="14"/>
        <v>1504</v>
      </c>
      <c r="L189" s="138">
        <f t="shared" si="15"/>
        <v>1504</v>
      </c>
    </row>
    <row r="190" spans="1:12">
      <c r="A190" s="138" t="s">
        <v>379</v>
      </c>
      <c r="B190" s="138" t="s">
        <v>568</v>
      </c>
      <c r="C190" s="138" t="s">
        <v>569</v>
      </c>
      <c r="D190" s="138" t="s">
        <v>570</v>
      </c>
      <c r="E190" s="138" t="s">
        <v>266</v>
      </c>
      <c r="F190" s="138" t="s">
        <v>578</v>
      </c>
      <c r="G190" s="138" t="s">
        <v>41</v>
      </c>
      <c r="H190" s="138">
        <v>476</v>
      </c>
      <c r="I190" s="130">
        <f t="shared" si="18"/>
        <v>1082</v>
      </c>
      <c r="J190" s="130">
        <f t="shared" si="20"/>
        <v>50</v>
      </c>
      <c r="K190" s="130">
        <f t="shared" si="14"/>
        <v>1132</v>
      </c>
      <c r="L190" s="138">
        <f t="shared" si="15"/>
        <v>1132</v>
      </c>
    </row>
    <row r="191" spans="1:12">
      <c r="A191" s="138" t="s">
        <v>379</v>
      </c>
      <c r="B191" s="138" t="s">
        <v>568</v>
      </c>
      <c r="C191" s="138" t="s">
        <v>569</v>
      </c>
      <c r="D191" s="138" t="s">
        <v>570</v>
      </c>
      <c r="E191" s="138" t="s">
        <v>266</v>
      </c>
      <c r="F191" s="138" t="s">
        <v>579</v>
      </c>
      <c r="G191" s="138" t="s">
        <v>44</v>
      </c>
      <c r="H191" s="138">
        <v>238</v>
      </c>
      <c r="I191" s="130">
        <f t="shared" si="18"/>
        <v>542</v>
      </c>
      <c r="J191" s="130">
        <f t="shared" si="20"/>
        <v>25</v>
      </c>
      <c r="K191" s="130">
        <f t="shared" si="14"/>
        <v>567</v>
      </c>
      <c r="L191" s="138">
        <f t="shared" si="15"/>
        <v>567</v>
      </c>
    </row>
    <row r="192" spans="1:12">
      <c r="A192" s="138" t="s">
        <v>379</v>
      </c>
      <c r="B192" s="138" t="s">
        <v>568</v>
      </c>
      <c r="C192" s="138" t="s">
        <v>569</v>
      </c>
      <c r="D192" s="138" t="s">
        <v>570</v>
      </c>
      <c r="E192" s="138" t="s">
        <v>266</v>
      </c>
      <c r="F192" s="138" t="s">
        <v>580</v>
      </c>
      <c r="G192" s="138" t="s">
        <v>45</v>
      </c>
      <c r="H192" s="138">
        <v>27</v>
      </c>
      <c r="I192" s="130">
        <f t="shared" si="18"/>
        <v>62</v>
      </c>
      <c r="J192" s="130">
        <f t="shared" si="20"/>
        <v>3</v>
      </c>
      <c r="K192" s="130">
        <f t="shared" si="14"/>
        <v>65</v>
      </c>
      <c r="L192" s="138">
        <f t="shared" si="15"/>
        <v>65</v>
      </c>
    </row>
    <row r="193" spans="1:12">
      <c r="A193" s="138" t="s">
        <v>379</v>
      </c>
      <c r="B193" s="138" t="s">
        <v>568</v>
      </c>
      <c r="C193" s="138" t="s">
        <v>569</v>
      </c>
      <c r="D193" s="138" t="s">
        <v>570</v>
      </c>
      <c r="E193" s="138" t="s">
        <v>181</v>
      </c>
      <c r="F193" s="138" t="s">
        <v>581</v>
      </c>
      <c r="G193" s="138" t="s">
        <v>43</v>
      </c>
      <c r="H193" s="138">
        <v>249</v>
      </c>
      <c r="I193" s="130">
        <f t="shared" si="18"/>
        <v>566</v>
      </c>
      <c r="J193" s="130">
        <f t="shared" si="20"/>
        <v>26</v>
      </c>
      <c r="K193" s="130">
        <f t="shared" si="14"/>
        <v>592</v>
      </c>
      <c r="L193" s="138">
        <f t="shared" si="15"/>
        <v>592</v>
      </c>
    </row>
    <row r="194" spans="1:12">
      <c r="A194" s="138" t="s">
        <v>379</v>
      </c>
      <c r="B194" s="138" t="s">
        <v>568</v>
      </c>
      <c r="C194" s="138" t="s">
        <v>569</v>
      </c>
      <c r="D194" s="138" t="s">
        <v>570</v>
      </c>
      <c r="E194" s="138" t="s">
        <v>181</v>
      </c>
      <c r="F194" s="138" t="s">
        <v>582</v>
      </c>
      <c r="G194" s="138" t="s">
        <v>42</v>
      </c>
      <c r="H194" s="138">
        <v>398</v>
      </c>
      <c r="I194" s="130">
        <f t="shared" si="18"/>
        <v>904</v>
      </c>
      <c r="J194" s="130">
        <f t="shared" si="20"/>
        <v>41</v>
      </c>
      <c r="K194" s="130">
        <f t="shared" si="14"/>
        <v>945</v>
      </c>
      <c r="L194" s="138">
        <f t="shared" si="15"/>
        <v>945</v>
      </c>
    </row>
    <row r="195" spans="1:12">
      <c r="A195" s="138" t="s">
        <v>379</v>
      </c>
      <c r="B195" s="138" t="s">
        <v>568</v>
      </c>
      <c r="C195" s="138" t="s">
        <v>569</v>
      </c>
      <c r="D195" s="138" t="s">
        <v>570</v>
      </c>
      <c r="E195" s="138" t="s">
        <v>181</v>
      </c>
      <c r="F195" s="138" t="s">
        <v>583</v>
      </c>
      <c r="G195" s="138" t="s">
        <v>41</v>
      </c>
      <c r="H195" s="138">
        <v>287</v>
      </c>
      <c r="I195" s="130">
        <f t="shared" si="18"/>
        <v>652</v>
      </c>
      <c r="J195" s="130">
        <f t="shared" si="20"/>
        <v>30</v>
      </c>
      <c r="K195" s="130">
        <f t="shared" ref="K195:K247" si="21">I195+J195</f>
        <v>682</v>
      </c>
      <c r="L195" s="138">
        <f t="shared" ref="L195:L247" si="22">K195</f>
        <v>682</v>
      </c>
    </row>
    <row r="196" spans="1:12">
      <c r="A196" s="138" t="s">
        <v>379</v>
      </c>
      <c r="B196" s="138" t="s">
        <v>568</v>
      </c>
      <c r="C196" s="138" t="s">
        <v>569</v>
      </c>
      <c r="D196" s="138" t="s">
        <v>570</v>
      </c>
      <c r="E196" s="138" t="s">
        <v>181</v>
      </c>
      <c r="F196" s="138" t="s">
        <v>584</v>
      </c>
      <c r="G196" s="138" t="s">
        <v>44</v>
      </c>
      <c r="H196" s="138">
        <v>145</v>
      </c>
      <c r="I196" s="130">
        <f t="shared" si="18"/>
        <v>330</v>
      </c>
      <c r="J196" s="130">
        <f t="shared" si="20"/>
        <v>15</v>
      </c>
      <c r="K196" s="130">
        <f t="shared" si="21"/>
        <v>345</v>
      </c>
      <c r="L196" s="138">
        <f t="shared" si="22"/>
        <v>345</v>
      </c>
    </row>
    <row r="197" spans="1:12">
      <c r="A197" s="138" t="s">
        <v>379</v>
      </c>
      <c r="B197" s="138" t="s">
        <v>568</v>
      </c>
      <c r="C197" s="138" t="s">
        <v>569</v>
      </c>
      <c r="D197" s="138" t="s">
        <v>570</v>
      </c>
      <c r="E197" s="138" t="s">
        <v>181</v>
      </c>
      <c r="F197" s="138" t="s">
        <v>585</v>
      </c>
      <c r="G197" s="138" t="s">
        <v>45</v>
      </c>
      <c r="H197" s="138">
        <v>13</v>
      </c>
      <c r="I197" s="130">
        <f t="shared" si="18"/>
        <v>30</v>
      </c>
      <c r="J197" s="130">
        <f t="shared" si="20"/>
        <v>2</v>
      </c>
      <c r="K197" s="130">
        <f t="shared" si="21"/>
        <v>32</v>
      </c>
      <c r="L197" s="138">
        <f t="shared" si="22"/>
        <v>32</v>
      </c>
    </row>
    <row r="198" spans="1:12">
      <c r="A198" s="138" t="s">
        <v>379</v>
      </c>
      <c r="B198" s="138" t="s">
        <v>586</v>
      </c>
      <c r="C198" s="138" t="s">
        <v>587</v>
      </c>
      <c r="D198" s="138" t="s">
        <v>588</v>
      </c>
      <c r="E198" s="138" t="s">
        <v>266</v>
      </c>
      <c r="F198" s="138" t="s">
        <v>589</v>
      </c>
      <c r="G198" s="138" t="s">
        <v>43</v>
      </c>
      <c r="H198" s="138">
        <v>256</v>
      </c>
      <c r="I198" s="130">
        <f t="shared" si="18"/>
        <v>582</v>
      </c>
      <c r="J198" s="130">
        <f>ROUNDUP(H198*1.03/10,0)</f>
        <v>27</v>
      </c>
      <c r="K198" s="130">
        <f t="shared" si="21"/>
        <v>609</v>
      </c>
      <c r="L198" s="138">
        <f t="shared" si="22"/>
        <v>609</v>
      </c>
    </row>
    <row r="199" spans="1:12">
      <c r="A199" s="138" t="s">
        <v>379</v>
      </c>
      <c r="B199" s="138" t="s">
        <v>586</v>
      </c>
      <c r="C199" s="138" t="s">
        <v>587</v>
      </c>
      <c r="D199" s="138" t="s">
        <v>588</v>
      </c>
      <c r="E199" s="138" t="s">
        <v>266</v>
      </c>
      <c r="F199" s="138" t="s">
        <v>590</v>
      </c>
      <c r="G199" s="138" t="s">
        <v>42</v>
      </c>
      <c r="H199" s="138">
        <v>444</v>
      </c>
      <c r="I199" s="130">
        <f t="shared" si="18"/>
        <v>1010</v>
      </c>
      <c r="J199" s="130">
        <f t="shared" ref="J199:J247" si="23">ROUNDUP(H199*1.03/10,0)</f>
        <v>46</v>
      </c>
      <c r="K199" s="130">
        <f t="shared" si="21"/>
        <v>1056</v>
      </c>
      <c r="L199" s="138">
        <f t="shared" si="22"/>
        <v>1056</v>
      </c>
    </row>
    <row r="200" spans="1:12">
      <c r="A200" s="138" t="s">
        <v>379</v>
      </c>
      <c r="B200" s="138" t="s">
        <v>586</v>
      </c>
      <c r="C200" s="138" t="s">
        <v>587</v>
      </c>
      <c r="D200" s="138" t="s">
        <v>588</v>
      </c>
      <c r="E200" s="138" t="s">
        <v>266</v>
      </c>
      <c r="F200" s="138" t="s">
        <v>591</v>
      </c>
      <c r="G200" s="138" t="s">
        <v>41</v>
      </c>
      <c r="H200" s="138">
        <v>339</v>
      </c>
      <c r="I200" s="130">
        <f t="shared" si="18"/>
        <v>770</v>
      </c>
      <c r="J200" s="130">
        <f t="shared" si="23"/>
        <v>35</v>
      </c>
      <c r="K200" s="130">
        <f t="shared" si="21"/>
        <v>805</v>
      </c>
      <c r="L200" s="138">
        <f t="shared" si="22"/>
        <v>805</v>
      </c>
    </row>
    <row r="201" spans="1:12">
      <c r="A201" s="138" t="s">
        <v>379</v>
      </c>
      <c r="B201" s="138" t="s">
        <v>586</v>
      </c>
      <c r="C201" s="138" t="s">
        <v>587</v>
      </c>
      <c r="D201" s="138" t="s">
        <v>588</v>
      </c>
      <c r="E201" s="138" t="s">
        <v>266</v>
      </c>
      <c r="F201" s="138" t="s">
        <v>592</v>
      </c>
      <c r="G201" s="138" t="s">
        <v>44</v>
      </c>
      <c r="H201" s="138">
        <v>162</v>
      </c>
      <c r="I201" s="130">
        <f t="shared" si="18"/>
        <v>368</v>
      </c>
      <c r="J201" s="130">
        <f t="shared" si="23"/>
        <v>17</v>
      </c>
      <c r="K201" s="130">
        <f t="shared" si="21"/>
        <v>385</v>
      </c>
      <c r="L201" s="138">
        <f t="shared" si="22"/>
        <v>385</v>
      </c>
    </row>
    <row r="202" spans="1:12">
      <c r="A202" s="138" t="s">
        <v>379</v>
      </c>
      <c r="B202" s="138" t="s">
        <v>586</v>
      </c>
      <c r="C202" s="138" t="s">
        <v>587</v>
      </c>
      <c r="D202" s="138" t="s">
        <v>588</v>
      </c>
      <c r="E202" s="138" t="s">
        <v>266</v>
      </c>
      <c r="F202" s="138" t="s">
        <v>593</v>
      </c>
      <c r="G202" s="138" t="s">
        <v>45</v>
      </c>
      <c r="H202" s="138">
        <v>17</v>
      </c>
      <c r="I202" s="130">
        <f t="shared" si="18"/>
        <v>40</v>
      </c>
      <c r="J202" s="130">
        <f t="shared" si="23"/>
        <v>2</v>
      </c>
      <c r="K202" s="130">
        <f t="shared" si="21"/>
        <v>42</v>
      </c>
      <c r="L202" s="138">
        <f t="shared" si="22"/>
        <v>42</v>
      </c>
    </row>
    <row r="203" spans="1:12">
      <c r="A203" s="138" t="s">
        <v>379</v>
      </c>
      <c r="B203" s="138" t="s">
        <v>586</v>
      </c>
      <c r="C203" s="138" t="s">
        <v>587</v>
      </c>
      <c r="D203" s="138" t="s">
        <v>588</v>
      </c>
      <c r="E203" s="138" t="s">
        <v>594</v>
      </c>
      <c r="F203" s="138" t="s">
        <v>595</v>
      </c>
      <c r="G203" s="138" t="s">
        <v>43</v>
      </c>
      <c r="H203" s="138">
        <v>123</v>
      </c>
      <c r="I203" s="130">
        <f t="shared" si="18"/>
        <v>280</v>
      </c>
      <c r="J203" s="130">
        <f t="shared" si="23"/>
        <v>13</v>
      </c>
      <c r="K203" s="130">
        <f t="shared" si="21"/>
        <v>293</v>
      </c>
      <c r="L203" s="138">
        <f t="shared" si="22"/>
        <v>293</v>
      </c>
    </row>
    <row r="204" spans="1:12">
      <c r="A204" s="138" t="s">
        <v>379</v>
      </c>
      <c r="B204" s="138" t="s">
        <v>586</v>
      </c>
      <c r="C204" s="138" t="s">
        <v>587</v>
      </c>
      <c r="D204" s="138" t="s">
        <v>588</v>
      </c>
      <c r="E204" s="138" t="s">
        <v>594</v>
      </c>
      <c r="F204" s="138" t="s">
        <v>596</v>
      </c>
      <c r="G204" s="138" t="s">
        <v>42</v>
      </c>
      <c r="H204" s="138">
        <v>205</v>
      </c>
      <c r="I204" s="130">
        <f t="shared" si="18"/>
        <v>466</v>
      </c>
      <c r="J204" s="130">
        <f t="shared" si="23"/>
        <v>22</v>
      </c>
      <c r="K204" s="130">
        <f t="shared" si="21"/>
        <v>488</v>
      </c>
      <c r="L204" s="138">
        <f t="shared" si="22"/>
        <v>488</v>
      </c>
    </row>
    <row r="205" spans="1:12">
      <c r="A205" s="138" t="s">
        <v>379</v>
      </c>
      <c r="B205" s="138" t="s">
        <v>586</v>
      </c>
      <c r="C205" s="138" t="s">
        <v>587</v>
      </c>
      <c r="D205" s="138" t="s">
        <v>588</v>
      </c>
      <c r="E205" s="138" t="s">
        <v>594</v>
      </c>
      <c r="F205" s="138" t="s">
        <v>597</v>
      </c>
      <c r="G205" s="138" t="s">
        <v>41</v>
      </c>
      <c r="H205" s="138">
        <v>156</v>
      </c>
      <c r="I205" s="130">
        <f t="shared" si="18"/>
        <v>356</v>
      </c>
      <c r="J205" s="130">
        <f t="shared" si="23"/>
        <v>17</v>
      </c>
      <c r="K205" s="130">
        <f t="shared" si="21"/>
        <v>373</v>
      </c>
      <c r="L205" s="138">
        <f t="shared" si="22"/>
        <v>373</v>
      </c>
    </row>
    <row r="206" spans="1:12">
      <c r="A206" s="138" t="s">
        <v>379</v>
      </c>
      <c r="B206" s="138" t="s">
        <v>586</v>
      </c>
      <c r="C206" s="138" t="s">
        <v>587</v>
      </c>
      <c r="D206" s="138" t="s">
        <v>588</v>
      </c>
      <c r="E206" s="138" t="s">
        <v>594</v>
      </c>
      <c r="F206" s="138" t="s">
        <v>598</v>
      </c>
      <c r="G206" s="138" t="s">
        <v>44</v>
      </c>
      <c r="H206" s="138">
        <v>73</v>
      </c>
      <c r="I206" s="130">
        <f t="shared" si="18"/>
        <v>166</v>
      </c>
      <c r="J206" s="130">
        <f t="shared" si="23"/>
        <v>8</v>
      </c>
      <c r="K206" s="130">
        <f t="shared" si="21"/>
        <v>174</v>
      </c>
      <c r="L206" s="138">
        <f t="shared" si="22"/>
        <v>174</v>
      </c>
    </row>
    <row r="207" spans="1:12">
      <c r="A207" s="138" t="s">
        <v>379</v>
      </c>
      <c r="B207" s="138" t="s">
        <v>586</v>
      </c>
      <c r="C207" s="138" t="s">
        <v>587</v>
      </c>
      <c r="D207" s="138" t="s">
        <v>588</v>
      </c>
      <c r="E207" s="138" t="s">
        <v>594</v>
      </c>
      <c r="F207" s="138" t="s">
        <v>599</v>
      </c>
      <c r="G207" s="138" t="s">
        <v>45</v>
      </c>
      <c r="H207" s="138">
        <v>8</v>
      </c>
      <c r="I207" s="130">
        <f t="shared" si="18"/>
        <v>20</v>
      </c>
      <c r="J207" s="130">
        <f t="shared" si="23"/>
        <v>1</v>
      </c>
      <c r="K207" s="130">
        <f t="shared" si="21"/>
        <v>21</v>
      </c>
      <c r="L207" s="138">
        <f t="shared" si="22"/>
        <v>21</v>
      </c>
    </row>
    <row r="208" spans="1:12">
      <c r="A208" s="138" t="s">
        <v>379</v>
      </c>
      <c r="B208" s="138" t="s">
        <v>586</v>
      </c>
      <c r="C208" s="138" t="s">
        <v>587</v>
      </c>
      <c r="D208" s="138" t="s">
        <v>588</v>
      </c>
      <c r="E208" s="138" t="s">
        <v>466</v>
      </c>
      <c r="F208" s="138" t="s">
        <v>600</v>
      </c>
      <c r="G208" s="138" t="s">
        <v>43</v>
      </c>
      <c r="H208" s="138">
        <v>120</v>
      </c>
      <c r="I208" s="130">
        <f t="shared" si="18"/>
        <v>274</v>
      </c>
      <c r="J208" s="130">
        <f t="shared" si="23"/>
        <v>13</v>
      </c>
      <c r="K208" s="130">
        <f t="shared" si="21"/>
        <v>287</v>
      </c>
      <c r="L208" s="138">
        <f t="shared" si="22"/>
        <v>287</v>
      </c>
    </row>
    <row r="209" spans="1:12">
      <c r="A209" s="138" t="s">
        <v>379</v>
      </c>
      <c r="B209" s="138" t="s">
        <v>586</v>
      </c>
      <c r="C209" s="138" t="s">
        <v>587</v>
      </c>
      <c r="D209" s="138" t="s">
        <v>588</v>
      </c>
      <c r="E209" s="138" t="s">
        <v>466</v>
      </c>
      <c r="F209" s="138" t="s">
        <v>601</v>
      </c>
      <c r="G209" s="138" t="s">
        <v>42</v>
      </c>
      <c r="H209" s="138">
        <v>205</v>
      </c>
      <c r="I209" s="130">
        <f t="shared" si="18"/>
        <v>466</v>
      </c>
      <c r="J209" s="130">
        <f t="shared" si="23"/>
        <v>22</v>
      </c>
      <c r="K209" s="130">
        <f t="shared" si="21"/>
        <v>488</v>
      </c>
      <c r="L209" s="138">
        <f t="shared" si="22"/>
        <v>488</v>
      </c>
    </row>
    <row r="210" spans="1:12">
      <c r="A210" s="138" t="s">
        <v>379</v>
      </c>
      <c r="B210" s="138" t="s">
        <v>586</v>
      </c>
      <c r="C210" s="138" t="s">
        <v>587</v>
      </c>
      <c r="D210" s="138" t="s">
        <v>588</v>
      </c>
      <c r="E210" s="138" t="s">
        <v>466</v>
      </c>
      <c r="F210" s="138" t="s">
        <v>602</v>
      </c>
      <c r="G210" s="138" t="s">
        <v>41</v>
      </c>
      <c r="H210" s="138">
        <v>160</v>
      </c>
      <c r="I210" s="130">
        <f t="shared" si="18"/>
        <v>364</v>
      </c>
      <c r="J210" s="130">
        <f t="shared" si="23"/>
        <v>17</v>
      </c>
      <c r="K210" s="130">
        <f t="shared" si="21"/>
        <v>381</v>
      </c>
      <c r="L210" s="138">
        <f t="shared" si="22"/>
        <v>381</v>
      </c>
    </row>
    <row r="211" spans="1:12">
      <c r="A211" s="138" t="s">
        <v>379</v>
      </c>
      <c r="B211" s="138" t="s">
        <v>586</v>
      </c>
      <c r="C211" s="138" t="s">
        <v>587</v>
      </c>
      <c r="D211" s="138" t="s">
        <v>588</v>
      </c>
      <c r="E211" s="138" t="s">
        <v>466</v>
      </c>
      <c r="F211" s="138" t="s">
        <v>603</v>
      </c>
      <c r="G211" s="138" t="s">
        <v>44</v>
      </c>
      <c r="H211" s="138">
        <v>69</v>
      </c>
      <c r="I211" s="130">
        <f t="shared" si="18"/>
        <v>158</v>
      </c>
      <c r="J211" s="130">
        <f t="shared" si="23"/>
        <v>8</v>
      </c>
      <c r="K211" s="130">
        <f t="shared" si="21"/>
        <v>166</v>
      </c>
      <c r="L211" s="138">
        <f t="shared" si="22"/>
        <v>166</v>
      </c>
    </row>
    <row r="212" spans="1:12">
      <c r="A212" s="138" t="s">
        <v>379</v>
      </c>
      <c r="B212" s="138" t="s">
        <v>586</v>
      </c>
      <c r="C212" s="138" t="s">
        <v>587</v>
      </c>
      <c r="D212" s="138" t="s">
        <v>588</v>
      </c>
      <c r="E212" s="138" t="s">
        <v>466</v>
      </c>
      <c r="F212" s="138" t="s">
        <v>604</v>
      </c>
      <c r="G212" s="138" t="s">
        <v>45</v>
      </c>
      <c r="H212" s="138">
        <v>9</v>
      </c>
      <c r="I212" s="130">
        <f t="shared" si="18"/>
        <v>22</v>
      </c>
      <c r="J212" s="130">
        <f t="shared" si="23"/>
        <v>1</v>
      </c>
      <c r="K212" s="130">
        <f t="shared" si="21"/>
        <v>23</v>
      </c>
      <c r="L212" s="138">
        <f t="shared" si="22"/>
        <v>23</v>
      </c>
    </row>
    <row r="213" spans="1:12">
      <c r="A213" s="138" t="s">
        <v>379</v>
      </c>
      <c r="B213" s="138" t="s">
        <v>586</v>
      </c>
      <c r="C213" s="138" t="s">
        <v>587</v>
      </c>
      <c r="D213" s="138" t="s">
        <v>588</v>
      </c>
      <c r="E213" s="138" t="s">
        <v>605</v>
      </c>
      <c r="F213" s="138" t="s">
        <v>606</v>
      </c>
      <c r="G213" s="138" t="s">
        <v>43</v>
      </c>
      <c r="H213" s="138">
        <v>50</v>
      </c>
      <c r="I213" s="130">
        <f t="shared" si="18"/>
        <v>114</v>
      </c>
      <c r="J213" s="130">
        <f t="shared" si="23"/>
        <v>6</v>
      </c>
      <c r="K213" s="130">
        <f t="shared" si="21"/>
        <v>120</v>
      </c>
      <c r="L213" s="138">
        <f t="shared" si="22"/>
        <v>120</v>
      </c>
    </row>
    <row r="214" spans="1:12">
      <c r="A214" s="138" t="s">
        <v>379</v>
      </c>
      <c r="B214" s="138" t="s">
        <v>586</v>
      </c>
      <c r="C214" s="138" t="s">
        <v>587</v>
      </c>
      <c r="D214" s="138" t="s">
        <v>588</v>
      </c>
      <c r="E214" s="138" t="s">
        <v>605</v>
      </c>
      <c r="F214" s="138" t="s">
        <v>607</v>
      </c>
      <c r="G214" s="138" t="s">
        <v>42</v>
      </c>
      <c r="H214" s="138">
        <v>91</v>
      </c>
      <c r="I214" s="130">
        <f t="shared" si="18"/>
        <v>208</v>
      </c>
      <c r="J214" s="130">
        <f t="shared" si="23"/>
        <v>10</v>
      </c>
      <c r="K214" s="130">
        <f t="shared" si="21"/>
        <v>218</v>
      </c>
      <c r="L214" s="138">
        <f t="shared" si="22"/>
        <v>218</v>
      </c>
    </row>
    <row r="215" spans="1:12">
      <c r="A215" s="138" t="s">
        <v>379</v>
      </c>
      <c r="B215" s="138" t="s">
        <v>586</v>
      </c>
      <c r="C215" s="138" t="s">
        <v>587</v>
      </c>
      <c r="D215" s="138" t="s">
        <v>588</v>
      </c>
      <c r="E215" s="138" t="s">
        <v>605</v>
      </c>
      <c r="F215" s="138" t="s">
        <v>608</v>
      </c>
      <c r="G215" s="138" t="s">
        <v>41</v>
      </c>
      <c r="H215" s="138">
        <v>67</v>
      </c>
      <c r="I215" s="130">
        <f t="shared" si="18"/>
        <v>154</v>
      </c>
      <c r="J215" s="130">
        <f t="shared" si="23"/>
        <v>7</v>
      </c>
      <c r="K215" s="130">
        <f t="shared" si="21"/>
        <v>161</v>
      </c>
      <c r="L215" s="138">
        <f t="shared" si="22"/>
        <v>161</v>
      </c>
    </row>
    <row r="216" spans="1:12">
      <c r="A216" s="138" t="s">
        <v>379</v>
      </c>
      <c r="B216" s="138" t="s">
        <v>586</v>
      </c>
      <c r="C216" s="138" t="s">
        <v>587</v>
      </c>
      <c r="D216" s="138" t="s">
        <v>588</v>
      </c>
      <c r="E216" s="138" t="s">
        <v>605</v>
      </c>
      <c r="F216" s="138" t="s">
        <v>609</v>
      </c>
      <c r="G216" s="138" t="s">
        <v>44</v>
      </c>
      <c r="H216" s="138">
        <v>24</v>
      </c>
      <c r="I216" s="130">
        <f t="shared" si="18"/>
        <v>56</v>
      </c>
      <c r="J216" s="130">
        <f t="shared" si="23"/>
        <v>3</v>
      </c>
      <c r="K216" s="130">
        <f t="shared" si="21"/>
        <v>59</v>
      </c>
      <c r="L216" s="138">
        <f t="shared" si="22"/>
        <v>59</v>
      </c>
    </row>
    <row r="217" spans="1:12">
      <c r="A217" s="138" t="s">
        <v>379</v>
      </c>
      <c r="B217" s="138" t="s">
        <v>586</v>
      </c>
      <c r="C217" s="138" t="s">
        <v>587</v>
      </c>
      <c r="D217" s="138" t="s">
        <v>588</v>
      </c>
      <c r="E217" s="138" t="s">
        <v>605</v>
      </c>
      <c r="F217" s="138" t="s">
        <v>610</v>
      </c>
      <c r="G217" s="138" t="s">
        <v>45</v>
      </c>
      <c r="H217" s="138">
        <v>1</v>
      </c>
      <c r="I217" s="130">
        <f t="shared" si="18"/>
        <v>4</v>
      </c>
      <c r="J217" s="130">
        <f t="shared" si="23"/>
        <v>1</v>
      </c>
      <c r="K217" s="130">
        <f t="shared" si="21"/>
        <v>5</v>
      </c>
      <c r="L217" s="138">
        <f t="shared" si="22"/>
        <v>5</v>
      </c>
    </row>
    <row r="218" spans="1:12">
      <c r="A218" s="138" t="s">
        <v>379</v>
      </c>
      <c r="B218" s="138" t="s">
        <v>611</v>
      </c>
      <c r="C218" s="138" t="s">
        <v>612</v>
      </c>
      <c r="D218" s="138" t="s">
        <v>613</v>
      </c>
      <c r="E218" s="138" t="s">
        <v>265</v>
      </c>
      <c r="F218" s="138" t="s">
        <v>614</v>
      </c>
      <c r="G218" s="138" t="s">
        <v>43</v>
      </c>
      <c r="H218" s="138">
        <v>160</v>
      </c>
      <c r="I218" s="130">
        <f t="shared" si="18"/>
        <v>364</v>
      </c>
      <c r="J218" s="130">
        <f t="shared" si="23"/>
        <v>17</v>
      </c>
      <c r="K218" s="130">
        <f t="shared" si="21"/>
        <v>381</v>
      </c>
      <c r="L218" s="138">
        <f t="shared" si="22"/>
        <v>381</v>
      </c>
    </row>
    <row r="219" spans="1:12">
      <c r="A219" s="138" t="s">
        <v>379</v>
      </c>
      <c r="B219" s="138" t="s">
        <v>611</v>
      </c>
      <c r="C219" s="138" t="s">
        <v>612</v>
      </c>
      <c r="D219" s="138" t="s">
        <v>613</v>
      </c>
      <c r="E219" s="138" t="s">
        <v>265</v>
      </c>
      <c r="F219" s="138" t="s">
        <v>615</v>
      </c>
      <c r="G219" s="138" t="s">
        <v>42</v>
      </c>
      <c r="H219" s="138">
        <v>273</v>
      </c>
      <c r="I219" s="130">
        <f t="shared" si="18"/>
        <v>620</v>
      </c>
      <c r="J219" s="130">
        <f t="shared" si="23"/>
        <v>29</v>
      </c>
      <c r="K219" s="130">
        <f t="shared" si="21"/>
        <v>649</v>
      </c>
      <c r="L219" s="138">
        <f t="shared" si="22"/>
        <v>649</v>
      </c>
    </row>
    <row r="220" spans="1:12">
      <c r="A220" s="138" t="s">
        <v>379</v>
      </c>
      <c r="B220" s="138" t="s">
        <v>611</v>
      </c>
      <c r="C220" s="138" t="s">
        <v>612</v>
      </c>
      <c r="D220" s="138" t="s">
        <v>613</v>
      </c>
      <c r="E220" s="138" t="s">
        <v>265</v>
      </c>
      <c r="F220" s="138" t="s">
        <v>616</v>
      </c>
      <c r="G220" s="138" t="s">
        <v>41</v>
      </c>
      <c r="H220" s="138">
        <v>203</v>
      </c>
      <c r="I220" s="130">
        <f t="shared" ref="I220:I247" si="24">ROUNDUP(H220*1.03*1.07*1.03,0)*2</f>
        <v>462</v>
      </c>
      <c r="J220" s="130">
        <f t="shared" si="23"/>
        <v>21</v>
      </c>
      <c r="K220" s="130">
        <f t="shared" si="21"/>
        <v>483</v>
      </c>
      <c r="L220" s="138">
        <f t="shared" si="22"/>
        <v>483</v>
      </c>
    </row>
    <row r="221" spans="1:12">
      <c r="A221" s="138" t="s">
        <v>379</v>
      </c>
      <c r="B221" s="138" t="s">
        <v>611</v>
      </c>
      <c r="C221" s="138" t="s">
        <v>612</v>
      </c>
      <c r="D221" s="138" t="s">
        <v>613</v>
      </c>
      <c r="E221" s="138" t="s">
        <v>265</v>
      </c>
      <c r="F221" s="138" t="s">
        <v>617</v>
      </c>
      <c r="G221" s="138" t="s">
        <v>44</v>
      </c>
      <c r="H221" s="138">
        <v>104</v>
      </c>
      <c r="I221" s="130">
        <f t="shared" si="24"/>
        <v>238</v>
      </c>
      <c r="J221" s="130">
        <f t="shared" si="23"/>
        <v>11</v>
      </c>
      <c r="K221" s="130">
        <f t="shared" si="21"/>
        <v>249</v>
      </c>
      <c r="L221" s="138">
        <f t="shared" si="22"/>
        <v>249</v>
      </c>
    </row>
    <row r="222" spans="1:12">
      <c r="A222" s="138" t="s">
        <v>379</v>
      </c>
      <c r="B222" s="138" t="s">
        <v>611</v>
      </c>
      <c r="C222" s="138" t="s">
        <v>612</v>
      </c>
      <c r="D222" s="138" t="s">
        <v>613</v>
      </c>
      <c r="E222" s="138" t="s">
        <v>265</v>
      </c>
      <c r="F222" s="138" t="s">
        <v>618</v>
      </c>
      <c r="G222" s="138" t="s">
        <v>45</v>
      </c>
      <c r="H222" s="138">
        <v>9</v>
      </c>
      <c r="I222" s="130">
        <f t="shared" si="24"/>
        <v>22</v>
      </c>
      <c r="J222" s="130">
        <f t="shared" si="23"/>
        <v>1</v>
      </c>
      <c r="K222" s="130">
        <f t="shared" si="21"/>
        <v>23</v>
      </c>
      <c r="L222" s="138">
        <f t="shared" si="22"/>
        <v>23</v>
      </c>
    </row>
    <row r="223" spans="1:12">
      <c r="A223" s="138" t="s">
        <v>379</v>
      </c>
      <c r="B223" s="138" t="s">
        <v>611</v>
      </c>
      <c r="C223" s="138" t="s">
        <v>612</v>
      </c>
      <c r="D223" s="138" t="s">
        <v>613</v>
      </c>
      <c r="E223" s="138" t="s">
        <v>266</v>
      </c>
      <c r="F223" s="138" t="s">
        <v>619</v>
      </c>
      <c r="G223" s="138" t="s">
        <v>43</v>
      </c>
      <c r="H223" s="138">
        <v>218</v>
      </c>
      <c r="I223" s="130">
        <f t="shared" si="24"/>
        <v>496</v>
      </c>
      <c r="J223" s="130">
        <f t="shared" si="23"/>
        <v>23</v>
      </c>
      <c r="K223" s="130">
        <f t="shared" si="21"/>
        <v>519</v>
      </c>
      <c r="L223" s="138">
        <f t="shared" si="22"/>
        <v>519</v>
      </c>
    </row>
    <row r="224" spans="1:12">
      <c r="A224" s="138" t="s">
        <v>379</v>
      </c>
      <c r="B224" s="138" t="s">
        <v>611</v>
      </c>
      <c r="C224" s="138" t="s">
        <v>612</v>
      </c>
      <c r="D224" s="138" t="s">
        <v>613</v>
      </c>
      <c r="E224" s="138" t="s">
        <v>266</v>
      </c>
      <c r="F224" s="138" t="s">
        <v>620</v>
      </c>
      <c r="G224" s="138" t="s">
        <v>42</v>
      </c>
      <c r="H224" s="138">
        <v>369</v>
      </c>
      <c r="I224" s="130">
        <f t="shared" si="24"/>
        <v>838</v>
      </c>
      <c r="J224" s="130">
        <f t="shared" si="23"/>
        <v>39</v>
      </c>
      <c r="K224" s="130">
        <f t="shared" si="21"/>
        <v>877</v>
      </c>
      <c r="L224" s="138">
        <f t="shared" si="22"/>
        <v>877</v>
      </c>
    </row>
    <row r="225" spans="1:12">
      <c r="A225" s="138" t="s">
        <v>379</v>
      </c>
      <c r="B225" s="138" t="s">
        <v>611</v>
      </c>
      <c r="C225" s="138" t="s">
        <v>612</v>
      </c>
      <c r="D225" s="138" t="s">
        <v>613</v>
      </c>
      <c r="E225" s="138" t="s">
        <v>266</v>
      </c>
      <c r="F225" s="138" t="s">
        <v>621</v>
      </c>
      <c r="G225" s="138" t="s">
        <v>41</v>
      </c>
      <c r="H225" s="138">
        <v>264</v>
      </c>
      <c r="I225" s="130">
        <f t="shared" si="24"/>
        <v>600</v>
      </c>
      <c r="J225" s="130">
        <f t="shared" si="23"/>
        <v>28</v>
      </c>
      <c r="K225" s="130">
        <f t="shared" si="21"/>
        <v>628</v>
      </c>
      <c r="L225" s="138">
        <f t="shared" si="22"/>
        <v>628</v>
      </c>
    </row>
    <row r="226" spans="1:12">
      <c r="A226" s="138" t="s">
        <v>379</v>
      </c>
      <c r="B226" s="138" t="s">
        <v>611</v>
      </c>
      <c r="C226" s="138" t="s">
        <v>612</v>
      </c>
      <c r="D226" s="138" t="s">
        <v>613</v>
      </c>
      <c r="E226" s="138" t="s">
        <v>266</v>
      </c>
      <c r="F226" s="138" t="s">
        <v>622</v>
      </c>
      <c r="G226" s="138" t="s">
        <v>44</v>
      </c>
      <c r="H226" s="138">
        <v>127</v>
      </c>
      <c r="I226" s="130">
        <f t="shared" si="24"/>
        <v>290</v>
      </c>
      <c r="J226" s="130">
        <f t="shared" si="23"/>
        <v>14</v>
      </c>
      <c r="K226" s="130">
        <f t="shared" si="21"/>
        <v>304</v>
      </c>
      <c r="L226" s="138">
        <f t="shared" si="22"/>
        <v>304</v>
      </c>
    </row>
    <row r="227" spans="1:12">
      <c r="A227" s="138" t="s">
        <v>379</v>
      </c>
      <c r="B227" s="138" t="s">
        <v>611</v>
      </c>
      <c r="C227" s="138" t="s">
        <v>612</v>
      </c>
      <c r="D227" s="138" t="s">
        <v>613</v>
      </c>
      <c r="E227" s="138" t="s">
        <v>266</v>
      </c>
      <c r="F227" s="138" t="s">
        <v>623</v>
      </c>
      <c r="G227" s="138" t="s">
        <v>45</v>
      </c>
      <c r="H227" s="138">
        <v>15</v>
      </c>
      <c r="I227" s="130">
        <f t="shared" si="24"/>
        <v>36</v>
      </c>
      <c r="J227" s="130">
        <f t="shared" si="23"/>
        <v>2</v>
      </c>
      <c r="K227" s="130">
        <f t="shared" si="21"/>
        <v>38</v>
      </c>
      <c r="L227" s="138">
        <f t="shared" si="22"/>
        <v>38</v>
      </c>
    </row>
    <row r="228" spans="1:12">
      <c r="A228" s="138" t="s">
        <v>379</v>
      </c>
      <c r="B228" s="138" t="s">
        <v>611</v>
      </c>
      <c r="C228" s="138" t="s">
        <v>612</v>
      </c>
      <c r="D228" s="138" t="s">
        <v>613</v>
      </c>
      <c r="E228" s="138" t="s">
        <v>393</v>
      </c>
      <c r="F228" s="138" t="s">
        <v>624</v>
      </c>
      <c r="G228" s="138" t="s">
        <v>43</v>
      </c>
      <c r="H228" s="138">
        <v>117</v>
      </c>
      <c r="I228" s="130">
        <f t="shared" si="24"/>
        <v>266</v>
      </c>
      <c r="J228" s="130">
        <f t="shared" si="23"/>
        <v>13</v>
      </c>
      <c r="K228" s="130">
        <f t="shared" si="21"/>
        <v>279</v>
      </c>
      <c r="L228" s="138">
        <f t="shared" si="22"/>
        <v>279</v>
      </c>
    </row>
    <row r="229" spans="1:12">
      <c r="A229" s="138" t="s">
        <v>379</v>
      </c>
      <c r="B229" s="138" t="s">
        <v>611</v>
      </c>
      <c r="C229" s="138" t="s">
        <v>612</v>
      </c>
      <c r="D229" s="138" t="s">
        <v>613</v>
      </c>
      <c r="E229" s="138" t="s">
        <v>393</v>
      </c>
      <c r="F229" s="138" t="s">
        <v>625</v>
      </c>
      <c r="G229" s="138" t="s">
        <v>42</v>
      </c>
      <c r="H229" s="138">
        <v>196</v>
      </c>
      <c r="I229" s="130">
        <f t="shared" si="24"/>
        <v>446</v>
      </c>
      <c r="J229" s="130">
        <f t="shared" si="23"/>
        <v>21</v>
      </c>
      <c r="K229" s="130">
        <f t="shared" si="21"/>
        <v>467</v>
      </c>
      <c r="L229" s="138">
        <f t="shared" si="22"/>
        <v>467</v>
      </c>
    </row>
    <row r="230" spans="1:12">
      <c r="A230" s="138" t="s">
        <v>379</v>
      </c>
      <c r="B230" s="138" t="s">
        <v>611</v>
      </c>
      <c r="C230" s="138" t="s">
        <v>612</v>
      </c>
      <c r="D230" s="138" t="s">
        <v>613</v>
      </c>
      <c r="E230" s="138" t="s">
        <v>393</v>
      </c>
      <c r="F230" s="138" t="s">
        <v>626</v>
      </c>
      <c r="G230" s="138" t="s">
        <v>41</v>
      </c>
      <c r="H230" s="138">
        <v>147</v>
      </c>
      <c r="I230" s="130">
        <f t="shared" si="24"/>
        <v>334</v>
      </c>
      <c r="J230" s="130">
        <f t="shared" si="23"/>
        <v>16</v>
      </c>
      <c r="K230" s="130">
        <f t="shared" si="21"/>
        <v>350</v>
      </c>
      <c r="L230" s="138">
        <f t="shared" si="22"/>
        <v>350</v>
      </c>
    </row>
    <row r="231" spans="1:12">
      <c r="A231" s="138" t="s">
        <v>379</v>
      </c>
      <c r="B231" s="138" t="s">
        <v>611</v>
      </c>
      <c r="C231" s="138" t="s">
        <v>612</v>
      </c>
      <c r="D231" s="138" t="s">
        <v>613</v>
      </c>
      <c r="E231" s="138" t="s">
        <v>393</v>
      </c>
      <c r="F231" s="138" t="s">
        <v>627</v>
      </c>
      <c r="G231" s="138" t="s">
        <v>44</v>
      </c>
      <c r="H231" s="138">
        <v>72</v>
      </c>
      <c r="I231" s="130">
        <f t="shared" si="24"/>
        <v>164</v>
      </c>
      <c r="J231" s="130">
        <f t="shared" si="23"/>
        <v>8</v>
      </c>
      <c r="K231" s="130">
        <f t="shared" si="21"/>
        <v>172</v>
      </c>
      <c r="L231" s="138">
        <f t="shared" si="22"/>
        <v>172</v>
      </c>
    </row>
    <row r="232" spans="1:12">
      <c r="A232" s="138" t="s">
        <v>379</v>
      </c>
      <c r="B232" s="138" t="s">
        <v>611</v>
      </c>
      <c r="C232" s="138" t="s">
        <v>612</v>
      </c>
      <c r="D232" s="138" t="s">
        <v>613</v>
      </c>
      <c r="E232" s="138" t="s">
        <v>393</v>
      </c>
      <c r="F232" s="138" t="s">
        <v>628</v>
      </c>
      <c r="G232" s="138" t="s">
        <v>45</v>
      </c>
      <c r="H232" s="138">
        <v>13</v>
      </c>
      <c r="I232" s="130">
        <f t="shared" si="24"/>
        <v>30</v>
      </c>
      <c r="J232" s="130">
        <f t="shared" si="23"/>
        <v>2</v>
      </c>
      <c r="K232" s="130">
        <f t="shared" si="21"/>
        <v>32</v>
      </c>
      <c r="L232" s="138">
        <f t="shared" si="22"/>
        <v>32</v>
      </c>
    </row>
    <row r="233" spans="1:12">
      <c r="A233" s="138" t="s">
        <v>379</v>
      </c>
      <c r="B233" s="138" t="s">
        <v>629</v>
      </c>
      <c r="C233" s="138" t="s">
        <v>630</v>
      </c>
      <c r="D233" s="138" t="s">
        <v>631</v>
      </c>
      <c r="E233" s="138" t="s">
        <v>265</v>
      </c>
      <c r="F233" s="138" t="s">
        <v>632</v>
      </c>
      <c r="G233" s="138" t="s">
        <v>43</v>
      </c>
      <c r="H233" s="138">
        <v>226</v>
      </c>
      <c r="I233" s="130">
        <f t="shared" si="24"/>
        <v>514</v>
      </c>
      <c r="J233" s="130">
        <f t="shared" si="23"/>
        <v>24</v>
      </c>
      <c r="K233" s="130">
        <f t="shared" si="21"/>
        <v>538</v>
      </c>
      <c r="L233" s="138">
        <f t="shared" si="22"/>
        <v>538</v>
      </c>
    </row>
    <row r="234" spans="1:12">
      <c r="A234" s="138" t="s">
        <v>379</v>
      </c>
      <c r="B234" s="138" t="s">
        <v>629</v>
      </c>
      <c r="C234" s="138" t="s">
        <v>630</v>
      </c>
      <c r="D234" s="138" t="s">
        <v>631</v>
      </c>
      <c r="E234" s="138" t="s">
        <v>265</v>
      </c>
      <c r="F234" s="138" t="s">
        <v>633</v>
      </c>
      <c r="G234" s="138" t="s">
        <v>42</v>
      </c>
      <c r="H234" s="138">
        <v>389</v>
      </c>
      <c r="I234" s="130">
        <f t="shared" si="24"/>
        <v>884</v>
      </c>
      <c r="J234" s="130">
        <f t="shared" si="23"/>
        <v>41</v>
      </c>
      <c r="K234" s="130">
        <f t="shared" si="21"/>
        <v>925</v>
      </c>
      <c r="L234" s="138">
        <f t="shared" si="22"/>
        <v>925</v>
      </c>
    </row>
    <row r="235" spans="1:12">
      <c r="A235" s="138" t="s">
        <v>379</v>
      </c>
      <c r="B235" s="138" t="s">
        <v>629</v>
      </c>
      <c r="C235" s="138" t="s">
        <v>630</v>
      </c>
      <c r="D235" s="138" t="s">
        <v>631</v>
      </c>
      <c r="E235" s="138" t="s">
        <v>265</v>
      </c>
      <c r="F235" s="138" t="s">
        <v>634</v>
      </c>
      <c r="G235" s="138" t="s">
        <v>41</v>
      </c>
      <c r="H235" s="138">
        <v>279</v>
      </c>
      <c r="I235" s="130">
        <f t="shared" si="24"/>
        <v>634</v>
      </c>
      <c r="J235" s="130">
        <f t="shared" si="23"/>
        <v>29</v>
      </c>
      <c r="K235" s="130">
        <f t="shared" si="21"/>
        <v>663</v>
      </c>
      <c r="L235" s="138">
        <f t="shared" si="22"/>
        <v>663</v>
      </c>
    </row>
    <row r="236" spans="1:12">
      <c r="A236" s="138" t="s">
        <v>379</v>
      </c>
      <c r="B236" s="138" t="s">
        <v>629</v>
      </c>
      <c r="C236" s="138" t="s">
        <v>630</v>
      </c>
      <c r="D236" s="138" t="s">
        <v>631</v>
      </c>
      <c r="E236" s="138" t="s">
        <v>265</v>
      </c>
      <c r="F236" s="138" t="s">
        <v>635</v>
      </c>
      <c r="G236" s="138" t="s">
        <v>44</v>
      </c>
      <c r="H236" s="138">
        <v>136</v>
      </c>
      <c r="I236" s="130">
        <f t="shared" si="24"/>
        <v>310</v>
      </c>
      <c r="J236" s="130">
        <f t="shared" si="23"/>
        <v>15</v>
      </c>
      <c r="K236" s="130">
        <f t="shared" si="21"/>
        <v>325</v>
      </c>
      <c r="L236" s="138">
        <f t="shared" si="22"/>
        <v>325</v>
      </c>
    </row>
    <row r="237" spans="1:12">
      <c r="A237" s="138" t="s">
        <v>379</v>
      </c>
      <c r="B237" s="138" t="s">
        <v>629</v>
      </c>
      <c r="C237" s="138" t="s">
        <v>630</v>
      </c>
      <c r="D237" s="138" t="s">
        <v>631</v>
      </c>
      <c r="E237" s="138" t="s">
        <v>265</v>
      </c>
      <c r="F237" s="138" t="s">
        <v>636</v>
      </c>
      <c r="G237" s="138" t="s">
        <v>45</v>
      </c>
      <c r="H237" s="138">
        <v>18</v>
      </c>
      <c r="I237" s="130">
        <f t="shared" si="24"/>
        <v>42</v>
      </c>
      <c r="J237" s="130">
        <f t="shared" si="23"/>
        <v>2</v>
      </c>
      <c r="K237" s="130">
        <f t="shared" si="21"/>
        <v>44</v>
      </c>
      <c r="L237" s="138">
        <f t="shared" si="22"/>
        <v>44</v>
      </c>
    </row>
    <row r="238" spans="1:12">
      <c r="A238" s="138" t="s">
        <v>379</v>
      </c>
      <c r="B238" s="138" t="s">
        <v>629</v>
      </c>
      <c r="C238" s="138" t="s">
        <v>630</v>
      </c>
      <c r="D238" s="138" t="s">
        <v>631</v>
      </c>
      <c r="E238" s="138" t="s">
        <v>266</v>
      </c>
      <c r="F238" s="138" t="s">
        <v>637</v>
      </c>
      <c r="G238" s="138" t="s">
        <v>43</v>
      </c>
      <c r="H238" s="138">
        <v>307</v>
      </c>
      <c r="I238" s="130">
        <f t="shared" si="24"/>
        <v>698</v>
      </c>
      <c r="J238" s="130">
        <f t="shared" si="23"/>
        <v>32</v>
      </c>
      <c r="K238" s="130">
        <f t="shared" si="21"/>
        <v>730</v>
      </c>
      <c r="L238" s="138">
        <f t="shared" si="22"/>
        <v>730</v>
      </c>
    </row>
    <row r="239" spans="1:12">
      <c r="A239" s="138" t="s">
        <v>379</v>
      </c>
      <c r="B239" s="138" t="s">
        <v>629</v>
      </c>
      <c r="C239" s="138" t="s">
        <v>630</v>
      </c>
      <c r="D239" s="138" t="s">
        <v>631</v>
      </c>
      <c r="E239" s="138" t="s">
        <v>266</v>
      </c>
      <c r="F239" s="138" t="s">
        <v>638</v>
      </c>
      <c r="G239" s="138" t="s">
        <v>42</v>
      </c>
      <c r="H239" s="138">
        <v>514</v>
      </c>
      <c r="I239" s="130">
        <f t="shared" si="24"/>
        <v>1168</v>
      </c>
      <c r="J239" s="130">
        <f t="shared" si="23"/>
        <v>53</v>
      </c>
      <c r="K239" s="130">
        <f t="shared" si="21"/>
        <v>1221</v>
      </c>
      <c r="L239" s="138">
        <f t="shared" si="22"/>
        <v>1221</v>
      </c>
    </row>
    <row r="240" spans="1:12">
      <c r="A240" s="138" t="s">
        <v>379</v>
      </c>
      <c r="B240" s="138" t="s">
        <v>629</v>
      </c>
      <c r="C240" s="138" t="s">
        <v>630</v>
      </c>
      <c r="D240" s="138" t="s">
        <v>631</v>
      </c>
      <c r="E240" s="138" t="s">
        <v>266</v>
      </c>
      <c r="F240" s="138" t="s">
        <v>639</v>
      </c>
      <c r="G240" s="138" t="s">
        <v>41</v>
      </c>
      <c r="H240" s="138">
        <v>372</v>
      </c>
      <c r="I240" s="130">
        <f t="shared" si="24"/>
        <v>846</v>
      </c>
      <c r="J240" s="130">
        <f t="shared" si="23"/>
        <v>39</v>
      </c>
      <c r="K240" s="130">
        <f t="shared" si="21"/>
        <v>885</v>
      </c>
      <c r="L240" s="138">
        <f t="shared" si="22"/>
        <v>885</v>
      </c>
    </row>
    <row r="241" spans="1:12">
      <c r="A241" s="138" t="s">
        <v>379</v>
      </c>
      <c r="B241" s="138" t="s">
        <v>629</v>
      </c>
      <c r="C241" s="138" t="s">
        <v>630</v>
      </c>
      <c r="D241" s="138" t="s">
        <v>631</v>
      </c>
      <c r="E241" s="138" t="s">
        <v>266</v>
      </c>
      <c r="F241" s="138" t="s">
        <v>640</v>
      </c>
      <c r="G241" s="138" t="s">
        <v>44</v>
      </c>
      <c r="H241" s="138">
        <v>175</v>
      </c>
      <c r="I241" s="130">
        <f t="shared" si="24"/>
        <v>398</v>
      </c>
      <c r="J241" s="130">
        <f t="shared" si="23"/>
        <v>19</v>
      </c>
      <c r="K241" s="130">
        <f t="shared" si="21"/>
        <v>417</v>
      </c>
      <c r="L241" s="138">
        <f t="shared" si="22"/>
        <v>417</v>
      </c>
    </row>
    <row r="242" spans="1:12">
      <c r="A242" s="138" t="s">
        <v>379</v>
      </c>
      <c r="B242" s="138" t="s">
        <v>629</v>
      </c>
      <c r="C242" s="138" t="s">
        <v>630</v>
      </c>
      <c r="D242" s="138" t="s">
        <v>631</v>
      </c>
      <c r="E242" s="138" t="s">
        <v>266</v>
      </c>
      <c r="F242" s="138" t="s">
        <v>641</v>
      </c>
      <c r="G242" s="138" t="s">
        <v>45</v>
      </c>
      <c r="H242" s="138">
        <v>24</v>
      </c>
      <c r="I242" s="130">
        <f t="shared" si="24"/>
        <v>56</v>
      </c>
      <c r="J242" s="130">
        <f t="shared" si="23"/>
        <v>3</v>
      </c>
      <c r="K242" s="130">
        <f t="shared" si="21"/>
        <v>59</v>
      </c>
      <c r="L242" s="138">
        <f t="shared" si="22"/>
        <v>59</v>
      </c>
    </row>
    <row r="243" spans="1:12">
      <c r="A243" s="138" t="s">
        <v>379</v>
      </c>
      <c r="B243" s="138" t="s">
        <v>629</v>
      </c>
      <c r="C243" s="138" t="s">
        <v>630</v>
      </c>
      <c r="D243" s="138" t="s">
        <v>631</v>
      </c>
      <c r="E243" s="138" t="s">
        <v>485</v>
      </c>
      <c r="F243" s="138" t="s">
        <v>642</v>
      </c>
      <c r="G243" s="138" t="s">
        <v>43</v>
      </c>
      <c r="H243" s="138">
        <v>130</v>
      </c>
      <c r="I243" s="130">
        <f t="shared" si="24"/>
        <v>296</v>
      </c>
      <c r="J243" s="130">
        <f t="shared" si="23"/>
        <v>14</v>
      </c>
      <c r="K243" s="130">
        <f t="shared" si="21"/>
        <v>310</v>
      </c>
      <c r="L243" s="138">
        <f t="shared" si="22"/>
        <v>310</v>
      </c>
    </row>
    <row r="244" spans="1:12">
      <c r="A244" s="138" t="s">
        <v>379</v>
      </c>
      <c r="B244" s="138" t="s">
        <v>629</v>
      </c>
      <c r="C244" s="138" t="s">
        <v>630</v>
      </c>
      <c r="D244" s="138" t="s">
        <v>631</v>
      </c>
      <c r="E244" s="138" t="s">
        <v>485</v>
      </c>
      <c r="F244" s="138" t="s">
        <v>643</v>
      </c>
      <c r="G244" s="138" t="s">
        <v>42</v>
      </c>
      <c r="H244" s="138">
        <v>224</v>
      </c>
      <c r="I244" s="130">
        <f t="shared" si="24"/>
        <v>510</v>
      </c>
      <c r="J244" s="130">
        <f t="shared" si="23"/>
        <v>24</v>
      </c>
      <c r="K244" s="130">
        <f t="shared" si="21"/>
        <v>534</v>
      </c>
      <c r="L244" s="138">
        <f t="shared" si="22"/>
        <v>534</v>
      </c>
    </row>
    <row r="245" spans="1:12">
      <c r="A245" s="138" t="s">
        <v>379</v>
      </c>
      <c r="B245" s="138" t="s">
        <v>629</v>
      </c>
      <c r="C245" s="138" t="s">
        <v>630</v>
      </c>
      <c r="D245" s="138" t="s">
        <v>631</v>
      </c>
      <c r="E245" s="138" t="s">
        <v>485</v>
      </c>
      <c r="F245" s="138" t="s">
        <v>644</v>
      </c>
      <c r="G245" s="138" t="s">
        <v>41</v>
      </c>
      <c r="H245" s="138">
        <v>171</v>
      </c>
      <c r="I245" s="130">
        <f t="shared" si="24"/>
        <v>390</v>
      </c>
      <c r="J245" s="130">
        <f t="shared" si="23"/>
        <v>18</v>
      </c>
      <c r="K245" s="130">
        <f t="shared" si="21"/>
        <v>408</v>
      </c>
      <c r="L245" s="138">
        <f t="shared" si="22"/>
        <v>408</v>
      </c>
    </row>
    <row r="246" spans="1:12">
      <c r="A246" s="138" t="s">
        <v>379</v>
      </c>
      <c r="B246" s="138" t="s">
        <v>629</v>
      </c>
      <c r="C246" s="138" t="s">
        <v>630</v>
      </c>
      <c r="D246" s="138" t="s">
        <v>631</v>
      </c>
      <c r="E246" s="138" t="s">
        <v>485</v>
      </c>
      <c r="F246" s="138" t="s">
        <v>645</v>
      </c>
      <c r="G246" s="138" t="s">
        <v>44</v>
      </c>
      <c r="H246" s="138">
        <v>91</v>
      </c>
      <c r="I246" s="130">
        <f t="shared" si="24"/>
        <v>208</v>
      </c>
      <c r="J246" s="130">
        <f t="shared" si="23"/>
        <v>10</v>
      </c>
      <c r="K246" s="130">
        <f t="shared" si="21"/>
        <v>218</v>
      </c>
      <c r="L246" s="138">
        <f t="shared" si="22"/>
        <v>218</v>
      </c>
    </row>
    <row r="247" spans="1:12">
      <c r="A247" s="138" t="s">
        <v>379</v>
      </c>
      <c r="B247" s="138" t="s">
        <v>629</v>
      </c>
      <c r="C247" s="138" t="s">
        <v>630</v>
      </c>
      <c r="D247" s="138" t="s">
        <v>631</v>
      </c>
      <c r="E247" s="138" t="s">
        <v>485</v>
      </c>
      <c r="F247" s="138" t="s">
        <v>646</v>
      </c>
      <c r="G247" s="138" t="s">
        <v>45</v>
      </c>
      <c r="H247" s="138">
        <v>13</v>
      </c>
      <c r="I247" s="130">
        <f t="shared" si="24"/>
        <v>30</v>
      </c>
      <c r="J247" s="130">
        <f t="shared" si="23"/>
        <v>2</v>
      </c>
      <c r="K247" s="130">
        <f t="shared" si="21"/>
        <v>32</v>
      </c>
      <c r="L247" s="138">
        <f t="shared" si="22"/>
        <v>32</v>
      </c>
    </row>
    <row r="248" spans="1:12" ht="17">
      <c r="A248" s="196" t="s">
        <v>378</v>
      </c>
      <c r="B248" s="197"/>
      <c r="C248" s="197"/>
      <c r="D248" s="197"/>
      <c r="E248" s="197"/>
      <c r="F248" s="197"/>
      <c r="G248" s="198"/>
      <c r="H248" s="139">
        <f>SUM(H2:H247)</f>
        <v>47962</v>
      </c>
      <c r="I248" s="139">
        <f t="shared" ref="I248:L248" si="25">SUM(I2:I247)</f>
        <v>108712</v>
      </c>
      <c r="J248" s="139">
        <f t="shared" si="25"/>
        <v>3659</v>
      </c>
      <c r="K248" s="139">
        <f t="shared" si="25"/>
        <v>112371</v>
      </c>
      <c r="L248" s="139">
        <f t="shared" si="25"/>
        <v>112371</v>
      </c>
    </row>
  </sheetData>
  <autoFilter ref="A1:L248" xr:uid="{D3465D9D-0EEE-4AC8-A28D-AE3B8EDAFD16}"/>
  <mergeCells count="1">
    <mergeCell ref="A248:G248"/>
  </mergeCells>
  <pageMargins left="0.7" right="0.7" top="0.75" bottom="0.75" header="0.3" footer="0.3"/>
  <pageSetup paperSize="9" scale="5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0F02-7CF4-48B0-B869-4F690BF87D01}">
  <dimension ref="A1:P3"/>
  <sheetViews>
    <sheetView view="pageBreakPreview" zoomScale="93" zoomScaleNormal="100" zoomScaleSheetLayoutView="93" workbookViewId="0">
      <selection activeCell="H9" sqref="H9"/>
    </sheetView>
  </sheetViews>
  <sheetFormatPr defaultRowHeight="14.5"/>
  <cols>
    <col min="1" max="1" width="11.1796875" customWidth="1"/>
    <col min="2" max="2" width="11.7265625" customWidth="1"/>
    <col min="3" max="3" width="11.6328125" customWidth="1"/>
    <col min="4" max="4" width="19.26953125" customWidth="1"/>
    <col min="5" max="5" width="17.81640625" customWidth="1"/>
    <col min="6" max="6" width="14.6328125" bestFit="1" customWidth="1"/>
    <col min="7" max="7" width="6.54296875" bestFit="1" customWidth="1"/>
    <col min="8" max="8" width="9.54296875" customWidth="1"/>
    <col min="9" max="9" width="10.26953125" customWidth="1"/>
    <col min="10" max="10" width="9.1796875" bestFit="1" customWidth="1"/>
    <col min="11" max="11" width="12.453125" customWidth="1"/>
    <col min="12" max="12" width="10.36328125" bestFit="1" customWidth="1"/>
    <col min="13" max="13" width="6.54296875" bestFit="1" customWidth="1"/>
    <col min="14" max="14" width="10.1796875" bestFit="1" customWidth="1"/>
    <col min="15" max="15" width="6.54296875" bestFit="1" customWidth="1"/>
  </cols>
  <sheetData>
    <row r="1" spans="1:16" ht="35" customHeight="1">
      <c r="A1" s="129" t="s">
        <v>144</v>
      </c>
      <c r="B1" s="129" t="s">
        <v>132</v>
      </c>
      <c r="C1" s="129" t="s">
        <v>133</v>
      </c>
      <c r="D1" s="129" t="s">
        <v>40</v>
      </c>
      <c r="E1" s="129" t="s">
        <v>137</v>
      </c>
      <c r="F1" s="129" t="s">
        <v>135</v>
      </c>
      <c r="G1" s="137" t="s">
        <v>134</v>
      </c>
      <c r="H1" s="137" t="s">
        <v>139</v>
      </c>
      <c r="I1" s="129" t="s">
        <v>140</v>
      </c>
      <c r="J1" s="137" t="s">
        <v>141</v>
      </c>
      <c r="K1" s="129" t="s">
        <v>142</v>
      </c>
      <c r="L1" s="137" t="s">
        <v>138</v>
      </c>
      <c r="N1" t="s">
        <v>649</v>
      </c>
      <c r="O1" t="s">
        <v>648</v>
      </c>
      <c r="P1" t="s">
        <v>650</v>
      </c>
    </row>
    <row r="2" spans="1:16">
      <c r="A2" s="138" t="s">
        <v>379</v>
      </c>
      <c r="B2" s="138" t="s">
        <v>380</v>
      </c>
      <c r="C2" s="138" t="s">
        <v>381</v>
      </c>
      <c r="D2" s="138" t="s">
        <v>382</v>
      </c>
      <c r="E2" s="138" t="s">
        <v>266</v>
      </c>
      <c r="F2" s="138" t="s">
        <v>383</v>
      </c>
      <c r="G2" s="138" t="s">
        <v>43</v>
      </c>
      <c r="H2" s="138">
        <v>378</v>
      </c>
      <c r="I2" s="130">
        <f>ROUNDUP(H2*1.03*1.07*1.03,0)</f>
        <v>430</v>
      </c>
      <c r="J2" s="130">
        <f t="shared" ref="J2" si="0">ROUNDUP(H2*1.03/30,0)</f>
        <v>13</v>
      </c>
      <c r="K2" s="130">
        <f>I2+J2</f>
        <v>443</v>
      </c>
      <c r="L2" s="138">
        <f>K2</f>
        <v>443</v>
      </c>
      <c r="M2" t="s">
        <v>218</v>
      </c>
      <c r="N2">
        <v>542</v>
      </c>
      <c r="O2">
        <v>194</v>
      </c>
      <c r="P2">
        <f>N2-O2</f>
        <v>348</v>
      </c>
    </row>
    <row r="3" spans="1:16" ht="17">
      <c r="A3" s="196" t="s">
        <v>378</v>
      </c>
      <c r="B3" s="197"/>
      <c r="C3" s="197"/>
      <c r="D3" s="197"/>
      <c r="E3" s="197"/>
      <c r="F3" s="197"/>
      <c r="G3" s="198"/>
      <c r="H3" s="139">
        <f>SUM(H2:H2)</f>
        <v>378</v>
      </c>
      <c r="I3" s="139">
        <f>SUM(I2:I2)</f>
        <v>430</v>
      </c>
      <c r="J3" s="139">
        <f>SUM(J2:J2)</f>
        <v>13</v>
      </c>
      <c r="K3" s="139">
        <f>SUM(K2:K2)</f>
        <v>443</v>
      </c>
      <c r="L3" s="139">
        <f>SUM(L2:L2)</f>
        <v>443</v>
      </c>
    </row>
  </sheetData>
  <autoFilter ref="A1:L3" xr:uid="{D3465D9D-0EEE-4AC8-A28D-AE3B8EDAFD16}"/>
  <mergeCells count="1">
    <mergeCell ref="A3:G3"/>
  </mergeCells>
  <pageMargins left="0.7" right="0.7" top="0.75" bottom="0.75" header="0.3" footer="0.3"/>
  <pageSetup paperSize="9" scale="5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7"/>
  <sheetViews>
    <sheetView zoomScale="70" zoomScaleNormal="70" workbookViewId="0">
      <selection activeCell="C10" sqref="C10"/>
    </sheetView>
  </sheetViews>
  <sheetFormatPr defaultRowHeight="12.5"/>
  <cols>
    <col min="1" max="6" width="30.81640625" style="53" customWidth="1"/>
    <col min="7" max="256" width="9.1796875" style="53"/>
    <col min="257" max="262" width="30.81640625" style="53" customWidth="1"/>
    <col min="263" max="512" width="9.1796875" style="53"/>
    <col min="513" max="518" width="30.81640625" style="53" customWidth="1"/>
    <col min="519" max="768" width="9.1796875" style="53"/>
    <col min="769" max="774" width="30.81640625" style="53" customWidth="1"/>
    <col min="775" max="1024" width="9.1796875" style="53"/>
    <col min="1025" max="1030" width="30.81640625" style="53" customWidth="1"/>
    <col min="1031" max="1280" width="9.1796875" style="53"/>
    <col min="1281" max="1286" width="30.81640625" style="53" customWidth="1"/>
    <col min="1287" max="1536" width="9.1796875" style="53"/>
    <col min="1537" max="1542" width="30.81640625" style="53" customWidth="1"/>
    <col min="1543" max="1792" width="9.1796875" style="53"/>
    <col min="1793" max="1798" width="30.81640625" style="53" customWidth="1"/>
    <col min="1799" max="2048" width="9.1796875" style="53"/>
    <col min="2049" max="2054" width="30.81640625" style="53" customWidth="1"/>
    <col min="2055" max="2304" width="9.1796875" style="53"/>
    <col min="2305" max="2310" width="30.81640625" style="53" customWidth="1"/>
    <col min="2311" max="2560" width="9.1796875" style="53"/>
    <col min="2561" max="2566" width="30.81640625" style="53" customWidth="1"/>
    <col min="2567" max="2816" width="9.1796875" style="53"/>
    <col min="2817" max="2822" width="30.81640625" style="53" customWidth="1"/>
    <col min="2823" max="3072" width="9.1796875" style="53"/>
    <col min="3073" max="3078" width="30.81640625" style="53" customWidth="1"/>
    <col min="3079" max="3328" width="9.1796875" style="53"/>
    <col min="3329" max="3334" width="30.81640625" style="53" customWidth="1"/>
    <col min="3335" max="3584" width="9.1796875" style="53"/>
    <col min="3585" max="3590" width="30.81640625" style="53" customWidth="1"/>
    <col min="3591" max="3840" width="9.1796875" style="53"/>
    <col min="3841" max="3846" width="30.81640625" style="53" customWidth="1"/>
    <col min="3847" max="4096" width="9.1796875" style="53"/>
    <col min="4097" max="4102" width="30.81640625" style="53" customWidth="1"/>
    <col min="4103" max="4352" width="9.1796875" style="53"/>
    <col min="4353" max="4358" width="30.81640625" style="53" customWidth="1"/>
    <col min="4359" max="4608" width="9.1796875" style="53"/>
    <col min="4609" max="4614" width="30.81640625" style="53" customWidth="1"/>
    <col min="4615" max="4864" width="9.1796875" style="53"/>
    <col min="4865" max="4870" width="30.81640625" style="53" customWidth="1"/>
    <col min="4871" max="5120" width="9.1796875" style="53"/>
    <col min="5121" max="5126" width="30.81640625" style="53" customWidth="1"/>
    <col min="5127" max="5376" width="9.1796875" style="53"/>
    <col min="5377" max="5382" width="30.81640625" style="53" customWidth="1"/>
    <col min="5383" max="5632" width="9.1796875" style="53"/>
    <col min="5633" max="5638" width="30.81640625" style="53" customWidth="1"/>
    <col min="5639" max="5888" width="9.1796875" style="53"/>
    <col min="5889" max="5894" width="30.81640625" style="53" customWidth="1"/>
    <col min="5895" max="6144" width="9.1796875" style="53"/>
    <col min="6145" max="6150" width="30.81640625" style="53" customWidth="1"/>
    <col min="6151" max="6400" width="9.1796875" style="53"/>
    <col min="6401" max="6406" width="30.81640625" style="53" customWidth="1"/>
    <col min="6407" max="6656" width="9.1796875" style="53"/>
    <col min="6657" max="6662" width="30.81640625" style="53" customWidth="1"/>
    <col min="6663" max="6912" width="9.1796875" style="53"/>
    <col min="6913" max="6918" width="30.81640625" style="53" customWidth="1"/>
    <col min="6919" max="7168" width="9.1796875" style="53"/>
    <col min="7169" max="7174" width="30.81640625" style="53" customWidth="1"/>
    <col min="7175" max="7424" width="9.1796875" style="53"/>
    <col min="7425" max="7430" width="30.81640625" style="53" customWidth="1"/>
    <col min="7431" max="7680" width="9.1796875" style="53"/>
    <col min="7681" max="7686" width="30.81640625" style="53" customWidth="1"/>
    <col min="7687" max="7936" width="9.1796875" style="53"/>
    <col min="7937" max="7942" width="30.81640625" style="53" customWidth="1"/>
    <col min="7943" max="8192" width="9.1796875" style="53"/>
    <col min="8193" max="8198" width="30.81640625" style="53" customWidth="1"/>
    <col min="8199" max="8448" width="9.1796875" style="53"/>
    <col min="8449" max="8454" width="30.81640625" style="53" customWidth="1"/>
    <col min="8455" max="8704" width="9.1796875" style="53"/>
    <col min="8705" max="8710" width="30.81640625" style="53" customWidth="1"/>
    <col min="8711" max="8960" width="9.1796875" style="53"/>
    <col min="8961" max="8966" width="30.81640625" style="53" customWidth="1"/>
    <col min="8967" max="9216" width="9.1796875" style="53"/>
    <col min="9217" max="9222" width="30.81640625" style="53" customWidth="1"/>
    <col min="9223" max="9472" width="9.1796875" style="53"/>
    <col min="9473" max="9478" width="30.81640625" style="53" customWidth="1"/>
    <col min="9479" max="9728" width="9.1796875" style="53"/>
    <col min="9729" max="9734" width="30.81640625" style="53" customWidth="1"/>
    <col min="9735" max="9984" width="9.1796875" style="53"/>
    <col min="9985" max="9990" width="30.81640625" style="53" customWidth="1"/>
    <col min="9991" max="10240" width="9.1796875" style="53"/>
    <col min="10241" max="10246" width="30.81640625" style="53" customWidth="1"/>
    <col min="10247" max="10496" width="9.1796875" style="53"/>
    <col min="10497" max="10502" width="30.81640625" style="53" customWidth="1"/>
    <col min="10503" max="10752" width="9.1796875" style="53"/>
    <col min="10753" max="10758" width="30.81640625" style="53" customWidth="1"/>
    <col min="10759" max="11008" width="9.1796875" style="53"/>
    <col min="11009" max="11014" width="30.81640625" style="53" customWidth="1"/>
    <col min="11015" max="11264" width="9.1796875" style="53"/>
    <col min="11265" max="11270" width="30.81640625" style="53" customWidth="1"/>
    <col min="11271" max="11520" width="9.1796875" style="53"/>
    <col min="11521" max="11526" width="30.81640625" style="53" customWidth="1"/>
    <col min="11527" max="11776" width="9.1796875" style="53"/>
    <col min="11777" max="11782" width="30.81640625" style="53" customWidth="1"/>
    <col min="11783" max="12032" width="9.1796875" style="53"/>
    <col min="12033" max="12038" width="30.81640625" style="53" customWidth="1"/>
    <col min="12039" max="12288" width="9.1796875" style="53"/>
    <col min="12289" max="12294" width="30.81640625" style="53" customWidth="1"/>
    <col min="12295" max="12544" width="9.1796875" style="53"/>
    <col min="12545" max="12550" width="30.81640625" style="53" customWidth="1"/>
    <col min="12551" max="12800" width="9.1796875" style="53"/>
    <col min="12801" max="12806" width="30.81640625" style="53" customWidth="1"/>
    <col min="12807" max="13056" width="9.1796875" style="53"/>
    <col min="13057" max="13062" width="30.81640625" style="53" customWidth="1"/>
    <col min="13063" max="13312" width="9.1796875" style="53"/>
    <col min="13313" max="13318" width="30.81640625" style="53" customWidth="1"/>
    <col min="13319" max="13568" width="9.1796875" style="53"/>
    <col min="13569" max="13574" width="30.81640625" style="53" customWidth="1"/>
    <col min="13575" max="13824" width="9.1796875" style="53"/>
    <col min="13825" max="13830" width="30.81640625" style="53" customWidth="1"/>
    <col min="13831" max="14080" width="9.1796875" style="53"/>
    <col min="14081" max="14086" width="30.81640625" style="53" customWidth="1"/>
    <col min="14087" max="14336" width="9.1796875" style="53"/>
    <col min="14337" max="14342" width="30.81640625" style="53" customWidth="1"/>
    <col min="14343" max="14592" width="9.1796875" style="53"/>
    <col min="14593" max="14598" width="30.81640625" style="53" customWidth="1"/>
    <col min="14599" max="14848" width="9.1796875" style="53"/>
    <col min="14849" max="14854" width="30.81640625" style="53" customWidth="1"/>
    <col min="14855" max="15104" width="9.1796875" style="53"/>
    <col min="15105" max="15110" width="30.81640625" style="53" customWidth="1"/>
    <col min="15111" max="15360" width="9.1796875" style="53"/>
    <col min="15361" max="15366" width="30.81640625" style="53" customWidth="1"/>
    <col min="15367" max="15616" width="9.1796875" style="53"/>
    <col min="15617" max="15622" width="30.81640625" style="53" customWidth="1"/>
    <col min="15623" max="15872" width="9.1796875" style="53"/>
    <col min="15873" max="15878" width="30.81640625" style="53" customWidth="1"/>
    <col min="15879" max="16128" width="9.1796875" style="53"/>
    <col min="16129" max="16134" width="30.81640625" style="53" customWidth="1"/>
    <col min="16135" max="16384" width="9.1796875" style="53"/>
  </cols>
  <sheetData>
    <row r="1" spans="1:6" ht="30" customHeight="1" thickBot="1">
      <c r="A1" s="51" t="s">
        <v>92</v>
      </c>
      <c r="B1" s="52" t="s">
        <v>93</v>
      </c>
      <c r="C1" s="52" t="s">
        <v>94</v>
      </c>
      <c r="D1" s="52" t="s">
        <v>95</v>
      </c>
      <c r="E1" s="52" t="s">
        <v>96</v>
      </c>
      <c r="F1" s="52" t="s">
        <v>97</v>
      </c>
    </row>
    <row r="2" spans="1:6" ht="27" customHeight="1" thickBot="1">
      <c r="A2" s="54" t="s">
        <v>98</v>
      </c>
      <c r="B2" s="55" t="s">
        <v>99</v>
      </c>
      <c r="C2" s="55" t="s">
        <v>100</v>
      </c>
      <c r="D2" s="55" t="s">
        <v>101</v>
      </c>
      <c r="E2" s="55" t="s">
        <v>102</v>
      </c>
      <c r="F2" s="55" t="s">
        <v>103</v>
      </c>
    </row>
    <row r="3" spans="1:6" ht="27" customHeight="1" thickBot="1">
      <c r="A3" s="54" t="s">
        <v>104</v>
      </c>
      <c r="B3" s="55" t="s">
        <v>80</v>
      </c>
      <c r="C3" s="55" t="s">
        <v>105</v>
      </c>
      <c r="D3" s="55" t="s">
        <v>106</v>
      </c>
      <c r="E3" s="55" t="s">
        <v>107</v>
      </c>
      <c r="F3" s="55" t="s">
        <v>108</v>
      </c>
    </row>
    <row r="4" spans="1:6" ht="27" customHeight="1" thickBot="1">
      <c r="A4" s="54" t="s">
        <v>109</v>
      </c>
      <c r="B4" s="55" t="s">
        <v>80</v>
      </c>
      <c r="C4" s="55" t="s">
        <v>105</v>
      </c>
      <c r="D4" s="55" t="s">
        <v>106</v>
      </c>
      <c r="E4" s="55" t="s">
        <v>107</v>
      </c>
      <c r="F4" s="55" t="s">
        <v>108</v>
      </c>
    </row>
    <row r="5" spans="1:6" ht="27" customHeight="1" thickBot="1">
      <c r="A5" s="54" t="s">
        <v>110</v>
      </c>
      <c r="B5" s="55" t="s">
        <v>80</v>
      </c>
      <c r="C5" s="55" t="s">
        <v>105</v>
      </c>
      <c r="D5" s="55" t="s">
        <v>106</v>
      </c>
      <c r="E5" s="55" t="s">
        <v>107</v>
      </c>
      <c r="F5" s="55" t="s">
        <v>111</v>
      </c>
    </row>
    <row r="6" spans="1:6" ht="27" customHeight="1" thickBot="1">
      <c r="A6" s="54" t="s">
        <v>112</v>
      </c>
      <c r="B6" s="55" t="s">
        <v>80</v>
      </c>
      <c r="C6" s="55" t="s">
        <v>105</v>
      </c>
      <c r="D6" s="55" t="s">
        <v>106</v>
      </c>
      <c r="E6" s="55" t="s">
        <v>107</v>
      </c>
      <c r="F6" s="55" t="s">
        <v>108</v>
      </c>
    </row>
    <row r="7" spans="1:6" ht="27" customHeight="1" thickBot="1">
      <c r="A7" s="54" t="s">
        <v>113</v>
      </c>
      <c r="B7" s="55" t="s">
        <v>80</v>
      </c>
      <c r="C7" s="55" t="s">
        <v>105</v>
      </c>
      <c r="D7" s="55" t="s">
        <v>106</v>
      </c>
      <c r="E7" s="55" t="s">
        <v>107</v>
      </c>
      <c r="F7" s="55" t="s">
        <v>114</v>
      </c>
    </row>
    <row r="8" spans="1:6" ht="27" customHeight="1" thickBot="1">
      <c r="A8" s="54" t="s">
        <v>115</v>
      </c>
      <c r="B8" s="55" t="s">
        <v>80</v>
      </c>
      <c r="C8" s="55" t="s">
        <v>105</v>
      </c>
      <c r="D8" s="55" t="s">
        <v>106</v>
      </c>
      <c r="E8" s="55" t="s">
        <v>107</v>
      </c>
      <c r="F8" s="55" t="s">
        <v>108</v>
      </c>
    </row>
    <row r="9" spans="1:6" ht="27" customHeight="1" thickBot="1">
      <c r="A9" s="54" t="s">
        <v>116</v>
      </c>
      <c r="B9" s="55" t="s">
        <v>80</v>
      </c>
      <c r="C9" s="55" t="s">
        <v>105</v>
      </c>
      <c r="D9" s="55" t="s">
        <v>106</v>
      </c>
      <c r="E9" s="55" t="s">
        <v>107</v>
      </c>
      <c r="F9" s="55" t="s">
        <v>108</v>
      </c>
    </row>
    <row r="10" spans="1:6" ht="27" customHeight="1" thickBot="1">
      <c r="A10" s="54" t="s">
        <v>117</v>
      </c>
      <c r="B10" s="55" t="s">
        <v>80</v>
      </c>
      <c r="C10" s="55" t="s">
        <v>105</v>
      </c>
      <c r="D10" s="55" t="s">
        <v>106</v>
      </c>
      <c r="E10" s="55" t="s">
        <v>107</v>
      </c>
      <c r="F10" s="55" t="s">
        <v>118</v>
      </c>
    </row>
    <row r="11" spans="1:6" ht="27" customHeight="1" thickBot="1">
      <c r="A11" s="54" t="s">
        <v>119</v>
      </c>
      <c r="B11" s="55" t="s">
        <v>80</v>
      </c>
      <c r="C11" s="55" t="s">
        <v>105</v>
      </c>
      <c r="D11" s="55" t="s">
        <v>106</v>
      </c>
      <c r="E11" s="55" t="s">
        <v>107</v>
      </c>
      <c r="F11" s="55" t="s">
        <v>108</v>
      </c>
    </row>
    <row r="12" spans="1:6" ht="27" customHeight="1" thickBot="1">
      <c r="A12" s="54" t="s">
        <v>120</v>
      </c>
      <c r="B12" s="55" t="s">
        <v>99</v>
      </c>
      <c r="C12" s="55" t="s">
        <v>100</v>
      </c>
      <c r="D12" s="55" t="s">
        <v>101</v>
      </c>
      <c r="E12" s="55" t="s">
        <v>102</v>
      </c>
      <c r="F12" s="56" t="s">
        <v>121</v>
      </c>
    </row>
    <row r="13" spans="1:6" ht="29.5" thickBot="1">
      <c r="A13" s="57" t="s">
        <v>122</v>
      </c>
      <c r="B13" s="55" t="s">
        <v>99</v>
      </c>
      <c r="C13" s="55" t="s">
        <v>100</v>
      </c>
      <c r="D13" s="55" t="s">
        <v>101</v>
      </c>
      <c r="E13" s="55" t="s">
        <v>102</v>
      </c>
      <c r="F13" s="56" t="s">
        <v>103</v>
      </c>
    </row>
    <row r="14" spans="1:6" ht="26.25" customHeight="1" thickBot="1">
      <c r="A14" s="54" t="s">
        <v>123</v>
      </c>
      <c r="B14" s="55" t="s">
        <v>80</v>
      </c>
      <c r="C14" s="55" t="s">
        <v>105</v>
      </c>
      <c r="D14" s="55" t="s">
        <v>106</v>
      </c>
      <c r="E14" s="55" t="s">
        <v>107</v>
      </c>
      <c r="F14" s="55" t="s">
        <v>124</v>
      </c>
    </row>
    <row r="15" spans="1:6" ht="26.25" customHeight="1" thickBot="1">
      <c r="A15" s="54" t="s">
        <v>125</v>
      </c>
      <c r="B15" s="55" t="s">
        <v>80</v>
      </c>
      <c r="C15" s="55" t="s">
        <v>105</v>
      </c>
      <c r="D15" s="55" t="s">
        <v>106</v>
      </c>
      <c r="E15" s="55" t="s">
        <v>107</v>
      </c>
      <c r="F15" s="55" t="s">
        <v>126</v>
      </c>
    </row>
    <row r="16" spans="1:6" ht="26.25" customHeight="1" thickBot="1">
      <c r="A16" s="54" t="s">
        <v>127</v>
      </c>
      <c r="B16" s="55" t="s">
        <v>80</v>
      </c>
      <c r="C16" s="55" t="s">
        <v>105</v>
      </c>
      <c r="D16" s="55" t="s">
        <v>106</v>
      </c>
      <c r="E16" s="55" t="s">
        <v>107</v>
      </c>
      <c r="F16" s="55" t="s">
        <v>108</v>
      </c>
    </row>
    <row r="17" spans="1:6" ht="26.25" customHeight="1" thickBot="1">
      <c r="A17" s="54" t="s">
        <v>128</v>
      </c>
      <c r="B17" s="55" t="s">
        <v>80</v>
      </c>
      <c r="C17" s="55" t="s">
        <v>105</v>
      </c>
      <c r="D17" s="55" t="s">
        <v>106</v>
      </c>
      <c r="E17" s="55" t="s">
        <v>107</v>
      </c>
      <c r="F17" s="55" t="s">
        <v>108</v>
      </c>
    </row>
  </sheetData>
  <sheetProtection password="F30C" sheet="1" objects="1" scenarios="1"/>
  <pageMargins left="0.25" right="0.25" top="0.75" bottom="0.75" header="0.3" footer="0.3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9164-EDE6-4C7B-8ECF-C64A3ABD13FA}">
  <dimension ref="A1:J237"/>
  <sheetViews>
    <sheetView workbookViewId="0">
      <selection sqref="A1:XFD1048576"/>
    </sheetView>
  </sheetViews>
  <sheetFormatPr defaultRowHeight="14.5" outlineLevelRow="2"/>
  <cols>
    <col min="1" max="1" width="12.54296875" bestFit="1" customWidth="1"/>
    <col min="2" max="2" width="17" bestFit="1" customWidth="1"/>
    <col min="3" max="3" width="15.54296875" bestFit="1" customWidth="1"/>
    <col min="4" max="4" width="27.1796875" bestFit="1" customWidth="1"/>
    <col min="5" max="5" width="8" bestFit="1" customWidth="1"/>
    <col min="6" max="6" width="6.81640625" bestFit="1" customWidth="1"/>
    <col min="7" max="7" width="16.453125" bestFit="1" customWidth="1"/>
    <col min="8" max="8" width="13.1796875" bestFit="1" customWidth="1"/>
  </cols>
  <sheetData>
    <row r="1" spans="1:10">
      <c r="A1" t="s">
        <v>177</v>
      </c>
      <c r="B1" t="s">
        <v>132</v>
      </c>
      <c r="C1" t="s">
        <v>133</v>
      </c>
      <c r="D1" t="s">
        <v>40</v>
      </c>
      <c r="E1" t="s">
        <v>39</v>
      </c>
      <c r="F1" t="s">
        <v>134</v>
      </c>
      <c r="G1" t="s">
        <v>178</v>
      </c>
      <c r="H1" t="s">
        <v>135</v>
      </c>
      <c r="I1" t="s">
        <v>134</v>
      </c>
      <c r="J1" t="s">
        <v>178</v>
      </c>
    </row>
    <row r="2" spans="1:10" outlineLevel="2">
      <c r="A2" t="s">
        <v>146</v>
      </c>
      <c r="B2" t="str">
        <f>"8071100"</f>
        <v>8071100</v>
      </c>
      <c r="C2" t="str">
        <f t="shared" ref="C2:C7" si="0">"112285"</f>
        <v>112285</v>
      </c>
      <c r="D2" t="s">
        <v>179</v>
      </c>
      <c r="E2" t="s">
        <v>46</v>
      </c>
      <c r="F2" t="s">
        <v>41</v>
      </c>
      <c r="G2">
        <v>59</v>
      </c>
      <c r="H2" t="str">
        <f t="shared" ref="H2:H7" si="1">"195292204417"</f>
        <v>195292204417</v>
      </c>
      <c r="I2" t="s">
        <v>41</v>
      </c>
      <c r="J2">
        <v>59</v>
      </c>
    </row>
    <row r="3" spans="1:10" outlineLevel="2">
      <c r="A3" t="s">
        <v>146</v>
      </c>
      <c r="B3" t="str">
        <f>"8071400"</f>
        <v>8071400</v>
      </c>
      <c r="C3" t="str">
        <f t="shared" si="0"/>
        <v>112285</v>
      </c>
      <c r="D3" t="s">
        <v>179</v>
      </c>
      <c r="E3" t="s">
        <v>46</v>
      </c>
      <c r="F3" t="s">
        <v>41</v>
      </c>
      <c r="G3">
        <v>124</v>
      </c>
      <c r="H3" t="str">
        <f t="shared" si="1"/>
        <v>195292204417</v>
      </c>
      <c r="I3" t="s">
        <v>41</v>
      </c>
      <c r="J3">
        <v>124</v>
      </c>
    </row>
    <row r="4" spans="1:10" outlineLevel="2">
      <c r="A4" t="s">
        <v>146</v>
      </c>
      <c r="B4" t="str">
        <f>"8071700"</f>
        <v>8071700</v>
      </c>
      <c r="C4" t="str">
        <f t="shared" si="0"/>
        <v>112285</v>
      </c>
      <c r="D4" t="s">
        <v>179</v>
      </c>
      <c r="E4" t="s">
        <v>46</v>
      </c>
      <c r="F4" t="s">
        <v>41</v>
      </c>
      <c r="G4">
        <v>12</v>
      </c>
      <c r="H4" t="str">
        <f t="shared" si="1"/>
        <v>195292204417</v>
      </c>
      <c r="I4" t="s">
        <v>41</v>
      </c>
      <c r="J4">
        <v>12</v>
      </c>
    </row>
    <row r="5" spans="1:10" outlineLevel="2">
      <c r="A5" t="s">
        <v>146</v>
      </c>
      <c r="B5" t="str">
        <f>"8072000"</f>
        <v>8072000</v>
      </c>
      <c r="C5" t="str">
        <f t="shared" si="0"/>
        <v>112285</v>
      </c>
      <c r="D5" t="s">
        <v>179</v>
      </c>
      <c r="E5" t="s">
        <v>46</v>
      </c>
      <c r="F5" t="s">
        <v>41</v>
      </c>
      <c r="G5">
        <v>17</v>
      </c>
      <c r="H5" t="str">
        <f t="shared" si="1"/>
        <v>195292204417</v>
      </c>
      <c r="I5" t="s">
        <v>41</v>
      </c>
      <c r="J5">
        <v>17</v>
      </c>
    </row>
    <row r="6" spans="1:10" outlineLevel="2">
      <c r="A6" t="s">
        <v>146</v>
      </c>
      <c r="B6" t="str">
        <f>"8072300"</f>
        <v>8072300</v>
      </c>
      <c r="C6" t="str">
        <f t="shared" si="0"/>
        <v>112285</v>
      </c>
      <c r="D6" t="s">
        <v>179</v>
      </c>
      <c r="E6" t="s">
        <v>46</v>
      </c>
      <c r="F6" t="s">
        <v>41</v>
      </c>
      <c r="G6">
        <v>17</v>
      </c>
      <c r="H6" t="str">
        <f t="shared" si="1"/>
        <v>195292204417</v>
      </c>
      <c r="I6" t="s">
        <v>41</v>
      </c>
      <c r="J6">
        <v>17</v>
      </c>
    </row>
    <row r="7" spans="1:10" outlineLevel="2">
      <c r="A7" t="s">
        <v>146</v>
      </c>
      <c r="B7" t="str">
        <f>"8072600"</f>
        <v>8072600</v>
      </c>
      <c r="C7" t="str">
        <f t="shared" si="0"/>
        <v>112285</v>
      </c>
      <c r="D7" t="s">
        <v>179</v>
      </c>
      <c r="E7" t="s">
        <v>46</v>
      </c>
      <c r="F7" t="s">
        <v>41</v>
      </c>
      <c r="G7">
        <v>9</v>
      </c>
      <c r="H7" t="str">
        <f t="shared" si="1"/>
        <v>195292204417</v>
      </c>
      <c r="I7" t="s">
        <v>41</v>
      </c>
      <c r="J7">
        <v>9</v>
      </c>
    </row>
    <row r="8" spans="1:10" outlineLevel="1">
      <c r="A8" t="str">
        <f>A7</f>
        <v>SU23</v>
      </c>
      <c r="B8" t="str">
        <f t="shared" ref="B8:E8" si="2">B7</f>
        <v>8072600</v>
      </c>
      <c r="C8" t="str">
        <f t="shared" si="2"/>
        <v>112285</v>
      </c>
      <c r="D8" t="str">
        <f t="shared" si="2"/>
        <v>MESH SHORT BIG BASIC</v>
      </c>
      <c r="E8" t="str">
        <f t="shared" si="2"/>
        <v>BLAC</v>
      </c>
      <c r="F8" s="131" t="s">
        <v>182</v>
      </c>
      <c r="G8">
        <f>SUBTOTAL(9,G2:G7)</f>
        <v>238</v>
      </c>
      <c r="H8" t="str">
        <f t="shared" ref="H8" si="3">H7</f>
        <v>195292204417</v>
      </c>
      <c r="I8" t="s">
        <v>182</v>
      </c>
      <c r="J8">
        <v>238</v>
      </c>
    </row>
    <row r="9" spans="1:10" outlineLevel="2">
      <c r="A9" t="s">
        <v>146</v>
      </c>
      <c r="B9" t="str">
        <f>"8071100"</f>
        <v>8071100</v>
      </c>
      <c r="C9" t="str">
        <f t="shared" ref="C9:C14" si="4">"112285"</f>
        <v>112285</v>
      </c>
      <c r="D9" t="s">
        <v>179</v>
      </c>
      <c r="E9" t="s">
        <v>46</v>
      </c>
      <c r="F9" t="s">
        <v>42</v>
      </c>
      <c r="G9">
        <v>109</v>
      </c>
      <c r="H9" t="str">
        <f t="shared" ref="H9:H14" si="5">"195292204400"</f>
        <v>195292204400</v>
      </c>
      <c r="I9" t="s">
        <v>42</v>
      </c>
      <c r="J9">
        <v>109</v>
      </c>
    </row>
    <row r="10" spans="1:10" outlineLevel="2">
      <c r="A10" t="s">
        <v>146</v>
      </c>
      <c r="B10" t="str">
        <f>"8071400"</f>
        <v>8071400</v>
      </c>
      <c r="C10" t="str">
        <f t="shared" si="4"/>
        <v>112285</v>
      </c>
      <c r="D10" t="s">
        <v>179</v>
      </c>
      <c r="E10" t="s">
        <v>46</v>
      </c>
      <c r="F10" t="s">
        <v>42</v>
      </c>
      <c r="G10">
        <v>235</v>
      </c>
      <c r="H10" t="str">
        <f t="shared" si="5"/>
        <v>195292204400</v>
      </c>
      <c r="I10" t="s">
        <v>42</v>
      </c>
      <c r="J10">
        <v>235</v>
      </c>
    </row>
    <row r="11" spans="1:10" outlineLevel="2">
      <c r="A11" t="s">
        <v>146</v>
      </c>
      <c r="B11" t="str">
        <f>"8071700"</f>
        <v>8071700</v>
      </c>
      <c r="C11" t="str">
        <f t="shared" si="4"/>
        <v>112285</v>
      </c>
      <c r="D11" t="s">
        <v>179</v>
      </c>
      <c r="E11" t="s">
        <v>46</v>
      </c>
      <c r="F11" t="s">
        <v>42</v>
      </c>
      <c r="G11">
        <v>21</v>
      </c>
      <c r="H11" t="str">
        <f t="shared" si="5"/>
        <v>195292204400</v>
      </c>
      <c r="I11" t="s">
        <v>42</v>
      </c>
      <c r="J11">
        <v>21</v>
      </c>
    </row>
    <row r="12" spans="1:10" outlineLevel="2">
      <c r="A12" t="s">
        <v>146</v>
      </c>
      <c r="B12" t="str">
        <f>"8072000"</f>
        <v>8072000</v>
      </c>
      <c r="C12" t="str">
        <f t="shared" si="4"/>
        <v>112285</v>
      </c>
      <c r="D12" t="s">
        <v>179</v>
      </c>
      <c r="E12" t="s">
        <v>46</v>
      </c>
      <c r="F12" t="s">
        <v>42</v>
      </c>
      <c r="G12">
        <v>32</v>
      </c>
      <c r="H12" t="str">
        <f t="shared" si="5"/>
        <v>195292204400</v>
      </c>
      <c r="I12" t="s">
        <v>42</v>
      </c>
      <c r="J12">
        <v>32</v>
      </c>
    </row>
    <row r="13" spans="1:10" outlineLevel="2">
      <c r="A13" t="s">
        <v>146</v>
      </c>
      <c r="B13" t="str">
        <f>"8072300"</f>
        <v>8072300</v>
      </c>
      <c r="C13" t="str">
        <f t="shared" si="4"/>
        <v>112285</v>
      </c>
      <c r="D13" t="s">
        <v>179</v>
      </c>
      <c r="E13" t="s">
        <v>46</v>
      </c>
      <c r="F13" t="s">
        <v>42</v>
      </c>
      <c r="G13">
        <v>32</v>
      </c>
      <c r="H13" t="str">
        <f t="shared" si="5"/>
        <v>195292204400</v>
      </c>
      <c r="I13" t="s">
        <v>42</v>
      </c>
      <c r="J13">
        <v>32</v>
      </c>
    </row>
    <row r="14" spans="1:10" outlineLevel="2">
      <c r="A14" t="s">
        <v>146</v>
      </c>
      <c r="B14" t="str">
        <f>"8072600"</f>
        <v>8072600</v>
      </c>
      <c r="C14" t="str">
        <f t="shared" si="4"/>
        <v>112285</v>
      </c>
      <c r="D14" t="s">
        <v>179</v>
      </c>
      <c r="E14" t="s">
        <v>46</v>
      </c>
      <c r="F14" t="s">
        <v>42</v>
      </c>
      <c r="G14">
        <v>16</v>
      </c>
      <c r="H14" t="str">
        <f t="shared" si="5"/>
        <v>195292204400</v>
      </c>
      <c r="I14" t="s">
        <v>42</v>
      </c>
      <c r="J14">
        <v>16</v>
      </c>
    </row>
    <row r="15" spans="1:10" outlineLevel="1">
      <c r="A15" t="str">
        <f>A14</f>
        <v>SU23</v>
      </c>
      <c r="B15" t="str">
        <f t="shared" ref="B15" si="6">B14</f>
        <v>8072600</v>
      </c>
      <c r="C15" t="str">
        <f t="shared" ref="C15" si="7">C14</f>
        <v>112285</v>
      </c>
      <c r="D15" t="str">
        <f t="shared" ref="D15" si="8">D14</f>
        <v>MESH SHORT BIG BASIC</v>
      </c>
      <c r="E15" t="str">
        <f t="shared" ref="E15" si="9">E14</f>
        <v>BLAC</v>
      </c>
      <c r="F15" s="131" t="s">
        <v>183</v>
      </c>
      <c r="G15">
        <f>SUBTOTAL(9,G9:G14)</f>
        <v>445</v>
      </c>
      <c r="H15" t="str">
        <f t="shared" ref="H15" si="10">H14</f>
        <v>195292204400</v>
      </c>
      <c r="I15" t="s">
        <v>183</v>
      </c>
      <c r="J15">
        <v>445</v>
      </c>
    </row>
    <row r="16" spans="1:10" outlineLevel="2">
      <c r="A16" t="s">
        <v>146</v>
      </c>
      <c r="B16" t="str">
        <f>"8071100"</f>
        <v>8071100</v>
      </c>
      <c r="C16" t="str">
        <f t="shared" ref="C16:C21" si="11">"112285"</f>
        <v>112285</v>
      </c>
      <c r="D16" t="s">
        <v>179</v>
      </c>
      <c r="E16" t="s">
        <v>46</v>
      </c>
      <c r="F16" t="s">
        <v>43</v>
      </c>
      <c r="G16">
        <v>74</v>
      </c>
      <c r="H16" t="str">
        <f t="shared" ref="H16:H21" si="12">"195292204394"</f>
        <v>195292204394</v>
      </c>
      <c r="I16" t="s">
        <v>43</v>
      </c>
      <c r="J16">
        <v>74</v>
      </c>
    </row>
    <row r="17" spans="1:10" outlineLevel="2">
      <c r="A17" t="s">
        <v>146</v>
      </c>
      <c r="B17" t="str">
        <f>"8071400"</f>
        <v>8071400</v>
      </c>
      <c r="C17" t="str">
        <f t="shared" si="11"/>
        <v>112285</v>
      </c>
      <c r="D17" t="s">
        <v>179</v>
      </c>
      <c r="E17" t="s">
        <v>46</v>
      </c>
      <c r="F17" t="s">
        <v>43</v>
      </c>
      <c r="G17">
        <v>160</v>
      </c>
      <c r="H17" t="str">
        <f t="shared" si="12"/>
        <v>195292204394</v>
      </c>
      <c r="I17" t="s">
        <v>43</v>
      </c>
      <c r="J17">
        <v>160</v>
      </c>
    </row>
    <row r="18" spans="1:10" outlineLevel="2">
      <c r="A18" t="s">
        <v>146</v>
      </c>
      <c r="B18" t="str">
        <f>"8071700"</f>
        <v>8071700</v>
      </c>
      <c r="C18" t="str">
        <f t="shared" si="11"/>
        <v>112285</v>
      </c>
      <c r="D18" t="s">
        <v>179</v>
      </c>
      <c r="E18" t="s">
        <v>46</v>
      </c>
      <c r="F18" t="s">
        <v>43</v>
      </c>
      <c r="G18">
        <v>14</v>
      </c>
      <c r="H18" t="str">
        <f t="shared" si="12"/>
        <v>195292204394</v>
      </c>
      <c r="I18" t="s">
        <v>43</v>
      </c>
      <c r="J18">
        <v>14</v>
      </c>
    </row>
    <row r="19" spans="1:10" outlineLevel="2">
      <c r="A19" t="s">
        <v>146</v>
      </c>
      <c r="B19" t="str">
        <f>"8072000"</f>
        <v>8072000</v>
      </c>
      <c r="C19" t="str">
        <f t="shared" si="11"/>
        <v>112285</v>
      </c>
      <c r="D19" t="s">
        <v>179</v>
      </c>
      <c r="E19" t="s">
        <v>46</v>
      </c>
      <c r="F19" t="s">
        <v>43</v>
      </c>
      <c r="G19">
        <v>22</v>
      </c>
      <c r="H19" t="str">
        <f t="shared" si="12"/>
        <v>195292204394</v>
      </c>
      <c r="I19" t="s">
        <v>43</v>
      </c>
      <c r="J19">
        <v>22</v>
      </c>
    </row>
    <row r="20" spans="1:10" outlineLevel="2">
      <c r="A20" t="s">
        <v>146</v>
      </c>
      <c r="B20" t="str">
        <f>"8072300"</f>
        <v>8072300</v>
      </c>
      <c r="C20" t="str">
        <f t="shared" si="11"/>
        <v>112285</v>
      </c>
      <c r="D20" t="s">
        <v>179</v>
      </c>
      <c r="E20" t="s">
        <v>46</v>
      </c>
      <c r="F20" t="s">
        <v>43</v>
      </c>
      <c r="G20">
        <v>22</v>
      </c>
      <c r="H20" t="str">
        <f t="shared" si="12"/>
        <v>195292204394</v>
      </c>
      <c r="I20" t="s">
        <v>43</v>
      </c>
      <c r="J20">
        <v>22</v>
      </c>
    </row>
    <row r="21" spans="1:10" outlineLevel="2">
      <c r="A21" t="s">
        <v>146</v>
      </c>
      <c r="B21" t="str">
        <f>"8072600"</f>
        <v>8072600</v>
      </c>
      <c r="C21" t="str">
        <f t="shared" si="11"/>
        <v>112285</v>
      </c>
      <c r="D21" t="s">
        <v>179</v>
      </c>
      <c r="E21" t="s">
        <v>46</v>
      </c>
      <c r="F21" t="s">
        <v>43</v>
      </c>
      <c r="G21">
        <v>11</v>
      </c>
      <c r="H21" t="str">
        <f t="shared" si="12"/>
        <v>195292204394</v>
      </c>
      <c r="I21" t="s">
        <v>43</v>
      </c>
      <c r="J21">
        <v>11</v>
      </c>
    </row>
    <row r="22" spans="1:10" outlineLevel="1">
      <c r="A22" t="str">
        <f>A21</f>
        <v>SU23</v>
      </c>
      <c r="B22" t="str">
        <f t="shared" ref="B22" si="13">B21</f>
        <v>8072600</v>
      </c>
      <c r="C22" t="str">
        <f t="shared" ref="C22" si="14">C21</f>
        <v>112285</v>
      </c>
      <c r="D22" t="str">
        <f t="shared" ref="D22" si="15">D21</f>
        <v>MESH SHORT BIG BASIC</v>
      </c>
      <c r="E22" t="str">
        <f t="shared" ref="E22" si="16">E21</f>
        <v>BLAC</v>
      </c>
      <c r="F22" s="131" t="s">
        <v>184</v>
      </c>
      <c r="G22">
        <f>SUBTOTAL(9,G16:G21)</f>
        <v>303</v>
      </c>
      <c r="H22" t="str">
        <f t="shared" ref="H22" si="17">H21</f>
        <v>195292204394</v>
      </c>
      <c r="I22" t="s">
        <v>184</v>
      </c>
      <c r="J22">
        <v>303</v>
      </c>
    </row>
    <row r="23" spans="1:10" outlineLevel="2">
      <c r="A23" t="s">
        <v>146</v>
      </c>
      <c r="B23" t="str">
        <f>"8071100"</f>
        <v>8071100</v>
      </c>
      <c r="C23" t="str">
        <f t="shared" ref="C23:C28" si="18">"112285"</f>
        <v>112285</v>
      </c>
      <c r="D23" t="s">
        <v>179</v>
      </c>
      <c r="E23" t="s">
        <v>46</v>
      </c>
      <c r="F23" t="s">
        <v>44</v>
      </c>
      <c r="G23">
        <v>26</v>
      </c>
      <c r="H23" t="str">
        <f t="shared" ref="H23:H28" si="19">"195292204424"</f>
        <v>195292204424</v>
      </c>
      <c r="I23" t="s">
        <v>44</v>
      </c>
      <c r="J23">
        <v>26</v>
      </c>
    </row>
    <row r="24" spans="1:10" outlineLevel="2">
      <c r="A24" t="s">
        <v>146</v>
      </c>
      <c r="B24" t="str">
        <f>"8071400"</f>
        <v>8071400</v>
      </c>
      <c r="C24" t="str">
        <f t="shared" si="18"/>
        <v>112285</v>
      </c>
      <c r="D24" t="s">
        <v>179</v>
      </c>
      <c r="E24" t="s">
        <v>46</v>
      </c>
      <c r="F24" t="s">
        <v>44</v>
      </c>
      <c r="G24">
        <v>56</v>
      </c>
      <c r="H24" t="str">
        <f t="shared" si="19"/>
        <v>195292204424</v>
      </c>
      <c r="I24" t="s">
        <v>44</v>
      </c>
      <c r="J24">
        <v>56</v>
      </c>
    </row>
    <row r="25" spans="1:10" outlineLevel="2">
      <c r="A25" t="s">
        <v>146</v>
      </c>
      <c r="B25" t="str">
        <f>"8071700"</f>
        <v>8071700</v>
      </c>
      <c r="C25" t="str">
        <f t="shared" si="18"/>
        <v>112285</v>
      </c>
      <c r="D25" t="s">
        <v>179</v>
      </c>
      <c r="E25" t="s">
        <v>46</v>
      </c>
      <c r="F25" t="s">
        <v>44</v>
      </c>
      <c r="G25">
        <v>5</v>
      </c>
      <c r="H25" t="str">
        <f t="shared" si="19"/>
        <v>195292204424</v>
      </c>
      <c r="I25" t="s">
        <v>44</v>
      </c>
      <c r="J25">
        <v>5</v>
      </c>
    </row>
    <row r="26" spans="1:10" outlineLevel="2">
      <c r="A26" t="s">
        <v>146</v>
      </c>
      <c r="B26" t="str">
        <f>"8072000"</f>
        <v>8072000</v>
      </c>
      <c r="C26" t="str">
        <f t="shared" si="18"/>
        <v>112285</v>
      </c>
      <c r="D26" t="s">
        <v>179</v>
      </c>
      <c r="E26" t="s">
        <v>46</v>
      </c>
      <c r="F26" t="s">
        <v>44</v>
      </c>
      <c r="G26">
        <v>8</v>
      </c>
      <c r="H26" t="str">
        <f t="shared" si="19"/>
        <v>195292204424</v>
      </c>
      <c r="I26" t="s">
        <v>44</v>
      </c>
      <c r="J26">
        <v>8</v>
      </c>
    </row>
    <row r="27" spans="1:10" outlineLevel="2">
      <c r="A27" t="s">
        <v>146</v>
      </c>
      <c r="B27" t="str">
        <f>"8072300"</f>
        <v>8072300</v>
      </c>
      <c r="C27" t="str">
        <f t="shared" si="18"/>
        <v>112285</v>
      </c>
      <c r="D27" t="s">
        <v>179</v>
      </c>
      <c r="E27" t="s">
        <v>46</v>
      </c>
      <c r="F27" t="s">
        <v>44</v>
      </c>
      <c r="G27">
        <v>8</v>
      </c>
      <c r="H27" t="str">
        <f t="shared" si="19"/>
        <v>195292204424</v>
      </c>
      <c r="I27" t="s">
        <v>44</v>
      </c>
      <c r="J27">
        <v>8</v>
      </c>
    </row>
    <row r="28" spans="1:10" outlineLevel="2">
      <c r="A28" t="s">
        <v>146</v>
      </c>
      <c r="B28" t="str">
        <f>"8072600"</f>
        <v>8072600</v>
      </c>
      <c r="C28" t="str">
        <f t="shared" si="18"/>
        <v>112285</v>
      </c>
      <c r="D28" t="s">
        <v>179</v>
      </c>
      <c r="E28" t="s">
        <v>46</v>
      </c>
      <c r="F28" t="s">
        <v>44</v>
      </c>
      <c r="G28">
        <v>4</v>
      </c>
      <c r="H28" t="str">
        <f t="shared" si="19"/>
        <v>195292204424</v>
      </c>
      <c r="I28" t="s">
        <v>44</v>
      </c>
      <c r="J28">
        <v>4</v>
      </c>
    </row>
    <row r="29" spans="1:10" outlineLevel="1">
      <c r="A29" t="str">
        <f>A28</f>
        <v>SU23</v>
      </c>
      <c r="B29" t="str">
        <f t="shared" ref="B29" si="20">B28</f>
        <v>8072600</v>
      </c>
      <c r="C29" t="str">
        <f t="shared" ref="C29" si="21">C28</f>
        <v>112285</v>
      </c>
      <c r="D29" t="str">
        <f t="shared" ref="D29" si="22">D28</f>
        <v>MESH SHORT BIG BASIC</v>
      </c>
      <c r="E29" t="str">
        <f t="shared" ref="E29" si="23">E28</f>
        <v>BLAC</v>
      </c>
      <c r="F29" s="131" t="s">
        <v>185</v>
      </c>
      <c r="G29">
        <f>SUBTOTAL(9,G23:G28)</f>
        <v>107</v>
      </c>
      <c r="H29" t="str">
        <f t="shared" ref="H29" si="24">H28</f>
        <v>195292204424</v>
      </c>
      <c r="I29" t="s">
        <v>185</v>
      </c>
      <c r="J29">
        <v>107</v>
      </c>
    </row>
    <row r="30" spans="1:10" outlineLevel="2">
      <c r="A30" t="s">
        <v>146</v>
      </c>
      <c r="B30" t="str">
        <f>"8071400"</f>
        <v>8071400</v>
      </c>
      <c r="C30" t="str">
        <f>"112285"</f>
        <v>112285</v>
      </c>
      <c r="D30" t="s">
        <v>179</v>
      </c>
      <c r="E30" t="s">
        <v>46</v>
      </c>
      <c r="F30" t="s">
        <v>45</v>
      </c>
      <c r="G30">
        <v>5</v>
      </c>
      <c r="H30" t="str">
        <f>"195292204431"</f>
        <v>195292204431</v>
      </c>
      <c r="I30" t="s">
        <v>45</v>
      </c>
      <c r="J30">
        <v>5</v>
      </c>
    </row>
    <row r="31" spans="1:10" outlineLevel="2">
      <c r="A31" t="s">
        <v>146</v>
      </c>
      <c r="B31" t="str">
        <f>"8072000"</f>
        <v>8072000</v>
      </c>
      <c r="C31" t="str">
        <f>"112285"</f>
        <v>112285</v>
      </c>
      <c r="D31" t="s">
        <v>179</v>
      </c>
      <c r="E31" t="s">
        <v>46</v>
      </c>
      <c r="F31" t="s">
        <v>45</v>
      </c>
      <c r="G31">
        <v>1</v>
      </c>
      <c r="H31" t="str">
        <f>"195292204431"</f>
        <v>195292204431</v>
      </c>
      <c r="I31" t="s">
        <v>45</v>
      </c>
      <c r="J31">
        <v>1</v>
      </c>
    </row>
    <row r="32" spans="1:10" outlineLevel="2">
      <c r="A32" t="s">
        <v>146</v>
      </c>
      <c r="B32" t="str">
        <f>"8072300"</f>
        <v>8072300</v>
      </c>
      <c r="C32" t="str">
        <f>"112285"</f>
        <v>112285</v>
      </c>
      <c r="D32" t="s">
        <v>179</v>
      </c>
      <c r="E32" t="s">
        <v>46</v>
      </c>
      <c r="F32" t="s">
        <v>45</v>
      </c>
      <c r="G32">
        <v>1</v>
      </c>
      <c r="H32" t="str">
        <f>"195292204431"</f>
        <v>195292204431</v>
      </c>
      <c r="I32" t="s">
        <v>45</v>
      </c>
      <c r="J32">
        <v>1</v>
      </c>
    </row>
    <row r="33" spans="1:10" outlineLevel="1">
      <c r="A33" t="str">
        <f>A32</f>
        <v>SU23</v>
      </c>
      <c r="B33" t="str">
        <f t="shared" ref="B33" si="25">B32</f>
        <v>8072300</v>
      </c>
      <c r="C33" t="str">
        <f t="shared" ref="C33" si="26">C32</f>
        <v>112285</v>
      </c>
      <c r="D33" t="str">
        <f t="shared" ref="D33" si="27">D32</f>
        <v>MESH SHORT BIG BASIC</v>
      </c>
      <c r="E33" t="str">
        <f t="shared" ref="E33" si="28">E32</f>
        <v>BLAC</v>
      </c>
      <c r="F33" s="131" t="s">
        <v>186</v>
      </c>
      <c r="G33">
        <f>SUBTOTAL(9,G30:G32)</f>
        <v>7</v>
      </c>
      <c r="H33" t="str">
        <f t="shared" ref="H33" si="29">H32</f>
        <v>195292204431</v>
      </c>
      <c r="I33" t="s">
        <v>186</v>
      </c>
      <c r="J33">
        <v>7</v>
      </c>
    </row>
    <row r="34" spans="1:10" outlineLevel="2">
      <c r="A34" t="s">
        <v>146</v>
      </c>
      <c r="B34" t="str">
        <f>"8071100"</f>
        <v>8071100</v>
      </c>
      <c r="C34" t="str">
        <f t="shared" ref="C34:C39" si="30">"112285"</f>
        <v>112285</v>
      </c>
      <c r="D34" t="s">
        <v>179</v>
      </c>
      <c r="E34" t="s">
        <v>147</v>
      </c>
      <c r="F34" t="s">
        <v>41</v>
      </c>
      <c r="G34">
        <v>37</v>
      </c>
      <c r="H34" t="str">
        <f t="shared" ref="H34:H39" si="31">"195292377357"</f>
        <v>195292377357</v>
      </c>
      <c r="I34" t="s">
        <v>41</v>
      </c>
      <c r="J34">
        <v>37</v>
      </c>
    </row>
    <row r="35" spans="1:10" outlineLevel="2">
      <c r="A35" t="s">
        <v>146</v>
      </c>
      <c r="B35" t="str">
        <f>"8071400"</f>
        <v>8071400</v>
      </c>
      <c r="C35" t="str">
        <f t="shared" si="30"/>
        <v>112285</v>
      </c>
      <c r="D35" t="s">
        <v>179</v>
      </c>
      <c r="E35" t="s">
        <v>147</v>
      </c>
      <c r="F35" t="s">
        <v>41</v>
      </c>
      <c r="G35">
        <v>64</v>
      </c>
      <c r="H35" t="str">
        <f t="shared" si="31"/>
        <v>195292377357</v>
      </c>
      <c r="I35" t="s">
        <v>41</v>
      </c>
      <c r="J35">
        <v>64</v>
      </c>
    </row>
    <row r="36" spans="1:10" outlineLevel="2">
      <c r="A36" t="s">
        <v>146</v>
      </c>
      <c r="B36" t="str">
        <f>"8071700"</f>
        <v>8071700</v>
      </c>
      <c r="C36" t="str">
        <f t="shared" si="30"/>
        <v>112285</v>
      </c>
      <c r="D36" t="s">
        <v>179</v>
      </c>
      <c r="E36" t="s">
        <v>147</v>
      </c>
      <c r="F36" t="s">
        <v>41</v>
      </c>
      <c r="G36">
        <v>6</v>
      </c>
      <c r="H36" t="str">
        <f t="shared" si="31"/>
        <v>195292377357</v>
      </c>
      <c r="I36" t="s">
        <v>41</v>
      </c>
      <c r="J36">
        <v>6</v>
      </c>
    </row>
    <row r="37" spans="1:10" outlineLevel="2">
      <c r="A37" t="s">
        <v>146</v>
      </c>
      <c r="B37" t="str">
        <f>"8072000"</f>
        <v>8072000</v>
      </c>
      <c r="C37" t="str">
        <f t="shared" si="30"/>
        <v>112285</v>
      </c>
      <c r="D37" t="s">
        <v>179</v>
      </c>
      <c r="E37" t="s">
        <v>147</v>
      </c>
      <c r="F37" t="s">
        <v>41</v>
      </c>
      <c r="G37">
        <v>9</v>
      </c>
      <c r="H37" t="str">
        <f t="shared" si="31"/>
        <v>195292377357</v>
      </c>
      <c r="I37" t="s">
        <v>41</v>
      </c>
      <c r="J37">
        <v>9</v>
      </c>
    </row>
    <row r="38" spans="1:10" outlineLevel="2">
      <c r="A38" t="s">
        <v>146</v>
      </c>
      <c r="B38" t="str">
        <f>"8072300"</f>
        <v>8072300</v>
      </c>
      <c r="C38" t="str">
        <f t="shared" si="30"/>
        <v>112285</v>
      </c>
      <c r="D38" t="s">
        <v>179</v>
      </c>
      <c r="E38" t="s">
        <v>147</v>
      </c>
      <c r="F38" t="s">
        <v>41</v>
      </c>
      <c r="G38">
        <v>9</v>
      </c>
      <c r="H38" t="str">
        <f t="shared" si="31"/>
        <v>195292377357</v>
      </c>
      <c r="I38" t="s">
        <v>41</v>
      </c>
      <c r="J38">
        <v>9</v>
      </c>
    </row>
    <row r="39" spans="1:10" outlineLevel="2">
      <c r="A39" t="s">
        <v>146</v>
      </c>
      <c r="B39" t="str">
        <f>"8072600"</f>
        <v>8072600</v>
      </c>
      <c r="C39" t="str">
        <f t="shared" si="30"/>
        <v>112285</v>
      </c>
      <c r="D39" t="s">
        <v>179</v>
      </c>
      <c r="E39" t="s">
        <v>147</v>
      </c>
      <c r="F39" t="s">
        <v>41</v>
      </c>
      <c r="G39">
        <v>4</v>
      </c>
      <c r="H39" t="str">
        <f t="shared" si="31"/>
        <v>195292377357</v>
      </c>
      <c r="I39" t="s">
        <v>41</v>
      </c>
      <c r="J39">
        <v>4</v>
      </c>
    </row>
    <row r="40" spans="1:10" outlineLevel="1">
      <c r="A40" t="str">
        <f>A39</f>
        <v>SU23</v>
      </c>
      <c r="B40" t="str">
        <f t="shared" ref="B40" si="32">B39</f>
        <v>8072600</v>
      </c>
      <c r="C40" t="str">
        <f t="shared" ref="C40" si="33">C39</f>
        <v>112285</v>
      </c>
      <c r="D40" t="str">
        <f t="shared" ref="D40" si="34">D39</f>
        <v>MESH SHORT BIG BASIC</v>
      </c>
      <c r="E40" t="str">
        <f t="shared" ref="E40" si="35">E39</f>
        <v>OLIV</v>
      </c>
      <c r="F40" s="131" t="s">
        <v>182</v>
      </c>
      <c r="G40">
        <f>SUBTOTAL(9,G34:G39)</f>
        <v>129</v>
      </c>
      <c r="H40" t="str">
        <f t="shared" ref="H40" si="36">H39</f>
        <v>195292377357</v>
      </c>
      <c r="I40" t="s">
        <v>182</v>
      </c>
      <c r="J40">
        <v>129</v>
      </c>
    </row>
    <row r="41" spans="1:10" outlineLevel="2">
      <c r="A41" t="s">
        <v>146</v>
      </c>
      <c r="B41" t="str">
        <f>"8071100"</f>
        <v>8071100</v>
      </c>
      <c r="C41" t="str">
        <f t="shared" ref="C41:C46" si="37">"112285"</f>
        <v>112285</v>
      </c>
      <c r="D41" t="s">
        <v>179</v>
      </c>
      <c r="E41" t="s">
        <v>147</v>
      </c>
      <c r="F41" t="s">
        <v>42</v>
      </c>
      <c r="G41">
        <v>70</v>
      </c>
      <c r="H41" t="str">
        <f t="shared" ref="H41:H46" si="38">"195292377340"</f>
        <v>195292377340</v>
      </c>
      <c r="I41" t="s">
        <v>42</v>
      </c>
      <c r="J41">
        <v>70</v>
      </c>
    </row>
    <row r="42" spans="1:10" outlineLevel="2">
      <c r="A42" t="s">
        <v>146</v>
      </c>
      <c r="B42" t="str">
        <f>"8071400"</f>
        <v>8071400</v>
      </c>
      <c r="C42" t="str">
        <f t="shared" si="37"/>
        <v>112285</v>
      </c>
      <c r="D42" t="s">
        <v>179</v>
      </c>
      <c r="E42" t="s">
        <v>147</v>
      </c>
      <c r="F42" t="s">
        <v>42</v>
      </c>
      <c r="G42">
        <v>122</v>
      </c>
      <c r="H42" t="str">
        <f t="shared" si="38"/>
        <v>195292377340</v>
      </c>
      <c r="I42" t="s">
        <v>42</v>
      </c>
      <c r="J42">
        <v>122</v>
      </c>
    </row>
    <row r="43" spans="1:10" outlineLevel="2">
      <c r="A43" t="s">
        <v>146</v>
      </c>
      <c r="B43" t="str">
        <f>"8071700"</f>
        <v>8071700</v>
      </c>
      <c r="C43" t="str">
        <f t="shared" si="37"/>
        <v>112285</v>
      </c>
      <c r="D43" t="s">
        <v>179</v>
      </c>
      <c r="E43" t="s">
        <v>147</v>
      </c>
      <c r="F43" t="s">
        <v>42</v>
      </c>
      <c r="G43">
        <v>11</v>
      </c>
      <c r="H43" t="str">
        <f t="shared" si="38"/>
        <v>195292377340</v>
      </c>
      <c r="I43" t="s">
        <v>42</v>
      </c>
      <c r="J43">
        <v>11</v>
      </c>
    </row>
    <row r="44" spans="1:10" outlineLevel="2">
      <c r="A44" t="s">
        <v>146</v>
      </c>
      <c r="B44" t="str">
        <f>"8072000"</f>
        <v>8072000</v>
      </c>
      <c r="C44" t="str">
        <f t="shared" si="37"/>
        <v>112285</v>
      </c>
      <c r="D44" t="s">
        <v>179</v>
      </c>
      <c r="E44" t="s">
        <v>147</v>
      </c>
      <c r="F44" t="s">
        <v>42</v>
      </c>
      <c r="G44">
        <v>16</v>
      </c>
      <c r="H44" t="str">
        <f t="shared" si="38"/>
        <v>195292377340</v>
      </c>
      <c r="I44" t="s">
        <v>42</v>
      </c>
      <c r="J44">
        <v>16</v>
      </c>
    </row>
    <row r="45" spans="1:10" outlineLevel="2">
      <c r="A45" t="s">
        <v>146</v>
      </c>
      <c r="B45" t="str">
        <f>"8072300"</f>
        <v>8072300</v>
      </c>
      <c r="C45" t="str">
        <f t="shared" si="37"/>
        <v>112285</v>
      </c>
      <c r="D45" t="s">
        <v>179</v>
      </c>
      <c r="E45" t="s">
        <v>147</v>
      </c>
      <c r="F45" t="s">
        <v>42</v>
      </c>
      <c r="G45">
        <v>16</v>
      </c>
      <c r="H45" t="str">
        <f t="shared" si="38"/>
        <v>195292377340</v>
      </c>
      <c r="I45" t="s">
        <v>42</v>
      </c>
      <c r="J45">
        <v>16</v>
      </c>
    </row>
    <row r="46" spans="1:10" outlineLevel="2">
      <c r="A46" t="s">
        <v>146</v>
      </c>
      <c r="B46" t="str">
        <f>"8072600"</f>
        <v>8072600</v>
      </c>
      <c r="C46" t="str">
        <f t="shared" si="37"/>
        <v>112285</v>
      </c>
      <c r="D46" t="s">
        <v>179</v>
      </c>
      <c r="E46" t="s">
        <v>147</v>
      </c>
      <c r="F46" t="s">
        <v>42</v>
      </c>
      <c r="G46">
        <v>8</v>
      </c>
      <c r="H46" t="str">
        <f t="shared" si="38"/>
        <v>195292377340</v>
      </c>
      <c r="I46" t="s">
        <v>42</v>
      </c>
      <c r="J46">
        <v>8</v>
      </c>
    </row>
    <row r="47" spans="1:10" outlineLevel="1">
      <c r="A47" t="str">
        <f>A46</f>
        <v>SU23</v>
      </c>
      <c r="B47" t="str">
        <f t="shared" ref="B47" si="39">B46</f>
        <v>8072600</v>
      </c>
      <c r="C47" t="str">
        <f t="shared" ref="C47" si="40">C46</f>
        <v>112285</v>
      </c>
      <c r="D47" t="str">
        <f t="shared" ref="D47" si="41">D46</f>
        <v>MESH SHORT BIG BASIC</v>
      </c>
      <c r="E47" t="str">
        <f t="shared" ref="E47" si="42">E46</f>
        <v>OLIV</v>
      </c>
      <c r="F47" s="131" t="s">
        <v>183</v>
      </c>
      <c r="G47">
        <f>SUBTOTAL(9,G41:G46)</f>
        <v>243</v>
      </c>
      <c r="H47" t="str">
        <f t="shared" ref="H47" si="43">H46</f>
        <v>195292377340</v>
      </c>
      <c r="I47" t="s">
        <v>183</v>
      </c>
      <c r="J47">
        <v>243</v>
      </c>
    </row>
    <row r="48" spans="1:10" outlineLevel="2">
      <c r="A48" t="s">
        <v>146</v>
      </c>
      <c r="B48" t="str">
        <f>"8071100"</f>
        <v>8071100</v>
      </c>
      <c r="C48" t="str">
        <f t="shared" ref="C48:C53" si="44">"112285"</f>
        <v>112285</v>
      </c>
      <c r="D48" t="s">
        <v>179</v>
      </c>
      <c r="E48" t="s">
        <v>147</v>
      </c>
      <c r="F48" t="s">
        <v>43</v>
      </c>
      <c r="G48">
        <v>49</v>
      </c>
      <c r="H48" t="str">
        <f t="shared" ref="H48:H53" si="45">"195292377333"</f>
        <v>195292377333</v>
      </c>
      <c r="I48" t="s">
        <v>43</v>
      </c>
      <c r="J48">
        <v>49</v>
      </c>
    </row>
    <row r="49" spans="1:10" outlineLevel="2">
      <c r="A49" t="s">
        <v>146</v>
      </c>
      <c r="B49" t="str">
        <f>"8071400"</f>
        <v>8071400</v>
      </c>
      <c r="C49" t="str">
        <f t="shared" si="44"/>
        <v>112285</v>
      </c>
      <c r="D49" t="s">
        <v>179</v>
      </c>
      <c r="E49" t="s">
        <v>147</v>
      </c>
      <c r="F49" t="s">
        <v>43</v>
      </c>
      <c r="G49">
        <v>83</v>
      </c>
      <c r="H49" t="str">
        <f t="shared" si="45"/>
        <v>195292377333</v>
      </c>
      <c r="I49" t="s">
        <v>43</v>
      </c>
      <c r="J49">
        <v>83</v>
      </c>
    </row>
    <row r="50" spans="1:10" outlineLevel="2">
      <c r="A50" t="s">
        <v>146</v>
      </c>
      <c r="B50" t="str">
        <f>"8071700"</f>
        <v>8071700</v>
      </c>
      <c r="C50" t="str">
        <f t="shared" si="44"/>
        <v>112285</v>
      </c>
      <c r="D50" t="s">
        <v>179</v>
      </c>
      <c r="E50" t="s">
        <v>147</v>
      </c>
      <c r="F50" t="s">
        <v>43</v>
      </c>
      <c r="G50">
        <v>8</v>
      </c>
      <c r="H50" t="str">
        <f t="shared" si="45"/>
        <v>195292377333</v>
      </c>
      <c r="I50" t="s">
        <v>43</v>
      </c>
      <c r="J50">
        <v>8</v>
      </c>
    </row>
    <row r="51" spans="1:10" outlineLevel="2">
      <c r="A51" t="s">
        <v>146</v>
      </c>
      <c r="B51" t="str">
        <f>"8072000"</f>
        <v>8072000</v>
      </c>
      <c r="C51" t="str">
        <f t="shared" si="44"/>
        <v>112285</v>
      </c>
      <c r="D51" t="s">
        <v>179</v>
      </c>
      <c r="E51" t="s">
        <v>147</v>
      </c>
      <c r="F51" t="s">
        <v>43</v>
      </c>
      <c r="G51">
        <v>11</v>
      </c>
      <c r="H51" t="str">
        <f t="shared" si="45"/>
        <v>195292377333</v>
      </c>
      <c r="I51" t="s">
        <v>43</v>
      </c>
      <c r="J51">
        <v>11</v>
      </c>
    </row>
    <row r="52" spans="1:10" outlineLevel="2">
      <c r="A52" t="s">
        <v>146</v>
      </c>
      <c r="B52" t="str">
        <f>"8072300"</f>
        <v>8072300</v>
      </c>
      <c r="C52" t="str">
        <f t="shared" si="44"/>
        <v>112285</v>
      </c>
      <c r="D52" t="s">
        <v>179</v>
      </c>
      <c r="E52" t="s">
        <v>147</v>
      </c>
      <c r="F52" t="s">
        <v>43</v>
      </c>
      <c r="G52">
        <v>11</v>
      </c>
      <c r="H52" t="str">
        <f t="shared" si="45"/>
        <v>195292377333</v>
      </c>
      <c r="I52" t="s">
        <v>43</v>
      </c>
      <c r="J52">
        <v>11</v>
      </c>
    </row>
    <row r="53" spans="1:10" outlineLevel="2">
      <c r="A53" t="s">
        <v>146</v>
      </c>
      <c r="B53" t="str">
        <f>"8072600"</f>
        <v>8072600</v>
      </c>
      <c r="C53" t="str">
        <f t="shared" si="44"/>
        <v>112285</v>
      </c>
      <c r="D53" t="s">
        <v>179</v>
      </c>
      <c r="E53" t="s">
        <v>147</v>
      </c>
      <c r="F53" t="s">
        <v>43</v>
      </c>
      <c r="G53">
        <v>6</v>
      </c>
      <c r="H53" t="str">
        <f t="shared" si="45"/>
        <v>195292377333</v>
      </c>
      <c r="I53" t="s">
        <v>43</v>
      </c>
      <c r="J53">
        <v>6</v>
      </c>
    </row>
    <row r="54" spans="1:10" outlineLevel="1">
      <c r="A54" t="str">
        <f>A53</f>
        <v>SU23</v>
      </c>
      <c r="B54" t="str">
        <f t="shared" ref="B54" si="46">B53</f>
        <v>8072600</v>
      </c>
      <c r="C54" t="str">
        <f t="shared" ref="C54" si="47">C53</f>
        <v>112285</v>
      </c>
      <c r="D54" t="str">
        <f t="shared" ref="D54" si="48">D53</f>
        <v>MESH SHORT BIG BASIC</v>
      </c>
      <c r="E54" t="str">
        <f t="shared" ref="E54" si="49">E53</f>
        <v>OLIV</v>
      </c>
      <c r="F54" s="131" t="s">
        <v>184</v>
      </c>
      <c r="G54">
        <f>SUBTOTAL(9,G48:G53)</f>
        <v>168</v>
      </c>
      <c r="H54" t="str">
        <f t="shared" ref="H54" si="50">H53</f>
        <v>195292377333</v>
      </c>
      <c r="I54" t="s">
        <v>184</v>
      </c>
      <c r="J54">
        <v>168</v>
      </c>
    </row>
    <row r="55" spans="1:10" outlineLevel="2">
      <c r="A55" t="s">
        <v>146</v>
      </c>
      <c r="B55" t="str">
        <f>"8071100"</f>
        <v>8071100</v>
      </c>
      <c r="C55" t="str">
        <f t="shared" ref="C55:C60" si="51">"112285"</f>
        <v>112285</v>
      </c>
      <c r="D55" t="s">
        <v>179</v>
      </c>
      <c r="E55" t="s">
        <v>147</v>
      </c>
      <c r="F55" t="s">
        <v>44</v>
      </c>
      <c r="G55">
        <v>16</v>
      </c>
      <c r="H55" t="str">
        <f t="shared" ref="H55:H60" si="52">"195292377364"</f>
        <v>195292377364</v>
      </c>
      <c r="I55" t="s">
        <v>44</v>
      </c>
      <c r="J55">
        <v>16</v>
      </c>
    </row>
    <row r="56" spans="1:10" outlineLevel="2">
      <c r="A56" t="s">
        <v>146</v>
      </c>
      <c r="B56" t="str">
        <f>"8071400"</f>
        <v>8071400</v>
      </c>
      <c r="C56" t="str">
        <f t="shared" si="51"/>
        <v>112285</v>
      </c>
      <c r="D56" t="s">
        <v>179</v>
      </c>
      <c r="E56" t="s">
        <v>147</v>
      </c>
      <c r="F56" t="s">
        <v>44</v>
      </c>
      <c r="G56">
        <v>29</v>
      </c>
      <c r="H56" t="str">
        <f t="shared" si="52"/>
        <v>195292377364</v>
      </c>
      <c r="I56" t="s">
        <v>44</v>
      </c>
      <c r="J56">
        <v>29</v>
      </c>
    </row>
    <row r="57" spans="1:10" outlineLevel="2">
      <c r="A57" t="s">
        <v>146</v>
      </c>
      <c r="B57" t="str">
        <f>"8071700"</f>
        <v>8071700</v>
      </c>
      <c r="C57" t="str">
        <f t="shared" si="51"/>
        <v>112285</v>
      </c>
      <c r="D57" t="s">
        <v>179</v>
      </c>
      <c r="E57" t="s">
        <v>147</v>
      </c>
      <c r="F57" t="s">
        <v>44</v>
      </c>
      <c r="G57">
        <v>3</v>
      </c>
      <c r="H57" t="str">
        <f t="shared" si="52"/>
        <v>195292377364</v>
      </c>
      <c r="I57" t="s">
        <v>44</v>
      </c>
      <c r="J57">
        <v>3</v>
      </c>
    </row>
    <row r="58" spans="1:10" outlineLevel="2">
      <c r="A58" t="s">
        <v>146</v>
      </c>
      <c r="B58" t="str">
        <f>"8072000"</f>
        <v>8072000</v>
      </c>
      <c r="C58" t="str">
        <f t="shared" si="51"/>
        <v>112285</v>
      </c>
      <c r="D58" t="s">
        <v>179</v>
      </c>
      <c r="E58" t="s">
        <v>147</v>
      </c>
      <c r="F58" t="s">
        <v>44</v>
      </c>
      <c r="G58">
        <v>4</v>
      </c>
      <c r="H58" t="str">
        <f t="shared" si="52"/>
        <v>195292377364</v>
      </c>
      <c r="I58" t="s">
        <v>44</v>
      </c>
      <c r="J58">
        <v>4</v>
      </c>
    </row>
    <row r="59" spans="1:10" outlineLevel="2">
      <c r="A59" t="s">
        <v>146</v>
      </c>
      <c r="B59" t="str">
        <f>"8072300"</f>
        <v>8072300</v>
      </c>
      <c r="C59" t="str">
        <f t="shared" si="51"/>
        <v>112285</v>
      </c>
      <c r="D59" t="s">
        <v>179</v>
      </c>
      <c r="E59" t="s">
        <v>147</v>
      </c>
      <c r="F59" t="s">
        <v>44</v>
      </c>
      <c r="G59">
        <v>4</v>
      </c>
      <c r="H59" t="str">
        <f t="shared" si="52"/>
        <v>195292377364</v>
      </c>
      <c r="I59" t="s">
        <v>44</v>
      </c>
      <c r="J59">
        <v>4</v>
      </c>
    </row>
    <row r="60" spans="1:10" outlineLevel="2">
      <c r="A60" t="s">
        <v>146</v>
      </c>
      <c r="B60" t="str">
        <f>"8072600"</f>
        <v>8072600</v>
      </c>
      <c r="C60" t="str">
        <f t="shared" si="51"/>
        <v>112285</v>
      </c>
      <c r="D60" t="s">
        <v>179</v>
      </c>
      <c r="E60" t="s">
        <v>147</v>
      </c>
      <c r="F60" t="s">
        <v>44</v>
      </c>
      <c r="G60">
        <v>2</v>
      </c>
      <c r="H60" t="str">
        <f t="shared" si="52"/>
        <v>195292377364</v>
      </c>
      <c r="I60" t="s">
        <v>44</v>
      </c>
      <c r="J60">
        <v>2</v>
      </c>
    </row>
    <row r="61" spans="1:10" outlineLevel="1">
      <c r="A61" t="str">
        <f>A60</f>
        <v>SU23</v>
      </c>
      <c r="B61" t="str">
        <f t="shared" ref="B61" si="53">B60</f>
        <v>8072600</v>
      </c>
      <c r="C61" t="str">
        <f t="shared" ref="C61" si="54">C60</f>
        <v>112285</v>
      </c>
      <c r="D61" t="str">
        <f t="shared" ref="D61" si="55">D60</f>
        <v>MESH SHORT BIG BASIC</v>
      </c>
      <c r="E61" t="str">
        <f t="shared" ref="E61" si="56">E60</f>
        <v>OLIV</v>
      </c>
      <c r="F61" s="131" t="s">
        <v>185</v>
      </c>
      <c r="G61">
        <f>SUBTOTAL(9,G55:G60)</f>
        <v>58</v>
      </c>
      <c r="H61" t="str">
        <f t="shared" ref="H61" si="57">H60</f>
        <v>195292377364</v>
      </c>
      <c r="I61" t="s">
        <v>185</v>
      </c>
      <c r="J61">
        <v>58</v>
      </c>
    </row>
    <row r="62" spans="1:10" outlineLevel="2">
      <c r="A62" t="s">
        <v>146</v>
      </c>
      <c r="B62" t="str">
        <f>"8071400"</f>
        <v>8071400</v>
      </c>
      <c r="C62" t="str">
        <f>"112285"</f>
        <v>112285</v>
      </c>
      <c r="D62" t="s">
        <v>179</v>
      </c>
      <c r="E62" t="s">
        <v>147</v>
      </c>
      <c r="F62" t="s">
        <v>45</v>
      </c>
      <c r="G62">
        <v>2</v>
      </c>
      <c r="H62" t="str">
        <f>"195292377371"</f>
        <v>195292377371</v>
      </c>
      <c r="I62" t="s">
        <v>45</v>
      </c>
      <c r="J62">
        <v>2</v>
      </c>
    </row>
    <row r="63" spans="1:10" outlineLevel="1">
      <c r="A63" t="str">
        <f>A62</f>
        <v>SU23</v>
      </c>
      <c r="B63" t="str">
        <f t="shared" ref="B63" si="58">B62</f>
        <v>8071400</v>
      </c>
      <c r="C63" t="str">
        <f t="shared" ref="C63" si="59">C62</f>
        <v>112285</v>
      </c>
      <c r="D63" t="str">
        <f t="shared" ref="D63" si="60">D62</f>
        <v>MESH SHORT BIG BASIC</v>
      </c>
      <c r="E63" t="str">
        <f t="shared" ref="E63" si="61">E62</f>
        <v>OLIV</v>
      </c>
      <c r="F63" s="131" t="s">
        <v>186</v>
      </c>
      <c r="G63">
        <f>SUBTOTAL(9,G62:G62)</f>
        <v>2</v>
      </c>
      <c r="H63" t="str">
        <f t="shared" ref="H63" si="62">H62</f>
        <v>195292377371</v>
      </c>
      <c r="I63" t="s">
        <v>186</v>
      </c>
      <c r="J63">
        <v>2</v>
      </c>
    </row>
    <row r="64" spans="1:10" outlineLevel="2">
      <c r="A64" t="s">
        <v>146</v>
      </c>
      <c r="B64" t="str">
        <f>"8071200"</f>
        <v>8071200</v>
      </c>
      <c r="C64" t="str">
        <f t="shared" ref="C64:C69" si="63">"118525"</f>
        <v>118525</v>
      </c>
      <c r="D64" t="s">
        <v>180</v>
      </c>
      <c r="E64" t="s">
        <v>46</v>
      </c>
      <c r="F64" t="s">
        <v>41</v>
      </c>
      <c r="G64">
        <v>48</v>
      </c>
      <c r="H64" t="str">
        <f t="shared" ref="H64:H69" si="64">"195292351623"</f>
        <v>195292351623</v>
      </c>
      <c r="I64" t="s">
        <v>41</v>
      </c>
      <c r="J64">
        <v>48</v>
      </c>
    </row>
    <row r="65" spans="1:10" outlineLevel="2">
      <c r="A65" t="s">
        <v>146</v>
      </c>
      <c r="B65" t="str">
        <f>"8071500"</f>
        <v>8071500</v>
      </c>
      <c r="C65" t="str">
        <f t="shared" si="63"/>
        <v>118525</v>
      </c>
      <c r="D65" t="s">
        <v>180</v>
      </c>
      <c r="E65" t="s">
        <v>46</v>
      </c>
      <c r="F65" t="s">
        <v>41</v>
      </c>
      <c r="G65">
        <v>87</v>
      </c>
      <c r="H65" t="str">
        <f t="shared" si="64"/>
        <v>195292351623</v>
      </c>
      <c r="I65" t="s">
        <v>41</v>
      </c>
      <c r="J65">
        <v>87</v>
      </c>
    </row>
    <row r="66" spans="1:10" outlineLevel="2">
      <c r="A66" t="s">
        <v>146</v>
      </c>
      <c r="B66" t="str">
        <f>"8071800"</f>
        <v>8071800</v>
      </c>
      <c r="C66" t="str">
        <f t="shared" si="63"/>
        <v>118525</v>
      </c>
      <c r="D66" t="s">
        <v>180</v>
      </c>
      <c r="E66" t="s">
        <v>46</v>
      </c>
      <c r="F66" t="s">
        <v>41</v>
      </c>
      <c r="G66">
        <v>8</v>
      </c>
      <c r="H66" t="str">
        <f t="shared" si="64"/>
        <v>195292351623</v>
      </c>
      <c r="I66" t="s">
        <v>41</v>
      </c>
      <c r="J66">
        <v>8</v>
      </c>
    </row>
    <row r="67" spans="1:10" outlineLevel="2">
      <c r="A67" t="s">
        <v>146</v>
      </c>
      <c r="B67" t="str">
        <f>"8072100"</f>
        <v>8072100</v>
      </c>
      <c r="C67" t="str">
        <f t="shared" si="63"/>
        <v>118525</v>
      </c>
      <c r="D67" t="s">
        <v>180</v>
      </c>
      <c r="E67" t="s">
        <v>46</v>
      </c>
      <c r="F67" t="s">
        <v>41</v>
      </c>
      <c r="G67">
        <v>12</v>
      </c>
      <c r="H67" t="str">
        <f t="shared" si="64"/>
        <v>195292351623</v>
      </c>
      <c r="I67" t="s">
        <v>41</v>
      </c>
      <c r="J67">
        <v>12</v>
      </c>
    </row>
    <row r="68" spans="1:10" outlineLevel="2">
      <c r="A68" t="s">
        <v>146</v>
      </c>
      <c r="B68" t="str">
        <f>"8072400"</f>
        <v>8072400</v>
      </c>
      <c r="C68" t="str">
        <f t="shared" si="63"/>
        <v>118525</v>
      </c>
      <c r="D68" t="s">
        <v>180</v>
      </c>
      <c r="E68" t="s">
        <v>46</v>
      </c>
      <c r="F68" t="s">
        <v>41</v>
      </c>
      <c r="G68">
        <v>12</v>
      </c>
      <c r="H68" t="str">
        <f t="shared" si="64"/>
        <v>195292351623</v>
      </c>
      <c r="I68" t="s">
        <v>41</v>
      </c>
      <c r="J68">
        <v>12</v>
      </c>
    </row>
    <row r="69" spans="1:10" outlineLevel="2">
      <c r="A69" t="s">
        <v>146</v>
      </c>
      <c r="B69" t="str">
        <f>"8072700"</f>
        <v>8072700</v>
      </c>
      <c r="C69" t="str">
        <f t="shared" si="63"/>
        <v>118525</v>
      </c>
      <c r="D69" t="s">
        <v>180</v>
      </c>
      <c r="E69" t="s">
        <v>46</v>
      </c>
      <c r="F69" t="s">
        <v>41</v>
      </c>
      <c r="G69">
        <v>5</v>
      </c>
      <c r="H69" t="str">
        <f t="shared" si="64"/>
        <v>195292351623</v>
      </c>
      <c r="I69" t="s">
        <v>41</v>
      </c>
      <c r="J69">
        <v>5</v>
      </c>
    </row>
    <row r="70" spans="1:10" outlineLevel="1">
      <c r="A70" t="str">
        <f>A69</f>
        <v>SU23</v>
      </c>
      <c r="B70" t="str">
        <f t="shared" ref="B70" si="65">B69</f>
        <v>8072700</v>
      </c>
      <c r="C70" t="str">
        <f t="shared" ref="C70" si="66">C69</f>
        <v>118525</v>
      </c>
      <c r="D70" t="str">
        <f t="shared" ref="D70" si="67">D69</f>
        <v>SUN FADED OVERSIZED CREW</v>
      </c>
      <c r="E70" t="str">
        <f t="shared" ref="E70" si="68">E69</f>
        <v>BLAC</v>
      </c>
      <c r="F70" s="131" t="s">
        <v>182</v>
      </c>
      <c r="G70">
        <f>SUBTOTAL(9,G64:G69)</f>
        <v>172</v>
      </c>
      <c r="H70" t="str">
        <f t="shared" ref="H70" si="69">H69</f>
        <v>195292351623</v>
      </c>
      <c r="I70" t="s">
        <v>182</v>
      </c>
      <c r="J70">
        <v>172</v>
      </c>
    </row>
    <row r="71" spans="1:10" outlineLevel="2">
      <c r="A71" t="s">
        <v>146</v>
      </c>
      <c r="B71" t="str">
        <f>"8071200"</f>
        <v>8071200</v>
      </c>
      <c r="C71" t="str">
        <f t="shared" ref="C71:C76" si="70">"118525"</f>
        <v>118525</v>
      </c>
      <c r="D71" t="s">
        <v>180</v>
      </c>
      <c r="E71" t="s">
        <v>46</v>
      </c>
      <c r="F71" t="s">
        <v>42</v>
      </c>
      <c r="G71">
        <v>53</v>
      </c>
      <c r="H71" t="str">
        <f t="shared" ref="H71:H76" si="71">"195292351616"</f>
        <v>195292351616</v>
      </c>
      <c r="I71" t="s">
        <v>42</v>
      </c>
      <c r="J71">
        <v>53</v>
      </c>
    </row>
    <row r="72" spans="1:10" outlineLevel="2">
      <c r="A72" t="s">
        <v>146</v>
      </c>
      <c r="B72" t="str">
        <f>"8071500"</f>
        <v>8071500</v>
      </c>
      <c r="C72" t="str">
        <f t="shared" si="70"/>
        <v>118525</v>
      </c>
      <c r="D72" t="s">
        <v>180</v>
      </c>
      <c r="E72" t="s">
        <v>46</v>
      </c>
      <c r="F72" t="s">
        <v>42</v>
      </c>
      <c r="G72">
        <v>86</v>
      </c>
      <c r="H72" t="str">
        <f t="shared" si="71"/>
        <v>195292351616</v>
      </c>
      <c r="I72" t="s">
        <v>42</v>
      </c>
      <c r="J72">
        <v>86</v>
      </c>
    </row>
    <row r="73" spans="1:10" outlineLevel="2">
      <c r="A73" t="s">
        <v>146</v>
      </c>
      <c r="B73" t="str">
        <f>"8071800"</f>
        <v>8071800</v>
      </c>
      <c r="C73" t="str">
        <f t="shared" si="70"/>
        <v>118525</v>
      </c>
      <c r="D73" t="s">
        <v>180</v>
      </c>
      <c r="E73" t="s">
        <v>46</v>
      </c>
      <c r="F73" t="s">
        <v>42</v>
      </c>
      <c r="G73">
        <v>8</v>
      </c>
      <c r="H73" t="str">
        <f t="shared" si="71"/>
        <v>195292351616</v>
      </c>
      <c r="I73" t="s">
        <v>42</v>
      </c>
      <c r="J73">
        <v>8</v>
      </c>
    </row>
    <row r="74" spans="1:10" outlineLevel="2">
      <c r="A74" t="s">
        <v>146</v>
      </c>
      <c r="B74" t="str">
        <f>"8072100"</f>
        <v>8072100</v>
      </c>
      <c r="C74" t="str">
        <f t="shared" si="70"/>
        <v>118525</v>
      </c>
      <c r="D74" t="s">
        <v>180</v>
      </c>
      <c r="E74" t="s">
        <v>46</v>
      </c>
      <c r="F74" t="s">
        <v>42</v>
      </c>
      <c r="G74">
        <v>11</v>
      </c>
      <c r="H74" t="str">
        <f t="shared" si="71"/>
        <v>195292351616</v>
      </c>
      <c r="I74" t="s">
        <v>42</v>
      </c>
      <c r="J74">
        <v>11</v>
      </c>
    </row>
    <row r="75" spans="1:10" outlineLevel="2">
      <c r="A75" t="s">
        <v>146</v>
      </c>
      <c r="B75" t="str">
        <f>"8072400"</f>
        <v>8072400</v>
      </c>
      <c r="C75" t="str">
        <f t="shared" si="70"/>
        <v>118525</v>
      </c>
      <c r="D75" t="s">
        <v>180</v>
      </c>
      <c r="E75" t="s">
        <v>46</v>
      </c>
      <c r="F75" t="s">
        <v>42</v>
      </c>
      <c r="G75">
        <v>11</v>
      </c>
      <c r="H75" t="str">
        <f t="shared" si="71"/>
        <v>195292351616</v>
      </c>
      <c r="I75" t="s">
        <v>42</v>
      </c>
      <c r="J75">
        <v>11</v>
      </c>
    </row>
    <row r="76" spans="1:10" outlineLevel="2">
      <c r="A76" t="s">
        <v>146</v>
      </c>
      <c r="B76" t="str">
        <f>"8072700"</f>
        <v>8072700</v>
      </c>
      <c r="C76" t="str">
        <f t="shared" si="70"/>
        <v>118525</v>
      </c>
      <c r="D76" t="s">
        <v>180</v>
      </c>
      <c r="E76" t="s">
        <v>46</v>
      </c>
      <c r="F76" t="s">
        <v>42</v>
      </c>
      <c r="G76">
        <v>6</v>
      </c>
      <c r="H76" t="str">
        <f t="shared" si="71"/>
        <v>195292351616</v>
      </c>
      <c r="I76" t="s">
        <v>42</v>
      </c>
      <c r="J76">
        <v>6</v>
      </c>
    </row>
    <row r="77" spans="1:10" outlineLevel="1">
      <c r="A77" t="str">
        <f>A76</f>
        <v>SU23</v>
      </c>
      <c r="B77" t="str">
        <f t="shared" ref="B77" si="72">B76</f>
        <v>8072700</v>
      </c>
      <c r="C77" t="str">
        <f t="shared" ref="C77" si="73">C76</f>
        <v>118525</v>
      </c>
      <c r="D77" t="str">
        <f t="shared" ref="D77" si="74">D76</f>
        <v>SUN FADED OVERSIZED CREW</v>
      </c>
      <c r="E77" t="str">
        <f t="shared" ref="E77" si="75">E76</f>
        <v>BLAC</v>
      </c>
      <c r="F77" s="131" t="s">
        <v>183</v>
      </c>
      <c r="G77">
        <f>SUBTOTAL(9,G71:G76)</f>
        <v>175</v>
      </c>
      <c r="H77" t="str">
        <f t="shared" ref="H77" si="76">H76</f>
        <v>195292351616</v>
      </c>
      <c r="I77" t="s">
        <v>183</v>
      </c>
      <c r="J77">
        <v>175</v>
      </c>
    </row>
    <row r="78" spans="1:10" outlineLevel="2">
      <c r="A78" t="s">
        <v>146</v>
      </c>
      <c r="B78" t="str">
        <f>"8071200"</f>
        <v>8071200</v>
      </c>
      <c r="C78" t="str">
        <f t="shared" ref="C78:C83" si="77">"118525"</f>
        <v>118525</v>
      </c>
      <c r="D78" t="s">
        <v>180</v>
      </c>
      <c r="E78" t="s">
        <v>46</v>
      </c>
      <c r="F78" t="s">
        <v>43</v>
      </c>
      <c r="G78">
        <v>40</v>
      </c>
      <c r="H78" t="str">
        <f t="shared" ref="H78:H83" si="78">"195292351609"</f>
        <v>195292351609</v>
      </c>
      <c r="I78" t="s">
        <v>43</v>
      </c>
      <c r="J78">
        <v>40</v>
      </c>
    </row>
    <row r="79" spans="1:10" outlineLevel="2">
      <c r="A79" t="s">
        <v>146</v>
      </c>
      <c r="B79" t="str">
        <f>"8071500"</f>
        <v>8071500</v>
      </c>
      <c r="C79" t="str">
        <f t="shared" si="77"/>
        <v>118525</v>
      </c>
      <c r="D79" t="s">
        <v>180</v>
      </c>
      <c r="E79" t="s">
        <v>46</v>
      </c>
      <c r="F79" t="s">
        <v>43</v>
      </c>
      <c r="G79">
        <v>70</v>
      </c>
      <c r="H79" t="str">
        <f t="shared" si="78"/>
        <v>195292351609</v>
      </c>
      <c r="I79" t="s">
        <v>43</v>
      </c>
      <c r="J79">
        <v>70</v>
      </c>
    </row>
    <row r="80" spans="1:10" outlineLevel="2">
      <c r="A80" t="s">
        <v>146</v>
      </c>
      <c r="B80" t="str">
        <f>"8071800"</f>
        <v>8071800</v>
      </c>
      <c r="C80" t="str">
        <f t="shared" si="77"/>
        <v>118525</v>
      </c>
      <c r="D80" t="s">
        <v>180</v>
      </c>
      <c r="E80" t="s">
        <v>46</v>
      </c>
      <c r="F80" t="s">
        <v>43</v>
      </c>
      <c r="G80">
        <v>7</v>
      </c>
      <c r="H80" t="str">
        <f t="shared" si="78"/>
        <v>195292351609</v>
      </c>
      <c r="I80" t="s">
        <v>43</v>
      </c>
      <c r="J80">
        <v>7</v>
      </c>
    </row>
    <row r="81" spans="1:10" outlineLevel="2">
      <c r="A81" t="s">
        <v>146</v>
      </c>
      <c r="B81" t="str">
        <f>"8072100"</f>
        <v>8072100</v>
      </c>
      <c r="C81" t="str">
        <f t="shared" si="77"/>
        <v>118525</v>
      </c>
      <c r="D81" t="s">
        <v>180</v>
      </c>
      <c r="E81" t="s">
        <v>46</v>
      </c>
      <c r="F81" t="s">
        <v>43</v>
      </c>
      <c r="G81">
        <v>9</v>
      </c>
      <c r="H81" t="str">
        <f t="shared" si="78"/>
        <v>195292351609</v>
      </c>
      <c r="I81" t="s">
        <v>43</v>
      </c>
      <c r="J81">
        <v>9</v>
      </c>
    </row>
    <row r="82" spans="1:10" outlineLevel="2">
      <c r="A82" t="s">
        <v>146</v>
      </c>
      <c r="B82" t="str">
        <f>"8072400"</f>
        <v>8072400</v>
      </c>
      <c r="C82" t="str">
        <f t="shared" si="77"/>
        <v>118525</v>
      </c>
      <c r="D82" t="s">
        <v>180</v>
      </c>
      <c r="E82" t="s">
        <v>46</v>
      </c>
      <c r="F82" t="s">
        <v>43</v>
      </c>
      <c r="G82">
        <v>9</v>
      </c>
      <c r="H82" t="str">
        <f t="shared" si="78"/>
        <v>195292351609</v>
      </c>
      <c r="I82" t="s">
        <v>43</v>
      </c>
      <c r="J82">
        <v>9</v>
      </c>
    </row>
    <row r="83" spans="1:10" outlineLevel="2">
      <c r="A83" t="s">
        <v>146</v>
      </c>
      <c r="B83" t="str">
        <f>"8072700"</f>
        <v>8072700</v>
      </c>
      <c r="C83" t="str">
        <f t="shared" si="77"/>
        <v>118525</v>
      </c>
      <c r="D83" t="s">
        <v>180</v>
      </c>
      <c r="E83" t="s">
        <v>46</v>
      </c>
      <c r="F83" t="s">
        <v>43</v>
      </c>
      <c r="G83">
        <v>5</v>
      </c>
      <c r="H83" t="str">
        <f t="shared" si="78"/>
        <v>195292351609</v>
      </c>
      <c r="I83" t="s">
        <v>43</v>
      </c>
      <c r="J83">
        <v>5</v>
      </c>
    </row>
    <row r="84" spans="1:10" outlineLevel="1">
      <c r="A84" t="str">
        <f>A83</f>
        <v>SU23</v>
      </c>
      <c r="B84" t="str">
        <f t="shared" ref="B84" si="79">B83</f>
        <v>8072700</v>
      </c>
      <c r="C84" t="str">
        <f t="shared" ref="C84" si="80">C83</f>
        <v>118525</v>
      </c>
      <c r="D84" t="str">
        <f t="shared" ref="D84" si="81">D83</f>
        <v>SUN FADED OVERSIZED CREW</v>
      </c>
      <c r="E84" t="str">
        <f t="shared" ref="E84" si="82">E83</f>
        <v>BLAC</v>
      </c>
      <c r="F84" s="131" t="s">
        <v>184</v>
      </c>
      <c r="G84">
        <f>SUBTOTAL(9,G78:G83)</f>
        <v>140</v>
      </c>
      <c r="H84" t="str">
        <f t="shared" ref="H84" si="83">H83</f>
        <v>195292351609</v>
      </c>
      <c r="I84" t="s">
        <v>184</v>
      </c>
      <c r="J84">
        <v>140</v>
      </c>
    </row>
    <row r="85" spans="1:10" outlineLevel="2">
      <c r="A85" t="s">
        <v>146</v>
      </c>
      <c r="B85" t="str">
        <f>"8071200"</f>
        <v>8071200</v>
      </c>
      <c r="C85" t="str">
        <f t="shared" ref="C85:C90" si="84">"118525"</f>
        <v>118525</v>
      </c>
      <c r="D85" t="s">
        <v>180</v>
      </c>
      <c r="E85" t="s">
        <v>46</v>
      </c>
      <c r="F85" t="s">
        <v>44</v>
      </c>
      <c r="G85">
        <v>25</v>
      </c>
      <c r="H85" t="str">
        <f t="shared" ref="H85:H90" si="85">"195292351630"</f>
        <v>195292351630</v>
      </c>
      <c r="I85" t="s">
        <v>44</v>
      </c>
      <c r="J85">
        <v>25</v>
      </c>
    </row>
    <row r="86" spans="1:10" outlineLevel="2">
      <c r="A86" t="s">
        <v>146</v>
      </c>
      <c r="B86" t="str">
        <f>"8071500"</f>
        <v>8071500</v>
      </c>
      <c r="C86" t="str">
        <f t="shared" si="84"/>
        <v>118525</v>
      </c>
      <c r="D86" t="s">
        <v>180</v>
      </c>
      <c r="E86" t="s">
        <v>46</v>
      </c>
      <c r="F86" t="s">
        <v>44</v>
      </c>
      <c r="G86">
        <v>43</v>
      </c>
      <c r="H86" t="str">
        <f t="shared" si="85"/>
        <v>195292351630</v>
      </c>
      <c r="I86" t="s">
        <v>44</v>
      </c>
      <c r="J86">
        <v>43</v>
      </c>
    </row>
    <row r="87" spans="1:10" outlineLevel="2">
      <c r="A87" t="s">
        <v>146</v>
      </c>
      <c r="B87" t="str">
        <f>"8071800"</f>
        <v>8071800</v>
      </c>
      <c r="C87" t="str">
        <f t="shared" si="84"/>
        <v>118525</v>
      </c>
      <c r="D87" t="s">
        <v>180</v>
      </c>
      <c r="E87" t="s">
        <v>46</v>
      </c>
      <c r="F87" t="s">
        <v>44</v>
      </c>
      <c r="G87">
        <v>4</v>
      </c>
      <c r="H87" t="str">
        <f t="shared" si="85"/>
        <v>195292351630</v>
      </c>
      <c r="I87" t="s">
        <v>44</v>
      </c>
      <c r="J87">
        <v>4</v>
      </c>
    </row>
    <row r="88" spans="1:10" outlineLevel="2">
      <c r="A88" t="s">
        <v>146</v>
      </c>
      <c r="B88" t="str">
        <f>"8072100"</f>
        <v>8072100</v>
      </c>
      <c r="C88" t="str">
        <f t="shared" si="84"/>
        <v>118525</v>
      </c>
      <c r="D88" t="s">
        <v>180</v>
      </c>
      <c r="E88" t="s">
        <v>46</v>
      </c>
      <c r="F88" t="s">
        <v>44</v>
      </c>
      <c r="G88">
        <v>6</v>
      </c>
      <c r="H88" t="str">
        <f t="shared" si="85"/>
        <v>195292351630</v>
      </c>
      <c r="I88" t="s">
        <v>44</v>
      </c>
      <c r="J88">
        <v>6</v>
      </c>
    </row>
    <row r="89" spans="1:10" outlineLevel="2">
      <c r="A89" t="s">
        <v>146</v>
      </c>
      <c r="B89" t="str">
        <f>"8072400"</f>
        <v>8072400</v>
      </c>
      <c r="C89" t="str">
        <f t="shared" si="84"/>
        <v>118525</v>
      </c>
      <c r="D89" t="s">
        <v>180</v>
      </c>
      <c r="E89" t="s">
        <v>46</v>
      </c>
      <c r="F89" t="s">
        <v>44</v>
      </c>
      <c r="G89">
        <v>6</v>
      </c>
      <c r="H89" t="str">
        <f t="shared" si="85"/>
        <v>195292351630</v>
      </c>
      <c r="I89" t="s">
        <v>44</v>
      </c>
      <c r="J89">
        <v>6</v>
      </c>
    </row>
    <row r="90" spans="1:10" outlineLevel="2">
      <c r="A90" t="s">
        <v>146</v>
      </c>
      <c r="B90" t="str">
        <f>"8072700"</f>
        <v>8072700</v>
      </c>
      <c r="C90" t="str">
        <f t="shared" si="84"/>
        <v>118525</v>
      </c>
      <c r="D90" t="s">
        <v>180</v>
      </c>
      <c r="E90" t="s">
        <v>46</v>
      </c>
      <c r="F90" t="s">
        <v>44</v>
      </c>
      <c r="G90">
        <v>3</v>
      </c>
      <c r="H90" t="str">
        <f t="shared" si="85"/>
        <v>195292351630</v>
      </c>
      <c r="I90" t="s">
        <v>44</v>
      </c>
      <c r="J90">
        <v>3</v>
      </c>
    </row>
    <row r="91" spans="1:10" outlineLevel="1">
      <c r="A91" t="str">
        <f>A90</f>
        <v>SU23</v>
      </c>
      <c r="B91" t="str">
        <f t="shared" ref="B91" si="86">B90</f>
        <v>8072700</v>
      </c>
      <c r="C91" t="str">
        <f t="shared" ref="C91" si="87">C90</f>
        <v>118525</v>
      </c>
      <c r="D91" t="str">
        <f t="shared" ref="D91" si="88">D90</f>
        <v>SUN FADED OVERSIZED CREW</v>
      </c>
      <c r="E91" t="str">
        <f t="shared" ref="E91" si="89">E90</f>
        <v>BLAC</v>
      </c>
      <c r="F91" s="131" t="s">
        <v>185</v>
      </c>
      <c r="G91">
        <f>SUBTOTAL(9,G85:G90)</f>
        <v>87</v>
      </c>
      <c r="H91" t="str">
        <f t="shared" ref="H91" si="90">H90</f>
        <v>195292351630</v>
      </c>
      <c r="I91" t="s">
        <v>185</v>
      </c>
      <c r="J91">
        <v>87</v>
      </c>
    </row>
    <row r="92" spans="1:10" outlineLevel="2">
      <c r="A92" t="s">
        <v>146</v>
      </c>
      <c r="B92" t="str">
        <f>"8071200"</f>
        <v>8071200</v>
      </c>
      <c r="C92" t="str">
        <f t="shared" ref="C92:C97" si="91">"118525"</f>
        <v>118525</v>
      </c>
      <c r="D92" t="s">
        <v>180</v>
      </c>
      <c r="E92" t="s">
        <v>46</v>
      </c>
      <c r="F92" t="s">
        <v>45</v>
      </c>
      <c r="G92">
        <v>6</v>
      </c>
      <c r="H92" t="str">
        <f t="shared" ref="H92:H97" si="92">"195292351647"</f>
        <v>195292351647</v>
      </c>
      <c r="I92" t="s">
        <v>45</v>
      </c>
      <c r="J92">
        <v>6</v>
      </c>
    </row>
    <row r="93" spans="1:10" outlineLevel="2">
      <c r="A93" t="s">
        <v>146</v>
      </c>
      <c r="B93" t="str">
        <f>"8071500"</f>
        <v>8071500</v>
      </c>
      <c r="C93" t="str">
        <f t="shared" si="91"/>
        <v>118525</v>
      </c>
      <c r="D93" t="s">
        <v>180</v>
      </c>
      <c r="E93" t="s">
        <v>46</v>
      </c>
      <c r="F93" t="s">
        <v>45</v>
      </c>
      <c r="G93">
        <v>14</v>
      </c>
      <c r="H93" t="str">
        <f t="shared" si="92"/>
        <v>195292351647</v>
      </c>
      <c r="I93" t="s">
        <v>45</v>
      </c>
      <c r="J93">
        <v>14</v>
      </c>
    </row>
    <row r="94" spans="1:10" outlineLevel="2">
      <c r="A94" t="s">
        <v>146</v>
      </c>
      <c r="B94" t="str">
        <f>"8071800"</f>
        <v>8071800</v>
      </c>
      <c r="C94" t="str">
        <f t="shared" si="91"/>
        <v>118525</v>
      </c>
      <c r="D94" t="s">
        <v>180</v>
      </c>
      <c r="E94" t="s">
        <v>46</v>
      </c>
      <c r="F94" t="s">
        <v>45</v>
      </c>
      <c r="G94">
        <v>1</v>
      </c>
      <c r="H94" t="str">
        <f t="shared" si="92"/>
        <v>195292351647</v>
      </c>
      <c r="I94" t="s">
        <v>45</v>
      </c>
      <c r="J94">
        <v>1</v>
      </c>
    </row>
    <row r="95" spans="1:10" outlineLevel="2">
      <c r="A95" t="s">
        <v>146</v>
      </c>
      <c r="B95" t="str">
        <f>"8072100"</f>
        <v>8072100</v>
      </c>
      <c r="C95" t="str">
        <f t="shared" si="91"/>
        <v>118525</v>
      </c>
      <c r="D95" t="s">
        <v>180</v>
      </c>
      <c r="E95" t="s">
        <v>46</v>
      </c>
      <c r="F95" t="s">
        <v>45</v>
      </c>
      <c r="G95">
        <v>2</v>
      </c>
      <c r="H95" t="str">
        <f t="shared" si="92"/>
        <v>195292351647</v>
      </c>
      <c r="I95" t="s">
        <v>45</v>
      </c>
      <c r="J95">
        <v>2</v>
      </c>
    </row>
    <row r="96" spans="1:10" outlineLevel="2">
      <c r="A96" t="s">
        <v>146</v>
      </c>
      <c r="B96" t="str">
        <f>"8072400"</f>
        <v>8072400</v>
      </c>
      <c r="C96" t="str">
        <f t="shared" si="91"/>
        <v>118525</v>
      </c>
      <c r="D96" t="s">
        <v>180</v>
      </c>
      <c r="E96" t="s">
        <v>46</v>
      </c>
      <c r="F96" t="s">
        <v>45</v>
      </c>
      <c r="G96">
        <v>2</v>
      </c>
      <c r="H96" t="str">
        <f t="shared" si="92"/>
        <v>195292351647</v>
      </c>
      <c r="I96" t="s">
        <v>45</v>
      </c>
      <c r="J96">
        <v>2</v>
      </c>
    </row>
    <row r="97" spans="1:10" outlineLevel="2">
      <c r="A97" t="s">
        <v>146</v>
      </c>
      <c r="B97" t="str">
        <f>"8072700"</f>
        <v>8072700</v>
      </c>
      <c r="C97" t="str">
        <f t="shared" si="91"/>
        <v>118525</v>
      </c>
      <c r="D97" t="s">
        <v>180</v>
      </c>
      <c r="E97" t="s">
        <v>46</v>
      </c>
      <c r="F97" t="s">
        <v>45</v>
      </c>
      <c r="G97">
        <v>1</v>
      </c>
      <c r="H97" t="str">
        <f t="shared" si="92"/>
        <v>195292351647</v>
      </c>
      <c r="I97" t="s">
        <v>45</v>
      </c>
      <c r="J97">
        <v>1</v>
      </c>
    </row>
    <row r="98" spans="1:10" outlineLevel="1">
      <c r="A98" t="str">
        <f>A97</f>
        <v>SU23</v>
      </c>
      <c r="B98" t="str">
        <f t="shared" ref="B98" si="93">B97</f>
        <v>8072700</v>
      </c>
      <c r="C98" t="str">
        <f t="shared" ref="C98" si="94">C97</f>
        <v>118525</v>
      </c>
      <c r="D98" t="str">
        <f t="shared" ref="D98" si="95">D97</f>
        <v>SUN FADED OVERSIZED CREW</v>
      </c>
      <c r="E98" t="str">
        <f t="shared" ref="E98" si="96">E97</f>
        <v>BLAC</v>
      </c>
      <c r="F98" s="131" t="s">
        <v>186</v>
      </c>
      <c r="G98">
        <f>SUBTOTAL(9,G92:G97)</f>
        <v>26</v>
      </c>
      <c r="H98" t="str">
        <f t="shared" ref="H98" si="97">H97</f>
        <v>195292351647</v>
      </c>
      <c r="I98" t="s">
        <v>186</v>
      </c>
      <c r="J98">
        <v>26</v>
      </c>
    </row>
    <row r="99" spans="1:10" outlineLevel="2">
      <c r="A99" t="s">
        <v>146</v>
      </c>
      <c r="B99" t="str">
        <f>"8071200"</f>
        <v>8071200</v>
      </c>
      <c r="C99" t="str">
        <f t="shared" ref="C99:C104" si="98">"118525"</f>
        <v>118525</v>
      </c>
      <c r="D99" t="s">
        <v>180</v>
      </c>
      <c r="E99" t="s">
        <v>181</v>
      </c>
      <c r="F99" t="s">
        <v>41</v>
      </c>
      <c r="G99">
        <v>35</v>
      </c>
      <c r="H99" t="str">
        <f t="shared" ref="H99:H104" si="99">"195292351678"</f>
        <v>195292351678</v>
      </c>
      <c r="I99" t="s">
        <v>41</v>
      </c>
      <c r="J99">
        <v>35</v>
      </c>
    </row>
    <row r="100" spans="1:10" outlineLevel="2">
      <c r="A100" t="s">
        <v>146</v>
      </c>
      <c r="B100" t="str">
        <f>"8071500"</f>
        <v>8071500</v>
      </c>
      <c r="C100" t="str">
        <f t="shared" si="98"/>
        <v>118525</v>
      </c>
      <c r="D100" t="s">
        <v>180</v>
      </c>
      <c r="E100" t="s">
        <v>181</v>
      </c>
      <c r="F100" t="s">
        <v>41</v>
      </c>
      <c r="G100">
        <v>59</v>
      </c>
      <c r="H100" t="str">
        <f t="shared" si="99"/>
        <v>195292351678</v>
      </c>
      <c r="I100" t="s">
        <v>41</v>
      </c>
      <c r="J100">
        <v>59</v>
      </c>
    </row>
    <row r="101" spans="1:10" outlineLevel="2">
      <c r="A101" t="s">
        <v>146</v>
      </c>
      <c r="B101" t="str">
        <f>"8071800"</f>
        <v>8071800</v>
      </c>
      <c r="C101" t="str">
        <f t="shared" si="98"/>
        <v>118525</v>
      </c>
      <c r="D101" t="s">
        <v>180</v>
      </c>
      <c r="E101" t="s">
        <v>181</v>
      </c>
      <c r="F101" t="s">
        <v>41</v>
      </c>
      <c r="G101">
        <v>4</v>
      </c>
      <c r="H101" t="str">
        <f t="shared" si="99"/>
        <v>195292351678</v>
      </c>
      <c r="I101" t="s">
        <v>41</v>
      </c>
      <c r="J101">
        <v>4</v>
      </c>
    </row>
    <row r="102" spans="1:10" outlineLevel="2">
      <c r="A102" t="s">
        <v>146</v>
      </c>
      <c r="B102" t="str">
        <f>"8072100"</f>
        <v>8072100</v>
      </c>
      <c r="C102" t="str">
        <f t="shared" si="98"/>
        <v>118525</v>
      </c>
      <c r="D102" t="s">
        <v>180</v>
      </c>
      <c r="E102" t="s">
        <v>181</v>
      </c>
      <c r="F102" t="s">
        <v>41</v>
      </c>
      <c r="G102">
        <v>6</v>
      </c>
      <c r="H102" t="str">
        <f t="shared" si="99"/>
        <v>195292351678</v>
      </c>
      <c r="I102" t="s">
        <v>41</v>
      </c>
      <c r="J102">
        <v>6</v>
      </c>
    </row>
    <row r="103" spans="1:10" outlineLevel="2">
      <c r="A103" t="s">
        <v>146</v>
      </c>
      <c r="B103" t="str">
        <f>"8072400"</f>
        <v>8072400</v>
      </c>
      <c r="C103" t="str">
        <f t="shared" si="98"/>
        <v>118525</v>
      </c>
      <c r="D103" t="s">
        <v>180</v>
      </c>
      <c r="E103" t="s">
        <v>181</v>
      </c>
      <c r="F103" t="s">
        <v>41</v>
      </c>
      <c r="G103">
        <v>7</v>
      </c>
      <c r="H103" t="str">
        <f t="shared" si="99"/>
        <v>195292351678</v>
      </c>
      <c r="I103" t="s">
        <v>41</v>
      </c>
      <c r="J103">
        <v>7</v>
      </c>
    </row>
    <row r="104" spans="1:10" outlineLevel="2">
      <c r="A104" t="s">
        <v>146</v>
      </c>
      <c r="B104" t="str">
        <f>"8072700"</f>
        <v>8072700</v>
      </c>
      <c r="C104" t="str">
        <f t="shared" si="98"/>
        <v>118525</v>
      </c>
      <c r="D104" t="s">
        <v>180</v>
      </c>
      <c r="E104" t="s">
        <v>181</v>
      </c>
      <c r="F104" t="s">
        <v>41</v>
      </c>
      <c r="G104">
        <v>4</v>
      </c>
      <c r="H104" t="str">
        <f t="shared" si="99"/>
        <v>195292351678</v>
      </c>
      <c r="I104" t="s">
        <v>41</v>
      </c>
      <c r="J104">
        <v>4</v>
      </c>
    </row>
    <row r="105" spans="1:10" outlineLevel="1">
      <c r="A105" t="str">
        <f>A104</f>
        <v>SU23</v>
      </c>
      <c r="B105" t="str">
        <f t="shared" ref="B105" si="100">B104</f>
        <v>8072700</v>
      </c>
      <c r="C105" t="str">
        <f t="shared" ref="C105" si="101">C104</f>
        <v>118525</v>
      </c>
      <c r="D105" t="str">
        <f t="shared" ref="D105" si="102">D104</f>
        <v>SUN FADED OVERSIZED CREW</v>
      </c>
      <c r="E105" t="str">
        <f t="shared" ref="E105" si="103">E104</f>
        <v>NAVY</v>
      </c>
      <c r="F105" s="131" t="s">
        <v>182</v>
      </c>
      <c r="G105">
        <f>SUBTOTAL(9,G99:G104)</f>
        <v>115</v>
      </c>
      <c r="H105" t="str">
        <f t="shared" ref="H105" si="104">H104</f>
        <v>195292351678</v>
      </c>
      <c r="I105" t="s">
        <v>182</v>
      </c>
      <c r="J105">
        <v>115</v>
      </c>
    </row>
    <row r="106" spans="1:10" outlineLevel="2">
      <c r="A106" t="s">
        <v>146</v>
      </c>
      <c r="B106" t="str">
        <f>"8071200"</f>
        <v>8071200</v>
      </c>
      <c r="C106" t="str">
        <f t="shared" ref="C106:C111" si="105">"118525"</f>
        <v>118525</v>
      </c>
      <c r="D106" t="s">
        <v>180</v>
      </c>
      <c r="E106" t="s">
        <v>181</v>
      </c>
      <c r="F106" t="s">
        <v>42</v>
      </c>
      <c r="G106">
        <v>39</v>
      </c>
      <c r="H106" t="str">
        <f t="shared" ref="H106:H111" si="106">"195292351661"</f>
        <v>195292351661</v>
      </c>
      <c r="I106" t="s">
        <v>42</v>
      </c>
      <c r="J106">
        <v>39</v>
      </c>
    </row>
    <row r="107" spans="1:10" outlineLevel="2">
      <c r="A107" t="s">
        <v>146</v>
      </c>
      <c r="B107" t="str">
        <f>"8071500"</f>
        <v>8071500</v>
      </c>
      <c r="C107" t="str">
        <f t="shared" si="105"/>
        <v>118525</v>
      </c>
      <c r="D107" t="s">
        <v>180</v>
      </c>
      <c r="E107" t="s">
        <v>181</v>
      </c>
      <c r="F107" t="s">
        <v>42</v>
      </c>
      <c r="G107">
        <v>57</v>
      </c>
      <c r="H107" t="str">
        <f t="shared" si="106"/>
        <v>195292351661</v>
      </c>
      <c r="I107" t="s">
        <v>42</v>
      </c>
      <c r="J107">
        <v>57</v>
      </c>
    </row>
    <row r="108" spans="1:10" outlineLevel="2">
      <c r="A108" t="s">
        <v>146</v>
      </c>
      <c r="B108" t="str">
        <f>"8071800"</f>
        <v>8071800</v>
      </c>
      <c r="C108" t="str">
        <f t="shared" si="105"/>
        <v>118525</v>
      </c>
      <c r="D108" t="s">
        <v>180</v>
      </c>
      <c r="E108" t="s">
        <v>181</v>
      </c>
      <c r="F108" t="s">
        <v>42</v>
      </c>
      <c r="G108">
        <v>5</v>
      </c>
      <c r="H108" t="str">
        <f t="shared" si="106"/>
        <v>195292351661</v>
      </c>
      <c r="I108" t="s">
        <v>42</v>
      </c>
      <c r="J108">
        <v>5</v>
      </c>
    </row>
    <row r="109" spans="1:10" outlineLevel="2">
      <c r="A109" t="s">
        <v>146</v>
      </c>
      <c r="B109" t="str">
        <f>"8072100"</f>
        <v>8072100</v>
      </c>
      <c r="C109" t="str">
        <f t="shared" si="105"/>
        <v>118525</v>
      </c>
      <c r="D109" t="s">
        <v>180</v>
      </c>
      <c r="E109" t="s">
        <v>181</v>
      </c>
      <c r="F109" t="s">
        <v>42</v>
      </c>
      <c r="G109">
        <v>7</v>
      </c>
      <c r="H109" t="str">
        <f t="shared" si="106"/>
        <v>195292351661</v>
      </c>
      <c r="I109" t="s">
        <v>42</v>
      </c>
      <c r="J109">
        <v>7</v>
      </c>
    </row>
    <row r="110" spans="1:10" outlineLevel="2">
      <c r="A110" t="s">
        <v>146</v>
      </c>
      <c r="B110" t="str">
        <f>"8072400"</f>
        <v>8072400</v>
      </c>
      <c r="C110" t="str">
        <f t="shared" si="105"/>
        <v>118525</v>
      </c>
      <c r="D110" t="s">
        <v>180</v>
      </c>
      <c r="E110" t="s">
        <v>181</v>
      </c>
      <c r="F110" t="s">
        <v>42</v>
      </c>
      <c r="G110">
        <v>6</v>
      </c>
      <c r="H110" t="str">
        <f t="shared" si="106"/>
        <v>195292351661</v>
      </c>
      <c r="I110" t="s">
        <v>42</v>
      </c>
      <c r="J110">
        <v>6</v>
      </c>
    </row>
    <row r="111" spans="1:10" outlineLevel="2">
      <c r="A111" t="s">
        <v>146</v>
      </c>
      <c r="B111" t="str">
        <f>"8072700"</f>
        <v>8072700</v>
      </c>
      <c r="C111" t="str">
        <f t="shared" si="105"/>
        <v>118525</v>
      </c>
      <c r="D111" t="s">
        <v>180</v>
      </c>
      <c r="E111" t="s">
        <v>181</v>
      </c>
      <c r="F111" t="s">
        <v>42</v>
      </c>
      <c r="G111">
        <v>3</v>
      </c>
      <c r="H111" t="str">
        <f t="shared" si="106"/>
        <v>195292351661</v>
      </c>
      <c r="I111" t="s">
        <v>42</v>
      </c>
      <c r="J111">
        <v>3</v>
      </c>
    </row>
    <row r="112" spans="1:10" outlineLevel="1">
      <c r="A112" t="str">
        <f>A111</f>
        <v>SU23</v>
      </c>
      <c r="B112" t="str">
        <f t="shared" ref="B112" si="107">B111</f>
        <v>8072700</v>
      </c>
      <c r="C112" t="str">
        <f t="shared" ref="C112" si="108">C111</f>
        <v>118525</v>
      </c>
      <c r="D112" t="str">
        <f t="shared" ref="D112" si="109">D111</f>
        <v>SUN FADED OVERSIZED CREW</v>
      </c>
      <c r="E112" t="str">
        <f t="shared" ref="E112" si="110">E111</f>
        <v>NAVY</v>
      </c>
      <c r="F112" s="131" t="s">
        <v>183</v>
      </c>
      <c r="G112">
        <f>SUBTOTAL(9,G106:G111)</f>
        <v>117</v>
      </c>
      <c r="H112" t="str">
        <f t="shared" ref="H112" si="111">H111</f>
        <v>195292351661</v>
      </c>
      <c r="I112" t="s">
        <v>183</v>
      </c>
      <c r="J112">
        <v>117</v>
      </c>
    </row>
    <row r="113" spans="1:10" outlineLevel="2">
      <c r="A113" t="s">
        <v>146</v>
      </c>
      <c r="B113" t="str">
        <f>"8071200"</f>
        <v>8071200</v>
      </c>
      <c r="C113" t="str">
        <f t="shared" ref="C113:C118" si="112">"118525"</f>
        <v>118525</v>
      </c>
      <c r="D113" t="s">
        <v>180</v>
      </c>
      <c r="E113" t="s">
        <v>181</v>
      </c>
      <c r="F113" t="s">
        <v>43</v>
      </c>
      <c r="G113">
        <v>32</v>
      </c>
      <c r="H113" t="str">
        <f t="shared" ref="H113:H118" si="113">"195292351654"</f>
        <v>195292351654</v>
      </c>
      <c r="I113" t="s">
        <v>43</v>
      </c>
      <c r="J113">
        <v>32</v>
      </c>
    </row>
    <row r="114" spans="1:10" outlineLevel="2">
      <c r="A114" t="s">
        <v>146</v>
      </c>
      <c r="B114" t="str">
        <f>"8071500"</f>
        <v>8071500</v>
      </c>
      <c r="C114" t="str">
        <f t="shared" si="112"/>
        <v>118525</v>
      </c>
      <c r="D114" t="s">
        <v>180</v>
      </c>
      <c r="E114" t="s">
        <v>181</v>
      </c>
      <c r="F114" t="s">
        <v>43</v>
      </c>
      <c r="G114">
        <v>47</v>
      </c>
      <c r="H114" t="str">
        <f t="shared" si="113"/>
        <v>195292351654</v>
      </c>
      <c r="I114" t="s">
        <v>43</v>
      </c>
      <c r="J114">
        <v>47</v>
      </c>
    </row>
    <row r="115" spans="1:10" outlineLevel="2">
      <c r="A115" t="s">
        <v>146</v>
      </c>
      <c r="B115" t="str">
        <f>"8071800"</f>
        <v>8071800</v>
      </c>
      <c r="C115" t="str">
        <f t="shared" si="112"/>
        <v>118525</v>
      </c>
      <c r="D115" t="s">
        <v>180</v>
      </c>
      <c r="E115" t="s">
        <v>181</v>
      </c>
      <c r="F115" t="s">
        <v>43</v>
      </c>
      <c r="G115">
        <v>4</v>
      </c>
      <c r="H115" t="str">
        <f t="shared" si="113"/>
        <v>195292351654</v>
      </c>
      <c r="I115" t="s">
        <v>43</v>
      </c>
      <c r="J115">
        <v>4</v>
      </c>
    </row>
    <row r="116" spans="1:10" outlineLevel="2">
      <c r="A116" t="s">
        <v>146</v>
      </c>
      <c r="B116" t="str">
        <f>"8072100"</f>
        <v>8072100</v>
      </c>
      <c r="C116" t="str">
        <f t="shared" si="112"/>
        <v>118525</v>
      </c>
      <c r="D116" t="s">
        <v>180</v>
      </c>
      <c r="E116" t="s">
        <v>181</v>
      </c>
      <c r="F116" t="s">
        <v>43</v>
      </c>
      <c r="G116">
        <v>5</v>
      </c>
      <c r="H116" t="str">
        <f t="shared" si="113"/>
        <v>195292351654</v>
      </c>
      <c r="I116" t="s">
        <v>43</v>
      </c>
      <c r="J116">
        <v>5</v>
      </c>
    </row>
    <row r="117" spans="1:10" outlineLevel="2">
      <c r="A117" t="s">
        <v>146</v>
      </c>
      <c r="B117" t="str">
        <f>"8072400"</f>
        <v>8072400</v>
      </c>
      <c r="C117" t="str">
        <f t="shared" si="112"/>
        <v>118525</v>
      </c>
      <c r="D117" t="s">
        <v>180</v>
      </c>
      <c r="E117" t="s">
        <v>181</v>
      </c>
      <c r="F117" t="s">
        <v>43</v>
      </c>
      <c r="G117">
        <v>5</v>
      </c>
      <c r="H117" t="str">
        <f t="shared" si="113"/>
        <v>195292351654</v>
      </c>
      <c r="I117" t="s">
        <v>43</v>
      </c>
      <c r="J117">
        <v>5</v>
      </c>
    </row>
    <row r="118" spans="1:10" outlineLevel="2">
      <c r="A118" t="s">
        <v>146</v>
      </c>
      <c r="B118" t="str">
        <f>"8072700"</f>
        <v>8072700</v>
      </c>
      <c r="C118" t="str">
        <f t="shared" si="112"/>
        <v>118525</v>
      </c>
      <c r="D118" t="s">
        <v>180</v>
      </c>
      <c r="E118" t="s">
        <v>181</v>
      </c>
      <c r="F118" t="s">
        <v>43</v>
      </c>
      <c r="G118">
        <v>2</v>
      </c>
      <c r="H118" t="str">
        <f t="shared" si="113"/>
        <v>195292351654</v>
      </c>
      <c r="I118" t="s">
        <v>43</v>
      </c>
      <c r="J118">
        <v>2</v>
      </c>
    </row>
    <row r="119" spans="1:10" outlineLevel="1">
      <c r="A119" t="str">
        <f>A118</f>
        <v>SU23</v>
      </c>
      <c r="B119" t="str">
        <f t="shared" ref="B119" si="114">B118</f>
        <v>8072700</v>
      </c>
      <c r="C119" t="str">
        <f t="shared" ref="C119" si="115">C118</f>
        <v>118525</v>
      </c>
      <c r="D119" t="str">
        <f t="shared" ref="D119" si="116">D118</f>
        <v>SUN FADED OVERSIZED CREW</v>
      </c>
      <c r="E119" t="str">
        <f t="shared" ref="E119" si="117">E118</f>
        <v>NAVY</v>
      </c>
      <c r="F119" s="131" t="s">
        <v>184</v>
      </c>
      <c r="G119">
        <f>SUBTOTAL(9,G113:G118)</f>
        <v>95</v>
      </c>
      <c r="H119" t="str">
        <f t="shared" ref="H119" si="118">H118</f>
        <v>195292351654</v>
      </c>
      <c r="I119" t="s">
        <v>184</v>
      </c>
      <c r="J119">
        <v>95</v>
      </c>
    </row>
    <row r="120" spans="1:10" outlineLevel="2">
      <c r="A120" t="s">
        <v>146</v>
      </c>
      <c r="B120" t="str">
        <f>"8071200"</f>
        <v>8071200</v>
      </c>
      <c r="C120" t="str">
        <f t="shared" ref="C120:C125" si="119">"118525"</f>
        <v>118525</v>
      </c>
      <c r="D120" t="s">
        <v>180</v>
      </c>
      <c r="E120" t="s">
        <v>181</v>
      </c>
      <c r="F120" t="s">
        <v>44</v>
      </c>
      <c r="G120">
        <v>16</v>
      </c>
      <c r="H120" t="str">
        <f t="shared" ref="H120:H125" si="120">"195292351685"</f>
        <v>195292351685</v>
      </c>
      <c r="I120" t="s">
        <v>44</v>
      </c>
      <c r="J120">
        <v>16</v>
      </c>
    </row>
    <row r="121" spans="1:10" outlineLevel="2">
      <c r="A121" t="s">
        <v>146</v>
      </c>
      <c r="B121" t="str">
        <f>"8071500"</f>
        <v>8071500</v>
      </c>
      <c r="C121" t="str">
        <f t="shared" si="119"/>
        <v>118525</v>
      </c>
      <c r="D121" t="s">
        <v>180</v>
      </c>
      <c r="E121" t="s">
        <v>181</v>
      </c>
      <c r="F121" t="s">
        <v>44</v>
      </c>
      <c r="G121">
        <v>28</v>
      </c>
      <c r="H121" t="str">
        <f t="shared" si="120"/>
        <v>195292351685</v>
      </c>
      <c r="I121" t="s">
        <v>44</v>
      </c>
      <c r="J121">
        <v>28</v>
      </c>
    </row>
    <row r="122" spans="1:10" outlineLevel="2">
      <c r="A122" t="s">
        <v>146</v>
      </c>
      <c r="B122" t="str">
        <f>"8071800"</f>
        <v>8071800</v>
      </c>
      <c r="C122" t="str">
        <f t="shared" si="119"/>
        <v>118525</v>
      </c>
      <c r="D122" t="s">
        <v>180</v>
      </c>
      <c r="E122" t="s">
        <v>181</v>
      </c>
      <c r="F122" t="s">
        <v>44</v>
      </c>
      <c r="G122">
        <v>2</v>
      </c>
      <c r="H122" t="str">
        <f t="shared" si="120"/>
        <v>195292351685</v>
      </c>
      <c r="I122" t="s">
        <v>44</v>
      </c>
      <c r="J122">
        <v>2</v>
      </c>
    </row>
    <row r="123" spans="1:10" outlineLevel="2">
      <c r="A123" t="s">
        <v>146</v>
      </c>
      <c r="B123" t="str">
        <f>"8072100"</f>
        <v>8072100</v>
      </c>
      <c r="C123" t="str">
        <f t="shared" si="119"/>
        <v>118525</v>
      </c>
      <c r="D123" t="s">
        <v>180</v>
      </c>
      <c r="E123" t="s">
        <v>181</v>
      </c>
      <c r="F123" t="s">
        <v>44</v>
      </c>
      <c r="G123">
        <v>3</v>
      </c>
      <c r="H123" t="str">
        <f t="shared" si="120"/>
        <v>195292351685</v>
      </c>
      <c r="I123" t="s">
        <v>44</v>
      </c>
      <c r="J123">
        <v>3</v>
      </c>
    </row>
    <row r="124" spans="1:10" outlineLevel="2">
      <c r="A124" t="s">
        <v>146</v>
      </c>
      <c r="B124" t="str">
        <f>"8072400"</f>
        <v>8072400</v>
      </c>
      <c r="C124" t="str">
        <f t="shared" si="119"/>
        <v>118525</v>
      </c>
      <c r="D124" t="s">
        <v>180</v>
      </c>
      <c r="E124" t="s">
        <v>181</v>
      </c>
      <c r="F124" t="s">
        <v>44</v>
      </c>
      <c r="G124">
        <v>3</v>
      </c>
      <c r="H124" t="str">
        <f t="shared" si="120"/>
        <v>195292351685</v>
      </c>
      <c r="I124" t="s">
        <v>44</v>
      </c>
      <c r="J124">
        <v>3</v>
      </c>
    </row>
    <row r="125" spans="1:10" outlineLevel="2">
      <c r="A125" t="s">
        <v>146</v>
      </c>
      <c r="B125" t="str">
        <f>"8072700"</f>
        <v>8072700</v>
      </c>
      <c r="C125" t="str">
        <f t="shared" si="119"/>
        <v>118525</v>
      </c>
      <c r="D125" t="s">
        <v>180</v>
      </c>
      <c r="E125" t="s">
        <v>181</v>
      </c>
      <c r="F125" t="s">
        <v>44</v>
      </c>
      <c r="G125">
        <v>2</v>
      </c>
      <c r="H125" t="str">
        <f t="shared" si="120"/>
        <v>195292351685</v>
      </c>
      <c r="I125" t="s">
        <v>44</v>
      </c>
      <c r="J125">
        <v>2</v>
      </c>
    </row>
    <row r="126" spans="1:10" outlineLevel="1">
      <c r="A126" t="str">
        <f>A125</f>
        <v>SU23</v>
      </c>
      <c r="B126" t="str">
        <f t="shared" ref="B126" si="121">B125</f>
        <v>8072700</v>
      </c>
      <c r="C126" t="str">
        <f t="shared" ref="C126" si="122">C125</f>
        <v>118525</v>
      </c>
      <c r="D126" t="str">
        <f t="shared" ref="D126" si="123">D125</f>
        <v>SUN FADED OVERSIZED CREW</v>
      </c>
      <c r="E126" t="str">
        <f t="shared" ref="E126" si="124">E125</f>
        <v>NAVY</v>
      </c>
      <c r="F126" s="131" t="s">
        <v>185</v>
      </c>
      <c r="G126">
        <f>SUBTOTAL(9,G120:G125)</f>
        <v>54</v>
      </c>
      <c r="H126" t="str">
        <f t="shared" ref="H126" si="125">H125</f>
        <v>195292351685</v>
      </c>
      <c r="I126" t="s">
        <v>185</v>
      </c>
      <c r="J126">
        <v>54</v>
      </c>
    </row>
    <row r="127" spans="1:10" outlineLevel="2">
      <c r="A127" t="s">
        <v>146</v>
      </c>
      <c r="B127" t="str">
        <f>"8071200"</f>
        <v>8071200</v>
      </c>
      <c r="C127" t="str">
        <f t="shared" ref="C127:C132" si="126">"118525"</f>
        <v>118525</v>
      </c>
      <c r="D127" t="s">
        <v>180</v>
      </c>
      <c r="E127" t="s">
        <v>181</v>
      </c>
      <c r="F127" t="s">
        <v>45</v>
      </c>
      <c r="G127">
        <v>6</v>
      </c>
      <c r="H127" t="str">
        <f t="shared" ref="H127:H132" si="127">"195292351692"</f>
        <v>195292351692</v>
      </c>
      <c r="I127" t="s">
        <v>45</v>
      </c>
      <c r="J127">
        <v>6</v>
      </c>
    </row>
    <row r="128" spans="1:10" outlineLevel="2">
      <c r="A128" t="s">
        <v>146</v>
      </c>
      <c r="B128" t="str">
        <f>"8071500"</f>
        <v>8071500</v>
      </c>
      <c r="C128" t="str">
        <f t="shared" si="126"/>
        <v>118525</v>
      </c>
      <c r="D128" t="s">
        <v>180</v>
      </c>
      <c r="E128" t="s">
        <v>181</v>
      </c>
      <c r="F128" t="s">
        <v>45</v>
      </c>
      <c r="G128">
        <v>9</v>
      </c>
      <c r="H128" t="str">
        <f t="shared" si="127"/>
        <v>195292351692</v>
      </c>
      <c r="I128" t="s">
        <v>45</v>
      </c>
      <c r="J128">
        <v>9</v>
      </c>
    </row>
    <row r="129" spans="1:10" outlineLevel="2">
      <c r="A129" t="s">
        <v>146</v>
      </c>
      <c r="B129" t="str">
        <f>"8071800"</f>
        <v>8071800</v>
      </c>
      <c r="C129" t="str">
        <f t="shared" si="126"/>
        <v>118525</v>
      </c>
      <c r="D129" t="s">
        <v>180</v>
      </c>
      <c r="E129" t="s">
        <v>181</v>
      </c>
      <c r="F129" t="s">
        <v>45</v>
      </c>
      <c r="G129">
        <v>1</v>
      </c>
      <c r="H129" t="str">
        <f t="shared" si="127"/>
        <v>195292351692</v>
      </c>
      <c r="I129" t="s">
        <v>45</v>
      </c>
      <c r="J129">
        <v>1</v>
      </c>
    </row>
    <row r="130" spans="1:10" outlineLevel="2">
      <c r="A130" t="s">
        <v>146</v>
      </c>
      <c r="B130" t="str">
        <f>"8072100"</f>
        <v>8072100</v>
      </c>
      <c r="C130" t="str">
        <f t="shared" si="126"/>
        <v>118525</v>
      </c>
      <c r="D130" t="s">
        <v>180</v>
      </c>
      <c r="E130" t="s">
        <v>181</v>
      </c>
      <c r="F130" t="s">
        <v>45</v>
      </c>
      <c r="G130">
        <v>1</v>
      </c>
      <c r="H130" t="str">
        <f t="shared" si="127"/>
        <v>195292351692</v>
      </c>
      <c r="I130" t="s">
        <v>45</v>
      </c>
      <c r="J130">
        <v>1</v>
      </c>
    </row>
    <row r="131" spans="1:10" outlineLevel="2">
      <c r="A131" t="s">
        <v>146</v>
      </c>
      <c r="B131" t="str">
        <f>"8072400"</f>
        <v>8072400</v>
      </c>
      <c r="C131" t="str">
        <f t="shared" si="126"/>
        <v>118525</v>
      </c>
      <c r="D131" t="s">
        <v>180</v>
      </c>
      <c r="E131" t="s">
        <v>181</v>
      </c>
      <c r="F131" t="s">
        <v>45</v>
      </c>
      <c r="G131">
        <v>1</v>
      </c>
      <c r="H131" t="str">
        <f t="shared" si="127"/>
        <v>195292351692</v>
      </c>
      <c r="I131" t="s">
        <v>45</v>
      </c>
      <c r="J131">
        <v>1</v>
      </c>
    </row>
    <row r="132" spans="1:10" outlineLevel="2">
      <c r="A132" t="s">
        <v>146</v>
      </c>
      <c r="B132" t="str">
        <f>"8072700"</f>
        <v>8072700</v>
      </c>
      <c r="C132" t="str">
        <f t="shared" si="126"/>
        <v>118525</v>
      </c>
      <c r="D132" t="s">
        <v>180</v>
      </c>
      <c r="E132" t="s">
        <v>181</v>
      </c>
      <c r="F132" t="s">
        <v>45</v>
      </c>
      <c r="G132">
        <v>1</v>
      </c>
      <c r="H132" t="str">
        <f t="shared" si="127"/>
        <v>195292351692</v>
      </c>
      <c r="I132" t="s">
        <v>45</v>
      </c>
      <c r="J132">
        <v>1</v>
      </c>
    </row>
    <row r="133" spans="1:10" outlineLevel="1">
      <c r="A133" t="str">
        <f>A132</f>
        <v>SU23</v>
      </c>
      <c r="B133" t="str">
        <f t="shared" ref="B133" si="128">B132</f>
        <v>8072700</v>
      </c>
      <c r="C133" t="str">
        <f t="shared" ref="C133" si="129">C132</f>
        <v>118525</v>
      </c>
      <c r="D133" t="str">
        <f t="shared" ref="D133" si="130">D132</f>
        <v>SUN FADED OVERSIZED CREW</v>
      </c>
      <c r="E133" t="str">
        <f t="shared" ref="E133" si="131">E132</f>
        <v>NAVY</v>
      </c>
      <c r="F133" s="131" t="s">
        <v>186</v>
      </c>
      <c r="G133">
        <f>SUBTOTAL(9,G127:G132)</f>
        <v>19</v>
      </c>
      <c r="H133" t="str">
        <f t="shared" ref="H133" si="132">H132</f>
        <v>195292351692</v>
      </c>
      <c r="I133" t="s">
        <v>186</v>
      </c>
      <c r="J133">
        <v>19</v>
      </c>
    </row>
    <row r="134" spans="1:10" outlineLevel="2">
      <c r="A134" t="s">
        <v>146</v>
      </c>
      <c r="B134" t="str">
        <f>"8071300"</f>
        <v>8071300</v>
      </c>
      <c r="C134" t="str">
        <f t="shared" ref="C134:C139" si="133">"118536"</f>
        <v>118536</v>
      </c>
      <c r="D134" t="s">
        <v>148</v>
      </c>
      <c r="E134" t="s">
        <v>46</v>
      </c>
      <c r="F134" t="s">
        <v>41</v>
      </c>
      <c r="G134">
        <v>28</v>
      </c>
      <c r="H134" t="str">
        <f t="shared" ref="H134:H139" si="134">"195292400970"</f>
        <v>195292400970</v>
      </c>
      <c r="I134" t="s">
        <v>41</v>
      </c>
      <c r="J134">
        <v>28</v>
      </c>
    </row>
    <row r="135" spans="1:10" outlineLevel="2">
      <c r="A135" t="s">
        <v>146</v>
      </c>
      <c r="B135" t="str">
        <f>"8071600"</f>
        <v>8071600</v>
      </c>
      <c r="C135" t="str">
        <f t="shared" si="133"/>
        <v>118536</v>
      </c>
      <c r="D135" t="s">
        <v>148</v>
      </c>
      <c r="E135" t="s">
        <v>46</v>
      </c>
      <c r="F135" t="s">
        <v>41</v>
      </c>
      <c r="G135">
        <v>44</v>
      </c>
      <c r="H135" t="str">
        <f t="shared" si="134"/>
        <v>195292400970</v>
      </c>
      <c r="I135" t="s">
        <v>41</v>
      </c>
      <c r="J135">
        <v>44</v>
      </c>
    </row>
    <row r="136" spans="1:10" outlineLevel="2">
      <c r="A136" t="s">
        <v>146</v>
      </c>
      <c r="B136" t="str">
        <f>"8071900"</f>
        <v>8071900</v>
      </c>
      <c r="C136" t="str">
        <f t="shared" si="133"/>
        <v>118536</v>
      </c>
      <c r="D136" t="s">
        <v>148</v>
      </c>
      <c r="E136" t="s">
        <v>46</v>
      </c>
      <c r="F136" t="s">
        <v>41</v>
      </c>
      <c r="G136">
        <v>4</v>
      </c>
      <c r="H136" t="str">
        <f t="shared" si="134"/>
        <v>195292400970</v>
      </c>
      <c r="I136" t="s">
        <v>41</v>
      </c>
      <c r="J136">
        <v>4</v>
      </c>
    </row>
    <row r="137" spans="1:10" outlineLevel="2">
      <c r="A137" t="s">
        <v>146</v>
      </c>
      <c r="B137" t="str">
        <f>"8072200"</f>
        <v>8072200</v>
      </c>
      <c r="C137" t="str">
        <f t="shared" si="133"/>
        <v>118536</v>
      </c>
      <c r="D137" t="s">
        <v>148</v>
      </c>
      <c r="E137" t="s">
        <v>46</v>
      </c>
      <c r="F137" t="s">
        <v>41</v>
      </c>
      <c r="G137">
        <v>5</v>
      </c>
      <c r="H137" t="str">
        <f t="shared" si="134"/>
        <v>195292400970</v>
      </c>
      <c r="I137" t="s">
        <v>41</v>
      </c>
      <c r="J137">
        <v>5</v>
      </c>
    </row>
    <row r="138" spans="1:10" outlineLevel="2">
      <c r="A138" t="s">
        <v>146</v>
      </c>
      <c r="B138" t="str">
        <f>"8072500"</f>
        <v>8072500</v>
      </c>
      <c r="C138" t="str">
        <f t="shared" si="133"/>
        <v>118536</v>
      </c>
      <c r="D138" t="s">
        <v>148</v>
      </c>
      <c r="E138" t="s">
        <v>46</v>
      </c>
      <c r="F138" t="s">
        <v>41</v>
      </c>
      <c r="G138">
        <v>6</v>
      </c>
      <c r="H138" t="str">
        <f t="shared" si="134"/>
        <v>195292400970</v>
      </c>
      <c r="I138" t="s">
        <v>41</v>
      </c>
      <c r="J138">
        <v>6</v>
      </c>
    </row>
    <row r="139" spans="1:10" outlineLevel="2">
      <c r="A139" t="s">
        <v>146</v>
      </c>
      <c r="B139" t="str">
        <f>"8072800"</f>
        <v>8072800</v>
      </c>
      <c r="C139" t="str">
        <f t="shared" si="133"/>
        <v>118536</v>
      </c>
      <c r="D139" t="s">
        <v>148</v>
      </c>
      <c r="E139" t="s">
        <v>46</v>
      </c>
      <c r="F139" t="s">
        <v>41</v>
      </c>
      <c r="G139">
        <v>4</v>
      </c>
      <c r="H139" t="str">
        <f t="shared" si="134"/>
        <v>195292400970</v>
      </c>
      <c r="I139" t="s">
        <v>41</v>
      </c>
      <c r="J139">
        <v>4</v>
      </c>
    </row>
    <row r="140" spans="1:10" outlineLevel="1">
      <c r="A140" t="str">
        <f>A139</f>
        <v>SU23</v>
      </c>
      <c r="B140" t="str">
        <f t="shared" ref="B140" si="135">B139</f>
        <v>8072800</v>
      </c>
      <c r="C140" t="str">
        <f t="shared" ref="C140" si="136">C139</f>
        <v>118536</v>
      </c>
      <c r="D140" t="str">
        <f t="shared" ref="D140" si="137">D139</f>
        <v>VARSITY OVERSIZED CREW</v>
      </c>
      <c r="E140" t="str">
        <f t="shared" ref="E140" si="138">E139</f>
        <v>BLAC</v>
      </c>
      <c r="F140" s="131" t="s">
        <v>182</v>
      </c>
      <c r="G140">
        <f>SUBTOTAL(9,G134:G139)</f>
        <v>91</v>
      </c>
      <c r="H140" t="str">
        <f t="shared" ref="H140" si="139">H139</f>
        <v>195292400970</v>
      </c>
      <c r="I140" t="s">
        <v>182</v>
      </c>
      <c r="J140">
        <v>91</v>
      </c>
    </row>
    <row r="141" spans="1:10" outlineLevel="2">
      <c r="A141" t="s">
        <v>146</v>
      </c>
      <c r="B141" t="str">
        <f>"8071300"</f>
        <v>8071300</v>
      </c>
      <c r="C141" t="str">
        <f t="shared" ref="C141:C146" si="140">"118536"</f>
        <v>118536</v>
      </c>
      <c r="D141" t="s">
        <v>148</v>
      </c>
      <c r="E141" t="s">
        <v>46</v>
      </c>
      <c r="F141" t="s">
        <v>42</v>
      </c>
      <c r="G141">
        <v>24</v>
      </c>
      <c r="H141" t="str">
        <f t="shared" ref="H141:H146" si="141">"195292400963"</f>
        <v>195292400963</v>
      </c>
      <c r="I141" t="s">
        <v>42</v>
      </c>
      <c r="J141">
        <v>24</v>
      </c>
    </row>
    <row r="142" spans="1:10" outlineLevel="2">
      <c r="A142" t="s">
        <v>146</v>
      </c>
      <c r="B142" t="str">
        <f>"8071600"</f>
        <v>8071600</v>
      </c>
      <c r="C142" t="str">
        <f t="shared" si="140"/>
        <v>118536</v>
      </c>
      <c r="D142" t="s">
        <v>148</v>
      </c>
      <c r="E142" t="s">
        <v>46</v>
      </c>
      <c r="F142" t="s">
        <v>42</v>
      </c>
      <c r="G142">
        <v>43</v>
      </c>
      <c r="H142" t="str">
        <f t="shared" si="141"/>
        <v>195292400963</v>
      </c>
      <c r="I142" t="s">
        <v>42</v>
      </c>
      <c r="J142">
        <v>43</v>
      </c>
    </row>
    <row r="143" spans="1:10" outlineLevel="2">
      <c r="A143" t="s">
        <v>146</v>
      </c>
      <c r="B143" t="str">
        <f>"8071900"</f>
        <v>8071900</v>
      </c>
      <c r="C143" t="str">
        <f t="shared" si="140"/>
        <v>118536</v>
      </c>
      <c r="D143" t="s">
        <v>148</v>
      </c>
      <c r="E143" t="s">
        <v>46</v>
      </c>
      <c r="F143" t="s">
        <v>42</v>
      </c>
      <c r="G143">
        <v>4</v>
      </c>
      <c r="H143" t="str">
        <f t="shared" si="141"/>
        <v>195292400963</v>
      </c>
      <c r="I143" t="s">
        <v>42</v>
      </c>
      <c r="J143">
        <v>4</v>
      </c>
    </row>
    <row r="144" spans="1:10" outlineLevel="2">
      <c r="A144" t="s">
        <v>146</v>
      </c>
      <c r="B144" t="str">
        <f>"8072200"</f>
        <v>8072200</v>
      </c>
      <c r="C144" t="str">
        <f t="shared" si="140"/>
        <v>118536</v>
      </c>
      <c r="D144" t="s">
        <v>148</v>
      </c>
      <c r="E144" t="s">
        <v>46</v>
      </c>
      <c r="F144" t="s">
        <v>42</v>
      </c>
      <c r="G144">
        <v>6</v>
      </c>
      <c r="H144" t="str">
        <f t="shared" si="141"/>
        <v>195292400963</v>
      </c>
      <c r="I144" t="s">
        <v>42</v>
      </c>
      <c r="J144">
        <v>6</v>
      </c>
    </row>
    <row r="145" spans="1:10" outlineLevel="2">
      <c r="A145" t="s">
        <v>146</v>
      </c>
      <c r="B145" t="str">
        <f>"8072500"</f>
        <v>8072500</v>
      </c>
      <c r="C145" t="str">
        <f t="shared" si="140"/>
        <v>118536</v>
      </c>
      <c r="D145" t="s">
        <v>148</v>
      </c>
      <c r="E145" t="s">
        <v>46</v>
      </c>
      <c r="F145" t="s">
        <v>42</v>
      </c>
      <c r="G145">
        <v>6</v>
      </c>
      <c r="H145" t="str">
        <f t="shared" si="141"/>
        <v>195292400963</v>
      </c>
      <c r="I145" t="s">
        <v>42</v>
      </c>
      <c r="J145">
        <v>6</v>
      </c>
    </row>
    <row r="146" spans="1:10" outlineLevel="2">
      <c r="A146" t="s">
        <v>146</v>
      </c>
      <c r="B146" t="str">
        <f>"8072800"</f>
        <v>8072800</v>
      </c>
      <c r="C146" t="str">
        <f t="shared" si="140"/>
        <v>118536</v>
      </c>
      <c r="D146" t="s">
        <v>148</v>
      </c>
      <c r="E146" t="s">
        <v>46</v>
      </c>
      <c r="F146" t="s">
        <v>42</v>
      </c>
      <c r="G146">
        <v>3</v>
      </c>
      <c r="H146" t="str">
        <f t="shared" si="141"/>
        <v>195292400963</v>
      </c>
      <c r="I146" t="s">
        <v>42</v>
      </c>
      <c r="J146">
        <v>3</v>
      </c>
    </row>
    <row r="147" spans="1:10" outlineLevel="1">
      <c r="A147" t="str">
        <f>A146</f>
        <v>SU23</v>
      </c>
      <c r="B147" t="str">
        <f t="shared" ref="B147" si="142">B146</f>
        <v>8072800</v>
      </c>
      <c r="C147" t="str">
        <f t="shared" ref="C147" si="143">C146</f>
        <v>118536</v>
      </c>
      <c r="D147" t="str">
        <f t="shared" ref="D147" si="144">D146</f>
        <v>VARSITY OVERSIZED CREW</v>
      </c>
      <c r="E147" t="str">
        <f t="shared" ref="E147" si="145">E146</f>
        <v>BLAC</v>
      </c>
      <c r="F147" s="131" t="s">
        <v>183</v>
      </c>
      <c r="G147">
        <f>SUBTOTAL(9,G141:G146)</f>
        <v>86</v>
      </c>
      <c r="H147" t="str">
        <f t="shared" ref="H147" si="146">H146</f>
        <v>195292400963</v>
      </c>
      <c r="I147" t="s">
        <v>183</v>
      </c>
      <c r="J147">
        <v>86</v>
      </c>
    </row>
    <row r="148" spans="1:10" outlineLevel="2">
      <c r="A148" t="s">
        <v>146</v>
      </c>
      <c r="B148" t="str">
        <f>"8071300"</f>
        <v>8071300</v>
      </c>
      <c r="C148" t="str">
        <f t="shared" ref="C148:C153" si="147">"118536"</f>
        <v>118536</v>
      </c>
      <c r="D148" t="s">
        <v>148</v>
      </c>
      <c r="E148" t="s">
        <v>46</v>
      </c>
      <c r="F148" t="s">
        <v>43</v>
      </c>
      <c r="G148">
        <v>17</v>
      </c>
      <c r="H148" t="str">
        <f t="shared" ref="H148:H153" si="148">"195292400956"</f>
        <v>195292400956</v>
      </c>
      <c r="I148" t="s">
        <v>43</v>
      </c>
      <c r="J148">
        <v>17</v>
      </c>
    </row>
    <row r="149" spans="1:10" outlineLevel="2">
      <c r="A149" t="s">
        <v>146</v>
      </c>
      <c r="B149" t="str">
        <f>"8071600"</f>
        <v>8071600</v>
      </c>
      <c r="C149" t="str">
        <f t="shared" si="147"/>
        <v>118536</v>
      </c>
      <c r="D149" t="s">
        <v>148</v>
      </c>
      <c r="E149" t="s">
        <v>46</v>
      </c>
      <c r="F149" t="s">
        <v>43</v>
      </c>
      <c r="G149">
        <v>35</v>
      </c>
      <c r="H149" t="str">
        <f t="shared" si="148"/>
        <v>195292400956</v>
      </c>
      <c r="I149" t="s">
        <v>43</v>
      </c>
      <c r="J149">
        <v>35</v>
      </c>
    </row>
    <row r="150" spans="1:10" outlineLevel="2">
      <c r="A150" t="s">
        <v>146</v>
      </c>
      <c r="B150" t="str">
        <f>"8071900"</f>
        <v>8071900</v>
      </c>
      <c r="C150" t="str">
        <f t="shared" si="147"/>
        <v>118536</v>
      </c>
      <c r="D150" t="s">
        <v>148</v>
      </c>
      <c r="E150" t="s">
        <v>46</v>
      </c>
      <c r="F150" t="s">
        <v>43</v>
      </c>
      <c r="G150">
        <v>3</v>
      </c>
      <c r="H150" t="str">
        <f t="shared" si="148"/>
        <v>195292400956</v>
      </c>
      <c r="I150" t="s">
        <v>43</v>
      </c>
      <c r="J150">
        <v>3</v>
      </c>
    </row>
    <row r="151" spans="1:10" outlineLevel="2">
      <c r="A151" t="s">
        <v>146</v>
      </c>
      <c r="B151" t="str">
        <f>"8072200"</f>
        <v>8072200</v>
      </c>
      <c r="C151" t="str">
        <f t="shared" si="147"/>
        <v>118536</v>
      </c>
      <c r="D151" t="s">
        <v>148</v>
      </c>
      <c r="E151" t="s">
        <v>46</v>
      </c>
      <c r="F151" t="s">
        <v>43</v>
      </c>
      <c r="G151">
        <v>5</v>
      </c>
      <c r="H151" t="str">
        <f t="shared" si="148"/>
        <v>195292400956</v>
      </c>
      <c r="I151" t="s">
        <v>43</v>
      </c>
      <c r="J151">
        <v>5</v>
      </c>
    </row>
    <row r="152" spans="1:10" outlineLevel="2">
      <c r="A152" t="s">
        <v>146</v>
      </c>
      <c r="B152" t="str">
        <f>"8072500"</f>
        <v>8072500</v>
      </c>
      <c r="C152" t="str">
        <f t="shared" si="147"/>
        <v>118536</v>
      </c>
      <c r="D152" t="s">
        <v>148</v>
      </c>
      <c r="E152" t="s">
        <v>46</v>
      </c>
      <c r="F152" t="s">
        <v>43</v>
      </c>
      <c r="G152">
        <v>4</v>
      </c>
      <c r="H152" t="str">
        <f t="shared" si="148"/>
        <v>195292400956</v>
      </c>
      <c r="I152" t="s">
        <v>43</v>
      </c>
      <c r="J152">
        <v>4</v>
      </c>
    </row>
    <row r="153" spans="1:10" outlineLevel="2">
      <c r="A153" t="s">
        <v>146</v>
      </c>
      <c r="B153" t="str">
        <f>"8072800"</f>
        <v>8072800</v>
      </c>
      <c r="C153" t="str">
        <f t="shared" si="147"/>
        <v>118536</v>
      </c>
      <c r="D153" t="s">
        <v>148</v>
      </c>
      <c r="E153" t="s">
        <v>46</v>
      </c>
      <c r="F153" t="s">
        <v>43</v>
      </c>
      <c r="G153">
        <v>2</v>
      </c>
      <c r="H153" t="str">
        <f t="shared" si="148"/>
        <v>195292400956</v>
      </c>
      <c r="I153" t="s">
        <v>43</v>
      </c>
      <c r="J153">
        <v>2</v>
      </c>
    </row>
    <row r="154" spans="1:10" outlineLevel="1">
      <c r="A154" t="str">
        <f>A153</f>
        <v>SU23</v>
      </c>
      <c r="B154" t="str">
        <f t="shared" ref="B154" si="149">B153</f>
        <v>8072800</v>
      </c>
      <c r="C154" t="str">
        <f t="shared" ref="C154" si="150">C153</f>
        <v>118536</v>
      </c>
      <c r="D154" t="str">
        <f t="shared" ref="D154" si="151">D153</f>
        <v>VARSITY OVERSIZED CREW</v>
      </c>
      <c r="E154" t="str">
        <f t="shared" ref="E154" si="152">E153</f>
        <v>BLAC</v>
      </c>
      <c r="F154" s="131" t="s">
        <v>184</v>
      </c>
      <c r="G154">
        <f>SUBTOTAL(9,G148:G153)</f>
        <v>66</v>
      </c>
      <c r="H154" t="str">
        <f t="shared" ref="H154" si="153">H153</f>
        <v>195292400956</v>
      </c>
      <c r="I154" t="s">
        <v>184</v>
      </c>
      <c r="J154">
        <v>66</v>
      </c>
    </row>
    <row r="155" spans="1:10" outlineLevel="2">
      <c r="A155" t="s">
        <v>146</v>
      </c>
      <c r="B155" t="str">
        <f>"8071300"</f>
        <v>8071300</v>
      </c>
      <c r="C155" t="str">
        <f t="shared" ref="C155:C160" si="154">"118536"</f>
        <v>118536</v>
      </c>
      <c r="D155" t="s">
        <v>148</v>
      </c>
      <c r="E155" t="s">
        <v>46</v>
      </c>
      <c r="F155" t="s">
        <v>44</v>
      </c>
      <c r="G155">
        <v>12</v>
      </c>
      <c r="H155" t="str">
        <f t="shared" ref="H155:H160" si="155">"195292400987"</f>
        <v>195292400987</v>
      </c>
      <c r="I155" t="s">
        <v>44</v>
      </c>
      <c r="J155">
        <v>12</v>
      </c>
    </row>
    <row r="156" spans="1:10" outlineLevel="2">
      <c r="A156" t="s">
        <v>146</v>
      </c>
      <c r="B156" t="str">
        <f>"8071600"</f>
        <v>8071600</v>
      </c>
      <c r="C156" t="str">
        <f t="shared" si="154"/>
        <v>118536</v>
      </c>
      <c r="D156" t="s">
        <v>148</v>
      </c>
      <c r="E156" t="s">
        <v>46</v>
      </c>
      <c r="F156" t="s">
        <v>44</v>
      </c>
      <c r="G156">
        <v>21</v>
      </c>
      <c r="H156" t="str">
        <f t="shared" si="155"/>
        <v>195292400987</v>
      </c>
      <c r="I156" t="s">
        <v>44</v>
      </c>
      <c r="J156">
        <v>21</v>
      </c>
    </row>
    <row r="157" spans="1:10" outlineLevel="2">
      <c r="A157" t="s">
        <v>146</v>
      </c>
      <c r="B157" t="str">
        <f>"8071900"</f>
        <v>8071900</v>
      </c>
      <c r="C157" t="str">
        <f t="shared" si="154"/>
        <v>118536</v>
      </c>
      <c r="D157" t="s">
        <v>148</v>
      </c>
      <c r="E157" t="s">
        <v>46</v>
      </c>
      <c r="F157" t="s">
        <v>44</v>
      </c>
      <c r="G157">
        <v>2</v>
      </c>
      <c r="H157" t="str">
        <f t="shared" si="155"/>
        <v>195292400987</v>
      </c>
      <c r="I157" t="s">
        <v>44</v>
      </c>
      <c r="J157">
        <v>2</v>
      </c>
    </row>
    <row r="158" spans="1:10" outlineLevel="2">
      <c r="A158" t="s">
        <v>146</v>
      </c>
      <c r="B158" t="str">
        <f>"8072200"</f>
        <v>8072200</v>
      </c>
      <c r="C158" t="str">
        <f t="shared" si="154"/>
        <v>118536</v>
      </c>
      <c r="D158" t="s">
        <v>148</v>
      </c>
      <c r="E158" t="s">
        <v>46</v>
      </c>
      <c r="F158" t="s">
        <v>44</v>
      </c>
      <c r="G158">
        <v>3</v>
      </c>
      <c r="H158" t="str">
        <f t="shared" si="155"/>
        <v>195292400987</v>
      </c>
      <c r="I158" t="s">
        <v>44</v>
      </c>
      <c r="J158">
        <v>3</v>
      </c>
    </row>
    <row r="159" spans="1:10" outlineLevel="2">
      <c r="A159" t="s">
        <v>146</v>
      </c>
      <c r="B159" t="str">
        <f>"8072500"</f>
        <v>8072500</v>
      </c>
      <c r="C159" t="str">
        <f t="shared" si="154"/>
        <v>118536</v>
      </c>
      <c r="D159" t="s">
        <v>148</v>
      </c>
      <c r="E159" t="s">
        <v>46</v>
      </c>
      <c r="F159" t="s">
        <v>44</v>
      </c>
      <c r="G159">
        <v>3</v>
      </c>
      <c r="H159" t="str">
        <f t="shared" si="155"/>
        <v>195292400987</v>
      </c>
      <c r="I159" t="s">
        <v>44</v>
      </c>
      <c r="J159">
        <v>3</v>
      </c>
    </row>
    <row r="160" spans="1:10" outlineLevel="2">
      <c r="A160" t="s">
        <v>146</v>
      </c>
      <c r="B160" t="str">
        <f>"8072800"</f>
        <v>8072800</v>
      </c>
      <c r="C160" t="str">
        <f t="shared" si="154"/>
        <v>118536</v>
      </c>
      <c r="D160" t="s">
        <v>148</v>
      </c>
      <c r="E160" t="s">
        <v>46</v>
      </c>
      <c r="F160" t="s">
        <v>44</v>
      </c>
      <c r="G160">
        <v>1</v>
      </c>
      <c r="H160" t="str">
        <f t="shared" si="155"/>
        <v>195292400987</v>
      </c>
      <c r="I160" t="s">
        <v>44</v>
      </c>
      <c r="J160">
        <v>1</v>
      </c>
    </row>
    <row r="161" spans="1:10" outlineLevel="1">
      <c r="A161" t="str">
        <f>A160</f>
        <v>SU23</v>
      </c>
      <c r="B161" t="str">
        <f t="shared" ref="B161" si="156">B160</f>
        <v>8072800</v>
      </c>
      <c r="C161" t="str">
        <f t="shared" ref="C161" si="157">C160</f>
        <v>118536</v>
      </c>
      <c r="D161" t="str">
        <f t="shared" ref="D161" si="158">D160</f>
        <v>VARSITY OVERSIZED CREW</v>
      </c>
      <c r="E161" t="str">
        <f t="shared" ref="E161" si="159">E160</f>
        <v>BLAC</v>
      </c>
      <c r="F161" s="131" t="s">
        <v>185</v>
      </c>
      <c r="G161">
        <f>SUBTOTAL(9,G155:G160)</f>
        <v>42</v>
      </c>
      <c r="H161" t="str">
        <f t="shared" ref="H161" si="160">H160</f>
        <v>195292400987</v>
      </c>
      <c r="I161" t="s">
        <v>185</v>
      </c>
      <c r="J161">
        <v>42</v>
      </c>
    </row>
    <row r="162" spans="1:10" outlineLevel="2">
      <c r="A162" t="s">
        <v>146</v>
      </c>
      <c r="B162" t="str">
        <f>"8071300"</f>
        <v>8071300</v>
      </c>
      <c r="C162" t="str">
        <f>"118536"</f>
        <v>118536</v>
      </c>
      <c r="D162" t="s">
        <v>148</v>
      </c>
      <c r="E162" t="s">
        <v>46</v>
      </c>
      <c r="F162" t="s">
        <v>45</v>
      </c>
      <c r="G162">
        <v>5</v>
      </c>
      <c r="H162" t="str">
        <f>"195292400994"</f>
        <v>195292400994</v>
      </c>
      <c r="I162" t="s">
        <v>45</v>
      </c>
      <c r="J162">
        <v>5</v>
      </c>
    </row>
    <row r="163" spans="1:10" outlineLevel="2">
      <c r="A163" t="s">
        <v>146</v>
      </c>
      <c r="B163" t="str">
        <f>"8071600"</f>
        <v>8071600</v>
      </c>
      <c r="C163" t="str">
        <f>"118536"</f>
        <v>118536</v>
      </c>
      <c r="D163" t="s">
        <v>148</v>
      </c>
      <c r="E163" t="s">
        <v>46</v>
      </c>
      <c r="F163" t="s">
        <v>45</v>
      </c>
      <c r="G163">
        <v>7</v>
      </c>
      <c r="H163" t="str">
        <f>"195292400994"</f>
        <v>195292400994</v>
      </c>
      <c r="I163" t="s">
        <v>45</v>
      </c>
      <c r="J163">
        <v>7</v>
      </c>
    </row>
    <row r="164" spans="1:10" outlineLevel="2">
      <c r="A164" t="s">
        <v>146</v>
      </c>
      <c r="B164" t="str">
        <f>"8071900"</f>
        <v>8071900</v>
      </c>
      <c r="C164" t="str">
        <f>"118536"</f>
        <v>118536</v>
      </c>
      <c r="D164" t="s">
        <v>148</v>
      </c>
      <c r="E164" t="s">
        <v>46</v>
      </c>
      <c r="F164" t="s">
        <v>45</v>
      </c>
      <c r="G164">
        <v>1</v>
      </c>
      <c r="H164" t="str">
        <f>"195292400994"</f>
        <v>195292400994</v>
      </c>
      <c r="I164" t="s">
        <v>45</v>
      </c>
      <c r="J164">
        <v>1</v>
      </c>
    </row>
    <row r="165" spans="1:10" outlineLevel="2">
      <c r="A165" t="s">
        <v>146</v>
      </c>
      <c r="B165" t="str">
        <f>"8072200"</f>
        <v>8072200</v>
      </c>
      <c r="C165" t="str">
        <f>"118536"</f>
        <v>118536</v>
      </c>
      <c r="D165" t="s">
        <v>148</v>
      </c>
      <c r="E165" t="s">
        <v>46</v>
      </c>
      <c r="F165" t="s">
        <v>45</v>
      </c>
      <c r="G165">
        <v>1</v>
      </c>
      <c r="H165" t="str">
        <f>"195292400994"</f>
        <v>195292400994</v>
      </c>
      <c r="I165" t="s">
        <v>45</v>
      </c>
      <c r="J165">
        <v>1</v>
      </c>
    </row>
    <row r="166" spans="1:10" outlineLevel="2">
      <c r="A166" t="s">
        <v>146</v>
      </c>
      <c r="B166" t="str">
        <f>"8072500"</f>
        <v>8072500</v>
      </c>
      <c r="C166" t="str">
        <f>"118536"</f>
        <v>118536</v>
      </c>
      <c r="D166" t="s">
        <v>148</v>
      </c>
      <c r="E166" t="s">
        <v>46</v>
      </c>
      <c r="F166" t="s">
        <v>45</v>
      </c>
      <c r="G166">
        <v>1</v>
      </c>
      <c r="H166" t="str">
        <f>"195292400994"</f>
        <v>195292400994</v>
      </c>
      <c r="I166" t="s">
        <v>45</v>
      </c>
      <c r="J166">
        <v>1</v>
      </c>
    </row>
    <row r="167" spans="1:10" outlineLevel="1">
      <c r="A167" t="str">
        <f>A166</f>
        <v>SU23</v>
      </c>
      <c r="B167" t="str">
        <f t="shared" ref="B167" si="161">B166</f>
        <v>8072500</v>
      </c>
      <c r="C167" t="str">
        <f t="shared" ref="C167" si="162">C166</f>
        <v>118536</v>
      </c>
      <c r="D167" t="str">
        <f t="shared" ref="D167" si="163">D166</f>
        <v>VARSITY OVERSIZED CREW</v>
      </c>
      <c r="E167" t="str">
        <f t="shared" ref="E167" si="164">E166</f>
        <v>BLAC</v>
      </c>
      <c r="F167" s="131" t="s">
        <v>186</v>
      </c>
      <c r="G167">
        <f>SUBTOTAL(9,G162:G166)</f>
        <v>15</v>
      </c>
      <c r="H167" t="str">
        <f t="shared" ref="H167" si="165">H166</f>
        <v>195292400994</v>
      </c>
      <c r="I167" t="s">
        <v>186</v>
      </c>
      <c r="J167">
        <v>15</v>
      </c>
    </row>
    <row r="168" spans="1:10" outlineLevel="2">
      <c r="A168" t="s">
        <v>146</v>
      </c>
      <c r="B168" t="str">
        <f>"8071300"</f>
        <v>8071300</v>
      </c>
      <c r="C168" t="str">
        <f t="shared" ref="C168:C173" si="166">"118536"</f>
        <v>118536</v>
      </c>
      <c r="D168" t="s">
        <v>148</v>
      </c>
      <c r="E168" t="s">
        <v>145</v>
      </c>
      <c r="F168" t="s">
        <v>41</v>
      </c>
      <c r="G168">
        <v>25</v>
      </c>
      <c r="H168" t="str">
        <f t="shared" ref="H168:H173" si="167">"195292401021"</f>
        <v>195292401021</v>
      </c>
      <c r="I168" t="s">
        <v>41</v>
      </c>
      <c r="J168">
        <v>25</v>
      </c>
    </row>
    <row r="169" spans="1:10" outlineLevel="2">
      <c r="A169" t="s">
        <v>146</v>
      </c>
      <c r="B169" t="str">
        <f>"8071600"</f>
        <v>8071600</v>
      </c>
      <c r="C169" t="str">
        <f t="shared" si="166"/>
        <v>118536</v>
      </c>
      <c r="D169" t="s">
        <v>148</v>
      </c>
      <c r="E169" t="s">
        <v>145</v>
      </c>
      <c r="F169" t="s">
        <v>41</v>
      </c>
      <c r="G169">
        <v>22</v>
      </c>
      <c r="H169" t="str">
        <f t="shared" si="167"/>
        <v>195292401021</v>
      </c>
      <c r="I169" t="s">
        <v>41</v>
      </c>
      <c r="J169">
        <v>22</v>
      </c>
    </row>
    <row r="170" spans="1:10" outlineLevel="2">
      <c r="A170" t="s">
        <v>146</v>
      </c>
      <c r="B170" t="str">
        <f>"8071900"</f>
        <v>8071900</v>
      </c>
      <c r="C170" t="str">
        <f t="shared" si="166"/>
        <v>118536</v>
      </c>
      <c r="D170" t="s">
        <v>148</v>
      </c>
      <c r="E170" t="s">
        <v>145</v>
      </c>
      <c r="F170" t="s">
        <v>41</v>
      </c>
      <c r="G170">
        <v>4</v>
      </c>
      <c r="H170" t="str">
        <f t="shared" si="167"/>
        <v>195292401021</v>
      </c>
      <c r="I170" t="s">
        <v>41</v>
      </c>
      <c r="J170">
        <v>4</v>
      </c>
    </row>
    <row r="171" spans="1:10" outlineLevel="2">
      <c r="A171" t="s">
        <v>146</v>
      </c>
      <c r="B171" t="str">
        <f>"8072200"</f>
        <v>8072200</v>
      </c>
      <c r="C171" t="str">
        <f t="shared" si="166"/>
        <v>118536</v>
      </c>
      <c r="D171" t="s">
        <v>148</v>
      </c>
      <c r="E171" t="s">
        <v>145</v>
      </c>
      <c r="F171" t="s">
        <v>41</v>
      </c>
      <c r="G171">
        <v>4</v>
      </c>
      <c r="H171" t="str">
        <f t="shared" si="167"/>
        <v>195292401021</v>
      </c>
      <c r="I171" t="s">
        <v>41</v>
      </c>
      <c r="J171">
        <v>4</v>
      </c>
    </row>
    <row r="172" spans="1:10" outlineLevel="2">
      <c r="A172" t="s">
        <v>146</v>
      </c>
      <c r="B172" t="str">
        <f>"8072500"</f>
        <v>8072500</v>
      </c>
      <c r="C172" t="str">
        <f t="shared" si="166"/>
        <v>118536</v>
      </c>
      <c r="D172" t="s">
        <v>148</v>
      </c>
      <c r="E172" t="s">
        <v>145</v>
      </c>
      <c r="F172" t="s">
        <v>41</v>
      </c>
      <c r="G172">
        <v>5</v>
      </c>
      <c r="H172" t="str">
        <f t="shared" si="167"/>
        <v>195292401021</v>
      </c>
      <c r="I172" t="s">
        <v>41</v>
      </c>
      <c r="J172">
        <v>5</v>
      </c>
    </row>
    <row r="173" spans="1:10" outlineLevel="2">
      <c r="A173" t="s">
        <v>146</v>
      </c>
      <c r="B173" t="str">
        <f>"8072800"</f>
        <v>8072800</v>
      </c>
      <c r="C173" t="str">
        <f t="shared" si="166"/>
        <v>118536</v>
      </c>
      <c r="D173" t="s">
        <v>148</v>
      </c>
      <c r="E173" t="s">
        <v>145</v>
      </c>
      <c r="F173" t="s">
        <v>41</v>
      </c>
      <c r="G173">
        <v>4</v>
      </c>
      <c r="H173" t="str">
        <f t="shared" si="167"/>
        <v>195292401021</v>
      </c>
      <c r="I173" t="s">
        <v>41</v>
      </c>
      <c r="J173">
        <v>4</v>
      </c>
    </row>
    <row r="174" spans="1:10" outlineLevel="1">
      <c r="A174" t="str">
        <f>A173</f>
        <v>SU23</v>
      </c>
      <c r="B174" t="str">
        <f t="shared" ref="B174" si="168">B173</f>
        <v>8072800</v>
      </c>
      <c r="C174" t="str">
        <f t="shared" ref="C174" si="169">C173</f>
        <v>118536</v>
      </c>
      <c r="D174" t="str">
        <f t="shared" ref="D174" si="170">D173</f>
        <v>VARSITY OVERSIZED CREW</v>
      </c>
      <c r="E174" t="str">
        <f t="shared" ref="E174" si="171">E173</f>
        <v>GREN</v>
      </c>
      <c r="F174" s="131" t="s">
        <v>182</v>
      </c>
      <c r="G174">
        <f>SUBTOTAL(9,G168:G173)</f>
        <v>64</v>
      </c>
      <c r="H174" t="str">
        <f t="shared" ref="H174" si="172">H173</f>
        <v>195292401021</v>
      </c>
      <c r="I174" t="s">
        <v>182</v>
      </c>
      <c r="J174">
        <v>64</v>
      </c>
    </row>
    <row r="175" spans="1:10" outlineLevel="2">
      <c r="A175" t="s">
        <v>146</v>
      </c>
      <c r="B175" t="str">
        <f>"8071300"</f>
        <v>8071300</v>
      </c>
      <c r="C175" t="str">
        <f t="shared" ref="C175:C180" si="173">"118536"</f>
        <v>118536</v>
      </c>
      <c r="D175" t="s">
        <v>148</v>
      </c>
      <c r="E175" t="s">
        <v>145</v>
      </c>
      <c r="F175" t="s">
        <v>42</v>
      </c>
      <c r="G175">
        <v>19</v>
      </c>
      <c r="H175" t="str">
        <f t="shared" ref="H175:H180" si="174">"195292401014"</f>
        <v>195292401014</v>
      </c>
      <c r="I175" t="s">
        <v>42</v>
      </c>
      <c r="J175">
        <v>19</v>
      </c>
    </row>
    <row r="176" spans="1:10" outlineLevel="2">
      <c r="A176" t="s">
        <v>146</v>
      </c>
      <c r="B176" t="str">
        <f>"8071600"</f>
        <v>8071600</v>
      </c>
      <c r="C176" t="str">
        <f t="shared" si="173"/>
        <v>118536</v>
      </c>
      <c r="D176" t="s">
        <v>148</v>
      </c>
      <c r="E176" t="s">
        <v>145</v>
      </c>
      <c r="F176" t="s">
        <v>42</v>
      </c>
      <c r="G176">
        <v>22</v>
      </c>
      <c r="H176" t="str">
        <f t="shared" si="174"/>
        <v>195292401014</v>
      </c>
      <c r="I176" t="s">
        <v>42</v>
      </c>
      <c r="J176">
        <v>22</v>
      </c>
    </row>
    <row r="177" spans="1:10" outlineLevel="2">
      <c r="A177" t="s">
        <v>146</v>
      </c>
      <c r="B177" t="str">
        <f>"8071900"</f>
        <v>8071900</v>
      </c>
      <c r="C177" t="str">
        <f t="shared" si="173"/>
        <v>118536</v>
      </c>
      <c r="D177" t="s">
        <v>148</v>
      </c>
      <c r="E177" t="s">
        <v>145</v>
      </c>
      <c r="F177" t="s">
        <v>42</v>
      </c>
      <c r="G177">
        <v>3</v>
      </c>
      <c r="H177" t="str">
        <f t="shared" si="174"/>
        <v>195292401014</v>
      </c>
      <c r="I177" t="s">
        <v>42</v>
      </c>
      <c r="J177">
        <v>3</v>
      </c>
    </row>
    <row r="178" spans="1:10" outlineLevel="2">
      <c r="A178" t="s">
        <v>146</v>
      </c>
      <c r="B178" t="str">
        <f>"8072200"</f>
        <v>8072200</v>
      </c>
      <c r="C178" t="str">
        <f t="shared" si="173"/>
        <v>118536</v>
      </c>
      <c r="D178" t="s">
        <v>148</v>
      </c>
      <c r="E178" t="s">
        <v>145</v>
      </c>
      <c r="F178" t="s">
        <v>42</v>
      </c>
      <c r="G178">
        <v>5</v>
      </c>
      <c r="H178" t="str">
        <f t="shared" si="174"/>
        <v>195292401014</v>
      </c>
      <c r="I178" t="s">
        <v>42</v>
      </c>
      <c r="J178">
        <v>5</v>
      </c>
    </row>
    <row r="179" spans="1:10" outlineLevel="2">
      <c r="A179" t="s">
        <v>146</v>
      </c>
      <c r="B179" t="str">
        <f>"8072500"</f>
        <v>8072500</v>
      </c>
      <c r="C179" t="str">
        <f t="shared" si="173"/>
        <v>118536</v>
      </c>
      <c r="D179" t="s">
        <v>148</v>
      </c>
      <c r="E179" t="s">
        <v>145</v>
      </c>
      <c r="F179" t="s">
        <v>42</v>
      </c>
      <c r="G179">
        <v>5</v>
      </c>
      <c r="H179" t="str">
        <f t="shared" si="174"/>
        <v>195292401014</v>
      </c>
      <c r="I179" t="s">
        <v>42</v>
      </c>
      <c r="J179">
        <v>5</v>
      </c>
    </row>
    <row r="180" spans="1:10" outlineLevel="2">
      <c r="A180" t="s">
        <v>146</v>
      </c>
      <c r="B180" t="str">
        <f>"8072800"</f>
        <v>8072800</v>
      </c>
      <c r="C180" t="str">
        <f t="shared" si="173"/>
        <v>118536</v>
      </c>
      <c r="D180" t="s">
        <v>148</v>
      </c>
      <c r="E180" t="s">
        <v>145</v>
      </c>
      <c r="F180" t="s">
        <v>42</v>
      </c>
      <c r="G180">
        <v>3</v>
      </c>
      <c r="H180" t="str">
        <f t="shared" si="174"/>
        <v>195292401014</v>
      </c>
      <c r="I180" t="s">
        <v>42</v>
      </c>
      <c r="J180">
        <v>3</v>
      </c>
    </row>
    <row r="181" spans="1:10" outlineLevel="1">
      <c r="A181" t="str">
        <f>A180</f>
        <v>SU23</v>
      </c>
      <c r="B181" t="str">
        <f t="shared" ref="B181" si="175">B180</f>
        <v>8072800</v>
      </c>
      <c r="C181" t="str">
        <f t="shared" ref="C181" si="176">C180</f>
        <v>118536</v>
      </c>
      <c r="D181" t="str">
        <f t="shared" ref="D181" si="177">D180</f>
        <v>VARSITY OVERSIZED CREW</v>
      </c>
      <c r="E181" t="str">
        <f t="shared" ref="E181" si="178">E180</f>
        <v>GREN</v>
      </c>
      <c r="F181" s="131" t="s">
        <v>183</v>
      </c>
      <c r="G181">
        <f>SUBTOTAL(9,G175:G180)</f>
        <v>57</v>
      </c>
      <c r="H181" t="str">
        <f t="shared" ref="H181" si="179">H180</f>
        <v>195292401014</v>
      </c>
      <c r="I181" t="s">
        <v>183</v>
      </c>
      <c r="J181">
        <v>57</v>
      </c>
    </row>
    <row r="182" spans="1:10" outlineLevel="2">
      <c r="A182" t="s">
        <v>146</v>
      </c>
      <c r="B182" t="str">
        <f>"8071300"</f>
        <v>8071300</v>
      </c>
      <c r="C182" t="str">
        <f t="shared" ref="C182:C187" si="180">"118536"</f>
        <v>118536</v>
      </c>
      <c r="D182" t="s">
        <v>148</v>
      </c>
      <c r="E182" t="s">
        <v>145</v>
      </c>
      <c r="F182" t="s">
        <v>43</v>
      </c>
      <c r="G182">
        <v>13</v>
      </c>
      <c r="H182" t="str">
        <f t="shared" ref="H182:H187" si="181">"195292401007"</f>
        <v>195292401007</v>
      </c>
      <c r="I182" t="s">
        <v>43</v>
      </c>
      <c r="J182">
        <v>13</v>
      </c>
    </row>
    <row r="183" spans="1:10" outlineLevel="2">
      <c r="A183" t="s">
        <v>146</v>
      </c>
      <c r="B183" t="str">
        <f>"8071600"</f>
        <v>8071600</v>
      </c>
      <c r="C183" t="str">
        <f t="shared" si="180"/>
        <v>118536</v>
      </c>
      <c r="D183" t="s">
        <v>148</v>
      </c>
      <c r="E183" t="s">
        <v>145</v>
      </c>
      <c r="F183" t="s">
        <v>43</v>
      </c>
      <c r="G183">
        <v>18</v>
      </c>
      <c r="H183" t="str">
        <f t="shared" si="181"/>
        <v>195292401007</v>
      </c>
      <c r="I183" t="s">
        <v>43</v>
      </c>
      <c r="J183">
        <v>18</v>
      </c>
    </row>
    <row r="184" spans="1:10" outlineLevel="2">
      <c r="A184" t="s">
        <v>146</v>
      </c>
      <c r="B184" t="str">
        <f>"8071900"</f>
        <v>8071900</v>
      </c>
      <c r="C184" t="str">
        <f t="shared" si="180"/>
        <v>118536</v>
      </c>
      <c r="D184" t="s">
        <v>148</v>
      </c>
      <c r="E184" t="s">
        <v>145</v>
      </c>
      <c r="F184" t="s">
        <v>43</v>
      </c>
      <c r="G184">
        <v>2</v>
      </c>
      <c r="H184" t="str">
        <f t="shared" si="181"/>
        <v>195292401007</v>
      </c>
      <c r="I184" t="s">
        <v>43</v>
      </c>
      <c r="J184">
        <v>2</v>
      </c>
    </row>
    <row r="185" spans="1:10" outlineLevel="2">
      <c r="A185" t="s">
        <v>146</v>
      </c>
      <c r="B185" t="str">
        <f>"8072200"</f>
        <v>8072200</v>
      </c>
      <c r="C185" t="str">
        <f t="shared" si="180"/>
        <v>118536</v>
      </c>
      <c r="D185" t="s">
        <v>148</v>
      </c>
      <c r="E185" t="s">
        <v>145</v>
      </c>
      <c r="F185" t="s">
        <v>43</v>
      </c>
      <c r="G185">
        <v>4</v>
      </c>
      <c r="H185" t="str">
        <f t="shared" si="181"/>
        <v>195292401007</v>
      </c>
      <c r="I185" t="s">
        <v>43</v>
      </c>
      <c r="J185">
        <v>4</v>
      </c>
    </row>
    <row r="186" spans="1:10" outlineLevel="2">
      <c r="A186" t="s">
        <v>146</v>
      </c>
      <c r="B186" t="str">
        <f>"8072500"</f>
        <v>8072500</v>
      </c>
      <c r="C186" t="str">
        <f t="shared" si="180"/>
        <v>118536</v>
      </c>
      <c r="D186" t="s">
        <v>148</v>
      </c>
      <c r="E186" t="s">
        <v>145</v>
      </c>
      <c r="F186" t="s">
        <v>43</v>
      </c>
      <c r="G186">
        <v>3</v>
      </c>
      <c r="H186" t="str">
        <f t="shared" si="181"/>
        <v>195292401007</v>
      </c>
      <c r="I186" t="s">
        <v>43</v>
      </c>
      <c r="J186">
        <v>3</v>
      </c>
    </row>
    <row r="187" spans="1:10" outlineLevel="2">
      <c r="A187" t="s">
        <v>146</v>
      </c>
      <c r="B187" t="str">
        <f>"8072800"</f>
        <v>8072800</v>
      </c>
      <c r="C187" t="str">
        <f t="shared" si="180"/>
        <v>118536</v>
      </c>
      <c r="D187" t="s">
        <v>148</v>
      </c>
      <c r="E187" t="s">
        <v>145</v>
      </c>
      <c r="F187" t="s">
        <v>43</v>
      </c>
      <c r="G187">
        <v>2</v>
      </c>
      <c r="H187" t="str">
        <f t="shared" si="181"/>
        <v>195292401007</v>
      </c>
      <c r="I187" t="s">
        <v>43</v>
      </c>
      <c r="J187">
        <v>2</v>
      </c>
    </row>
    <row r="188" spans="1:10" outlineLevel="1">
      <c r="A188" t="str">
        <f>A187</f>
        <v>SU23</v>
      </c>
      <c r="B188" t="str">
        <f t="shared" ref="B188" si="182">B187</f>
        <v>8072800</v>
      </c>
      <c r="C188" t="str">
        <f t="shared" ref="C188" si="183">C187</f>
        <v>118536</v>
      </c>
      <c r="D188" t="str">
        <f t="shared" ref="D188" si="184">D187</f>
        <v>VARSITY OVERSIZED CREW</v>
      </c>
      <c r="E188" t="str">
        <f t="shared" ref="E188" si="185">E187</f>
        <v>GREN</v>
      </c>
      <c r="F188" s="131" t="s">
        <v>184</v>
      </c>
      <c r="G188">
        <f>SUBTOTAL(9,G182:G187)</f>
        <v>42</v>
      </c>
      <c r="H188" t="str">
        <f t="shared" ref="H188" si="186">H187</f>
        <v>195292401007</v>
      </c>
      <c r="I188" t="s">
        <v>184</v>
      </c>
      <c r="J188">
        <v>42</v>
      </c>
    </row>
    <row r="189" spans="1:10" outlineLevel="2">
      <c r="A189" t="s">
        <v>146</v>
      </c>
      <c r="B189" t="str">
        <f>"8071300"</f>
        <v>8071300</v>
      </c>
      <c r="C189" t="str">
        <f t="shared" ref="C189:C194" si="187">"118536"</f>
        <v>118536</v>
      </c>
      <c r="D189" t="s">
        <v>148</v>
      </c>
      <c r="E189" t="s">
        <v>145</v>
      </c>
      <c r="F189" t="s">
        <v>44</v>
      </c>
      <c r="G189">
        <v>10</v>
      </c>
      <c r="H189" t="str">
        <f t="shared" ref="H189:H194" si="188">"195292401038"</f>
        <v>195292401038</v>
      </c>
      <c r="I189" t="s">
        <v>44</v>
      </c>
      <c r="J189">
        <v>10</v>
      </c>
    </row>
    <row r="190" spans="1:10" outlineLevel="2">
      <c r="A190" t="s">
        <v>146</v>
      </c>
      <c r="B190" t="str">
        <f>"8071600"</f>
        <v>8071600</v>
      </c>
      <c r="C190" t="str">
        <f t="shared" si="187"/>
        <v>118536</v>
      </c>
      <c r="D190" t="s">
        <v>148</v>
      </c>
      <c r="E190" t="s">
        <v>145</v>
      </c>
      <c r="F190" t="s">
        <v>44</v>
      </c>
      <c r="G190">
        <v>11</v>
      </c>
      <c r="H190" t="str">
        <f t="shared" si="188"/>
        <v>195292401038</v>
      </c>
      <c r="I190" t="s">
        <v>44</v>
      </c>
      <c r="J190">
        <v>11</v>
      </c>
    </row>
    <row r="191" spans="1:10" outlineLevel="2">
      <c r="A191" t="s">
        <v>146</v>
      </c>
      <c r="B191" t="str">
        <f>"8071900"</f>
        <v>8071900</v>
      </c>
      <c r="C191" t="str">
        <f t="shared" si="187"/>
        <v>118536</v>
      </c>
      <c r="D191" t="s">
        <v>148</v>
      </c>
      <c r="E191" t="s">
        <v>145</v>
      </c>
      <c r="F191" t="s">
        <v>44</v>
      </c>
      <c r="G191">
        <v>2</v>
      </c>
      <c r="H191" t="str">
        <f t="shared" si="188"/>
        <v>195292401038</v>
      </c>
      <c r="I191" t="s">
        <v>44</v>
      </c>
      <c r="J191">
        <v>2</v>
      </c>
    </row>
    <row r="192" spans="1:10" outlineLevel="2">
      <c r="A192" t="s">
        <v>146</v>
      </c>
      <c r="B192" t="str">
        <f>"8072200"</f>
        <v>8072200</v>
      </c>
      <c r="C192" t="str">
        <f t="shared" si="187"/>
        <v>118536</v>
      </c>
      <c r="D192" t="s">
        <v>148</v>
      </c>
      <c r="E192" t="s">
        <v>145</v>
      </c>
      <c r="F192" t="s">
        <v>44</v>
      </c>
      <c r="G192">
        <v>2</v>
      </c>
      <c r="H192" t="str">
        <f t="shared" si="188"/>
        <v>195292401038</v>
      </c>
      <c r="I192" t="s">
        <v>44</v>
      </c>
      <c r="J192">
        <v>2</v>
      </c>
    </row>
    <row r="193" spans="1:10" outlineLevel="2">
      <c r="A193" t="s">
        <v>146</v>
      </c>
      <c r="B193" t="str">
        <f>"8072500"</f>
        <v>8072500</v>
      </c>
      <c r="C193" t="str">
        <f t="shared" si="187"/>
        <v>118536</v>
      </c>
      <c r="D193" t="s">
        <v>148</v>
      </c>
      <c r="E193" t="s">
        <v>145</v>
      </c>
      <c r="F193" t="s">
        <v>44</v>
      </c>
      <c r="G193">
        <v>2</v>
      </c>
      <c r="H193" t="str">
        <f t="shared" si="188"/>
        <v>195292401038</v>
      </c>
      <c r="I193" t="s">
        <v>44</v>
      </c>
      <c r="J193">
        <v>2</v>
      </c>
    </row>
    <row r="194" spans="1:10" outlineLevel="2">
      <c r="A194" t="s">
        <v>146</v>
      </c>
      <c r="B194" t="str">
        <f>"8072800"</f>
        <v>8072800</v>
      </c>
      <c r="C194" t="str">
        <f t="shared" si="187"/>
        <v>118536</v>
      </c>
      <c r="D194" t="s">
        <v>148</v>
      </c>
      <c r="E194" t="s">
        <v>145</v>
      </c>
      <c r="F194" t="s">
        <v>44</v>
      </c>
      <c r="G194">
        <v>1</v>
      </c>
      <c r="H194" t="str">
        <f t="shared" si="188"/>
        <v>195292401038</v>
      </c>
      <c r="I194" t="s">
        <v>44</v>
      </c>
      <c r="J194">
        <v>1</v>
      </c>
    </row>
    <row r="195" spans="1:10" outlineLevel="1">
      <c r="A195" t="str">
        <f>A194</f>
        <v>SU23</v>
      </c>
      <c r="B195" t="str">
        <f t="shared" ref="B195" si="189">B194</f>
        <v>8072800</v>
      </c>
      <c r="C195" t="str">
        <f t="shared" ref="C195" si="190">C194</f>
        <v>118536</v>
      </c>
      <c r="D195" t="str">
        <f t="shared" ref="D195" si="191">D194</f>
        <v>VARSITY OVERSIZED CREW</v>
      </c>
      <c r="E195" t="str">
        <f t="shared" ref="E195" si="192">E194</f>
        <v>GREN</v>
      </c>
      <c r="F195" s="131" t="s">
        <v>185</v>
      </c>
      <c r="G195">
        <f>SUBTOTAL(9,G189:G194)</f>
        <v>28</v>
      </c>
      <c r="H195" t="str">
        <f t="shared" ref="H195" si="193">H194</f>
        <v>195292401038</v>
      </c>
      <c r="I195" t="s">
        <v>185</v>
      </c>
      <c r="J195">
        <v>28</v>
      </c>
    </row>
    <row r="196" spans="1:10" outlineLevel="2">
      <c r="A196" t="s">
        <v>146</v>
      </c>
      <c r="B196" t="str">
        <f>"8071300"</f>
        <v>8071300</v>
      </c>
      <c r="C196" t="str">
        <f>"118536"</f>
        <v>118536</v>
      </c>
      <c r="D196" t="s">
        <v>148</v>
      </c>
      <c r="E196" t="s">
        <v>145</v>
      </c>
      <c r="F196" t="s">
        <v>45</v>
      </c>
      <c r="G196">
        <v>3</v>
      </c>
      <c r="H196" t="str">
        <f>"195292401045"</f>
        <v>195292401045</v>
      </c>
      <c r="I196" t="s">
        <v>45</v>
      </c>
      <c r="J196">
        <v>3</v>
      </c>
    </row>
    <row r="197" spans="1:10" outlineLevel="2">
      <c r="A197" t="s">
        <v>146</v>
      </c>
      <c r="B197" t="str">
        <f>"8071600"</f>
        <v>8071600</v>
      </c>
      <c r="C197" t="str">
        <f>"118536"</f>
        <v>118536</v>
      </c>
      <c r="D197" t="s">
        <v>148</v>
      </c>
      <c r="E197" t="s">
        <v>145</v>
      </c>
      <c r="F197" t="s">
        <v>45</v>
      </c>
      <c r="G197">
        <v>3</v>
      </c>
      <c r="H197" t="str">
        <f>"195292401045"</f>
        <v>195292401045</v>
      </c>
      <c r="I197" t="s">
        <v>45</v>
      </c>
      <c r="J197">
        <v>3</v>
      </c>
    </row>
    <row r="198" spans="1:10" outlineLevel="2">
      <c r="A198" t="s">
        <v>146</v>
      </c>
      <c r="B198" t="str">
        <f>"8071900"</f>
        <v>8071900</v>
      </c>
      <c r="C198" t="str">
        <f>"118536"</f>
        <v>118536</v>
      </c>
      <c r="D198" t="s">
        <v>148</v>
      </c>
      <c r="E198" t="s">
        <v>145</v>
      </c>
      <c r="F198" t="s">
        <v>45</v>
      </c>
      <c r="G198">
        <v>1</v>
      </c>
      <c r="H198" t="str">
        <f>"195292401045"</f>
        <v>195292401045</v>
      </c>
      <c r="I198" t="s">
        <v>45</v>
      </c>
      <c r="J198">
        <v>1</v>
      </c>
    </row>
    <row r="199" spans="1:10" outlineLevel="2">
      <c r="A199" t="s">
        <v>146</v>
      </c>
      <c r="B199" t="str">
        <f>"8072200"</f>
        <v>8072200</v>
      </c>
      <c r="C199" t="str">
        <f>"118536"</f>
        <v>118536</v>
      </c>
      <c r="D199" t="s">
        <v>148</v>
      </c>
      <c r="E199" t="s">
        <v>145</v>
      </c>
      <c r="F199" t="s">
        <v>45</v>
      </c>
      <c r="G199">
        <v>1</v>
      </c>
      <c r="H199" t="str">
        <f>"195292401045"</f>
        <v>195292401045</v>
      </c>
      <c r="I199" t="s">
        <v>45</v>
      </c>
      <c r="J199">
        <v>1</v>
      </c>
    </row>
    <row r="200" spans="1:10" outlineLevel="2">
      <c r="A200" t="s">
        <v>146</v>
      </c>
      <c r="B200" t="str">
        <f>"8072500"</f>
        <v>8072500</v>
      </c>
      <c r="C200" t="str">
        <f>"118536"</f>
        <v>118536</v>
      </c>
      <c r="D200" t="s">
        <v>148</v>
      </c>
      <c r="E200" t="s">
        <v>145</v>
      </c>
      <c r="F200" t="s">
        <v>45</v>
      </c>
      <c r="G200">
        <v>1</v>
      </c>
      <c r="H200" t="str">
        <f>"195292401045"</f>
        <v>195292401045</v>
      </c>
      <c r="I200" t="s">
        <v>45</v>
      </c>
      <c r="J200">
        <v>1</v>
      </c>
    </row>
    <row r="201" spans="1:10" outlineLevel="1">
      <c r="A201" t="str">
        <f>A200</f>
        <v>SU23</v>
      </c>
      <c r="B201" t="str">
        <f t="shared" ref="B201" si="194">B200</f>
        <v>8072500</v>
      </c>
      <c r="C201" t="str">
        <f t="shared" ref="C201" si="195">C200</f>
        <v>118536</v>
      </c>
      <c r="D201" t="str">
        <f t="shared" ref="D201" si="196">D200</f>
        <v>VARSITY OVERSIZED CREW</v>
      </c>
      <c r="E201" t="str">
        <f t="shared" ref="E201" si="197">E200</f>
        <v>GREN</v>
      </c>
      <c r="F201" s="131" t="s">
        <v>186</v>
      </c>
      <c r="G201">
        <f>SUBTOTAL(9,G196:G200)</f>
        <v>9</v>
      </c>
      <c r="H201" t="str">
        <f t="shared" ref="H201" si="198">H200</f>
        <v>195292401045</v>
      </c>
      <c r="I201" t="s">
        <v>186</v>
      </c>
      <c r="J201">
        <v>9</v>
      </c>
    </row>
    <row r="202" spans="1:10" outlineLevel="2">
      <c r="A202" t="s">
        <v>146</v>
      </c>
      <c r="B202" t="str">
        <f>"8071300"</f>
        <v>8071300</v>
      </c>
      <c r="C202" t="str">
        <f t="shared" ref="C202:C207" si="199">"118536"</f>
        <v>118536</v>
      </c>
      <c r="D202" t="s">
        <v>148</v>
      </c>
      <c r="E202" t="s">
        <v>149</v>
      </c>
      <c r="F202" t="s">
        <v>41</v>
      </c>
      <c r="G202">
        <v>35</v>
      </c>
      <c r="H202" t="str">
        <f t="shared" ref="H202:H207" si="200">"195292401076"</f>
        <v>195292401076</v>
      </c>
      <c r="I202" t="s">
        <v>41</v>
      </c>
      <c r="J202">
        <v>35</v>
      </c>
    </row>
    <row r="203" spans="1:10" outlineLevel="2">
      <c r="A203" t="s">
        <v>146</v>
      </c>
      <c r="B203" t="str">
        <f>"8071600"</f>
        <v>8071600</v>
      </c>
      <c r="C203" t="str">
        <f t="shared" si="199"/>
        <v>118536</v>
      </c>
      <c r="D203" t="s">
        <v>148</v>
      </c>
      <c r="E203" t="s">
        <v>149</v>
      </c>
      <c r="F203" t="s">
        <v>41</v>
      </c>
      <c r="G203">
        <v>59</v>
      </c>
      <c r="H203" t="str">
        <f t="shared" si="200"/>
        <v>195292401076</v>
      </c>
      <c r="I203" t="s">
        <v>41</v>
      </c>
      <c r="J203">
        <v>59</v>
      </c>
    </row>
    <row r="204" spans="1:10" outlineLevel="2">
      <c r="A204" t="s">
        <v>146</v>
      </c>
      <c r="B204" t="str">
        <f>"8071900"</f>
        <v>8071900</v>
      </c>
      <c r="C204" t="str">
        <f t="shared" si="199"/>
        <v>118536</v>
      </c>
      <c r="D204" t="s">
        <v>148</v>
      </c>
      <c r="E204" t="s">
        <v>149</v>
      </c>
      <c r="F204" t="s">
        <v>41</v>
      </c>
      <c r="G204">
        <v>4</v>
      </c>
      <c r="H204" t="str">
        <f t="shared" si="200"/>
        <v>195292401076</v>
      </c>
      <c r="I204" t="s">
        <v>41</v>
      </c>
      <c r="J204">
        <v>4</v>
      </c>
    </row>
    <row r="205" spans="1:10" outlineLevel="2">
      <c r="A205" t="s">
        <v>146</v>
      </c>
      <c r="B205" t="str">
        <f>"8072200"</f>
        <v>8072200</v>
      </c>
      <c r="C205" t="str">
        <f t="shared" si="199"/>
        <v>118536</v>
      </c>
      <c r="D205" t="s">
        <v>148</v>
      </c>
      <c r="E205" t="s">
        <v>149</v>
      </c>
      <c r="F205" t="s">
        <v>41</v>
      </c>
      <c r="G205">
        <v>6</v>
      </c>
      <c r="H205" t="str">
        <f t="shared" si="200"/>
        <v>195292401076</v>
      </c>
      <c r="I205" t="s">
        <v>41</v>
      </c>
      <c r="J205">
        <v>6</v>
      </c>
    </row>
    <row r="206" spans="1:10" outlineLevel="2">
      <c r="A206" t="s">
        <v>146</v>
      </c>
      <c r="B206" t="str">
        <f>"8072500"</f>
        <v>8072500</v>
      </c>
      <c r="C206" t="str">
        <f t="shared" si="199"/>
        <v>118536</v>
      </c>
      <c r="D206" t="s">
        <v>148</v>
      </c>
      <c r="E206" t="s">
        <v>149</v>
      </c>
      <c r="F206" t="s">
        <v>41</v>
      </c>
      <c r="G206">
        <v>7</v>
      </c>
      <c r="H206" t="str">
        <f t="shared" si="200"/>
        <v>195292401076</v>
      </c>
      <c r="I206" t="s">
        <v>41</v>
      </c>
      <c r="J206">
        <v>7</v>
      </c>
    </row>
    <row r="207" spans="1:10" outlineLevel="2">
      <c r="A207" t="s">
        <v>146</v>
      </c>
      <c r="B207" t="str">
        <f>"8072800"</f>
        <v>8072800</v>
      </c>
      <c r="C207" t="str">
        <f t="shared" si="199"/>
        <v>118536</v>
      </c>
      <c r="D207" t="s">
        <v>148</v>
      </c>
      <c r="E207" t="s">
        <v>149</v>
      </c>
      <c r="F207" t="s">
        <v>41</v>
      </c>
      <c r="G207">
        <v>4</v>
      </c>
      <c r="H207" t="str">
        <f t="shared" si="200"/>
        <v>195292401076</v>
      </c>
      <c r="I207" t="s">
        <v>41</v>
      </c>
      <c r="J207">
        <v>4</v>
      </c>
    </row>
    <row r="208" spans="1:10" outlineLevel="1">
      <c r="A208" t="str">
        <f>A207</f>
        <v>SU23</v>
      </c>
      <c r="B208" t="str">
        <f t="shared" ref="B208" si="201">B207</f>
        <v>8072800</v>
      </c>
      <c r="C208" t="str">
        <f t="shared" ref="C208" si="202">C207</f>
        <v>118536</v>
      </c>
      <c r="D208" t="str">
        <f t="shared" ref="D208" si="203">D207</f>
        <v>VARSITY OVERSIZED CREW</v>
      </c>
      <c r="E208" t="str">
        <f t="shared" ref="E208" si="204">E207</f>
        <v>WASB</v>
      </c>
      <c r="F208" s="131" t="s">
        <v>182</v>
      </c>
      <c r="G208">
        <f>SUBTOTAL(9,G202:G207)</f>
        <v>115</v>
      </c>
      <c r="H208" t="str">
        <f t="shared" ref="H208" si="205">H207</f>
        <v>195292401076</v>
      </c>
      <c r="I208" t="s">
        <v>182</v>
      </c>
      <c r="J208">
        <v>115</v>
      </c>
    </row>
    <row r="209" spans="1:10" outlineLevel="2">
      <c r="A209" t="s">
        <v>146</v>
      </c>
      <c r="B209" t="str">
        <f>"8071300"</f>
        <v>8071300</v>
      </c>
      <c r="C209" t="str">
        <f t="shared" ref="C209:C214" si="206">"118536"</f>
        <v>118536</v>
      </c>
      <c r="D209" t="s">
        <v>148</v>
      </c>
      <c r="E209" t="s">
        <v>149</v>
      </c>
      <c r="F209" t="s">
        <v>42</v>
      </c>
      <c r="G209">
        <v>39</v>
      </c>
      <c r="H209" t="str">
        <f t="shared" ref="H209:H214" si="207">"195292401069"</f>
        <v>195292401069</v>
      </c>
      <c r="I209" t="s">
        <v>42</v>
      </c>
      <c r="J209">
        <v>39</v>
      </c>
    </row>
    <row r="210" spans="1:10" outlineLevel="2">
      <c r="A210" t="s">
        <v>146</v>
      </c>
      <c r="B210" t="str">
        <f>"8071600"</f>
        <v>8071600</v>
      </c>
      <c r="C210" t="str">
        <f t="shared" si="206"/>
        <v>118536</v>
      </c>
      <c r="D210" t="s">
        <v>148</v>
      </c>
      <c r="E210" t="s">
        <v>149</v>
      </c>
      <c r="F210" t="s">
        <v>42</v>
      </c>
      <c r="G210">
        <v>57</v>
      </c>
      <c r="H210" t="str">
        <f t="shared" si="207"/>
        <v>195292401069</v>
      </c>
      <c r="I210" t="s">
        <v>42</v>
      </c>
      <c r="J210">
        <v>57</v>
      </c>
    </row>
    <row r="211" spans="1:10" outlineLevel="2">
      <c r="A211" t="s">
        <v>146</v>
      </c>
      <c r="B211" t="str">
        <f>"8071900"</f>
        <v>8071900</v>
      </c>
      <c r="C211" t="str">
        <f t="shared" si="206"/>
        <v>118536</v>
      </c>
      <c r="D211" t="s">
        <v>148</v>
      </c>
      <c r="E211" t="s">
        <v>149</v>
      </c>
      <c r="F211" t="s">
        <v>42</v>
      </c>
      <c r="G211">
        <v>5</v>
      </c>
      <c r="H211" t="str">
        <f t="shared" si="207"/>
        <v>195292401069</v>
      </c>
      <c r="I211" t="s">
        <v>42</v>
      </c>
      <c r="J211">
        <v>5</v>
      </c>
    </row>
    <row r="212" spans="1:10" outlineLevel="2">
      <c r="A212" t="s">
        <v>146</v>
      </c>
      <c r="B212" t="str">
        <f>"8072200"</f>
        <v>8072200</v>
      </c>
      <c r="C212" t="str">
        <f t="shared" si="206"/>
        <v>118536</v>
      </c>
      <c r="D212" t="s">
        <v>148</v>
      </c>
      <c r="E212" t="s">
        <v>149</v>
      </c>
      <c r="F212" t="s">
        <v>42</v>
      </c>
      <c r="G212">
        <v>7</v>
      </c>
      <c r="H212" t="str">
        <f t="shared" si="207"/>
        <v>195292401069</v>
      </c>
      <c r="I212" t="s">
        <v>42</v>
      </c>
      <c r="J212">
        <v>7</v>
      </c>
    </row>
    <row r="213" spans="1:10" outlineLevel="2">
      <c r="A213" t="s">
        <v>146</v>
      </c>
      <c r="B213" t="str">
        <f>"8072500"</f>
        <v>8072500</v>
      </c>
      <c r="C213" t="str">
        <f t="shared" si="206"/>
        <v>118536</v>
      </c>
      <c r="D213" t="s">
        <v>148</v>
      </c>
      <c r="E213" t="s">
        <v>149</v>
      </c>
      <c r="F213" t="s">
        <v>42</v>
      </c>
      <c r="G213">
        <v>6</v>
      </c>
      <c r="H213" t="str">
        <f t="shared" si="207"/>
        <v>195292401069</v>
      </c>
      <c r="I213" t="s">
        <v>42</v>
      </c>
      <c r="J213">
        <v>6</v>
      </c>
    </row>
    <row r="214" spans="1:10" outlineLevel="2">
      <c r="A214" t="s">
        <v>146</v>
      </c>
      <c r="B214" t="str">
        <f>"8072800"</f>
        <v>8072800</v>
      </c>
      <c r="C214" t="str">
        <f t="shared" si="206"/>
        <v>118536</v>
      </c>
      <c r="D214" t="s">
        <v>148</v>
      </c>
      <c r="E214" t="s">
        <v>149</v>
      </c>
      <c r="F214" t="s">
        <v>42</v>
      </c>
      <c r="G214">
        <v>3</v>
      </c>
      <c r="H214" t="str">
        <f t="shared" si="207"/>
        <v>195292401069</v>
      </c>
      <c r="I214" t="s">
        <v>42</v>
      </c>
      <c r="J214">
        <v>3</v>
      </c>
    </row>
    <row r="215" spans="1:10" outlineLevel="1">
      <c r="A215" t="str">
        <f>A214</f>
        <v>SU23</v>
      </c>
      <c r="B215" t="str">
        <f t="shared" ref="B215" si="208">B214</f>
        <v>8072800</v>
      </c>
      <c r="C215" t="str">
        <f t="shared" ref="C215" si="209">C214</f>
        <v>118536</v>
      </c>
      <c r="D215" t="str">
        <f t="shared" ref="D215" si="210">D214</f>
        <v>VARSITY OVERSIZED CREW</v>
      </c>
      <c r="E215" t="str">
        <f t="shared" ref="E215" si="211">E214</f>
        <v>WASB</v>
      </c>
      <c r="F215" s="131" t="s">
        <v>183</v>
      </c>
      <c r="G215">
        <f>SUBTOTAL(9,G209:G214)</f>
        <v>117</v>
      </c>
      <c r="H215" t="str">
        <f t="shared" ref="H215" si="212">H214</f>
        <v>195292401069</v>
      </c>
      <c r="I215" t="s">
        <v>183</v>
      </c>
      <c r="J215">
        <v>117</v>
      </c>
    </row>
    <row r="216" spans="1:10" outlineLevel="2">
      <c r="A216" t="s">
        <v>146</v>
      </c>
      <c r="B216" t="str">
        <f>"8071300"</f>
        <v>8071300</v>
      </c>
      <c r="C216" t="str">
        <f t="shared" ref="C216:C221" si="213">"118536"</f>
        <v>118536</v>
      </c>
      <c r="D216" t="s">
        <v>148</v>
      </c>
      <c r="E216" t="s">
        <v>149</v>
      </c>
      <c r="F216" t="s">
        <v>43</v>
      </c>
      <c r="G216">
        <v>32</v>
      </c>
      <c r="H216" t="str">
        <f t="shared" ref="H216:H221" si="214">"195292401052"</f>
        <v>195292401052</v>
      </c>
      <c r="I216" t="s">
        <v>43</v>
      </c>
      <c r="J216">
        <v>32</v>
      </c>
    </row>
    <row r="217" spans="1:10" outlineLevel="2">
      <c r="A217" t="s">
        <v>146</v>
      </c>
      <c r="B217" t="str">
        <f>"8071600"</f>
        <v>8071600</v>
      </c>
      <c r="C217" t="str">
        <f t="shared" si="213"/>
        <v>118536</v>
      </c>
      <c r="D217" t="s">
        <v>148</v>
      </c>
      <c r="E217" t="s">
        <v>149</v>
      </c>
      <c r="F217" t="s">
        <v>43</v>
      </c>
      <c r="G217">
        <v>47</v>
      </c>
      <c r="H217" t="str">
        <f t="shared" si="214"/>
        <v>195292401052</v>
      </c>
      <c r="I217" t="s">
        <v>43</v>
      </c>
      <c r="J217">
        <v>47</v>
      </c>
    </row>
    <row r="218" spans="1:10" outlineLevel="2">
      <c r="A218" t="s">
        <v>146</v>
      </c>
      <c r="B218" t="str">
        <f>"8071900"</f>
        <v>8071900</v>
      </c>
      <c r="C218" t="str">
        <f t="shared" si="213"/>
        <v>118536</v>
      </c>
      <c r="D218" t="s">
        <v>148</v>
      </c>
      <c r="E218" t="s">
        <v>149</v>
      </c>
      <c r="F218" t="s">
        <v>43</v>
      </c>
      <c r="G218">
        <v>4</v>
      </c>
      <c r="H218" t="str">
        <f t="shared" si="214"/>
        <v>195292401052</v>
      </c>
      <c r="I218" t="s">
        <v>43</v>
      </c>
      <c r="J218">
        <v>4</v>
      </c>
    </row>
    <row r="219" spans="1:10" outlineLevel="2">
      <c r="A219" t="s">
        <v>146</v>
      </c>
      <c r="B219" t="str">
        <f>"8072200"</f>
        <v>8072200</v>
      </c>
      <c r="C219" t="str">
        <f t="shared" si="213"/>
        <v>118536</v>
      </c>
      <c r="D219" t="s">
        <v>148</v>
      </c>
      <c r="E219" t="s">
        <v>149</v>
      </c>
      <c r="F219" t="s">
        <v>43</v>
      </c>
      <c r="G219">
        <v>5</v>
      </c>
      <c r="H219" t="str">
        <f t="shared" si="214"/>
        <v>195292401052</v>
      </c>
      <c r="I219" t="s">
        <v>43</v>
      </c>
      <c r="J219">
        <v>5</v>
      </c>
    </row>
    <row r="220" spans="1:10" outlineLevel="2">
      <c r="A220" t="s">
        <v>146</v>
      </c>
      <c r="B220" t="str">
        <f>"8072500"</f>
        <v>8072500</v>
      </c>
      <c r="C220" t="str">
        <f t="shared" si="213"/>
        <v>118536</v>
      </c>
      <c r="D220" t="s">
        <v>148</v>
      </c>
      <c r="E220" t="s">
        <v>149</v>
      </c>
      <c r="F220" t="s">
        <v>43</v>
      </c>
      <c r="G220">
        <v>5</v>
      </c>
      <c r="H220" t="str">
        <f t="shared" si="214"/>
        <v>195292401052</v>
      </c>
      <c r="I220" t="s">
        <v>43</v>
      </c>
      <c r="J220">
        <v>5</v>
      </c>
    </row>
    <row r="221" spans="1:10" outlineLevel="2">
      <c r="A221" t="s">
        <v>146</v>
      </c>
      <c r="B221" t="str">
        <f>"8072800"</f>
        <v>8072800</v>
      </c>
      <c r="C221" t="str">
        <f t="shared" si="213"/>
        <v>118536</v>
      </c>
      <c r="D221" t="s">
        <v>148</v>
      </c>
      <c r="E221" t="s">
        <v>149</v>
      </c>
      <c r="F221" t="s">
        <v>43</v>
      </c>
      <c r="G221">
        <v>2</v>
      </c>
      <c r="H221" t="str">
        <f t="shared" si="214"/>
        <v>195292401052</v>
      </c>
      <c r="I221" t="s">
        <v>43</v>
      </c>
      <c r="J221">
        <v>2</v>
      </c>
    </row>
    <row r="222" spans="1:10" outlineLevel="1">
      <c r="A222" t="str">
        <f>A221</f>
        <v>SU23</v>
      </c>
      <c r="B222" t="str">
        <f t="shared" ref="B222" si="215">B221</f>
        <v>8072800</v>
      </c>
      <c r="C222" t="str">
        <f t="shared" ref="C222" si="216">C221</f>
        <v>118536</v>
      </c>
      <c r="D222" t="str">
        <f t="shared" ref="D222" si="217">D221</f>
        <v>VARSITY OVERSIZED CREW</v>
      </c>
      <c r="E222" t="str">
        <f t="shared" ref="E222" si="218">E221</f>
        <v>WASB</v>
      </c>
      <c r="F222" s="131" t="s">
        <v>184</v>
      </c>
      <c r="G222">
        <f>SUBTOTAL(9,G216:G221)</f>
        <v>95</v>
      </c>
      <c r="H222" t="str">
        <f t="shared" ref="H222" si="219">H221</f>
        <v>195292401052</v>
      </c>
      <c r="I222" t="s">
        <v>184</v>
      </c>
      <c r="J222">
        <v>95</v>
      </c>
    </row>
    <row r="223" spans="1:10" outlineLevel="2">
      <c r="A223" t="s">
        <v>146</v>
      </c>
      <c r="B223" t="str">
        <f>"8071300"</f>
        <v>8071300</v>
      </c>
      <c r="C223" t="str">
        <f t="shared" ref="C223:C228" si="220">"118536"</f>
        <v>118536</v>
      </c>
      <c r="D223" t="s">
        <v>148</v>
      </c>
      <c r="E223" t="s">
        <v>149</v>
      </c>
      <c r="F223" t="s">
        <v>44</v>
      </c>
      <c r="G223">
        <v>16</v>
      </c>
      <c r="H223" t="str">
        <f t="shared" ref="H223:H228" si="221">"195292401083"</f>
        <v>195292401083</v>
      </c>
      <c r="I223" t="s">
        <v>44</v>
      </c>
      <c r="J223">
        <v>16</v>
      </c>
    </row>
    <row r="224" spans="1:10" outlineLevel="2">
      <c r="A224" t="s">
        <v>146</v>
      </c>
      <c r="B224" t="str">
        <f>"8071600"</f>
        <v>8071600</v>
      </c>
      <c r="C224" t="str">
        <f t="shared" si="220"/>
        <v>118536</v>
      </c>
      <c r="D224" t="s">
        <v>148</v>
      </c>
      <c r="E224" t="s">
        <v>149</v>
      </c>
      <c r="F224" t="s">
        <v>44</v>
      </c>
      <c r="G224">
        <v>28</v>
      </c>
      <c r="H224" t="str">
        <f t="shared" si="221"/>
        <v>195292401083</v>
      </c>
      <c r="I224" t="s">
        <v>44</v>
      </c>
      <c r="J224">
        <v>28</v>
      </c>
    </row>
    <row r="225" spans="1:10" outlineLevel="2">
      <c r="A225" t="s">
        <v>146</v>
      </c>
      <c r="B225" t="str">
        <f>"8071900"</f>
        <v>8071900</v>
      </c>
      <c r="C225" t="str">
        <f t="shared" si="220"/>
        <v>118536</v>
      </c>
      <c r="D225" t="s">
        <v>148</v>
      </c>
      <c r="E225" t="s">
        <v>149</v>
      </c>
      <c r="F225" t="s">
        <v>44</v>
      </c>
      <c r="G225">
        <v>2</v>
      </c>
      <c r="H225" t="str">
        <f t="shared" si="221"/>
        <v>195292401083</v>
      </c>
      <c r="I225" t="s">
        <v>44</v>
      </c>
      <c r="J225">
        <v>2</v>
      </c>
    </row>
    <row r="226" spans="1:10" outlineLevel="2">
      <c r="A226" t="s">
        <v>146</v>
      </c>
      <c r="B226" t="str">
        <f>"8072200"</f>
        <v>8072200</v>
      </c>
      <c r="C226" t="str">
        <f t="shared" si="220"/>
        <v>118536</v>
      </c>
      <c r="D226" t="s">
        <v>148</v>
      </c>
      <c r="E226" t="s">
        <v>149</v>
      </c>
      <c r="F226" t="s">
        <v>44</v>
      </c>
      <c r="G226">
        <v>3</v>
      </c>
      <c r="H226" t="str">
        <f t="shared" si="221"/>
        <v>195292401083</v>
      </c>
      <c r="I226" t="s">
        <v>44</v>
      </c>
      <c r="J226">
        <v>3</v>
      </c>
    </row>
    <row r="227" spans="1:10" outlineLevel="2">
      <c r="A227" t="s">
        <v>146</v>
      </c>
      <c r="B227" t="str">
        <f>"8072500"</f>
        <v>8072500</v>
      </c>
      <c r="C227" t="str">
        <f t="shared" si="220"/>
        <v>118536</v>
      </c>
      <c r="D227" t="s">
        <v>148</v>
      </c>
      <c r="E227" t="s">
        <v>149</v>
      </c>
      <c r="F227" t="s">
        <v>44</v>
      </c>
      <c r="G227">
        <v>3</v>
      </c>
      <c r="H227" t="str">
        <f t="shared" si="221"/>
        <v>195292401083</v>
      </c>
      <c r="I227" t="s">
        <v>44</v>
      </c>
      <c r="J227">
        <v>3</v>
      </c>
    </row>
    <row r="228" spans="1:10" outlineLevel="2">
      <c r="A228" t="s">
        <v>146</v>
      </c>
      <c r="B228" t="str">
        <f>"8072800"</f>
        <v>8072800</v>
      </c>
      <c r="C228" t="str">
        <f t="shared" si="220"/>
        <v>118536</v>
      </c>
      <c r="D228" t="s">
        <v>148</v>
      </c>
      <c r="E228" t="s">
        <v>149</v>
      </c>
      <c r="F228" t="s">
        <v>44</v>
      </c>
      <c r="G228">
        <v>2</v>
      </c>
      <c r="H228" t="str">
        <f t="shared" si="221"/>
        <v>195292401083</v>
      </c>
      <c r="I228" t="s">
        <v>44</v>
      </c>
      <c r="J228">
        <v>2</v>
      </c>
    </row>
    <row r="229" spans="1:10" outlineLevel="1">
      <c r="A229" t="str">
        <f>A228</f>
        <v>SU23</v>
      </c>
      <c r="B229" t="str">
        <f t="shared" ref="B229" si="222">B228</f>
        <v>8072800</v>
      </c>
      <c r="C229" t="str">
        <f t="shared" ref="C229" si="223">C228</f>
        <v>118536</v>
      </c>
      <c r="D229" t="str">
        <f t="shared" ref="D229" si="224">D228</f>
        <v>VARSITY OVERSIZED CREW</v>
      </c>
      <c r="E229" t="str">
        <f t="shared" ref="E229" si="225">E228</f>
        <v>WASB</v>
      </c>
      <c r="F229" s="131" t="s">
        <v>185</v>
      </c>
      <c r="G229">
        <f>SUBTOTAL(9,G223:G228)</f>
        <v>54</v>
      </c>
      <c r="H229" t="str">
        <f t="shared" ref="H229" si="226">H228</f>
        <v>195292401083</v>
      </c>
      <c r="I229" t="s">
        <v>185</v>
      </c>
      <c r="J229">
        <v>54</v>
      </c>
    </row>
    <row r="230" spans="1:10" outlineLevel="2">
      <c r="A230" t="s">
        <v>146</v>
      </c>
      <c r="B230" t="str">
        <f>"8071300"</f>
        <v>8071300</v>
      </c>
      <c r="C230" t="str">
        <f t="shared" ref="C230:C235" si="227">"118536"</f>
        <v>118536</v>
      </c>
      <c r="D230" t="s">
        <v>148</v>
      </c>
      <c r="E230" t="s">
        <v>149</v>
      </c>
      <c r="F230" t="s">
        <v>45</v>
      </c>
      <c r="G230">
        <v>6</v>
      </c>
      <c r="H230" t="str">
        <f t="shared" ref="H230:H235" si="228">"195292401090"</f>
        <v>195292401090</v>
      </c>
      <c r="I230" t="s">
        <v>45</v>
      </c>
      <c r="J230">
        <v>6</v>
      </c>
    </row>
    <row r="231" spans="1:10" outlineLevel="2">
      <c r="A231" t="s">
        <v>146</v>
      </c>
      <c r="B231" t="str">
        <f>"8071600"</f>
        <v>8071600</v>
      </c>
      <c r="C231" t="str">
        <f t="shared" si="227"/>
        <v>118536</v>
      </c>
      <c r="D231" t="s">
        <v>148</v>
      </c>
      <c r="E231" t="s">
        <v>149</v>
      </c>
      <c r="F231" t="s">
        <v>45</v>
      </c>
      <c r="G231">
        <v>9</v>
      </c>
      <c r="H231" t="str">
        <f t="shared" si="228"/>
        <v>195292401090</v>
      </c>
      <c r="I231" t="s">
        <v>45</v>
      </c>
      <c r="J231">
        <v>9</v>
      </c>
    </row>
    <row r="232" spans="1:10" outlineLevel="2">
      <c r="A232" t="s">
        <v>146</v>
      </c>
      <c r="B232" t="str">
        <f>"8071900"</f>
        <v>8071900</v>
      </c>
      <c r="C232" t="str">
        <f t="shared" si="227"/>
        <v>118536</v>
      </c>
      <c r="D232" t="s">
        <v>148</v>
      </c>
      <c r="E232" t="s">
        <v>149</v>
      </c>
      <c r="F232" t="s">
        <v>45</v>
      </c>
      <c r="G232">
        <v>1</v>
      </c>
      <c r="H232" t="str">
        <f t="shared" si="228"/>
        <v>195292401090</v>
      </c>
      <c r="I232" t="s">
        <v>45</v>
      </c>
      <c r="J232">
        <v>1</v>
      </c>
    </row>
    <row r="233" spans="1:10" outlineLevel="2">
      <c r="A233" t="s">
        <v>146</v>
      </c>
      <c r="B233" t="str">
        <f>"8072200"</f>
        <v>8072200</v>
      </c>
      <c r="C233" t="str">
        <f t="shared" si="227"/>
        <v>118536</v>
      </c>
      <c r="D233" t="s">
        <v>148</v>
      </c>
      <c r="E233" t="s">
        <v>149</v>
      </c>
      <c r="F233" t="s">
        <v>45</v>
      </c>
      <c r="G233">
        <v>1</v>
      </c>
      <c r="H233" t="str">
        <f t="shared" si="228"/>
        <v>195292401090</v>
      </c>
      <c r="I233" t="s">
        <v>45</v>
      </c>
      <c r="J233">
        <v>1</v>
      </c>
    </row>
    <row r="234" spans="1:10" outlineLevel="2">
      <c r="A234" t="s">
        <v>146</v>
      </c>
      <c r="B234" t="str">
        <f>"8072500"</f>
        <v>8072500</v>
      </c>
      <c r="C234" t="str">
        <f t="shared" si="227"/>
        <v>118536</v>
      </c>
      <c r="D234" t="s">
        <v>148</v>
      </c>
      <c r="E234" t="s">
        <v>149</v>
      </c>
      <c r="F234" t="s">
        <v>45</v>
      </c>
      <c r="G234">
        <v>1</v>
      </c>
      <c r="H234" t="str">
        <f t="shared" si="228"/>
        <v>195292401090</v>
      </c>
      <c r="I234" t="s">
        <v>45</v>
      </c>
      <c r="J234">
        <v>1</v>
      </c>
    </row>
    <row r="235" spans="1:10" outlineLevel="2">
      <c r="A235" t="s">
        <v>146</v>
      </c>
      <c r="B235" t="str">
        <f>"8072800"</f>
        <v>8072800</v>
      </c>
      <c r="C235" t="str">
        <f t="shared" si="227"/>
        <v>118536</v>
      </c>
      <c r="D235" t="s">
        <v>148</v>
      </c>
      <c r="E235" t="s">
        <v>149</v>
      </c>
      <c r="F235" t="s">
        <v>45</v>
      </c>
      <c r="G235">
        <v>1</v>
      </c>
      <c r="H235" t="str">
        <f t="shared" si="228"/>
        <v>195292401090</v>
      </c>
      <c r="I235" t="s">
        <v>45</v>
      </c>
      <c r="J235">
        <v>1</v>
      </c>
    </row>
    <row r="236" spans="1:10" outlineLevel="1">
      <c r="A236" t="str">
        <f t="shared" ref="A236:A237" si="229">A235</f>
        <v>SU23</v>
      </c>
      <c r="B236" t="str">
        <f t="shared" ref="B236:B237" si="230">B235</f>
        <v>8072800</v>
      </c>
      <c r="C236" t="str">
        <f t="shared" ref="C236:C237" si="231">C235</f>
        <v>118536</v>
      </c>
      <c r="D236" t="str">
        <f t="shared" ref="D236:D237" si="232">D235</f>
        <v>VARSITY OVERSIZED CREW</v>
      </c>
      <c r="E236" t="str">
        <f t="shared" ref="E236:E237" si="233">E235</f>
        <v>WASB</v>
      </c>
      <c r="F236" s="131" t="s">
        <v>186</v>
      </c>
      <c r="G236">
        <f>SUBTOTAL(9,G230:G235)</f>
        <v>19</v>
      </c>
      <c r="H236" t="str">
        <f t="shared" ref="H236:H237" si="234">H235</f>
        <v>195292401090</v>
      </c>
      <c r="I236" t="s">
        <v>186</v>
      </c>
      <c r="J236">
        <v>19</v>
      </c>
    </row>
    <row r="237" spans="1:10">
      <c r="A237" t="str">
        <f t="shared" si="229"/>
        <v>SU23</v>
      </c>
      <c r="B237" t="str">
        <f t="shared" si="230"/>
        <v>8072800</v>
      </c>
      <c r="C237" t="str">
        <f t="shared" si="231"/>
        <v>118536</v>
      </c>
      <c r="D237" t="str">
        <f t="shared" si="232"/>
        <v>VARSITY OVERSIZED CREW</v>
      </c>
      <c r="E237" t="str">
        <f t="shared" si="233"/>
        <v>WASB</v>
      </c>
      <c r="F237" s="131" t="s">
        <v>187</v>
      </c>
      <c r="G237">
        <f>SUBTOTAL(9,G2:G235)</f>
        <v>3600</v>
      </c>
      <c r="H237" t="str">
        <f t="shared" si="234"/>
        <v>195292401090</v>
      </c>
      <c r="I237" t="s">
        <v>187</v>
      </c>
      <c r="J237">
        <v>3600</v>
      </c>
    </row>
  </sheetData>
  <autoFilter ref="A1:H236" xr:uid="{00000000-0009-0000-0000-000001000000}">
    <sortState xmlns:xlrd2="http://schemas.microsoft.com/office/spreadsheetml/2017/richdata2" ref="A2:H235">
      <sortCondition ref="C2:C235"/>
      <sortCondition ref="E2:E235"/>
      <sortCondition ref="F2:F235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3176-CBC8-451A-A5DC-B39D3BDB76CD}">
  <dimension ref="A1:H36"/>
  <sheetViews>
    <sheetView zoomScale="55" zoomScaleNormal="55" workbookViewId="0">
      <selection activeCell="H2" sqref="H2:H36"/>
    </sheetView>
  </sheetViews>
  <sheetFormatPr defaultRowHeight="14.5"/>
  <cols>
    <col min="4" max="4" width="27.1796875" bestFit="1" customWidth="1"/>
    <col min="6" max="6" width="13.1796875" bestFit="1" customWidth="1"/>
  </cols>
  <sheetData>
    <row r="1" spans="1:8">
      <c r="A1" t="s">
        <v>177</v>
      </c>
      <c r="B1" t="s">
        <v>132</v>
      </c>
      <c r="C1" t="s">
        <v>133</v>
      </c>
      <c r="D1" t="s">
        <v>40</v>
      </c>
      <c r="E1" t="s">
        <v>39</v>
      </c>
      <c r="F1" t="s">
        <v>135</v>
      </c>
      <c r="G1" t="s">
        <v>134</v>
      </c>
      <c r="H1" t="s">
        <v>178</v>
      </c>
    </row>
    <row r="2" spans="1:8">
      <c r="A2" t="s">
        <v>146</v>
      </c>
      <c r="B2" t="s">
        <v>190</v>
      </c>
      <c r="C2" t="s">
        <v>150</v>
      </c>
      <c r="D2" t="s">
        <v>179</v>
      </c>
      <c r="E2" t="s">
        <v>46</v>
      </c>
      <c r="F2" t="s">
        <v>151</v>
      </c>
      <c r="G2" t="s">
        <v>41</v>
      </c>
      <c r="H2">
        <v>238</v>
      </c>
    </row>
    <row r="3" spans="1:8">
      <c r="A3" t="s">
        <v>146</v>
      </c>
      <c r="B3" t="s">
        <v>190</v>
      </c>
      <c r="C3" t="s">
        <v>150</v>
      </c>
      <c r="D3" t="s">
        <v>179</v>
      </c>
      <c r="E3" t="s">
        <v>46</v>
      </c>
      <c r="F3" t="s">
        <v>152</v>
      </c>
      <c r="G3" t="s">
        <v>42</v>
      </c>
      <c r="H3">
        <v>445</v>
      </c>
    </row>
    <row r="4" spans="1:8">
      <c r="A4" t="s">
        <v>146</v>
      </c>
      <c r="B4" t="s">
        <v>190</v>
      </c>
      <c r="C4" t="s">
        <v>150</v>
      </c>
      <c r="D4" t="s">
        <v>179</v>
      </c>
      <c r="E4" t="s">
        <v>46</v>
      </c>
      <c r="F4" t="s">
        <v>153</v>
      </c>
      <c r="G4" t="s">
        <v>43</v>
      </c>
      <c r="H4">
        <v>303</v>
      </c>
    </row>
    <row r="5" spans="1:8">
      <c r="A5" t="s">
        <v>146</v>
      </c>
      <c r="B5" t="s">
        <v>190</v>
      </c>
      <c r="C5" t="s">
        <v>150</v>
      </c>
      <c r="D5" t="s">
        <v>179</v>
      </c>
      <c r="E5" t="s">
        <v>46</v>
      </c>
      <c r="F5" t="s">
        <v>154</v>
      </c>
      <c r="G5" t="s">
        <v>44</v>
      </c>
      <c r="H5">
        <v>107</v>
      </c>
    </row>
    <row r="6" spans="1:8">
      <c r="A6" t="s">
        <v>146</v>
      </c>
      <c r="B6" t="s">
        <v>189</v>
      </c>
      <c r="C6" t="s">
        <v>150</v>
      </c>
      <c r="D6" t="s">
        <v>179</v>
      </c>
      <c r="E6" t="s">
        <v>46</v>
      </c>
      <c r="F6" t="s">
        <v>155</v>
      </c>
      <c r="G6" t="s">
        <v>45</v>
      </c>
      <c r="H6">
        <v>7</v>
      </c>
    </row>
    <row r="7" spans="1:8">
      <c r="A7" t="s">
        <v>146</v>
      </c>
      <c r="B7" t="s">
        <v>190</v>
      </c>
      <c r="C7" t="s">
        <v>150</v>
      </c>
      <c r="D7" t="s">
        <v>179</v>
      </c>
      <c r="E7" t="s">
        <v>147</v>
      </c>
      <c r="F7" t="s">
        <v>156</v>
      </c>
      <c r="G7" t="s">
        <v>41</v>
      </c>
      <c r="H7">
        <v>129</v>
      </c>
    </row>
    <row r="8" spans="1:8">
      <c r="A8" t="s">
        <v>146</v>
      </c>
      <c r="B8" t="s">
        <v>190</v>
      </c>
      <c r="C8" t="s">
        <v>150</v>
      </c>
      <c r="D8" t="s">
        <v>179</v>
      </c>
      <c r="E8" t="s">
        <v>147</v>
      </c>
      <c r="F8" t="s">
        <v>157</v>
      </c>
      <c r="G8" t="s">
        <v>42</v>
      </c>
      <c r="H8">
        <v>243</v>
      </c>
    </row>
    <row r="9" spans="1:8">
      <c r="A9" t="s">
        <v>146</v>
      </c>
      <c r="B9" t="s">
        <v>190</v>
      </c>
      <c r="C9" t="s">
        <v>150</v>
      </c>
      <c r="D9" t="s">
        <v>179</v>
      </c>
      <c r="E9" t="s">
        <v>147</v>
      </c>
      <c r="F9" t="s">
        <v>158</v>
      </c>
      <c r="G9" t="s">
        <v>43</v>
      </c>
      <c r="H9">
        <v>168</v>
      </c>
    </row>
    <row r="10" spans="1:8">
      <c r="A10" t="s">
        <v>146</v>
      </c>
      <c r="B10" t="s">
        <v>190</v>
      </c>
      <c r="C10" t="s">
        <v>150</v>
      </c>
      <c r="D10" t="s">
        <v>179</v>
      </c>
      <c r="E10" t="s">
        <v>147</v>
      </c>
      <c r="F10" t="s">
        <v>159</v>
      </c>
      <c r="G10" t="s">
        <v>44</v>
      </c>
      <c r="H10">
        <v>58</v>
      </c>
    </row>
    <row r="11" spans="1:8">
      <c r="A11" t="s">
        <v>146</v>
      </c>
      <c r="B11" t="s">
        <v>188</v>
      </c>
      <c r="C11" t="s">
        <v>150</v>
      </c>
      <c r="D11" t="s">
        <v>179</v>
      </c>
      <c r="E11" t="s">
        <v>147</v>
      </c>
      <c r="F11" t="s">
        <v>160</v>
      </c>
      <c r="G11" t="s">
        <v>45</v>
      </c>
      <c r="H11">
        <v>2</v>
      </c>
    </row>
    <row r="12" spans="1:8">
      <c r="A12" t="s">
        <v>146</v>
      </c>
      <c r="B12" t="s">
        <v>193</v>
      </c>
      <c r="C12" t="s">
        <v>191</v>
      </c>
      <c r="D12" t="s">
        <v>180</v>
      </c>
      <c r="E12" t="s">
        <v>46</v>
      </c>
      <c r="F12" t="s">
        <v>192</v>
      </c>
      <c r="G12" t="s">
        <v>41</v>
      </c>
      <c r="H12">
        <v>172</v>
      </c>
    </row>
    <row r="13" spans="1:8">
      <c r="A13" t="s">
        <v>146</v>
      </c>
      <c r="B13" t="s">
        <v>193</v>
      </c>
      <c r="C13" t="s">
        <v>191</v>
      </c>
      <c r="D13" t="s">
        <v>180</v>
      </c>
      <c r="E13" t="s">
        <v>46</v>
      </c>
      <c r="F13" t="s">
        <v>194</v>
      </c>
      <c r="G13" t="s">
        <v>42</v>
      </c>
      <c r="H13">
        <v>175</v>
      </c>
    </row>
    <row r="14" spans="1:8">
      <c r="A14" t="s">
        <v>146</v>
      </c>
      <c r="B14" t="s">
        <v>193</v>
      </c>
      <c r="C14" t="s">
        <v>191</v>
      </c>
      <c r="D14" t="s">
        <v>180</v>
      </c>
      <c r="E14" t="s">
        <v>46</v>
      </c>
      <c r="F14" t="s">
        <v>195</v>
      </c>
      <c r="G14" t="s">
        <v>43</v>
      </c>
      <c r="H14">
        <v>140</v>
      </c>
    </row>
    <row r="15" spans="1:8">
      <c r="A15" t="s">
        <v>146</v>
      </c>
      <c r="B15" t="s">
        <v>193</v>
      </c>
      <c r="C15" t="s">
        <v>191</v>
      </c>
      <c r="D15" t="s">
        <v>180</v>
      </c>
      <c r="E15" t="s">
        <v>46</v>
      </c>
      <c r="F15" t="s">
        <v>196</v>
      </c>
      <c r="G15" t="s">
        <v>44</v>
      </c>
      <c r="H15">
        <v>87</v>
      </c>
    </row>
    <row r="16" spans="1:8">
      <c r="A16" t="s">
        <v>146</v>
      </c>
      <c r="B16" t="s">
        <v>193</v>
      </c>
      <c r="C16" t="s">
        <v>191</v>
      </c>
      <c r="D16" t="s">
        <v>180</v>
      </c>
      <c r="E16" t="s">
        <v>46</v>
      </c>
      <c r="F16" t="s">
        <v>197</v>
      </c>
      <c r="G16" t="s">
        <v>45</v>
      </c>
      <c r="H16">
        <v>26</v>
      </c>
    </row>
    <row r="17" spans="1:8">
      <c r="A17" t="s">
        <v>146</v>
      </c>
      <c r="B17" t="s">
        <v>193</v>
      </c>
      <c r="C17" t="s">
        <v>191</v>
      </c>
      <c r="D17" t="s">
        <v>180</v>
      </c>
      <c r="E17" t="s">
        <v>181</v>
      </c>
      <c r="F17" t="s">
        <v>198</v>
      </c>
      <c r="G17" t="s">
        <v>41</v>
      </c>
      <c r="H17">
        <v>115</v>
      </c>
    </row>
    <row r="18" spans="1:8">
      <c r="A18" t="s">
        <v>146</v>
      </c>
      <c r="B18" t="s">
        <v>193</v>
      </c>
      <c r="C18" t="s">
        <v>191</v>
      </c>
      <c r="D18" t="s">
        <v>180</v>
      </c>
      <c r="E18" t="s">
        <v>181</v>
      </c>
      <c r="F18" t="s">
        <v>199</v>
      </c>
      <c r="G18" t="s">
        <v>42</v>
      </c>
      <c r="H18">
        <v>117</v>
      </c>
    </row>
    <row r="19" spans="1:8">
      <c r="A19" t="s">
        <v>146</v>
      </c>
      <c r="B19" t="s">
        <v>193</v>
      </c>
      <c r="C19" t="s">
        <v>191</v>
      </c>
      <c r="D19" t="s">
        <v>180</v>
      </c>
      <c r="E19" t="s">
        <v>181</v>
      </c>
      <c r="F19" t="s">
        <v>200</v>
      </c>
      <c r="G19" t="s">
        <v>43</v>
      </c>
      <c r="H19">
        <v>95</v>
      </c>
    </row>
    <row r="20" spans="1:8">
      <c r="A20" t="s">
        <v>146</v>
      </c>
      <c r="B20" t="s">
        <v>193</v>
      </c>
      <c r="C20" t="s">
        <v>191</v>
      </c>
      <c r="D20" t="s">
        <v>180</v>
      </c>
      <c r="E20" t="s">
        <v>181</v>
      </c>
      <c r="F20" t="s">
        <v>201</v>
      </c>
      <c r="G20" t="s">
        <v>44</v>
      </c>
      <c r="H20">
        <v>54</v>
      </c>
    </row>
    <row r="21" spans="1:8">
      <c r="A21" t="s">
        <v>146</v>
      </c>
      <c r="B21" t="s">
        <v>193</v>
      </c>
      <c r="C21" t="s">
        <v>191</v>
      </c>
      <c r="D21" t="s">
        <v>180</v>
      </c>
      <c r="E21" t="s">
        <v>181</v>
      </c>
      <c r="F21" t="s">
        <v>202</v>
      </c>
      <c r="G21" t="s">
        <v>45</v>
      </c>
      <c r="H21">
        <v>19</v>
      </c>
    </row>
    <row r="22" spans="1:8">
      <c r="A22" t="s">
        <v>146</v>
      </c>
      <c r="B22" t="s">
        <v>204</v>
      </c>
      <c r="C22" t="s">
        <v>161</v>
      </c>
      <c r="D22" t="s">
        <v>148</v>
      </c>
      <c r="E22" t="s">
        <v>46</v>
      </c>
      <c r="F22" t="s">
        <v>162</v>
      </c>
      <c r="G22" t="s">
        <v>41</v>
      </c>
      <c r="H22">
        <v>91</v>
      </c>
    </row>
    <row r="23" spans="1:8">
      <c r="A23" t="s">
        <v>146</v>
      </c>
      <c r="B23" t="s">
        <v>204</v>
      </c>
      <c r="C23" t="s">
        <v>161</v>
      </c>
      <c r="D23" t="s">
        <v>148</v>
      </c>
      <c r="E23" t="s">
        <v>46</v>
      </c>
      <c r="F23" t="s">
        <v>163</v>
      </c>
      <c r="G23" t="s">
        <v>42</v>
      </c>
      <c r="H23">
        <v>86</v>
      </c>
    </row>
    <row r="24" spans="1:8">
      <c r="A24" t="s">
        <v>146</v>
      </c>
      <c r="B24" t="s">
        <v>204</v>
      </c>
      <c r="C24" t="s">
        <v>161</v>
      </c>
      <c r="D24" t="s">
        <v>148</v>
      </c>
      <c r="E24" t="s">
        <v>46</v>
      </c>
      <c r="F24" t="s">
        <v>164</v>
      </c>
      <c r="G24" t="s">
        <v>43</v>
      </c>
      <c r="H24">
        <v>66</v>
      </c>
    </row>
    <row r="25" spans="1:8">
      <c r="A25" t="s">
        <v>146</v>
      </c>
      <c r="B25" t="s">
        <v>204</v>
      </c>
      <c r="C25" t="s">
        <v>161</v>
      </c>
      <c r="D25" t="s">
        <v>148</v>
      </c>
      <c r="E25" t="s">
        <v>46</v>
      </c>
      <c r="F25" t="s">
        <v>165</v>
      </c>
      <c r="G25" t="s">
        <v>44</v>
      </c>
      <c r="H25">
        <v>42</v>
      </c>
    </row>
    <row r="26" spans="1:8">
      <c r="A26" t="s">
        <v>146</v>
      </c>
      <c r="B26" t="s">
        <v>203</v>
      </c>
      <c r="C26" t="s">
        <v>161</v>
      </c>
      <c r="D26" t="s">
        <v>148</v>
      </c>
      <c r="E26" t="s">
        <v>46</v>
      </c>
      <c r="F26" t="s">
        <v>166</v>
      </c>
      <c r="G26" t="s">
        <v>45</v>
      </c>
      <c r="H26">
        <v>15</v>
      </c>
    </row>
    <row r="27" spans="1:8">
      <c r="A27" t="s">
        <v>146</v>
      </c>
      <c r="B27" t="s">
        <v>204</v>
      </c>
      <c r="C27" t="s">
        <v>161</v>
      </c>
      <c r="D27" t="s">
        <v>148</v>
      </c>
      <c r="E27" t="s">
        <v>145</v>
      </c>
      <c r="F27" t="s">
        <v>167</v>
      </c>
      <c r="G27" t="s">
        <v>41</v>
      </c>
      <c r="H27">
        <v>64</v>
      </c>
    </row>
    <row r="28" spans="1:8">
      <c r="A28" t="s">
        <v>146</v>
      </c>
      <c r="B28" t="s">
        <v>204</v>
      </c>
      <c r="C28" t="s">
        <v>161</v>
      </c>
      <c r="D28" t="s">
        <v>148</v>
      </c>
      <c r="E28" t="s">
        <v>145</v>
      </c>
      <c r="F28" t="s">
        <v>168</v>
      </c>
      <c r="G28" t="s">
        <v>42</v>
      </c>
      <c r="H28">
        <v>57</v>
      </c>
    </row>
    <row r="29" spans="1:8">
      <c r="A29" t="s">
        <v>146</v>
      </c>
      <c r="B29" t="s">
        <v>204</v>
      </c>
      <c r="C29" t="s">
        <v>161</v>
      </c>
      <c r="D29" t="s">
        <v>148</v>
      </c>
      <c r="E29" t="s">
        <v>145</v>
      </c>
      <c r="F29" t="s">
        <v>169</v>
      </c>
      <c r="G29" t="s">
        <v>43</v>
      </c>
      <c r="H29">
        <v>42</v>
      </c>
    </row>
    <row r="30" spans="1:8">
      <c r="A30" t="s">
        <v>146</v>
      </c>
      <c r="B30" t="s">
        <v>204</v>
      </c>
      <c r="C30" t="s">
        <v>161</v>
      </c>
      <c r="D30" t="s">
        <v>148</v>
      </c>
      <c r="E30" t="s">
        <v>145</v>
      </c>
      <c r="F30" t="s">
        <v>170</v>
      </c>
      <c r="G30" t="s">
        <v>44</v>
      </c>
      <c r="H30">
        <v>28</v>
      </c>
    </row>
    <row r="31" spans="1:8">
      <c r="A31" t="s">
        <v>146</v>
      </c>
      <c r="B31" t="s">
        <v>203</v>
      </c>
      <c r="C31" t="s">
        <v>161</v>
      </c>
      <c r="D31" t="s">
        <v>148</v>
      </c>
      <c r="E31" t="s">
        <v>145</v>
      </c>
      <c r="F31" t="s">
        <v>171</v>
      </c>
      <c r="G31" t="s">
        <v>45</v>
      </c>
      <c r="H31">
        <v>9</v>
      </c>
    </row>
    <row r="32" spans="1:8">
      <c r="A32" t="s">
        <v>146</v>
      </c>
      <c r="B32" t="s">
        <v>204</v>
      </c>
      <c r="C32" t="s">
        <v>161</v>
      </c>
      <c r="D32" t="s">
        <v>148</v>
      </c>
      <c r="E32" t="s">
        <v>149</v>
      </c>
      <c r="F32" t="s">
        <v>172</v>
      </c>
      <c r="G32" t="s">
        <v>41</v>
      </c>
      <c r="H32">
        <v>115</v>
      </c>
    </row>
    <row r="33" spans="1:8">
      <c r="A33" t="s">
        <v>146</v>
      </c>
      <c r="B33" t="s">
        <v>204</v>
      </c>
      <c r="C33" t="s">
        <v>161</v>
      </c>
      <c r="D33" t="s">
        <v>148</v>
      </c>
      <c r="E33" t="s">
        <v>149</v>
      </c>
      <c r="F33" t="s">
        <v>173</v>
      </c>
      <c r="G33" t="s">
        <v>42</v>
      </c>
      <c r="H33">
        <v>117</v>
      </c>
    </row>
    <row r="34" spans="1:8">
      <c r="A34" t="s">
        <v>146</v>
      </c>
      <c r="B34" t="s">
        <v>204</v>
      </c>
      <c r="C34" t="s">
        <v>161</v>
      </c>
      <c r="D34" t="s">
        <v>148</v>
      </c>
      <c r="E34" t="s">
        <v>149</v>
      </c>
      <c r="F34" t="s">
        <v>174</v>
      </c>
      <c r="G34" t="s">
        <v>43</v>
      </c>
      <c r="H34">
        <v>95</v>
      </c>
    </row>
    <row r="35" spans="1:8">
      <c r="A35" t="s">
        <v>146</v>
      </c>
      <c r="B35" t="s">
        <v>204</v>
      </c>
      <c r="C35" t="s">
        <v>161</v>
      </c>
      <c r="D35" t="s">
        <v>148</v>
      </c>
      <c r="E35" t="s">
        <v>149</v>
      </c>
      <c r="F35" t="s">
        <v>175</v>
      </c>
      <c r="G35" t="s">
        <v>44</v>
      </c>
      <c r="H35">
        <v>54</v>
      </c>
    </row>
    <row r="36" spans="1:8">
      <c r="A36" t="s">
        <v>146</v>
      </c>
      <c r="B36" t="s">
        <v>204</v>
      </c>
      <c r="C36" t="s">
        <v>161</v>
      </c>
      <c r="D36" t="s">
        <v>148</v>
      </c>
      <c r="E36" t="s">
        <v>149</v>
      </c>
      <c r="F36" t="s">
        <v>176</v>
      </c>
      <c r="G36" t="s">
        <v>45</v>
      </c>
      <c r="H36">
        <v>19</v>
      </c>
    </row>
  </sheetData>
  <autoFilter ref="A1:AB36" xr:uid="{6C403176-CBC8-451A-A5DC-B39D3BDB76CD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58482E-C637-4015-AD3B-9799DD8F7F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19F543-4535-4ADF-8EF9-E168CC12D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6F811B-2E9B-438C-9457-026FE01AD57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PO</vt:lpstr>
      <vt:lpstr>Main order form</vt:lpstr>
      <vt:lpstr>UPC (2)</vt:lpstr>
      <vt:lpstr>UPC.</vt:lpstr>
      <vt:lpstr>UPC. (2)</vt:lpstr>
      <vt:lpstr>STUSSY CODE LIST</vt:lpstr>
      <vt:lpstr>RAW DATA</vt:lpstr>
      <vt:lpstr>Sheet2</vt:lpstr>
      <vt:lpstr>UPC.!Print_Area</vt:lpstr>
      <vt:lpstr>'UPC. (2)'!Print_Area</vt:lpstr>
      <vt:lpstr>'UPC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2025-01-17T03:44:37Z</cp:lastPrinted>
  <dcterms:created xsi:type="dcterms:W3CDTF">2020-11-11T02:21:38Z</dcterms:created>
  <dcterms:modified xsi:type="dcterms:W3CDTF">2025-02-23T14:58:27Z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