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ATASVR\Un-Available\Merchandising\CUSTOMERS\2 - NEW FOLDER SYSTEM\CUSTOMERS\STUSSY\21. SP25\1 - SAMPLING\1. STYLE FILE\CUTTING DOCKET\"/>
    </mc:Choice>
  </mc:AlternateContent>
  <xr:revisionPtr revIDLastSave="0" documentId="13_ncr:1_{97951F83-1056-4B9E-95E9-12BEBA568A69}" xr6:coauthVersionLast="47" xr6:coauthVersionMax="47" xr10:uidLastSave="{00000000-0000-0000-0000-000000000000}"/>
  <bookViews>
    <workbookView xWindow="-108" yWindow="-108" windowWidth="23256" windowHeight="12456" tabRatio="896" activeTab="4" xr2:uid="{00000000-000D-0000-FFFF-FFFF00000000}"/>
  </bookViews>
  <sheets>
    <sheet name="1. CUTTING DOCKET" sheetId="12" r:id="rId1"/>
    <sheet name="2. TRIM CARD" sheetId="5" r:id="rId2"/>
    <sheet name="UPC" sheetId="9" r:id="rId3"/>
    <sheet name="PP MEETING" sheetId="11" r:id="rId4"/>
    <sheet name="SPEC" sheetId="16" r:id="rId5"/>
    <sheet name="ỦI" sheetId="13" r:id="rId6"/>
    <sheet name="4. THÔNG SỐ SẢN XUẤT" sheetId="8" state="hidden" r:id="rId7"/>
  </sheets>
  <externalReferences>
    <externalReference r:id="rId8"/>
  </externalReferences>
  <definedNames>
    <definedName name="_Fill" localSheetId="0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0" hidden="1">'1. CUTTING DOCKET'!$A$63:$R$142</definedName>
    <definedName name="_xlnm.Print_Area" localSheetId="0">'1. CUTTING DOCKET'!$A$1:$Q$167</definedName>
    <definedName name="_xlnm.Print_Area" localSheetId="1">'2. TRIM CARD'!$A$1:$E$41</definedName>
    <definedName name="_xlnm.Print_Area" localSheetId="3">'PP MEETING'!$A$1:$H$23</definedName>
    <definedName name="_xlnm.Print_Titles" localSheetId="0">'1. CUTTING DOCKET'!$1:$14</definedName>
    <definedName name="_xlnm.Print_Titles" localSheetId="1">'2. TRIM CARD'!$1:$5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9" i="16" l="1"/>
  <c r="H29" i="16"/>
  <c r="I28" i="16"/>
  <c r="H28" i="16"/>
  <c r="J28" i="16" s="1"/>
  <c r="F28" i="16"/>
  <c r="I27" i="16"/>
  <c r="H27" i="16"/>
  <c r="J27" i="16" s="1"/>
  <c r="F27" i="16"/>
  <c r="I26" i="16"/>
  <c r="H26" i="16"/>
  <c r="J26" i="16" s="1"/>
  <c r="F26" i="16"/>
  <c r="I25" i="16"/>
  <c r="H25" i="16"/>
  <c r="J25" i="16" s="1"/>
  <c r="F25" i="16"/>
  <c r="J24" i="16"/>
  <c r="I24" i="16"/>
  <c r="H24" i="16"/>
  <c r="F24" i="16"/>
  <c r="J23" i="16"/>
  <c r="I23" i="16"/>
  <c r="H23" i="16"/>
  <c r="F23" i="16"/>
  <c r="J22" i="16"/>
  <c r="I22" i="16"/>
  <c r="H22" i="16"/>
  <c r="F22" i="16"/>
  <c r="J21" i="16"/>
  <c r="I21" i="16"/>
  <c r="H21" i="16"/>
  <c r="F21" i="16"/>
  <c r="J20" i="16"/>
  <c r="I20" i="16"/>
  <c r="H20" i="16"/>
  <c r="F20" i="16"/>
  <c r="J19" i="16"/>
  <c r="I19" i="16"/>
  <c r="H19" i="16"/>
  <c r="F19" i="16"/>
  <c r="J18" i="16"/>
  <c r="I18" i="16"/>
  <c r="H18" i="16"/>
  <c r="F18" i="16"/>
  <c r="J17" i="16"/>
  <c r="I17" i="16"/>
  <c r="H17" i="16"/>
  <c r="F17" i="16"/>
  <c r="J16" i="16"/>
  <c r="I16" i="16"/>
  <c r="H16" i="16"/>
  <c r="F16" i="16"/>
  <c r="J15" i="16"/>
  <c r="I15" i="16"/>
  <c r="H15" i="16"/>
  <c r="F15" i="16"/>
  <c r="J14" i="16"/>
  <c r="I14" i="16"/>
  <c r="H14" i="16"/>
  <c r="F14" i="16"/>
  <c r="J13" i="16"/>
  <c r="I13" i="16"/>
  <c r="H13" i="16"/>
  <c r="F13" i="16"/>
  <c r="J12" i="16"/>
  <c r="I12" i="16"/>
  <c r="H12" i="16"/>
  <c r="F12" i="16"/>
  <c r="J11" i="16"/>
  <c r="I11" i="16"/>
  <c r="H11" i="16"/>
  <c r="F11" i="16"/>
  <c r="J10" i="16"/>
  <c r="I10" i="16"/>
  <c r="H10" i="16"/>
  <c r="F10" i="16"/>
  <c r="J9" i="16"/>
  <c r="I9" i="16"/>
  <c r="H9" i="16"/>
  <c r="F9" i="16"/>
  <c r="C6" i="16"/>
  <c r="C5" i="16"/>
  <c r="F4" i="16"/>
  <c r="C4" i="16"/>
  <c r="C3" i="16"/>
  <c r="C2" i="16"/>
  <c r="C1" i="16"/>
  <c r="B59" i="12" l="1"/>
  <c r="K37" i="12"/>
  <c r="J37" i="12"/>
  <c r="I37" i="12"/>
  <c r="H37" i="12"/>
  <c r="G37" i="12"/>
  <c r="K19" i="12"/>
  <c r="J19" i="12"/>
  <c r="I19" i="12"/>
  <c r="H19" i="12"/>
  <c r="G19" i="12"/>
  <c r="Q32" i="12" l="1"/>
  <c r="Q26" i="12"/>
  <c r="Q20" i="12"/>
  <c r="C11" i="11"/>
  <c r="C19" i="11"/>
  <c r="C18" i="11"/>
  <c r="C17" i="11"/>
  <c r="D16" i="5" l="1"/>
  <c r="E16" i="5"/>
  <c r="C16" i="5"/>
  <c r="B16" i="5"/>
  <c r="M67" i="12" l="1"/>
  <c r="M75" i="12" s="1"/>
  <c r="M66" i="12"/>
  <c r="M65" i="12"/>
  <c r="M64" i="12"/>
  <c r="G21" i="12" l="1"/>
  <c r="A11" i="5" l="1"/>
  <c r="A12" i="5"/>
  <c r="E5" i="5"/>
  <c r="D5" i="5"/>
  <c r="M117" i="12"/>
  <c r="M118" i="12"/>
  <c r="M119" i="12"/>
  <c r="M116" i="12"/>
  <c r="H93" i="12" l="1"/>
  <c r="I93" i="12"/>
  <c r="H96" i="12"/>
  <c r="E60" i="12"/>
  <c r="E61" i="12" s="1"/>
  <c r="E55" i="12"/>
  <c r="E56" i="12" s="1"/>
  <c r="E51" i="12"/>
  <c r="E52" i="12" s="1"/>
  <c r="E47" i="12"/>
  <c r="B159" i="12"/>
  <c r="B158" i="12"/>
  <c r="B156" i="12"/>
  <c r="B149" i="12"/>
  <c r="B148" i="12"/>
  <c r="B146" i="12"/>
  <c r="A36" i="5"/>
  <c r="B34" i="5"/>
  <c r="B32" i="5"/>
  <c r="A32" i="5"/>
  <c r="B30" i="5"/>
  <c r="A30" i="5"/>
  <c r="B28" i="5"/>
  <c r="A28" i="5"/>
  <c r="A26" i="5"/>
  <c r="B24" i="5"/>
  <c r="A24" i="5"/>
  <c r="B21" i="5"/>
  <c r="A21" i="5"/>
  <c r="B19" i="5"/>
  <c r="A19" i="5"/>
  <c r="B17" i="5"/>
  <c r="A17" i="5"/>
  <c r="B14" i="5"/>
  <c r="A16" i="5"/>
  <c r="A15" i="5"/>
  <c r="A14" i="5"/>
  <c r="B13" i="5"/>
  <c r="A10" i="5"/>
  <c r="B6" i="5"/>
  <c r="B5" i="5"/>
  <c r="B3" i="5"/>
  <c r="B4" i="5"/>
  <c r="B2" i="5"/>
  <c r="A4" i="5"/>
  <c r="A3" i="5"/>
  <c r="A2" i="5"/>
  <c r="H103" i="12"/>
  <c r="I103" i="12"/>
  <c r="H106" i="12"/>
  <c r="H107" i="12"/>
  <c r="I107" i="12"/>
  <c r="H110" i="12"/>
  <c r="H111" i="12"/>
  <c r="I111" i="12"/>
  <c r="H114" i="12"/>
  <c r="H116" i="12"/>
  <c r="I116" i="12"/>
  <c r="H119" i="12"/>
  <c r="H120" i="12"/>
  <c r="I120" i="12"/>
  <c r="H123" i="12"/>
  <c r="H124" i="12"/>
  <c r="I124" i="12"/>
  <c r="H127" i="12"/>
  <c r="H128" i="12"/>
  <c r="I128" i="12"/>
  <c r="H131" i="12"/>
  <c r="H132" i="12"/>
  <c r="I132" i="12"/>
  <c r="H135" i="12"/>
  <c r="B9" i="5" l="1"/>
  <c r="E48" i="12"/>
  <c r="B11" i="5" s="1"/>
  <c r="H68" i="12" l="1"/>
  <c r="I68" i="12"/>
  <c r="H71" i="12"/>
  <c r="H72" i="12"/>
  <c r="I72" i="12"/>
  <c r="H75" i="12"/>
  <c r="H76" i="12"/>
  <c r="I76" i="12"/>
  <c r="H79" i="12"/>
  <c r="H80" i="12"/>
  <c r="I80" i="12"/>
  <c r="H83" i="12"/>
  <c r="H85" i="12"/>
  <c r="I85" i="12"/>
  <c r="H88" i="12"/>
  <c r="H89" i="12"/>
  <c r="I89" i="12"/>
  <c r="H92" i="12"/>
  <c r="A53" i="12" l="1"/>
  <c r="K25" i="12"/>
  <c r="K27" i="12" s="1"/>
  <c r="J25" i="12"/>
  <c r="J27" i="12" s="1"/>
  <c r="I25" i="12"/>
  <c r="I27" i="12" s="1"/>
  <c r="H25" i="12"/>
  <c r="H27" i="12" s="1"/>
  <c r="G25" i="12"/>
  <c r="G27" i="12" s="1"/>
  <c r="K21" i="12"/>
  <c r="J21" i="12"/>
  <c r="I21" i="12"/>
  <c r="H21" i="12"/>
  <c r="G8" i="11" l="1"/>
  <c r="G6" i="11"/>
  <c r="D8" i="11"/>
  <c r="H102" i="12" l="1"/>
  <c r="M123" i="12"/>
  <c r="F75" i="12"/>
  <c r="H67" i="12"/>
  <c r="M71" i="12"/>
  <c r="A57" i="12"/>
  <c r="K39" i="12"/>
  <c r="J39" i="12"/>
  <c r="I39" i="12"/>
  <c r="H39" i="12"/>
  <c r="G39" i="12"/>
  <c r="K31" i="12"/>
  <c r="K33" i="12" s="1"/>
  <c r="J31" i="12"/>
  <c r="J33" i="12" s="1"/>
  <c r="I31" i="12"/>
  <c r="I33" i="12" s="1"/>
  <c r="H31" i="12"/>
  <c r="H33" i="12" s="1"/>
  <c r="G31" i="12"/>
  <c r="G33" i="12" s="1"/>
  <c r="H41" i="12" l="1"/>
  <c r="G41" i="12"/>
  <c r="M106" i="12"/>
  <c r="M127" i="12"/>
  <c r="M105" i="12"/>
  <c r="M125" i="12"/>
  <c r="M124" i="12"/>
  <c r="M103" i="12"/>
  <c r="I99" i="12"/>
  <c r="H99" i="12"/>
  <c r="F72" i="12"/>
  <c r="M70" i="12"/>
  <c r="M69" i="12"/>
  <c r="M68" i="12"/>
  <c r="M74" i="12"/>
  <c r="M73" i="12"/>
  <c r="M72" i="12"/>
  <c r="I64" i="12"/>
  <c r="H64" i="12"/>
  <c r="B58" i="12"/>
  <c r="B54" i="12"/>
  <c r="B50" i="12"/>
  <c r="B46" i="12"/>
  <c r="B7" i="5" s="1"/>
  <c r="A45" i="12"/>
  <c r="Q37" i="12"/>
  <c r="D37" i="12"/>
  <c r="D39" i="12" s="1"/>
  <c r="Q36" i="12"/>
  <c r="Q31" i="12"/>
  <c r="D31" i="12"/>
  <c r="D33" i="12" s="1"/>
  <c r="H95" i="12" s="1"/>
  <c r="Q30" i="12"/>
  <c r="Q25" i="12"/>
  <c r="D25" i="12"/>
  <c r="D27" i="12" s="1"/>
  <c r="C5" i="5" s="1"/>
  <c r="Q24" i="12"/>
  <c r="D19" i="12"/>
  <c r="D21" i="12" s="1"/>
  <c r="Q18" i="12"/>
  <c r="Q39" i="12" l="1"/>
  <c r="Q27" i="12"/>
  <c r="K94" i="12" s="1"/>
  <c r="N94" i="12" s="1"/>
  <c r="P94" i="12" s="1"/>
  <c r="Q33" i="12"/>
  <c r="K95" i="12" s="1"/>
  <c r="N95" i="12" s="1"/>
  <c r="P95" i="12" s="1"/>
  <c r="I41" i="12"/>
  <c r="E167" i="12" s="1"/>
  <c r="J41" i="12"/>
  <c r="F167" i="12" s="1"/>
  <c r="K41" i="12"/>
  <c r="G167" i="12" s="1"/>
  <c r="D167" i="12"/>
  <c r="H94" i="12"/>
  <c r="B147" i="12"/>
  <c r="B157" i="12"/>
  <c r="H108" i="12"/>
  <c r="H125" i="12"/>
  <c r="H104" i="12"/>
  <c r="H121" i="12"/>
  <c r="H117" i="12"/>
  <c r="H133" i="12"/>
  <c r="H112" i="12"/>
  <c r="H129" i="12"/>
  <c r="H109" i="12"/>
  <c r="H126" i="12"/>
  <c r="H105" i="12"/>
  <c r="H122" i="12"/>
  <c r="H130" i="12"/>
  <c r="H113" i="12"/>
  <c r="H118" i="12"/>
  <c r="H134" i="12"/>
  <c r="H78" i="12"/>
  <c r="H87" i="12"/>
  <c r="H74" i="12"/>
  <c r="F74" i="12" s="1"/>
  <c r="H91" i="12"/>
  <c r="H82" i="12"/>
  <c r="H70" i="12"/>
  <c r="H77" i="12"/>
  <c r="H73" i="12"/>
  <c r="F73" i="12" s="1"/>
  <c r="H90" i="12"/>
  <c r="H81" i="12"/>
  <c r="H69" i="12"/>
  <c r="H86" i="12"/>
  <c r="M137" i="12"/>
  <c r="N137" i="12" s="1"/>
  <c r="P137" i="12" s="1"/>
  <c r="M104" i="12"/>
  <c r="K96" i="12"/>
  <c r="N96" i="12" s="1"/>
  <c r="P96" i="12" s="1"/>
  <c r="H101" i="12"/>
  <c r="H66" i="12"/>
  <c r="M122" i="12"/>
  <c r="M126" i="12"/>
  <c r="H100" i="12"/>
  <c r="A49" i="12"/>
  <c r="M121" i="12"/>
  <c r="M138" i="12"/>
  <c r="N138" i="12" s="1"/>
  <c r="P138" i="12" s="1"/>
  <c r="M136" i="12"/>
  <c r="N136" i="12" s="1"/>
  <c r="P136" i="12" s="1"/>
  <c r="H65" i="12"/>
  <c r="M120" i="12"/>
  <c r="G60" i="12" l="1"/>
  <c r="G61" i="12" s="1"/>
  <c r="G59" i="12"/>
  <c r="I59" i="12" s="1"/>
  <c r="J59" i="12" s="1"/>
  <c r="M59" i="12" s="1"/>
  <c r="K117" i="12"/>
  <c r="N117" i="12" s="1"/>
  <c r="P117" i="12" s="1"/>
  <c r="K104" i="12"/>
  <c r="N104" i="12" s="1"/>
  <c r="P104" i="12" s="1"/>
  <c r="K125" i="12"/>
  <c r="N125" i="12" s="1"/>
  <c r="P125" i="12" s="1"/>
  <c r="K112" i="12"/>
  <c r="N112" i="12" s="1"/>
  <c r="P112" i="12" s="1"/>
  <c r="K129" i="12"/>
  <c r="N129" i="12" s="1"/>
  <c r="P129" i="12" s="1"/>
  <c r="K133" i="12"/>
  <c r="N133" i="12" s="1"/>
  <c r="P133" i="12" s="1"/>
  <c r="K121" i="12"/>
  <c r="N121" i="12" s="1"/>
  <c r="P121" i="12" s="1"/>
  <c r="K108" i="12"/>
  <c r="N108" i="12" s="1"/>
  <c r="P108" i="12" s="1"/>
  <c r="K130" i="12"/>
  <c r="N130" i="12" s="1"/>
  <c r="P130" i="12" s="1"/>
  <c r="K118" i="12"/>
  <c r="N118" i="12" s="1"/>
  <c r="P118" i="12" s="1"/>
  <c r="K105" i="12"/>
  <c r="N105" i="12" s="1"/>
  <c r="P105" i="12" s="1"/>
  <c r="K126" i="12"/>
  <c r="N126" i="12" s="1"/>
  <c r="P126" i="12" s="1"/>
  <c r="K109" i="12"/>
  <c r="N109" i="12" s="1"/>
  <c r="P109" i="12" s="1"/>
  <c r="K113" i="12"/>
  <c r="N113" i="12" s="1"/>
  <c r="P113" i="12" s="1"/>
  <c r="K134" i="12"/>
  <c r="N134" i="12" s="1"/>
  <c r="P134" i="12" s="1"/>
  <c r="K122" i="12"/>
  <c r="N122" i="12" s="1"/>
  <c r="P122" i="12" s="1"/>
  <c r="K110" i="12"/>
  <c r="N110" i="12" s="1"/>
  <c r="P110" i="12" s="1"/>
  <c r="K131" i="12"/>
  <c r="N131" i="12" s="1"/>
  <c r="P131" i="12" s="1"/>
  <c r="K119" i="12"/>
  <c r="N119" i="12" s="1"/>
  <c r="P119" i="12" s="1"/>
  <c r="K106" i="12"/>
  <c r="N106" i="12" s="1"/>
  <c r="P106" i="12" s="1"/>
  <c r="K127" i="12"/>
  <c r="N127" i="12" s="1"/>
  <c r="P127" i="12" s="1"/>
  <c r="K123" i="12"/>
  <c r="N123" i="12" s="1"/>
  <c r="P123" i="12" s="1"/>
  <c r="K114" i="12"/>
  <c r="N114" i="12" s="1"/>
  <c r="P114" i="12" s="1"/>
  <c r="K135" i="12"/>
  <c r="N135" i="12" s="1"/>
  <c r="P135" i="12" s="1"/>
  <c r="K77" i="12"/>
  <c r="N77" i="12" s="1"/>
  <c r="P77" i="12" s="1"/>
  <c r="K69" i="12"/>
  <c r="N69" i="12" s="1"/>
  <c r="P69" i="12" s="1"/>
  <c r="K73" i="12"/>
  <c r="N73" i="12" s="1"/>
  <c r="P73" i="12" s="1"/>
  <c r="K81" i="12"/>
  <c r="N81" i="12" s="1"/>
  <c r="P81" i="12" s="1"/>
  <c r="K90" i="12"/>
  <c r="N90" i="12" s="1"/>
  <c r="P90" i="12" s="1"/>
  <c r="K86" i="12"/>
  <c r="N86" i="12" s="1"/>
  <c r="P86" i="12" s="1"/>
  <c r="K66" i="12"/>
  <c r="N66" i="12" s="1"/>
  <c r="P66" i="12" s="1"/>
  <c r="K87" i="12"/>
  <c r="N87" i="12" s="1"/>
  <c r="P87" i="12" s="1"/>
  <c r="K78" i="12"/>
  <c r="N78" i="12" s="1"/>
  <c r="P78" i="12" s="1"/>
  <c r="K70" i="12"/>
  <c r="N70" i="12" s="1"/>
  <c r="P70" i="12" s="1"/>
  <c r="K74" i="12"/>
  <c r="N74" i="12" s="1"/>
  <c r="P74" i="12" s="1"/>
  <c r="K82" i="12"/>
  <c r="N82" i="12" s="1"/>
  <c r="P82" i="12" s="1"/>
  <c r="K91" i="12"/>
  <c r="N91" i="12" s="1"/>
  <c r="P91" i="12" s="1"/>
  <c r="K88" i="12"/>
  <c r="N88" i="12" s="1"/>
  <c r="P88" i="12" s="1"/>
  <c r="K71" i="12"/>
  <c r="N71" i="12" s="1"/>
  <c r="P71" i="12" s="1"/>
  <c r="K92" i="12"/>
  <c r="N92" i="12" s="1"/>
  <c r="P92" i="12" s="1"/>
  <c r="K79" i="12"/>
  <c r="N79" i="12" s="1"/>
  <c r="P79" i="12" s="1"/>
  <c r="K75" i="12"/>
  <c r="N75" i="12" s="1"/>
  <c r="P75" i="12" s="1"/>
  <c r="K83" i="12"/>
  <c r="N83" i="12" s="1"/>
  <c r="P83" i="12" s="1"/>
  <c r="K101" i="12"/>
  <c r="N101" i="12" s="1"/>
  <c r="P101" i="12" s="1"/>
  <c r="G54" i="12"/>
  <c r="I54" i="12" s="1"/>
  <c r="J54" i="12" s="1"/>
  <c r="M54" i="12" s="1"/>
  <c r="K102" i="12"/>
  <c r="N102" i="12" s="1"/>
  <c r="P102" i="12" s="1"/>
  <c r="I58" i="12"/>
  <c r="J58" i="12" s="1"/>
  <c r="M58" i="12" s="1"/>
  <c r="K67" i="12"/>
  <c r="N67" i="12" s="1"/>
  <c r="P67" i="12" s="1"/>
  <c r="M139" i="12"/>
  <c r="N139" i="12" s="1"/>
  <c r="P139" i="12" s="1"/>
  <c r="M140" i="12"/>
  <c r="N140" i="12" s="1"/>
  <c r="P140" i="12" s="1"/>
  <c r="K65" i="12"/>
  <c r="N65" i="12" s="1"/>
  <c r="P65" i="12" s="1"/>
  <c r="G50" i="12"/>
  <c r="I50" i="12" s="1"/>
  <c r="J50" i="12" s="1"/>
  <c r="M50" i="12" s="1"/>
  <c r="K100" i="12"/>
  <c r="N100" i="12" s="1"/>
  <c r="P100" i="12" s="1"/>
  <c r="G55" i="12" l="1"/>
  <c r="G51" i="12"/>
  <c r="I51" i="12" l="1"/>
  <c r="J51" i="12" s="1"/>
  <c r="M51" i="12" s="1"/>
  <c r="G52" i="12"/>
  <c r="I52" i="12" s="1"/>
  <c r="J52" i="12" s="1"/>
  <c r="M52" i="12" s="1"/>
  <c r="I55" i="12"/>
  <c r="J55" i="12" s="1"/>
  <c r="M55" i="12" s="1"/>
  <c r="G56" i="12"/>
  <c r="I56" i="12" s="1"/>
  <c r="J56" i="12" s="1"/>
  <c r="M56" i="12" s="1"/>
  <c r="I60" i="12"/>
  <c r="J60" i="12" s="1"/>
  <c r="M60" i="12" s="1"/>
  <c r="I61" i="12"/>
  <c r="J61" i="12" s="1"/>
  <c r="M61" i="12" s="1"/>
  <c r="E26" i="5"/>
  <c r="E34" i="5" l="1"/>
  <c r="E32" i="5"/>
  <c r="E30" i="5"/>
  <c r="E28" i="5"/>
  <c r="E24" i="5"/>
  <c r="E21" i="5"/>
  <c r="Q19" i="12" l="1"/>
  <c r="Q21" i="12" s="1"/>
  <c r="Q41" i="12" s="1"/>
  <c r="H46" i="12" s="1"/>
  <c r="K132" i="12" l="1"/>
  <c r="N132" i="12" s="1"/>
  <c r="P132" i="12" s="1"/>
  <c r="G46" i="12"/>
  <c r="I46" i="12" s="1"/>
  <c r="C167" i="12"/>
  <c r="H167" i="12" s="1"/>
  <c r="K85" i="12"/>
  <c r="N85" i="12" s="1"/>
  <c r="P85" i="12" s="1"/>
  <c r="K116" i="12"/>
  <c r="N116" i="12" s="1"/>
  <c r="P116" i="12" s="1"/>
  <c r="K68" i="12"/>
  <c r="N68" i="12" s="1"/>
  <c r="P68" i="12" s="1"/>
  <c r="K99" i="12"/>
  <c r="N99" i="12" s="1"/>
  <c r="P99" i="12" s="1"/>
  <c r="K120" i="12"/>
  <c r="N120" i="12" s="1"/>
  <c r="P120" i="12" s="1"/>
  <c r="K107" i="12"/>
  <c r="N107" i="12" s="1"/>
  <c r="P107" i="12" s="1"/>
  <c r="K64" i="12"/>
  <c r="K76" i="12"/>
  <c r="N76" i="12" s="1"/>
  <c r="P76" i="12" s="1"/>
  <c r="K80" i="12"/>
  <c r="N80" i="12" s="1"/>
  <c r="P80" i="12" s="1"/>
  <c r="K111" i="12"/>
  <c r="N111" i="12" s="1"/>
  <c r="P111" i="12" s="1"/>
  <c r="K128" i="12"/>
  <c r="N128" i="12" s="1"/>
  <c r="P128" i="12" s="1"/>
  <c r="K124" i="12"/>
  <c r="N124" i="12" s="1"/>
  <c r="P124" i="12" s="1"/>
  <c r="K103" i="12"/>
  <c r="N103" i="12" s="1"/>
  <c r="P103" i="12" s="1"/>
  <c r="K72" i="12"/>
  <c r="N72" i="12" s="1"/>
  <c r="P72" i="12" s="1"/>
  <c r="K93" i="12"/>
  <c r="N93" i="12" s="1"/>
  <c r="P93" i="12" s="1"/>
  <c r="K89" i="12"/>
  <c r="N89" i="12" s="1"/>
  <c r="P89" i="12" s="1"/>
  <c r="J46" i="12" l="1"/>
  <c r="M46" i="12" s="1"/>
  <c r="G48" i="12"/>
  <c r="N64" i="12"/>
  <c r="P64" i="12" s="1"/>
  <c r="I47" i="12" l="1"/>
  <c r="J47" i="12" s="1"/>
  <c r="M47" i="12" s="1"/>
  <c r="I48" i="12"/>
  <c r="J48" i="12" s="1"/>
  <c r="M48" i="12" s="1"/>
</calcChain>
</file>

<file path=xl/sharedStrings.xml><?xml version="1.0" encoding="utf-8"?>
<sst xmlns="http://schemas.openxmlformats.org/spreadsheetml/2006/main" count="778" uniqueCount="338">
  <si>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</si>
  <si>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</si>
  <si>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</si>
  <si>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</si>
  <si>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</si>
  <si>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</si>
  <si>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</si>
  <si>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</si>
  <si>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</si>
  <si>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</si>
  <si>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</si>
  <si>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</si>
  <si>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</si>
  <si>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</si>
  <si>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</si>
  <si>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</si>
  <si>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</si>
  <si>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</si>
  <si>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</si>
  <si>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</si>
  <si>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</si>
  <si>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</si>
  <si>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</si>
  <si>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</si>
  <si>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</si>
  <si>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</si>
  <si>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</si>
  <si>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</si>
  <si>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</si>
  <si>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</si>
  <si>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</si>
  <si>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</si>
  <si>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</si>
  <si>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</si>
  <si>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</si>
  <si>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</si>
  <si>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</si>
  <si>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</si>
  <si>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</si>
  <si>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</si>
  <si>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</si>
  <si>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</si>
  <si>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</si>
  <si>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</si>
  <si>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</si>
  <si>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</si>
  <si>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</si>
  <si>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</si>
  <si>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</si>
  <si>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</si>
  <si>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</si>
  <si>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</si>
  <si>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</si>
  <si>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</si>
  <si>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</si>
  <si>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</si>
  <si>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</si>
  <si>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</si>
  <si>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</si>
  <si>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</si>
  <si>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</si>
  <si>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</si>
  <si>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</si>
  <si>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</si>
  <si>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</si>
  <si>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</si>
  <si>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-SỐ LƯỢNG NHÃN SIZE NHƯ SAU :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</si>
  <si>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</si>
  <si>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</si>
  <si>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</si>
  <si>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</si>
  <si>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</si>
  <si>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</si>
  <si>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</si>
  <si>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</si>
  <si>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</si>
  <si>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</si>
  <si>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</si>
  <si>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</si>
  <si>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</si>
  <si>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</si>
  <si>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</si>
  <si>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</si>
  <si>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</si>
  <si>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</si>
  <si>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</si>
  <si>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</si>
  <si>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</si>
  <si>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</si>
  <si>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</si>
  <si>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</si>
  <si>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</si>
  <si>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</si>
  <si>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</si>
  <si>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</si>
  <si>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</si>
  <si>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</si>
  <si>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</si>
  <si>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</si>
  <si>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</si>
  <si>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</si>
  <si>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</si>
  <si>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</si>
  <si>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</si>
  <si>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</si>
  <si>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</si>
  <si>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</si>
  <si>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</si>
  <si>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</si>
  <si>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</si>
  <si>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</si>
  <si>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</si>
  <si>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</si>
  <si>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</si>
  <si>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</si>
  <si>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STUSSY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</si>
  <si>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</si>
  <si>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</si>
  <si>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</si>
  <si>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</si>
  <si>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</si>
  <si>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</si>
  <si>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</si>
  <si>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</si>
  <si>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</si>
  <si>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</si>
  <si>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</si>
  <si>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</si>
  <si>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</si>
  <si>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KHÔNG THÊU</t>
  </si>
  <si>
    <t>BỎ VÀO ÁO KHI GẤP XẾP</t>
  </si>
  <si>
    <t>VẢI CHÍNH</t>
  </si>
  <si>
    <t>RIB</t>
  </si>
  <si>
    <t>CHỈ 40/2 MAY NHÃN CHÍNH</t>
  </si>
  <si>
    <t>GẮN BÊN DƯỚI, GIỮA NHÃN  CHÍNH, GẤP ĐÔI KHI MAY</t>
  </si>
  <si>
    <t>DYEMAX</t>
  </si>
  <si>
    <t>PFD</t>
  </si>
  <si>
    <t>DUYỆT HÌNH IN THEO</t>
  </si>
  <si>
    <t>THÔNG TIN ĐỊNH VỊ HÌNH IN</t>
  </si>
  <si>
    <t xml:space="preserve">   HÌNH ẢNH CHỈ MANG TÍNH CHẤT MINH HỌA
CHI TIẾT THAM KHẢO THEO SHEET ĐÍNH KÈM </t>
  </si>
  <si>
    <t xml:space="preserve">GẮN LUỒN QUA NHÃN SIZE </t>
  </si>
  <si>
    <t>THẺ BÀI 2 LÁ - ZHGT09</t>
  </si>
  <si>
    <t>ZHGT09</t>
  </si>
  <si>
    <t>SMST</t>
  </si>
  <si>
    <t>CHỈ SỬA HÀNG</t>
  </si>
  <si>
    <t>BLACK 1500</t>
  </si>
  <si>
    <t>THÙNG, TẤM LÓT THÙNG, BAO 100X120</t>
  </si>
  <si>
    <t>THÙNG 60X40X30CM CÓ IN LOGO</t>
  </si>
  <si>
    <t>STICKER DÁN THẺ BÀI + BAO- SMST</t>
  </si>
  <si>
    <t>STICKER DÁN THÙNG - SMST</t>
  </si>
  <si>
    <t>COLOR STICKER DÁN THÙNG</t>
  </si>
  <si>
    <t>YELLOW/
RED/
ORANGE/
WHITE</t>
  </si>
  <si>
    <t xml:space="preserve">PCS </t>
  </si>
  <si>
    <t>03</t>
  </si>
  <si>
    <t>04</t>
  </si>
  <si>
    <t>Style Number</t>
  </si>
  <si>
    <t>Style Description</t>
  </si>
  <si>
    <t>UA COLOR</t>
  </si>
  <si>
    <t>Color</t>
  </si>
  <si>
    <t>Size</t>
  </si>
  <si>
    <t>UPC Code</t>
  </si>
  <si>
    <t>MER.QT-4.BM4</t>
  </si>
  <si>
    <t>01/01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</si>
  <si>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</si>
  <si>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</si>
  <si>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</si>
  <si>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</si>
  <si>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</si>
  <si>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</si>
  <si>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</si>
  <si>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</si>
  <si>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</si>
  <si>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</si>
  <si>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</si>
  <si>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>Operation and Attachments</t>
  </si>
  <si>
    <t>Printting</t>
  </si>
  <si>
    <t>Embroidery</t>
  </si>
  <si>
    <t>Washing</t>
  </si>
  <si>
    <t>Packing</t>
  </si>
  <si>
    <t>RED</t>
  </si>
  <si>
    <t>YELLOW</t>
  </si>
  <si>
    <t>ORANGE</t>
  </si>
  <si>
    <t>05</t>
  </si>
  <si>
    <t>GREEN</t>
  </si>
  <si>
    <t>NCC: THUẬN TIẾN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</si>
  <si>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</si>
  <si>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</si>
  <si>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</si>
  <si>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</si>
  <si>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</si>
  <si>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</si>
  <si>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</si>
  <si>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</si>
  <si>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</si>
  <si>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LOẠI 1</t>
  </si>
  <si>
    <t>GẮN BÊN DƯỚI THẺ BÀI + BÊN NGOÀI POLY BAG VÀ THÙNG
38MMX29MM</t>
  </si>
  <si>
    <t>BLACK/ WHITE</t>
  </si>
  <si>
    <t>GREY /WHITE</t>
  </si>
  <si>
    <t>MAIN LINE</t>
  </si>
  <si>
    <t>66% COTTON 34% POLY 490GSM (CAMBER “LOFTY” FLEECE)</t>
  </si>
  <si>
    <t>66% COTTON 34% POLYESTER</t>
  </si>
  <si>
    <t>CREW NECK</t>
  </si>
  <si>
    <t>WASHED BLACK</t>
  </si>
  <si>
    <t>LT BLUE</t>
  </si>
  <si>
    <t>RIB 1X1 - 100%COTTON - 430GSM</t>
  </si>
  <si>
    <r>
      <t xml:space="preserve">NHÃN CHÍNH - </t>
    </r>
    <r>
      <rPr>
        <b/>
        <sz val="22"/>
        <rFont val="Muli"/>
      </rPr>
      <t>ZWVNL06</t>
    </r>
  </si>
  <si>
    <t>ZWVNL06</t>
  </si>
  <si>
    <t>DÂY BÁNH PHỞ</t>
  </si>
  <si>
    <t>MET</t>
  </si>
  <si>
    <t>BAO NYLON 25" x 20" + 2"</t>
  </si>
  <si>
    <t>IN THÀNH PHẨM SAU NHUỘM</t>
  </si>
  <si>
    <t>AW</t>
  </si>
  <si>
    <t>MÀU SẮC</t>
  </si>
  <si>
    <t>19-0303 TPX BLACK</t>
  </si>
  <si>
    <r>
      <t>ĐỊNH VỊ HÌNH IN THÂN TRƯỚC:</t>
    </r>
    <r>
      <rPr>
        <b/>
        <sz val="22"/>
        <rFont val="Muli"/>
      </rPr>
      <t xml:space="preserve"> 'TỪ ĐƯỜNG TRA CỔ TẠI GIỮA XUỐNG (INCH)</t>
    </r>
    <r>
      <rPr>
        <sz val="22"/>
        <rFont val="Muli"/>
      </rPr>
      <t>, CANH ĐỀU 2 BÊN THEO ĐƯỜNG GẠCH NÉT</t>
    </r>
  </si>
  <si>
    <t>PIGMENT DYE + POTASSIUM</t>
  </si>
  <si>
    <t>VIỀN CỔ</t>
  </si>
  <si>
    <t>GẮN TẠI GIƯA CỔ SAU, TỪ ĐƯỜNG VIỀN CỔ XUỐNG 1 /2", MAY 4 CẠNH</t>
  </si>
  <si>
    <t>MAY TẠI 2 VAI</t>
  </si>
  <si>
    <t>KÍCH THƯỚC</t>
  </si>
  <si>
    <t>-CÁCH GẮN NHÃN PHẢI NHƯ TÀI LIỆU YÊU CẦU, NHÃN THÀNH PHẦN VÀ NHÃN TRANG TRÍ GẮN SAU KHI NHUỘM VỀ
 - ỦI: CHÚ Ý CẦN ỦI LÊN VỊ TRÍ ĐƯỜNG MAY NHƯNG KHÔNG CÓ ĐƯỜNG DIỄU TRÊN MẶT VẢI, ĐỂ ĐƯỜNG MAY KHÔNG BỊ LƯỢN SÓNG, XEM HÌNH ĐÍNH KÈM</t>
  </si>
  <si>
    <t xml:space="preserve"> - ỦI: CHÚ Ý CẦN ỦI LÊN VỊ TRÍ ĐƯỜNG MAY NHƯNG KHÔNG CÓ ĐƯỜNG DIỄU TRÊN MẶT VẢI, ĐỂ ĐƯỜNG MAY KHÔNG BỊ LƯỢN SÓNG NHƯ HÌNH</t>
  </si>
  <si>
    <t>SỐ LƯỢNG CẦN CẤP CHO OUTSOURCE</t>
  </si>
  <si>
    <t>BOTTOMS - QUẦN</t>
  </si>
  <si>
    <t>ENGLISH</t>
  </si>
  <si>
    <t>JAPANESE</t>
  </si>
  <si>
    <t>FRENCH</t>
  </si>
  <si>
    <t>CHINESE</t>
  </si>
  <si>
    <t>ANH</t>
  </si>
  <si>
    <t>NHẬT</t>
  </si>
  <si>
    <t>PHÁP</t>
  </si>
  <si>
    <t>TRUNG</t>
  </si>
  <si>
    <t>P</t>
  </si>
  <si>
    <t>170/88A</t>
  </si>
  <si>
    <t>175/92A</t>
  </si>
  <si>
    <t>G</t>
  </si>
  <si>
    <t>180/96A</t>
  </si>
  <si>
    <t>TG</t>
  </si>
  <si>
    <t>185/100A</t>
  </si>
  <si>
    <t>TTG</t>
  </si>
  <si>
    <t>190/104A</t>
  </si>
  <si>
    <r>
      <t>THÊU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</si>
  <si>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</si>
  <si>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r>
      <t>IN :</t>
    </r>
    <r>
      <rPr>
        <b/>
        <sz val="26"/>
        <rFont val="Muli"/>
      </rPr>
      <t xml:space="preserve"> </t>
    </r>
  </si>
  <si>
    <t>CHÚ Ý: TÊN SIZE TRÊN NHÃN THÀNH PHẦN NHƯ BÊN DƯỚI (NHÃN THÀNH PHẦN GỒM 2 LÁ, 4 MẶT, 4 THỨ TIẾNG</t>
  </si>
  <si>
    <t>TOPS - ÁO</t>
  </si>
  <si>
    <t>170/92A</t>
  </si>
  <si>
    <t>175/96A</t>
  </si>
  <si>
    <t>175/100A</t>
  </si>
  <si>
    <t>180/104A</t>
  </si>
  <si>
    <t>180/106A</t>
  </si>
  <si>
    <t xml:space="preserve">LÁ 1: 
</t>
  </si>
  <si>
    <t xml:space="preserve">LÁ 2: </t>
  </si>
  <si>
    <t>THANH THI: 210</t>
  </si>
  <si>
    <t>NHÃN THÀNH PHẦN 2 LÁ 66% COTTON 34% POLYESTER</t>
  </si>
  <si>
    <t xml:space="preserve">- MAY THEO ÁO MẪU CHUYỂN CÙNG TÁC NGHIỆP
</t>
  </si>
  <si>
    <t xml:space="preserve">-MAY THEO MẪU PP ĐÃ DUYỆT 
 -MAY NHÃN TRANG TRÍ VÀ NHÃN THÀNH PHẦN SAU KHI NHUỘM
 </t>
  </si>
  <si>
    <t>ỦI: CHÚ Ý CẦN ỦI LÊN VỊ TRÍ ĐƯỜNG MAY NHƯNG KHÔNG CÓ ĐƯỜNG DIỄU TRÊN MẶT VẢI, ĐỂ ĐƯỜNG MAY KHÔNG BỊ LƯỢN SÓNG, XEM HÌNH ĐÍNH KÈM</t>
  </si>
  <si>
    <t>SHIPPING SAMPLE</t>
  </si>
  <si>
    <t>SINGLE JERSEY 200GSM</t>
  </si>
  <si>
    <t>155CM</t>
  </si>
  <si>
    <t xml:space="preserve">STSP24P1564001T00K- LOT 0752/7- ÁNH A - CẤP TRIỆT TIÊU 251M
STSP24P1564001T00K- LOT 0751/7- ÁNH A - CẤP TRIỆT TIÊU 509M
STSP24P1564001T00K- LOT 0732/7- ÁNH A - CẤP ĐỦ 118M
</t>
  </si>
  <si>
    <t>STSP24P1564003T00K- LOT 0717/8 - ÁNH A- CẤP ĐỦ 11M</t>
  </si>
  <si>
    <t>STSP24P1564003T00K- LOT 0717/8 - ÁNH A- CẤP ĐỦ 15M</t>
  </si>
  <si>
    <t>STSP24P1564003T00K- LOT 0717/8 - ÁNH A- CẤP ĐỦ 45M</t>
  </si>
  <si>
    <t>STSP24P1564002T00K- LOT 0725/7- ÁNH A- CẤP ĐỦ- 98M</t>
  </si>
  <si>
    <t>STSP24P1564002T00K- LOT 0725/7- ÁNH A- CẤP ĐỦ- 146M</t>
  </si>
  <si>
    <t>STSP24P1564002T00K- LOT 0725/7- ÁNH A- CẤP TRIỆT TIÊU 222M
STSP24P1564002T00K- LOT 0724/7- ÁNH A- CẤP ĐỦ 211M</t>
  </si>
  <si>
    <t>STSP24P1564001T00K- LOT 0732/7- ÁNH A- CẤP TRIỆT TIÊU 507M
STSP24P1564001T00K- LOT 0730/7- ÁNH A- CẤP TRIỆT TIÊU 445
STSP24P1564001T00K- LOT 0731/7- ÁNH A- CẤP ĐỦ 342</t>
  </si>
  <si>
    <t>STSP24P1564001T00K- LOT 0752/7A- ÁNH B- CẤP TRIỆT TIÊU 26M
STSP24P1564001T00K- LOT 0726/7- ÁNH B- CẤP TRIỆT TIÊU 293M</t>
  </si>
  <si>
    <t>STSP24P1564001T00K- LOT 0731/7- ÁNH A- CẤP TRIỆT TIÊU 295M
STSP24P1564001T00K- LOT 0772/2- ÁNH A- CẤP TRIỆT TIÊU 928M
STSP24P1564001T00K- LOT 0779/7- ÁNH A- CẤP TRIỆT TIÊU 865M
STSP24P1564001T00K- LOT 0712/8- ÁNH A- CẤP TRIỆT TIÊU 896M
STSP24P1564001T00K- LOT0770/7- ÁNH A- CẤP ĐỦ 612M</t>
  </si>
  <si>
    <t>TESTING</t>
  </si>
  <si>
    <t>DUYỆT CHẤT LƯỢNG, MỰC IN, HANDFEEL, ĐỘ NỨT, MÀU SẮC HÌNH IN THEO S/O MÀU BURGUNDY 28/8</t>
  </si>
  <si>
    <t>DUYỆT CHẤT LƯỢNG, MỰC IN, HANDFEEL, ĐỘ NỨT HÌNH IN THEO S/O MÀU BURGUNDY 28/8
MÀU SẮC DUYỆT THEO MÀU IN TRÊN MẪU PPS ĐÍNH KÈM TN NGÀY 1/9</t>
  </si>
  <si>
    <t>DỰ KIẾN GỬI VÀO 15/9</t>
  </si>
  <si>
    <t>STYLE#:</t>
  </si>
  <si>
    <t>DESCRIPTION:</t>
  </si>
  <si>
    <t xml:space="preserve">FACTORY: </t>
  </si>
  <si>
    <t xml:space="preserve">FABRIC: </t>
  </si>
  <si>
    <t>Original Garment</t>
  </si>
  <si>
    <t>TOL +/-</t>
  </si>
  <si>
    <t xml:space="preserve">Armhole (STRAIGHT SHOULDER TO ARM SEAM) </t>
  </si>
  <si>
    <t>SLEEVE OPENING AT EDGE</t>
  </si>
  <si>
    <t xml:space="preserve">ELBOW 8" below armhole </t>
  </si>
  <si>
    <t>FOREARM 4" ABOVE CUFF SEAM</t>
  </si>
  <si>
    <t>EMB PLACEMENT FROM HPS</t>
  </si>
  <si>
    <t>TARGET</t>
  </si>
  <si>
    <t>FINISHED GRADE MEASUREMENTS</t>
  </si>
  <si>
    <t>ACROSS SHOULDERS</t>
  </si>
  <si>
    <t>CHEST 1" BELOW ARMHOLE- FLAT</t>
  </si>
  <si>
    <t>BOTTOM SWEEP STRAIGHT - FLAT</t>
  </si>
  <si>
    <t>FRONT LENGTH FROM HPS</t>
  </si>
  <si>
    <t>SLEEVE BICEP 1" BELOW ARMHOLE - FLAT</t>
  </si>
  <si>
    <t>SLEEVE LENGTH FROM SHOULDER SEAM TO EDGE</t>
  </si>
  <si>
    <t>SLEEVE INSEAM FROM ARMHOLE TO CUFF EDGE</t>
  </si>
  <si>
    <t>CUFF HEIGHT</t>
  </si>
  <si>
    <t>HEM HEIGHT</t>
  </si>
  <si>
    <t>NECK RIB / TRIM DEPTH</t>
  </si>
  <si>
    <t>FRONT NECK DROP (HPS TO NECK SEAM)</t>
  </si>
  <si>
    <t>BACK NECK DROP (HPS TO NECK SEAM)</t>
  </si>
  <si>
    <t>SLEEVE  OPENING  AT CUFF SEAM</t>
  </si>
  <si>
    <t>SWEEP AT RIB SEAM EXTENDED</t>
  </si>
  <si>
    <t>PRINT PLACEMENT FROM NECK SEAM</t>
  </si>
  <si>
    <t>RỘNG CỔ ( TẠI ĐỈNH VAI - GIỮA 2 ĐƯỜNG MAY )</t>
  </si>
  <si>
    <t>NGANG NGỰC DƯỚI NÁCH 1 INCH</t>
  </si>
  <si>
    <t>NGANG LAI ĐO THẲNG</t>
  </si>
  <si>
    <t>NÁCH ĐO THẲNG TỪ VAI VỚI ĐƯỜNG MAY</t>
  </si>
  <si>
    <t>BẮP TAY DƯỚI NÁCH 1 INCH</t>
  </si>
  <si>
    <t>DÀI TAY TỪ ĐƯƠNG MAY VAI ĐẾN MÉP LAI</t>
  </si>
  <si>
    <t>DÀI SƯỜN TRONG TỪ TRONG CÁNH TAY TỪ NÁCH ĐẾN MÉP BO</t>
  </si>
  <si>
    <t>CỬA TAY TẠI MÉP</t>
  </si>
  <si>
    <t>CAO BO</t>
  </si>
  <si>
    <t>CAO LAI</t>
  </si>
  <si>
    <t>CAO BO CỔ</t>
  </si>
  <si>
    <t>HẠ CỔ TRƯỚC (TỪ ĐỈNH VAI TỚI ĐƯỜNG MAY CỔ)</t>
  </si>
  <si>
    <t>HẠ CỔ SAU (TỪ ĐỈNH VAI TỚI ĐƯỜNG MAY CỔ)</t>
  </si>
  <si>
    <t>KHUỶU TAI DƯỚI NÁCH 8 INCH</t>
  </si>
  <si>
    <t>CẲNG TAY - TRÊN ĐƯỜNG TRA BO 4 INCH</t>
  </si>
  <si>
    <t>CỬA TAY TẠI ĐƯỜN TRA BO</t>
  </si>
  <si>
    <t>RỘNG LAI KÉO CĂNG - TẠI ĐƯỜN TRA RIB</t>
  </si>
  <si>
    <t>VỊ TRÍ IN TỪ ĐƯỜNG MAY CỔ TẠI GIỮA, CANH ĐỀU 2 BÊN</t>
  </si>
  <si>
    <t>ĐỊNH VỊ HÌNH IN TỪ ĐƯƠNG TRA BO CỔ VÀ CANH GIỮA</t>
  </si>
  <si>
    <t xml:space="preserve">MẪU PPS DÁNG CỔ CHỮ "U" CẦN CẢI THIỆN HÀNG SẢN XUẤT DÁNG CỔ PHẢI TRÒN, ĐỀU, ĐẸP. </t>
  </si>
  <si>
    <t>BỘ PHẬN KĨ THUẬT, MAY, CẮT, SẢN XUẤT LƯU Ý</t>
  </si>
  <si>
    <t>NHÃN GỒM 2 LÁ - GẮN BÊN TRONG SƯỜN TRÁI NGƯỜI MẶC CÁCH ĐƯỜNG TRA LAI LÊN 6.5CM- MAY SAU NHUỘM</t>
  </si>
  <si>
    <t>GẮN BÊN DƯỚI NHÃN THÀNH PHẦN CHÍNH
MÉP NHÃN TRANG TRÍ = MÉP TRÊN NHÃN THÀNH PHẦN
GẤP ĐÔI KHI MAY, MAY SAU NHUỘM</t>
  </si>
  <si>
    <t>S20  SP25  S2702</t>
  </si>
  <si>
    <t>ST118574</t>
  </si>
  <si>
    <t>SP25 SAMPLING</t>
  </si>
  <si>
    <t>MAY PROTO, THAM KHẢO CÁCH MAY: MẪU PHOTOSHOOT MÀU BURGUNDYMÃ 118537 MÙA SP24 CHUYỂN CÙNG TÁC NGHIỆP</t>
  </si>
  <si>
    <t>LƯU 1 PCS TRƯỚC WASH</t>
  </si>
  <si>
    <t>BLACK 19-4008 TCX</t>
  </si>
  <si>
    <t>11-0701 TPX</t>
  </si>
  <si>
    <t>12” W X 12.2” H</t>
  </si>
  <si>
    <t>duyệt theo tech pack</t>
  </si>
  <si>
    <t>THEO PANTONE MER GỬI</t>
  </si>
  <si>
    <t>FLEECE VARSITY CREW</t>
  </si>
  <si>
    <t>KO CẦN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</si>
</sst>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0000"/>
    <numFmt numFmtId="175" formatCode="0.0000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sz val="11"/>
      <color rgb="FF000000"/>
      <name val="Calibri"/>
      <family val="2"/>
    </font>
    <font>
      <sz val="28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Muli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Muli"/>
    </font>
    <font>
      <b/>
      <sz val="12"/>
      <name val="EuclidCircularA-Regula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6"/>
      <name val="Muli"/>
    </font>
    <font>
      <b/>
      <sz val="28"/>
      <color theme="1"/>
      <name val="Muli"/>
    </font>
    <font>
      <b/>
      <sz val="11"/>
      <color theme="1"/>
      <name val="Muli"/>
    </font>
    <font>
      <b/>
      <sz val="8"/>
      <name val="Muli"/>
    </font>
    <font>
      <i/>
      <sz val="12"/>
      <name val="Muli"/>
    </font>
    <font>
      <b/>
      <sz val="72"/>
      <name val="Muli"/>
    </font>
    <font>
      <b/>
      <sz val="28"/>
      <color theme="1"/>
      <name val="Calibri"/>
      <family val="2"/>
      <scheme val="minor"/>
    </font>
    <font>
      <b/>
      <sz val="48"/>
      <color theme="1"/>
      <name val="Muli"/>
    </font>
    <font>
      <b/>
      <sz val="24"/>
      <color theme="1"/>
      <name val="Calibri"/>
      <family val="2"/>
      <scheme val="minor"/>
    </font>
    <font>
      <sz val="24"/>
      <color theme="1"/>
      <name val="Muli"/>
    </font>
    <font>
      <sz val="24"/>
      <color theme="1"/>
      <name val="Calibri"/>
      <family val="2"/>
      <scheme val="minor"/>
    </font>
    <font>
      <b/>
      <sz val="48"/>
      <color indexed="48"/>
      <name val="Muli"/>
    </font>
    <font>
      <sz val="48"/>
      <name val="Muli"/>
    </font>
    <font>
      <b/>
      <sz val="25"/>
      <color theme="1"/>
      <name val="Muli"/>
    </font>
    <font>
      <b/>
      <sz val="24"/>
      <color theme="1"/>
      <name val="Muli"/>
    </font>
    <font>
      <b/>
      <sz val="30"/>
      <color theme="1"/>
      <name val="Muli"/>
    </font>
    <font>
      <b/>
      <sz val="35"/>
      <name val="Muli"/>
    </font>
    <font>
      <sz val="11"/>
      <color rgb="FF000000"/>
      <name val="Calibri"/>
      <family val="2"/>
      <scheme val="minor"/>
    </font>
    <font>
      <sz val="16"/>
      <color rgb="FF000000"/>
      <name val="Calibri"/>
      <family val="2"/>
    </font>
    <font>
      <sz val="11"/>
      <name val="Calibri"/>
      <family val="2"/>
    </font>
    <font>
      <sz val="36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4"/>
      <color rgb="FFFFFFFF"/>
      <name val="Calibri"/>
      <family val="2"/>
    </font>
    <font>
      <b/>
      <sz val="11"/>
      <color rgb="FF000000"/>
      <name val="Calibri"/>
      <family val="2"/>
    </font>
    <font>
      <b/>
      <sz val="16"/>
      <color theme="1"/>
      <name val="Calibri"/>
      <family val="2"/>
    </font>
    <font>
      <b/>
      <sz val="16"/>
      <color rgb="FFFF0000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14"/>
      <color rgb="FFFF0000"/>
      <name val="Calibri"/>
      <family val="2"/>
    </font>
    <font>
      <sz val="16"/>
      <color theme="1"/>
      <name val="Calibri"/>
      <family val="2"/>
    </font>
    <font>
      <sz val="16"/>
      <color rgb="FFFF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4"/>
      <color rgb="FFFF0000"/>
      <name val="Calibri"/>
      <family val="2"/>
    </font>
    <font>
      <b/>
      <sz val="16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0000"/>
        <bgColor rgb="FF000000"/>
      </patternFill>
    </fill>
    <fill>
      <patternFill patternType="solid">
        <fgColor rgb="FFF2DBDB"/>
        <bgColor rgb="FFF2DBDB"/>
      </patternFill>
    </fill>
  </fills>
  <borders count="10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</borders>
  <cellStyleXfs count="11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61" fillId="0" borderId="0"/>
    <xf numFmtId="0" fontId="16" fillId="0" borderId="0"/>
    <xf numFmtId="0" fontId="1" fillId="0" borderId="0"/>
    <xf numFmtId="0" fontId="13" fillId="0" borderId="0"/>
    <xf numFmtId="0" fontId="69" fillId="0" borderId="0" applyNumberFormat="0" applyFill="0" applyBorder="0" applyAlignment="0" applyProtection="0"/>
    <xf numFmtId="0" fontId="70" fillId="0" borderId="68" applyNumberFormat="0" applyFill="0" applyAlignment="0" applyProtection="0"/>
    <xf numFmtId="0" fontId="71" fillId="0" borderId="69" applyNumberFormat="0" applyFill="0" applyAlignment="0" applyProtection="0"/>
    <xf numFmtId="0" fontId="72" fillId="0" borderId="70" applyNumberFormat="0" applyFill="0" applyAlignment="0" applyProtection="0"/>
    <xf numFmtId="0" fontId="72" fillId="0" borderId="0" applyNumberFormat="0" applyFill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6" fillId="19" borderId="71" applyNumberFormat="0" applyAlignment="0" applyProtection="0"/>
    <xf numFmtId="0" fontId="77" fillId="20" borderId="72" applyNumberFormat="0" applyAlignment="0" applyProtection="0"/>
    <xf numFmtId="0" fontId="78" fillId="20" borderId="71" applyNumberFormat="0" applyAlignment="0" applyProtection="0"/>
    <xf numFmtId="0" fontId="79" fillId="0" borderId="73" applyNumberFormat="0" applyFill="0" applyAlignment="0" applyProtection="0"/>
    <xf numFmtId="0" fontId="80" fillId="21" borderId="74" applyNumberFormat="0" applyAlignment="0" applyProtection="0"/>
    <xf numFmtId="0" fontId="81" fillId="0" borderId="0" applyNumberFormat="0" applyFill="0" applyBorder="0" applyAlignment="0" applyProtection="0"/>
    <xf numFmtId="0" fontId="1" fillId="22" borderId="75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76" applyNumberFormat="0" applyFill="0" applyAlignment="0" applyProtection="0"/>
    <xf numFmtId="0" fontId="8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4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5" fillId="0" borderId="0"/>
    <xf numFmtId="0" fontId="1" fillId="0" borderId="0"/>
    <xf numFmtId="0" fontId="5" fillId="0" borderId="0"/>
    <xf numFmtId="0" fontId="107" fillId="0" borderId="0"/>
  </cellStyleXfs>
  <cellXfs count="49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horizontal="left" vertical="center"/>
    </xf>
    <xf numFmtId="0" fontId="35" fillId="2" borderId="0" xfId="0" applyFont="1" applyFill="1" applyAlignment="1">
      <alignment horizontal="right" vertical="center"/>
    </xf>
    <xf numFmtId="3" fontId="36" fillId="2" borderId="4" xfId="0" applyNumberFormat="1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right" vertical="center"/>
    </xf>
    <xf numFmtId="3" fontId="36" fillId="2" borderId="4" xfId="0" applyNumberFormat="1" applyFont="1" applyFill="1" applyBorder="1" applyAlignment="1">
      <alignment vertical="center"/>
    </xf>
    <xf numFmtId="0" fontId="38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0" fontId="41" fillId="2" borderId="0" xfId="0" applyFont="1" applyFill="1" applyAlignment="1">
      <alignment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vertical="center"/>
    </xf>
    <xf numFmtId="0" fontId="40" fillId="2" borderId="4" xfId="0" applyFont="1" applyFill="1" applyBorder="1" applyAlignment="1">
      <alignment vertical="center" wrapText="1"/>
    </xf>
    <xf numFmtId="0" fontId="40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2" fillId="2" borderId="0" xfId="0" applyFont="1" applyFill="1" applyAlignment="1">
      <alignment horizontal="center" vertical="center"/>
    </xf>
    <xf numFmtId="0" fontId="39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4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5" fillId="0" borderId="35" xfId="0" applyFont="1" applyBorder="1"/>
    <xf numFmtId="0" fontId="46" fillId="0" borderId="36" xfId="0" applyFont="1" applyBorder="1"/>
    <xf numFmtId="0" fontId="45" fillId="0" borderId="36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23" fillId="0" borderId="0" xfId="0" applyFont="1"/>
    <xf numFmtId="0" fontId="47" fillId="0" borderId="0" xfId="0" applyFont="1"/>
    <xf numFmtId="0" fontId="39" fillId="0" borderId="38" xfId="0" applyFont="1" applyBorder="1"/>
    <xf numFmtId="0" fontId="39" fillId="0" borderId="39" xfId="0" applyFont="1" applyBorder="1"/>
    <xf numFmtId="0" fontId="39" fillId="0" borderId="39" xfId="0" applyFont="1" applyBorder="1" applyAlignment="1">
      <alignment horizontal="center"/>
    </xf>
    <xf numFmtId="165" fontId="39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8" fillId="0" borderId="0" xfId="0" applyFont="1"/>
    <xf numFmtId="165" fontId="39" fillId="0" borderId="41" xfId="0" applyNumberFormat="1" applyFont="1" applyBorder="1" applyAlignment="1">
      <alignment horizontal="center"/>
    </xf>
    <xf numFmtId="165" fontId="39" fillId="0" borderId="42" xfId="0" applyNumberFormat="1" applyFont="1" applyBorder="1" applyAlignment="1">
      <alignment horizontal="center" wrapText="1"/>
    </xf>
    <xf numFmtId="165" fontId="39" fillId="0" borderId="42" xfId="0" applyNumberFormat="1" applyFont="1" applyBorder="1" applyAlignment="1">
      <alignment horizontal="center"/>
    </xf>
    <xf numFmtId="165" fontId="39" fillId="0" borderId="40" xfId="0" applyNumberFormat="1" applyFont="1" applyBorder="1" applyAlignment="1">
      <alignment horizontal="center"/>
    </xf>
    <xf numFmtId="0" fontId="39" fillId="0" borderId="43" xfId="0" applyFont="1" applyBorder="1"/>
    <xf numFmtId="165" fontId="39" fillId="0" borderId="43" xfId="0" applyNumberFormat="1" applyFont="1" applyBorder="1" applyAlignment="1">
      <alignment horizontal="center"/>
    </xf>
    <xf numFmtId="165" fontId="39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9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horizontal="left" vertical="center"/>
    </xf>
    <xf numFmtId="0" fontId="50" fillId="0" borderId="0" xfId="2" applyFont="1" applyAlignment="1">
      <alignment horizontal="center" vertical="center"/>
    </xf>
    <xf numFmtId="0" fontId="52" fillId="5" borderId="14" xfId="2" applyFont="1" applyFill="1" applyBorder="1" applyAlignment="1">
      <alignment horizontal="center" vertical="center" wrapText="1"/>
    </xf>
    <xf numFmtId="0" fontId="53" fillId="0" borderId="0" xfId="2" applyFont="1" applyAlignment="1">
      <alignment vertical="center"/>
    </xf>
    <xf numFmtId="0" fontId="52" fillId="5" borderId="14" xfId="2" applyFont="1" applyFill="1" applyBorder="1" applyAlignment="1">
      <alignment horizontal="center" vertical="center"/>
    </xf>
    <xf numFmtId="0" fontId="53" fillId="0" borderId="14" xfId="2" applyFont="1" applyBorder="1" applyAlignment="1">
      <alignment horizontal="center" vertical="center" wrapText="1"/>
    </xf>
    <xf numFmtId="0" fontId="53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57" fillId="2" borderId="0" xfId="0" applyFont="1" applyFill="1" applyAlignment="1">
      <alignment horizontal="left" vertical="center"/>
    </xf>
    <xf numFmtId="0" fontId="57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5" fillId="13" borderId="14" xfId="2" applyFont="1" applyFill="1" applyBorder="1" applyAlignment="1">
      <alignment horizontal="center" vertical="center" wrapText="1"/>
    </xf>
    <xf numFmtId="0" fontId="58" fillId="3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9" fillId="0" borderId="14" xfId="1" applyNumberFormat="1" applyFont="1" applyBorder="1" applyAlignment="1">
      <alignment horizontal="center" vertical="center" wrapText="1"/>
    </xf>
    <xf numFmtId="1" fontId="32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2" fillId="0" borderId="11" xfId="0" quotePrefix="1" applyFont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3" fillId="0" borderId="0" xfId="2" applyFont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0" borderId="47" xfId="2" quotePrefix="1" applyFont="1" applyBorder="1" applyAlignment="1">
      <alignment horizontal="center" vertical="center" wrapText="1"/>
    </xf>
    <xf numFmtId="0" fontId="62" fillId="0" borderId="0" xfId="2" applyFont="1" applyAlignment="1">
      <alignment vertical="center"/>
    </xf>
    <xf numFmtId="0" fontId="63" fillId="0" borderId="0" xfId="2" applyFont="1" applyAlignment="1">
      <alignment vertical="center"/>
    </xf>
    <xf numFmtId="1" fontId="31" fillId="2" borderId="15" xfId="0" applyNumberFormat="1" applyFont="1" applyFill="1" applyBorder="1" applyAlignment="1">
      <alignment vertical="center" wrapText="1"/>
    </xf>
    <xf numFmtId="12" fontId="32" fillId="0" borderId="15" xfId="0" quotePrefix="1" applyNumberFormat="1" applyFont="1" applyBorder="1" applyAlignment="1">
      <alignment vertical="center" wrapText="1"/>
    </xf>
    <xf numFmtId="0" fontId="64" fillId="2" borderId="0" xfId="0" applyFont="1" applyFill="1" applyAlignment="1">
      <alignment horizontal="left" vertical="center"/>
    </xf>
    <xf numFmtId="0" fontId="25" fillId="2" borderId="49" xfId="0" applyFont="1" applyFill="1" applyBorder="1" applyAlignment="1">
      <alignment vertical="center"/>
    </xf>
    <xf numFmtId="0" fontId="25" fillId="2" borderId="50" xfId="0" applyFont="1" applyFill="1" applyBorder="1" applyAlignment="1">
      <alignment vertical="center"/>
    </xf>
    <xf numFmtId="1" fontId="52" fillId="0" borderId="14" xfId="2" applyNumberFormat="1" applyFont="1" applyBorder="1" applyAlignment="1">
      <alignment horizontal="center" vertical="center" wrapText="1"/>
    </xf>
    <xf numFmtId="0" fontId="55" fillId="5" borderId="14" xfId="2" applyFont="1" applyFill="1" applyBorder="1" applyAlignment="1">
      <alignment horizontal="center" vertical="center" wrapText="1"/>
    </xf>
    <xf numFmtId="0" fontId="54" fillId="0" borderId="14" xfId="2" applyFont="1" applyBorder="1" applyAlignment="1">
      <alignment horizontal="center" vertical="center" wrapText="1"/>
    </xf>
    <xf numFmtId="0" fontId="65" fillId="15" borderId="14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39" fillId="0" borderId="0" xfId="59" applyFont="1" applyAlignment="1">
      <alignment vertical="center"/>
    </xf>
    <xf numFmtId="0" fontId="67" fillId="0" borderId="0" xfId="59" applyFont="1" applyAlignment="1">
      <alignment vertical="center"/>
    </xf>
    <xf numFmtId="0" fontId="39" fillId="0" borderId="0" xfId="59" applyFont="1"/>
    <xf numFmtId="0" fontId="67" fillId="5" borderId="51" xfId="59" applyFont="1" applyFill="1" applyBorder="1" applyAlignment="1">
      <alignment horizontal="left" vertical="center"/>
    </xf>
    <xf numFmtId="0" fontId="67" fillId="0" borderId="0" xfId="59" applyFont="1" applyAlignment="1">
      <alignment horizontal="left" vertical="center"/>
    </xf>
    <xf numFmtId="0" fontId="67" fillId="0" borderId="0" xfId="59" applyFont="1" applyAlignment="1">
      <alignment horizontal="left" vertical="center" wrapText="1"/>
    </xf>
    <xf numFmtId="0" fontId="39" fillId="0" borderId="24" xfId="59" applyFont="1" applyBorder="1"/>
    <xf numFmtId="0" fontId="67" fillId="0" borderId="0" xfId="59" applyFont="1" applyAlignment="1">
      <alignment horizontal="center" vertical="center"/>
    </xf>
    <xf numFmtId="0" fontId="67" fillId="0" borderId="52" xfId="59" applyFont="1" applyBorder="1" applyAlignment="1">
      <alignment horizontal="center" vertical="center"/>
    </xf>
    <xf numFmtId="0" fontId="67" fillId="0" borderId="52" xfId="59" applyFont="1" applyBorder="1" applyAlignment="1">
      <alignment horizontal="center" vertical="center" wrapText="1"/>
    </xf>
    <xf numFmtId="0" fontId="67" fillId="0" borderId="56" xfId="59" applyFont="1" applyBorder="1" applyAlignment="1">
      <alignment horizontal="center" vertical="center"/>
    </xf>
    <xf numFmtId="0" fontId="67" fillId="0" borderId="57" xfId="59" applyFont="1" applyBorder="1" applyAlignment="1">
      <alignment horizontal="center" vertical="center" wrapText="1"/>
    </xf>
    <xf numFmtId="0" fontId="67" fillId="0" borderId="64" xfId="59" applyFont="1" applyBorder="1" applyAlignment="1">
      <alignment horizontal="center" vertical="center"/>
    </xf>
    <xf numFmtId="0" fontId="67" fillId="0" borderId="65" xfId="59" applyFont="1" applyBorder="1" applyAlignment="1">
      <alignment horizontal="center" vertical="center"/>
    </xf>
    <xf numFmtId="0" fontId="67" fillId="0" borderId="0" xfId="0" applyFont="1" applyAlignment="1">
      <alignment vertical="center"/>
    </xf>
    <xf numFmtId="0" fontId="52" fillId="0" borderId="15" xfId="2" applyFont="1" applyBorder="1" applyAlignment="1">
      <alignment horizontal="center"/>
    </xf>
    <xf numFmtId="0" fontId="52" fillId="0" borderId="12" xfId="2" applyFont="1" applyBorder="1" applyAlignment="1">
      <alignment horizontal="center"/>
    </xf>
    <xf numFmtId="0" fontId="85" fillId="2" borderId="2" xfId="0" applyFont="1" applyFill="1" applyBorder="1" applyAlignment="1">
      <alignment horizontal="center" vertical="center"/>
    </xf>
    <xf numFmtId="0" fontId="86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4" fillId="2" borderId="0" xfId="0" applyFont="1" applyFill="1" applyAlignment="1">
      <alignment vertical="center"/>
    </xf>
    <xf numFmtId="0" fontId="86" fillId="2" borderId="2" xfId="0" applyFont="1" applyFill="1" applyBorder="1" applyAlignment="1">
      <alignment horizontal="left" vertical="center"/>
    </xf>
    <xf numFmtId="0" fontId="85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0" fontId="55" fillId="14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4" borderId="3" xfId="0" applyNumberFormat="1" applyFont="1" applyFill="1" applyBorder="1" applyAlignment="1">
      <alignment vertical="center"/>
    </xf>
    <xf numFmtId="1" fontId="55" fillId="14" borderId="3" xfId="0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174" fontId="31" fillId="2" borderId="14" xfId="0" applyNumberFormat="1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horizontal="center" vertical="center" wrapText="1"/>
    </xf>
    <xf numFmtId="0" fontId="67" fillId="0" borderId="6" xfId="59" applyFont="1" applyBorder="1" applyAlignment="1">
      <alignment horizontal="center" vertical="center"/>
    </xf>
    <xf numFmtId="0" fontId="87" fillId="4" borderId="2" xfId="0" quotePrefix="1" applyFont="1" applyFill="1" applyBorder="1" applyAlignment="1">
      <alignment horizontal="center" vertical="center"/>
    </xf>
    <xf numFmtId="0" fontId="87" fillId="4" borderId="0" xfId="0" quotePrefix="1" applyFont="1" applyFill="1" applyAlignment="1">
      <alignment horizontal="center" vertical="center"/>
    </xf>
    <xf numFmtId="0" fontId="89" fillId="2" borderId="2" xfId="0" applyFont="1" applyFill="1" applyBorder="1" applyAlignment="1">
      <alignment horizontal="center" vertical="center"/>
    </xf>
    <xf numFmtId="0" fontId="87" fillId="2" borderId="3" xfId="0" applyFont="1" applyFill="1" applyBorder="1" applyAlignment="1">
      <alignment horizontal="center" vertical="center"/>
    </xf>
    <xf numFmtId="3" fontId="87" fillId="2" borderId="3" xfId="0" applyNumberFormat="1" applyFont="1" applyFill="1" applyBorder="1" applyAlignment="1">
      <alignment horizontal="center" vertical="center"/>
    </xf>
    <xf numFmtId="1" fontId="87" fillId="14" borderId="3" xfId="0" applyNumberFormat="1" applyFont="1" applyFill="1" applyBorder="1" applyAlignment="1">
      <alignment horizontal="center" vertical="center"/>
    </xf>
    <xf numFmtId="1" fontId="87" fillId="14" borderId="2" xfId="0" applyNumberFormat="1" applyFont="1" applyFill="1" applyBorder="1" applyAlignment="1">
      <alignment horizontal="center" vertical="center"/>
    </xf>
    <xf numFmtId="0" fontId="90" fillId="2" borderId="0" xfId="0" applyFont="1" applyFill="1" applyAlignment="1">
      <alignment vertical="center"/>
    </xf>
    <xf numFmtId="0" fontId="90" fillId="12" borderId="0" xfId="0" applyFont="1" applyFill="1" applyAlignment="1">
      <alignment horizontal="left" vertical="center"/>
    </xf>
    <xf numFmtId="0" fontId="90" fillId="12" borderId="0" xfId="0" applyFont="1" applyFill="1" applyAlignment="1">
      <alignment horizontal="center" vertical="center"/>
    </xf>
    <xf numFmtId="1" fontId="90" fillId="12" borderId="0" xfId="0" applyNumberFormat="1" applyFont="1" applyFill="1" applyAlignment="1">
      <alignment horizontal="right" vertical="center"/>
    </xf>
    <xf numFmtId="1" fontId="90" fillId="12" borderId="0" xfId="0" applyNumberFormat="1" applyFont="1" applyFill="1" applyAlignment="1">
      <alignment horizontal="center" vertical="center"/>
    </xf>
    <xf numFmtId="1" fontId="32" fillId="0" borderId="11" xfId="1" applyNumberFormat="1" applyFont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/>
    </xf>
    <xf numFmtId="1" fontId="32" fillId="0" borderId="10" xfId="1" applyNumberFormat="1" applyFont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59" fillId="0" borderId="11" xfId="1" applyNumberFormat="1" applyFont="1" applyBorder="1" applyAlignment="1">
      <alignment vertical="center" wrapText="1"/>
    </xf>
    <xf numFmtId="1" fontId="59" fillId="0" borderId="14" xfId="1" applyNumberFormat="1" applyFont="1" applyBorder="1" applyAlignment="1">
      <alignment vertical="center" wrapText="1"/>
    </xf>
    <xf numFmtId="1" fontId="32" fillId="0" borderId="14" xfId="1" applyNumberFormat="1" applyFont="1" applyBorder="1" applyAlignment="1">
      <alignment vertical="center" wrapText="1"/>
    </xf>
    <xf numFmtId="0" fontId="0" fillId="0" borderId="14" xfId="0" applyBorder="1" applyAlignment="1">
      <alignment horizontal="center" vertical="center"/>
    </xf>
    <xf numFmtId="0" fontId="53" fillId="2" borderId="14" xfId="0" applyFont="1" applyFill="1" applyBorder="1" applyAlignment="1">
      <alignment horizontal="center" vertical="center" wrapText="1"/>
    </xf>
    <xf numFmtId="1" fontId="53" fillId="0" borderId="14" xfId="0" applyNumberFormat="1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/>
    </xf>
    <xf numFmtId="165" fontId="53" fillId="0" borderId="14" xfId="0" applyNumberFormat="1" applyFont="1" applyBorder="1" applyAlignment="1">
      <alignment horizontal="center" vertical="center"/>
    </xf>
    <xf numFmtId="165" fontId="53" fillId="2" borderId="14" xfId="0" applyNumberFormat="1" applyFont="1" applyFill="1" applyBorder="1" applyAlignment="1">
      <alignment horizontal="center" vertical="center"/>
    </xf>
    <xf numFmtId="1" fontId="53" fillId="2" borderId="14" xfId="0" applyNumberFormat="1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 wrapText="1"/>
    </xf>
    <xf numFmtId="0" fontId="92" fillId="11" borderId="14" xfId="0" applyFont="1" applyFill="1" applyBorder="1" applyAlignment="1">
      <alignment vertical="center"/>
    </xf>
    <xf numFmtId="0" fontId="43" fillId="0" borderId="14" xfId="0" applyFont="1" applyBorder="1" applyAlignment="1">
      <alignment horizontal="center"/>
    </xf>
    <xf numFmtId="0" fontId="43" fillId="0" borderId="14" xfId="0" quotePrefix="1" applyFont="1" applyBorder="1" applyAlignment="1">
      <alignment horizontal="center"/>
    </xf>
    <xf numFmtId="16" fontId="43" fillId="0" borderId="14" xfId="0" quotePrefix="1" applyNumberFormat="1" applyFont="1" applyBorder="1" applyAlignment="1">
      <alignment horizontal="center"/>
    </xf>
    <xf numFmtId="14" fontId="67" fillId="47" borderId="51" xfId="59" applyNumberFormat="1" applyFont="1" applyFill="1" applyBorder="1" applyAlignment="1">
      <alignment horizontal="center" vertical="center"/>
    </xf>
    <xf numFmtId="0" fontId="67" fillId="47" borderId="51" xfId="59" applyFont="1" applyFill="1" applyBorder="1" applyAlignment="1">
      <alignment horizontal="center" vertical="center"/>
    </xf>
    <xf numFmtId="0" fontId="67" fillId="47" borderId="51" xfId="59" applyFont="1" applyFill="1" applyBorder="1" applyAlignment="1">
      <alignment horizontal="left" vertical="center"/>
    </xf>
    <xf numFmtId="0" fontId="0" fillId="0" borderId="26" xfId="0" applyBorder="1"/>
    <xf numFmtId="0" fontId="39" fillId="0" borderId="28" xfId="59" applyFont="1" applyBorder="1"/>
    <xf numFmtId="0" fontId="40" fillId="5" borderId="51" xfId="59" applyFont="1" applyFill="1" applyBorder="1" applyAlignment="1">
      <alignment horizontal="center" vertical="center"/>
    </xf>
    <xf numFmtId="0" fontId="40" fillId="5" borderId="5" xfId="59" applyFont="1" applyFill="1" applyBorder="1" applyAlignment="1">
      <alignment horizontal="center" vertical="center"/>
    </xf>
    <xf numFmtId="0" fontId="40" fillId="5" borderId="51" xfId="59" applyFont="1" applyFill="1" applyBorder="1" applyAlignment="1">
      <alignment horizontal="center" vertical="center" wrapText="1"/>
    </xf>
    <xf numFmtId="0" fontId="40" fillId="5" borderId="7" xfId="59" applyFont="1" applyFill="1" applyBorder="1" applyAlignment="1">
      <alignment horizontal="center" vertical="center" wrapText="1"/>
    </xf>
    <xf numFmtId="0" fontId="67" fillId="0" borderId="61" xfId="59" applyFont="1" applyBorder="1" applyAlignment="1">
      <alignment horizontal="center" vertical="center"/>
    </xf>
    <xf numFmtId="0" fontId="67" fillId="0" borderId="65" xfId="59" applyFont="1" applyBorder="1" applyAlignment="1">
      <alignment horizontal="center" vertical="center" wrapText="1"/>
    </xf>
    <xf numFmtId="0" fontId="67" fillId="0" borderId="0" xfId="59" applyFont="1" applyAlignment="1">
      <alignment horizontal="center" vertical="top"/>
    </xf>
    <xf numFmtId="0" fontId="87" fillId="2" borderId="0" xfId="0" applyFont="1" applyFill="1" applyAlignment="1">
      <alignment horizontal="right" vertical="center" wrapText="1"/>
    </xf>
    <xf numFmtId="0" fontId="87" fillId="2" borderId="0" xfId="0" applyFont="1" applyFill="1" applyAlignment="1">
      <alignment horizontal="right" vertical="center"/>
    </xf>
    <xf numFmtId="0" fontId="87" fillId="0" borderId="2" xfId="0" applyFont="1" applyBorder="1" applyAlignment="1">
      <alignment horizontal="right" vertical="center"/>
    </xf>
    <xf numFmtId="0" fontId="88" fillId="2" borderId="2" xfId="0" applyFont="1" applyFill="1" applyBorder="1" applyAlignment="1">
      <alignment horizontal="right" vertical="center"/>
    </xf>
    <xf numFmtId="0" fontId="87" fillId="2" borderId="2" xfId="0" applyFont="1" applyFill="1" applyBorder="1" applyAlignment="1">
      <alignment horizontal="right" vertical="center"/>
    </xf>
    <xf numFmtId="0" fontId="32" fillId="0" borderId="14" xfId="0" applyFont="1" applyBorder="1" applyAlignment="1">
      <alignment vertical="center"/>
    </xf>
    <xf numFmtId="0" fontId="55" fillId="0" borderId="13" xfId="2" quotePrefix="1" applyFont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vertical="center" wrapText="1"/>
    </xf>
    <xf numFmtId="0" fontId="87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 wrapText="1"/>
    </xf>
    <xf numFmtId="0" fontId="29" fillId="2" borderId="0" xfId="0" applyFont="1" applyFill="1" applyAlignment="1">
      <alignment horizontal="left" vertical="center"/>
    </xf>
    <xf numFmtId="0" fontId="98" fillId="0" borderId="14" xfId="0" applyFont="1" applyBorder="1" applyAlignment="1">
      <alignment horizontal="center" vertical="center"/>
    </xf>
    <xf numFmtId="0" fontId="99" fillId="0" borderId="0" xfId="0" applyFont="1" applyAlignment="1">
      <alignment vertical="center"/>
    </xf>
    <xf numFmtId="0" fontId="100" fillId="0" borderId="14" xfId="0" applyFont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102" fillId="2" borderId="0" xfId="0" applyFont="1" applyFill="1" applyAlignment="1">
      <alignment horizontal="right" vertical="center"/>
    </xf>
    <xf numFmtId="0" fontId="102" fillId="2" borderId="0" xfId="0" applyFont="1" applyFill="1" applyAlignment="1">
      <alignment horizontal="right" vertical="center" wrapText="1"/>
    </xf>
    <xf numFmtId="1" fontId="32" fillId="0" borderId="11" xfId="1" applyNumberFormat="1" applyFont="1" applyBorder="1" applyAlignment="1">
      <alignment horizontal="left" vertical="center" wrapText="1"/>
    </xf>
    <xf numFmtId="1" fontId="32" fillId="0" borderId="14" xfId="1" applyNumberFormat="1" applyFont="1" applyBorder="1" applyAlignment="1">
      <alignment horizontal="left" vertical="center" wrapText="1"/>
    </xf>
    <xf numFmtId="1" fontId="52" fillId="0" borderId="14" xfId="2" applyNumberFormat="1" applyFont="1" applyBorder="1" applyAlignment="1">
      <alignment vertical="center" wrapText="1"/>
    </xf>
    <xf numFmtId="0" fontId="0" fillId="0" borderId="14" xfId="0" applyBorder="1"/>
    <xf numFmtId="0" fontId="52" fillId="2" borderId="0" xfId="0" applyFont="1" applyFill="1" applyAlignment="1">
      <alignment horizontal="center" vertical="center" wrapText="1"/>
    </xf>
    <xf numFmtId="0" fontId="64" fillId="2" borderId="0" xfId="0" applyFont="1" applyFill="1" applyAlignment="1">
      <alignment horizontal="left" vertical="center" wrapText="1"/>
    </xf>
    <xf numFmtId="175" fontId="31" fillId="2" borderId="14" xfId="0" applyNumberFormat="1" applyFont="1" applyFill="1" applyBorder="1" applyAlignment="1">
      <alignment horizontal="center" vertical="center"/>
    </xf>
    <xf numFmtId="0" fontId="64" fillId="2" borderId="0" xfId="0" quotePrefix="1" applyFont="1" applyFill="1" applyAlignment="1">
      <alignment horizontal="left" vertical="center"/>
    </xf>
    <xf numFmtId="12" fontId="106" fillId="3" borderId="14" xfId="0" quotePrefix="1" applyNumberFormat="1" applyFont="1" applyFill="1" applyBorder="1" applyAlignment="1">
      <alignment horizontal="center" vertical="center" wrapText="1"/>
    </xf>
    <xf numFmtId="0" fontId="109" fillId="0" borderId="83" xfId="109" applyFont="1" applyBorder="1"/>
    <xf numFmtId="12" fontId="61" fillId="0" borderId="0" xfId="109" applyNumberFormat="1" applyFont="1"/>
    <xf numFmtId="0" fontId="110" fillId="0" borderId="0" xfId="109" applyFont="1" applyAlignment="1">
      <alignment horizontal="center"/>
    </xf>
    <xf numFmtId="0" fontId="107" fillId="0" borderId="0" xfId="109"/>
    <xf numFmtId="12" fontId="112" fillId="0" borderId="0" xfId="109" applyNumberFormat="1" applyFont="1"/>
    <xf numFmtId="0" fontId="113" fillId="49" borderId="88" xfId="109" applyFont="1" applyFill="1" applyBorder="1" applyAlignment="1">
      <alignment horizontal="center" vertical="center"/>
    </xf>
    <xf numFmtId="0" fontId="109" fillId="0" borderId="89" xfId="109" applyFont="1" applyBorder="1"/>
    <xf numFmtId="0" fontId="113" fillId="0" borderId="0" xfId="109" applyFont="1" applyAlignment="1">
      <alignment horizontal="center" vertical="center"/>
    </xf>
    <xf numFmtId="12" fontId="120" fillId="0" borderId="39" xfId="109" applyNumberFormat="1" applyFont="1" applyBorder="1" applyAlignment="1">
      <alignment horizontal="center" vertical="center"/>
    </xf>
    <xf numFmtId="12" fontId="119" fillId="50" borderId="39" xfId="109" applyNumberFormat="1" applyFont="1" applyFill="1" applyBorder="1" applyAlignment="1">
      <alignment horizontal="center" vertical="center"/>
    </xf>
    <xf numFmtId="0" fontId="121" fillId="0" borderId="0" xfId="109" applyFont="1" applyAlignment="1">
      <alignment horizontal="center" vertical="center"/>
    </xf>
    <xf numFmtId="12" fontId="120" fillId="0" borderId="41" xfId="109" applyNumberFormat="1" applyFont="1" applyBorder="1" applyAlignment="1">
      <alignment horizontal="center" vertical="center"/>
    </xf>
    <xf numFmtId="12" fontId="119" fillId="50" borderId="41" xfId="109" applyNumberFormat="1" applyFont="1" applyFill="1" applyBorder="1" applyAlignment="1">
      <alignment horizontal="center" vertical="center"/>
    </xf>
    <xf numFmtId="12" fontId="121" fillId="0" borderId="41" xfId="109" applyNumberFormat="1" applyFont="1" applyBorder="1" applyAlignment="1">
      <alignment horizontal="center" vertical="center"/>
    </xf>
    <xf numFmtId="12" fontId="117" fillId="0" borderId="41" xfId="109" applyNumberFormat="1" applyFont="1" applyBorder="1" applyAlignment="1">
      <alignment horizontal="center" vertical="center"/>
    </xf>
    <xf numFmtId="12" fontId="113" fillId="0" borderId="0" xfId="109" applyNumberFormat="1" applyFont="1" applyAlignment="1">
      <alignment horizontal="center" vertical="center"/>
    </xf>
    <xf numFmtId="12" fontId="119" fillId="0" borderId="0" xfId="109" applyNumberFormat="1" applyFont="1" applyAlignment="1">
      <alignment horizontal="center" vertical="center"/>
    </xf>
    <xf numFmtId="0" fontId="111" fillId="0" borderId="84" xfId="109" applyFont="1" applyBorder="1" applyAlignment="1">
      <alignment horizontal="left"/>
    </xf>
    <xf numFmtId="12" fontId="115" fillId="0" borderId="89" xfId="109" applyNumberFormat="1" applyFont="1" applyBorder="1"/>
    <xf numFmtId="12" fontId="61" fillId="0" borderId="89" xfId="109" applyNumberFormat="1" applyFont="1" applyBorder="1"/>
    <xf numFmtId="12" fontId="115" fillId="0" borderId="0" xfId="109" applyNumberFormat="1" applyFont="1"/>
    <xf numFmtId="14" fontId="123" fillId="0" borderId="0" xfId="109" applyNumberFormat="1" applyFont="1"/>
    <xf numFmtId="14" fontId="115" fillId="0" borderId="0" xfId="109" applyNumberFormat="1" applyFont="1"/>
    <xf numFmtId="12" fontId="124" fillId="0" borderId="0" xfId="109" applyNumberFormat="1" applyFont="1"/>
    <xf numFmtId="14" fontId="111" fillId="0" borderId="0" xfId="109" applyNumberFormat="1" applyFont="1" applyAlignment="1">
      <alignment horizontal="left"/>
    </xf>
    <xf numFmtId="12" fontId="124" fillId="48" borderId="0" xfId="109" applyNumberFormat="1" applyFont="1" applyFill="1"/>
    <xf numFmtId="12" fontId="117" fillId="50" borderId="82" xfId="109" applyNumberFormat="1" applyFont="1" applyFill="1" applyBorder="1" applyAlignment="1">
      <alignment horizontal="center" vertical="center"/>
    </xf>
    <xf numFmtId="12" fontId="111" fillId="50" borderId="84" xfId="109" applyNumberFormat="1" applyFont="1" applyFill="1" applyBorder="1" applyAlignment="1">
      <alignment horizontal="center" vertical="center"/>
    </xf>
    <xf numFmtId="12" fontId="116" fillId="50" borderId="89" xfId="109" applyNumberFormat="1" applyFont="1" applyFill="1" applyBorder="1" applyAlignment="1">
      <alignment horizontal="center" vertical="center" wrapText="1"/>
    </xf>
    <xf numFmtId="12" fontId="122" fillId="50" borderId="82" xfId="109" applyNumberFormat="1" applyFont="1" applyFill="1" applyBorder="1" applyAlignment="1">
      <alignment horizontal="center" vertical="center"/>
    </xf>
    <xf numFmtId="0" fontId="118" fillId="50" borderId="84" xfId="109" applyFont="1" applyFill="1" applyBorder="1" applyAlignment="1">
      <alignment horizontal="center" vertical="center"/>
    </xf>
    <xf numFmtId="0" fontId="113" fillId="0" borderId="84" xfId="109" applyFont="1" applyBorder="1" applyAlignment="1">
      <alignment horizontal="center" vertical="center"/>
    </xf>
    <xf numFmtId="12" fontId="120" fillId="50" borderId="84" xfId="109" applyNumberFormat="1" applyFont="1" applyFill="1" applyBorder="1" applyAlignment="1">
      <alignment horizontal="center" vertical="center"/>
    </xf>
    <xf numFmtId="12" fontId="119" fillId="50" borderId="84" xfId="109" applyNumberFormat="1" applyFont="1" applyFill="1" applyBorder="1" applyAlignment="1">
      <alignment horizontal="center" vertical="center" wrapText="1"/>
    </xf>
    <xf numFmtId="12" fontId="119" fillId="50" borderId="90" xfId="109" applyNumberFormat="1" applyFont="1" applyFill="1" applyBorder="1" applyAlignment="1">
      <alignment horizontal="center" vertical="center" wrapText="1"/>
    </xf>
    <xf numFmtId="14" fontId="119" fillId="50" borderId="84" xfId="109" applyNumberFormat="1" applyFont="1" applyFill="1" applyBorder="1" applyAlignment="1">
      <alignment horizontal="center" vertical="center"/>
    </xf>
    <xf numFmtId="12" fontId="119" fillId="50" borderId="84" xfId="109" applyNumberFormat="1" applyFont="1" applyFill="1" applyBorder="1" applyAlignment="1">
      <alignment horizontal="center" vertical="center"/>
    </xf>
    <xf numFmtId="0" fontId="113" fillId="0" borderId="95" xfId="109" applyFont="1" applyBorder="1" applyAlignment="1">
      <alignment horizontal="center" vertical="center"/>
    </xf>
    <xf numFmtId="12" fontId="113" fillId="0" borderId="39" xfId="109" applyNumberFormat="1" applyFont="1" applyBorder="1" applyAlignment="1">
      <alignment horizontal="center" vertical="center"/>
    </xf>
    <xf numFmtId="12" fontId="113" fillId="0" borderId="91" xfId="109" applyNumberFormat="1" applyFont="1" applyBorder="1" applyAlignment="1">
      <alignment horizontal="center" vertical="center"/>
    </xf>
    <xf numFmtId="12" fontId="113" fillId="0" borderId="96" xfId="109" applyNumberFormat="1" applyFont="1" applyBorder="1" applyAlignment="1">
      <alignment horizontal="center" vertical="center"/>
    </xf>
    <xf numFmtId="0" fontId="113" fillId="0" borderId="97" xfId="109" applyFont="1" applyBorder="1" applyAlignment="1">
      <alignment horizontal="center" vertical="center"/>
    </xf>
    <xf numFmtId="0" fontId="113" fillId="0" borderId="98" xfId="109" applyFont="1" applyBorder="1" applyAlignment="1">
      <alignment horizontal="left" vertical="center"/>
    </xf>
    <xf numFmtId="12" fontId="113" fillId="0" borderId="41" xfId="109" applyNumberFormat="1" applyFont="1" applyBorder="1" applyAlignment="1">
      <alignment horizontal="center" vertical="center"/>
    </xf>
    <xf numFmtId="12" fontId="113" fillId="0" borderId="93" xfId="109" applyNumberFormat="1" applyFont="1" applyBorder="1" applyAlignment="1">
      <alignment horizontal="center" vertical="center"/>
    </xf>
    <xf numFmtId="12" fontId="113" fillId="0" borderId="99" xfId="109" applyNumberFormat="1" applyFont="1" applyBorder="1" applyAlignment="1">
      <alignment horizontal="center" vertical="center"/>
    </xf>
    <xf numFmtId="0" fontId="113" fillId="0" borderId="93" xfId="109" applyFont="1" applyBorder="1" applyAlignment="1">
      <alignment horizontal="left" vertical="center"/>
    </xf>
    <xf numFmtId="0" fontId="121" fillId="0" borderId="97" xfId="109" applyFont="1" applyBorder="1" applyAlignment="1">
      <alignment horizontal="center" vertical="center"/>
    </xf>
    <xf numFmtId="12" fontId="116" fillId="50" borderId="41" xfId="109" applyNumberFormat="1" applyFont="1" applyFill="1" applyBorder="1" applyAlignment="1">
      <alignment horizontal="center" vertical="center"/>
    </xf>
    <xf numFmtId="12" fontId="121" fillId="0" borderId="93" xfId="109" applyNumberFormat="1" applyFont="1" applyBorder="1" applyAlignment="1">
      <alignment horizontal="center" vertical="center"/>
    </xf>
    <xf numFmtId="12" fontId="121" fillId="0" borderId="99" xfId="109" applyNumberFormat="1" applyFont="1" applyBorder="1" applyAlignment="1">
      <alignment horizontal="center" vertical="center"/>
    </xf>
    <xf numFmtId="12" fontId="125" fillId="0" borderId="0" xfId="109" applyNumberFormat="1" applyFont="1" applyAlignment="1">
      <alignment horizontal="center" vertical="center"/>
    </xf>
    <xf numFmtId="0" fontId="111" fillId="0" borderId="89" xfId="109" applyFont="1" applyBorder="1" applyAlignment="1">
      <alignment horizontal="left"/>
    </xf>
    <xf numFmtId="0" fontId="111" fillId="0" borderId="0" xfId="109" applyFont="1" applyAlignment="1">
      <alignment horizontal="left"/>
    </xf>
    <xf numFmtId="0" fontId="126" fillId="3" borderId="10" xfId="0" applyFont="1" applyFill="1" applyBorder="1"/>
    <xf numFmtId="0" fontId="126" fillId="3" borderId="14" xfId="0" applyFont="1" applyFill="1" applyBorder="1"/>
    <xf numFmtId="0" fontId="111" fillId="3" borderId="13" xfId="0" applyFont="1" applyFill="1" applyBorder="1" applyAlignment="1">
      <alignment vertical="center" wrapText="1"/>
    </xf>
    <xf numFmtId="0" fontId="126" fillId="3" borderId="10" xfId="0" applyFont="1" applyFill="1" applyBorder="1" applyAlignment="1">
      <alignment vertical="center"/>
    </xf>
    <xf numFmtId="0" fontId="126" fillId="3" borderId="14" xfId="0" applyFont="1" applyFill="1" applyBorder="1" applyAlignment="1">
      <alignment vertical="center"/>
    </xf>
    <xf numFmtId="1" fontId="53" fillId="0" borderId="14" xfId="0" applyNumberFormat="1" applyFont="1" applyBorder="1" applyAlignment="1">
      <alignment horizontal="center" vertical="center"/>
    </xf>
    <xf numFmtId="0" fontId="64" fillId="2" borderId="28" xfId="0" applyFont="1" applyFill="1" applyBorder="1" applyAlignment="1">
      <alignment horizontal="left" vertical="center"/>
    </xf>
    <xf numFmtId="1" fontId="31" fillId="2" borderId="15" xfId="0" applyNumberFormat="1" applyFont="1" applyFill="1" applyBorder="1" applyAlignment="1">
      <alignment horizontal="center" vertical="center"/>
    </xf>
    <xf numFmtId="1" fontId="31" fillId="2" borderId="13" xfId="0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left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1" fillId="2" borderId="78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79" xfId="0" quotePrefix="1" applyFont="1" applyFill="1" applyBorder="1" applyAlignment="1">
      <alignment horizontal="center" vertical="center" wrapText="1"/>
    </xf>
    <xf numFmtId="0" fontId="31" fillId="2" borderId="80" xfId="0" quotePrefix="1" applyFont="1" applyFill="1" applyBorder="1" applyAlignment="1">
      <alignment horizontal="center" vertical="center" wrapText="1"/>
    </xf>
    <xf numFmtId="0" fontId="31" fillId="2" borderId="81" xfId="0" quotePrefix="1" applyFont="1" applyFill="1" applyBorder="1" applyAlignment="1">
      <alignment horizontal="center" vertical="center" wrapText="1"/>
    </xf>
    <xf numFmtId="0" fontId="31" fillId="2" borderId="77" xfId="0" quotePrefix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53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1" fontId="91" fillId="0" borderId="14" xfId="0" applyNumberFormat="1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64" fillId="10" borderId="16" xfId="0" applyFont="1" applyFill="1" applyBorder="1" applyAlignment="1">
      <alignment horizontal="center" vertical="center" wrapText="1"/>
    </xf>
    <xf numFmtId="0" fontId="64" fillId="10" borderId="19" xfId="0" applyFont="1" applyFill="1" applyBorder="1" applyAlignment="1">
      <alignment horizontal="center" vertical="center" wrapText="1"/>
    </xf>
    <xf numFmtId="0" fontId="64" fillId="10" borderId="17" xfId="0" applyFont="1" applyFill="1" applyBorder="1" applyAlignment="1">
      <alignment horizontal="center" vertical="center" wrapText="1"/>
    </xf>
    <xf numFmtId="0" fontId="64" fillId="3" borderId="4" xfId="0" applyFont="1" applyFill="1" applyBorder="1" applyAlignment="1">
      <alignment horizontal="center" vertical="center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103" fillId="0" borderId="14" xfId="0" applyNumberFormat="1" applyFont="1" applyBorder="1" applyAlignment="1">
      <alignment horizontal="center" vertical="center" wrapText="1"/>
    </xf>
    <xf numFmtId="0" fontId="103" fillId="0" borderId="14" xfId="0" applyFont="1" applyBorder="1" applyAlignment="1">
      <alignment horizontal="center" vertical="center" wrapText="1"/>
    </xf>
    <xf numFmtId="1" fontId="64" fillId="2" borderId="11" xfId="0" applyNumberFormat="1" applyFont="1" applyFill="1" applyBorder="1" applyAlignment="1">
      <alignment horizontal="center" vertical="center" wrapText="1"/>
    </xf>
    <xf numFmtId="1" fontId="64" fillId="2" borderId="48" xfId="0" applyNumberFormat="1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52" fillId="2" borderId="23" xfId="0" applyFont="1" applyFill="1" applyBorder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52" fillId="2" borderId="25" xfId="0" applyFont="1" applyFill="1" applyBorder="1" applyAlignment="1">
      <alignment horizontal="center" vertical="center" wrapText="1"/>
    </xf>
    <xf numFmtId="0" fontId="52" fillId="2" borderId="31" xfId="0" applyFont="1" applyFill="1" applyBorder="1" applyAlignment="1">
      <alignment horizontal="center" vertical="center" wrapText="1"/>
    </xf>
    <xf numFmtId="0" fontId="52" fillId="2" borderId="28" xfId="0" applyFont="1" applyFill="1" applyBorder="1" applyAlignment="1">
      <alignment horizontal="center" vertical="center" wrapText="1"/>
    </xf>
    <xf numFmtId="0" fontId="52" fillId="2" borderId="32" xfId="0" applyFont="1" applyFill="1" applyBorder="1" applyAlignment="1">
      <alignment horizontal="center" vertical="center" wrapText="1"/>
    </xf>
    <xf numFmtId="0" fontId="64" fillId="2" borderId="0" xfId="0" quotePrefix="1" applyFont="1" applyFill="1" applyAlignment="1">
      <alignment horizontal="left" vertical="top" wrapText="1"/>
    </xf>
    <xf numFmtId="0" fontId="64" fillId="2" borderId="0" xfId="0" quotePrefix="1" applyFont="1" applyFill="1" applyAlignment="1">
      <alignment horizontal="left" vertical="center" wrapText="1"/>
    </xf>
    <xf numFmtId="0" fontId="64" fillId="2" borderId="0" xfId="0" applyFont="1" applyFill="1" applyAlignment="1">
      <alignment horizontal="left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left" vertical="center" wrapText="1"/>
    </xf>
    <xf numFmtId="1" fontId="105" fillId="0" borderId="14" xfId="0" applyNumberFormat="1" applyFont="1" applyBorder="1" applyAlignment="1">
      <alignment horizontal="center" vertical="center" wrapText="1"/>
    </xf>
    <xf numFmtId="0" fontId="105" fillId="0" borderId="14" xfId="0" applyFont="1" applyBorder="1" applyAlignment="1">
      <alignment horizontal="center" vertical="center" wrapText="1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0" fontId="55" fillId="0" borderId="23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25" xfId="0" applyFont="1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27" xfId="0" applyFont="1" applyBorder="1" applyAlignment="1">
      <alignment horizontal="center" vertical="center" wrapText="1"/>
    </xf>
    <xf numFmtId="0" fontId="55" fillId="0" borderId="31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center" vertical="center" wrapText="1"/>
    </xf>
    <xf numFmtId="0" fontId="55" fillId="0" borderId="32" xfId="0" applyFont="1" applyBorder="1" applyAlignment="1">
      <alignment horizontal="center" vertical="center" wrapText="1"/>
    </xf>
    <xf numFmtId="0" fontId="27" fillId="11" borderId="13" xfId="0" applyFont="1" applyFill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1" fontId="32" fillId="0" borderId="11" xfId="1" applyNumberFormat="1" applyFont="1" applyBorder="1" applyAlignment="1">
      <alignment horizontal="center" vertical="center" wrapText="1"/>
    </xf>
    <xf numFmtId="1" fontId="32" fillId="0" borderId="48" xfId="1" applyNumberFormat="1" applyFont="1" applyBorder="1" applyAlignment="1">
      <alignment horizontal="center" vertical="center" wrapText="1"/>
    </xf>
    <xf numFmtId="1" fontId="59" fillId="0" borderId="11" xfId="1" applyNumberFormat="1" applyFont="1" applyBorder="1" applyAlignment="1">
      <alignment horizontal="center" vertical="center" wrapText="1"/>
    </xf>
    <xf numFmtId="1" fontId="59" fillId="0" borderId="48" xfId="1" applyNumberFormat="1" applyFont="1" applyBorder="1" applyAlignment="1">
      <alignment horizontal="center" vertical="center" wrapText="1"/>
    </xf>
    <xf numFmtId="0" fontId="98" fillId="0" borderId="14" xfId="0" applyFont="1" applyBorder="1" applyAlignment="1">
      <alignment horizontal="center" vertical="center"/>
    </xf>
    <xf numFmtId="1" fontId="104" fillId="0" borderId="14" xfId="0" applyNumberFormat="1" applyFont="1" applyBorder="1" applyAlignment="1">
      <alignment horizontal="center" vertical="center" wrapText="1"/>
    </xf>
    <xf numFmtId="0" fontId="104" fillId="0" borderId="14" xfId="0" applyFont="1" applyBorder="1" applyAlignment="1">
      <alignment horizontal="center" vertical="center" wrapText="1"/>
    </xf>
    <xf numFmtId="1" fontId="55" fillId="2" borderId="11" xfId="0" applyNumberFormat="1" applyFont="1" applyFill="1" applyBorder="1" applyAlignment="1">
      <alignment horizontal="center" vertical="center" wrapText="1"/>
    </xf>
    <xf numFmtId="1" fontId="55" fillId="2" borderId="48" xfId="0" applyNumberFormat="1" applyFont="1" applyFill="1" applyBorder="1" applyAlignment="1">
      <alignment horizontal="center" vertical="center" wrapText="1"/>
    </xf>
    <xf numFmtId="0" fontId="54" fillId="0" borderId="11" xfId="2" quotePrefix="1" applyFont="1" applyBorder="1" applyAlignment="1">
      <alignment horizontal="center" vertical="center" wrapText="1"/>
    </xf>
    <xf numFmtId="0" fontId="54" fillId="0" borderId="10" xfId="2" quotePrefix="1" applyFont="1" applyBorder="1" applyAlignment="1">
      <alignment horizontal="center" vertical="center" wrapText="1"/>
    </xf>
    <xf numFmtId="0" fontId="52" fillId="5" borderId="15" xfId="2" applyFont="1" applyFill="1" applyBorder="1" applyAlignment="1">
      <alignment horizontal="center" vertical="center" wrapText="1"/>
    </xf>
    <xf numFmtId="0" fontId="52" fillId="5" borderId="12" xfId="2" applyFont="1" applyFill="1" applyBorder="1" applyAlignment="1">
      <alignment horizontal="center" vertical="center" wrapText="1"/>
    </xf>
    <xf numFmtId="1" fontId="52" fillId="5" borderId="15" xfId="2" applyNumberFormat="1" applyFont="1" applyFill="1" applyBorder="1" applyAlignment="1">
      <alignment horizontal="center" vertical="center" wrapText="1"/>
    </xf>
    <xf numFmtId="1" fontId="52" fillId="5" borderId="12" xfId="2" applyNumberFormat="1" applyFont="1" applyFill="1" applyBorder="1" applyAlignment="1">
      <alignment horizontal="center" vertical="center" wrapText="1"/>
    </xf>
    <xf numFmtId="1" fontId="52" fillId="0" borderId="15" xfId="2" applyNumberFormat="1" applyFont="1" applyBorder="1" applyAlignment="1">
      <alignment horizontal="center" vertical="center" wrapText="1"/>
    </xf>
    <xf numFmtId="1" fontId="52" fillId="0" borderId="12" xfId="2" applyNumberFormat="1" applyFont="1" applyBorder="1" applyAlignment="1">
      <alignment horizontal="center" vertical="center" wrapText="1"/>
    </xf>
    <xf numFmtId="0" fontId="95" fillId="0" borderId="15" xfId="2" applyFont="1" applyBorder="1" applyAlignment="1">
      <alignment horizontal="center"/>
    </xf>
    <xf numFmtId="0" fontId="95" fillId="0" borderId="12" xfId="2" applyFont="1" applyBorder="1" applyAlignment="1">
      <alignment horizontal="center"/>
    </xf>
    <xf numFmtId="0" fontId="54" fillId="0" borderId="15" xfId="2" applyFont="1" applyBorder="1" applyAlignment="1">
      <alignment horizontal="center" vertical="top" wrapText="1"/>
    </xf>
    <xf numFmtId="0" fontId="54" fillId="0" borderId="12" xfId="2" applyFont="1" applyBorder="1" applyAlignment="1">
      <alignment horizontal="center" vertical="top" wrapText="1"/>
    </xf>
    <xf numFmtId="0" fontId="54" fillId="0" borderId="15" xfId="2" applyFont="1" applyBorder="1" applyAlignment="1">
      <alignment horizontal="center" vertical="center" wrapText="1"/>
    </xf>
    <xf numFmtId="0" fontId="54" fillId="0" borderId="12" xfId="2" applyFont="1" applyBorder="1" applyAlignment="1">
      <alignment horizontal="center" vertical="center" wrapText="1"/>
    </xf>
    <xf numFmtId="0" fontId="64" fillId="0" borderId="15" xfId="2" applyFont="1" applyBorder="1" applyAlignment="1">
      <alignment horizontal="center"/>
    </xf>
    <xf numFmtId="0" fontId="64" fillId="0" borderId="12" xfId="2" applyFont="1" applyBorder="1" applyAlignment="1">
      <alignment horizontal="center"/>
    </xf>
    <xf numFmtId="1" fontId="64" fillId="0" borderId="15" xfId="2" applyNumberFormat="1" applyFont="1" applyBorder="1" applyAlignment="1">
      <alignment horizontal="left" vertical="center" wrapText="1"/>
    </xf>
    <xf numFmtId="1" fontId="64" fillId="0" borderId="12" xfId="2" applyNumberFormat="1" applyFont="1" applyBorder="1" applyAlignment="1">
      <alignment horizontal="left" vertical="center" wrapText="1"/>
    </xf>
    <xf numFmtId="1" fontId="53" fillId="0" borderId="15" xfId="2" applyNumberFormat="1" applyFont="1" applyBorder="1" applyAlignment="1">
      <alignment horizontal="left" vertical="center" wrapText="1" indent="1"/>
    </xf>
    <xf numFmtId="1" fontId="53" fillId="0" borderId="12" xfId="2" applyNumberFormat="1" applyFont="1" applyBorder="1" applyAlignment="1">
      <alignment horizontal="left" vertical="center" wrapText="1" indent="1"/>
    </xf>
    <xf numFmtId="0" fontId="52" fillId="0" borderId="15" xfId="2" applyFont="1" applyBorder="1" applyAlignment="1">
      <alignment horizontal="center"/>
    </xf>
    <xf numFmtId="0" fontId="52" fillId="0" borderId="12" xfId="2" applyFont="1" applyBorder="1" applyAlignment="1">
      <alignment horizontal="center"/>
    </xf>
    <xf numFmtId="1" fontId="52" fillId="5" borderId="15" xfId="2" applyNumberFormat="1" applyFont="1" applyFill="1" applyBorder="1" applyAlignment="1">
      <alignment horizontal="center" vertical="center"/>
    </xf>
    <xf numFmtId="1" fontId="52" fillId="5" borderId="12" xfId="2" applyNumberFormat="1" applyFont="1" applyFill="1" applyBorder="1" applyAlignment="1">
      <alignment horizontal="center" vertical="center"/>
    </xf>
    <xf numFmtId="0" fontId="40" fillId="5" borderId="5" xfId="59" applyFont="1" applyFill="1" applyBorder="1" applyAlignment="1">
      <alignment horizontal="center" vertical="center"/>
    </xf>
    <xf numFmtId="0" fontId="40" fillId="5" borderId="6" xfId="59" applyFont="1" applyFill="1" applyBorder="1" applyAlignment="1">
      <alignment horizontal="center" vertical="center"/>
    </xf>
    <xf numFmtId="0" fontId="67" fillId="5" borderId="51" xfId="59" applyFont="1" applyFill="1" applyBorder="1" applyAlignment="1">
      <alignment horizontal="left" vertical="center"/>
    </xf>
    <xf numFmtId="0" fontId="67" fillId="0" borderId="6" xfId="59" applyFont="1" applyBorder="1" applyAlignment="1">
      <alignment vertical="center"/>
    </xf>
    <xf numFmtId="0" fontId="67" fillId="0" borderId="6" xfId="59" applyFont="1" applyBorder="1" applyAlignment="1">
      <alignment horizontal="left" vertical="center"/>
    </xf>
    <xf numFmtId="0" fontId="67" fillId="0" borderId="0" xfId="59" applyFont="1" applyAlignment="1">
      <alignment horizontal="left" vertical="center" wrapText="1"/>
    </xf>
    <xf numFmtId="16" fontId="67" fillId="0" borderId="53" xfId="59" applyNumberFormat="1" applyFont="1" applyBorder="1" applyAlignment="1">
      <alignment vertical="center" wrapText="1"/>
    </xf>
    <xf numFmtId="0" fontId="67" fillId="0" borderId="54" xfId="59" applyFont="1" applyBorder="1" applyAlignment="1">
      <alignment vertical="center" wrapText="1"/>
    </xf>
    <xf numFmtId="0" fontId="67" fillId="0" borderId="55" xfId="59" applyFont="1" applyBorder="1" applyAlignment="1">
      <alignment vertical="center" wrapText="1"/>
    </xf>
    <xf numFmtId="0" fontId="67" fillId="0" borderId="58" xfId="59" applyFont="1" applyBorder="1" applyAlignment="1">
      <alignment horizontal="left" vertical="top" wrapText="1"/>
    </xf>
    <xf numFmtId="0" fontId="67" fillId="0" borderId="59" xfId="59" applyFont="1" applyBorder="1" applyAlignment="1">
      <alignment horizontal="left" vertical="top" wrapText="1"/>
    </xf>
    <xf numFmtId="0" fontId="67" fillId="0" borderId="60" xfId="59" applyFont="1" applyBorder="1" applyAlignment="1">
      <alignment horizontal="left" vertical="top" wrapText="1"/>
    </xf>
    <xf numFmtId="0" fontId="67" fillId="0" borderId="58" xfId="59" quotePrefix="1" applyFont="1" applyBorder="1" applyAlignment="1">
      <alignment horizontal="left" vertical="top" wrapText="1"/>
    </xf>
    <xf numFmtId="0" fontId="68" fillId="0" borderId="58" xfId="64" quotePrefix="1" applyFont="1" applyBorder="1" applyAlignment="1">
      <alignment horizontal="left" vertical="center" wrapText="1"/>
    </xf>
    <xf numFmtId="0" fontId="68" fillId="0" borderId="59" xfId="64" applyFont="1" applyBorder="1" applyAlignment="1">
      <alignment horizontal="left" vertical="center" wrapText="1"/>
    </xf>
    <xf numFmtId="0" fontId="68" fillId="0" borderId="60" xfId="64" applyFont="1" applyBorder="1" applyAlignment="1">
      <alignment horizontal="left" vertical="center" wrapText="1"/>
    </xf>
    <xf numFmtId="0" fontId="68" fillId="0" borderId="58" xfId="64" applyFont="1" applyBorder="1" applyAlignment="1">
      <alignment horizontal="left" vertical="center" wrapText="1"/>
    </xf>
    <xf numFmtId="0" fontId="67" fillId="0" borderId="56" xfId="59" applyFont="1" applyBorder="1" applyAlignment="1">
      <alignment horizontal="left" vertical="center" wrapText="1"/>
    </xf>
    <xf numFmtId="0" fontId="67" fillId="0" borderId="62" xfId="59" applyFont="1" applyBorder="1" applyAlignment="1">
      <alignment horizontal="left" vertical="center" wrapText="1"/>
    </xf>
    <xf numFmtId="0" fontId="67" fillId="0" borderId="63" xfId="59" applyFont="1" applyBorder="1" applyAlignment="1">
      <alignment horizontal="left" vertical="center" wrapText="1"/>
    </xf>
    <xf numFmtId="0" fontId="67" fillId="0" borderId="64" xfId="59" applyFont="1" applyBorder="1" applyAlignment="1">
      <alignment horizontal="left" vertical="top" wrapText="1"/>
    </xf>
    <xf numFmtId="0" fontId="67" fillId="0" borderId="66" xfId="59" applyFont="1" applyBorder="1" applyAlignment="1">
      <alignment horizontal="left" vertical="top" wrapText="1"/>
    </xf>
    <xf numFmtId="0" fontId="67" fillId="0" borderId="67" xfId="59" applyFont="1" applyBorder="1" applyAlignment="1">
      <alignment horizontal="left" vertical="top" wrapText="1"/>
    </xf>
    <xf numFmtId="0" fontId="108" fillId="0" borderId="82" xfId="109" applyFont="1" applyBorder="1" applyAlignment="1">
      <alignment horizontal="left" vertical="center"/>
    </xf>
    <xf numFmtId="0" fontId="109" fillId="0" borderId="83" xfId="109" applyFont="1" applyBorder="1"/>
    <xf numFmtId="0" fontId="108" fillId="0" borderId="82" xfId="109" applyFont="1" applyBorder="1"/>
    <xf numFmtId="0" fontId="108" fillId="0" borderId="85" xfId="109" applyFont="1" applyBorder="1"/>
    <xf numFmtId="0" fontId="109" fillId="0" borderId="87" xfId="109" applyFont="1" applyBorder="1"/>
    <xf numFmtId="0" fontId="113" fillId="0" borderId="93" xfId="109" applyFont="1" applyBorder="1" applyAlignment="1">
      <alignment horizontal="left" vertical="center"/>
    </xf>
    <xf numFmtId="0" fontId="109" fillId="0" borderId="98" xfId="109" applyFont="1" applyBorder="1"/>
    <xf numFmtId="0" fontId="114" fillId="49" borderId="85" xfId="109" applyFont="1" applyFill="1" applyBorder="1" applyAlignment="1">
      <alignment horizontal="center" vertical="center"/>
    </xf>
    <xf numFmtId="0" fontId="109" fillId="0" borderId="89" xfId="109" applyFont="1" applyBorder="1"/>
    <xf numFmtId="0" fontId="119" fillId="0" borderId="82" xfId="109" applyFont="1" applyBorder="1" applyAlignment="1">
      <alignment horizontal="center" vertical="center"/>
    </xf>
    <xf numFmtId="0" fontId="113" fillId="0" borderId="91" xfId="109" applyFont="1" applyBorder="1" applyAlignment="1">
      <alignment horizontal="left" vertical="center"/>
    </xf>
    <xf numFmtId="0" fontId="109" fillId="0" borderId="86" xfId="109" applyFont="1" applyBorder="1"/>
    <xf numFmtId="0" fontId="113" fillId="0" borderId="98" xfId="109" applyFont="1" applyBorder="1" applyAlignment="1">
      <alignment horizontal="left" vertical="center"/>
    </xf>
    <xf numFmtId="0" fontId="109" fillId="0" borderId="92" xfId="109" applyFont="1" applyBorder="1"/>
    <xf numFmtId="0" fontId="121" fillId="0" borderId="93" xfId="109" applyFont="1" applyBorder="1" applyAlignment="1">
      <alignment horizontal="left" vertical="center"/>
    </xf>
    <xf numFmtId="0" fontId="113" fillId="48" borderId="93" xfId="109" applyFont="1" applyFill="1" applyBorder="1" applyAlignment="1">
      <alignment horizontal="left" vertical="center"/>
    </xf>
    <xf numFmtId="0" fontId="109" fillId="0" borderId="94" xfId="109" applyFont="1" applyBorder="1"/>
    <xf numFmtId="0" fontId="113" fillId="48" borderId="91" xfId="109" applyFont="1" applyFill="1" applyBorder="1" applyAlignment="1">
      <alignment horizontal="left" vertical="center"/>
    </xf>
    <xf numFmtId="0" fontId="121" fillId="48" borderId="93" xfId="109" applyFont="1" applyFill="1" applyBorder="1" applyAlignment="1">
      <alignment horizontal="left" vertical="center"/>
    </xf>
    <xf numFmtId="0" fontId="96" fillId="0" borderId="23" xfId="0" applyFont="1" applyBorder="1" applyAlignment="1">
      <alignment horizontal="center" vertical="center" wrapText="1"/>
    </xf>
    <xf numFmtId="0" fontId="96" fillId="0" borderId="24" xfId="0" applyFont="1" applyBorder="1" applyAlignment="1">
      <alignment horizontal="center" vertical="center" wrapText="1"/>
    </xf>
    <xf numFmtId="0" fontId="96" fillId="0" borderId="25" xfId="0" applyFont="1" applyBorder="1" applyAlignment="1">
      <alignment horizontal="center" vertical="center" wrapText="1"/>
    </xf>
    <xf numFmtId="0" fontId="96" fillId="0" borderId="26" xfId="0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96" fillId="0" borderId="27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96" fillId="0" borderId="28" xfId="0" applyFont="1" applyBorder="1" applyAlignment="1">
      <alignment horizontal="center" vertical="center" wrapText="1"/>
    </xf>
    <xf numFmtId="0" fontId="96" fillId="0" borderId="32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1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3" builtinId="30" customBuiltin="1"/>
    <cellStyle name="20% - Accent2" xfId="87" builtinId="34" customBuiltin="1"/>
    <cellStyle name="20% - Accent3" xfId="91" builtinId="38" customBuiltin="1"/>
    <cellStyle name="20% - Accent4" xfId="95" builtinId="42" customBuiltin="1"/>
    <cellStyle name="20% - Accent5" xfId="99" builtinId="46" customBuiltin="1"/>
    <cellStyle name="20% - Accent6" xfId="103" builtinId="50" customBuiltin="1"/>
    <cellStyle name="40% - Accent1" xfId="84" builtinId="31" customBuiltin="1"/>
    <cellStyle name="40% - Accent2" xfId="88" builtinId="35" customBuiltin="1"/>
    <cellStyle name="40% - Accent3" xfId="92" builtinId="39" customBuiltin="1"/>
    <cellStyle name="40% - Accent4" xfId="96" builtinId="43" customBuiltin="1"/>
    <cellStyle name="40% - Accent5" xfId="100" builtinId="47" customBuiltin="1"/>
    <cellStyle name="40% - Accent6" xfId="104" builtinId="51" customBuiltin="1"/>
    <cellStyle name="60% - Accent1" xfId="85" builtinId="32" customBuiltin="1"/>
    <cellStyle name="60% - Accent2" xfId="89" builtinId="36" customBuiltin="1"/>
    <cellStyle name="60% - Accent3" xfId="93" builtinId="40" customBuiltin="1"/>
    <cellStyle name="60% - Accent4" xfId="97" builtinId="44" customBuiltin="1"/>
    <cellStyle name="60% - Accent5" xfId="101" builtinId="48" customBuiltin="1"/>
    <cellStyle name="60% - Accent6" xfId="105" builtinId="52" customBuiltin="1"/>
    <cellStyle name="Accent1" xfId="82" builtinId="29" customBuiltin="1"/>
    <cellStyle name="Accent2" xfId="86" builtinId="33" customBuiltin="1"/>
    <cellStyle name="Accent3" xfId="90" builtinId="37" customBuiltin="1"/>
    <cellStyle name="Accent4" xfId="94" builtinId="41" customBuiltin="1"/>
    <cellStyle name="Accent5" xfId="98" builtinId="45" customBuiltin="1"/>
    <cellStyle name="Accent6" xfId="102" builtinId="49" customBuiltin="1"/>
    <cellStyle name="Bad" xfId="71" builtinId="27" customBuiltin="1"/>
    <cellStyle name="Calculation" xfId="75" builtinId="22" customBuiltin="1"/>
    <cellStyle name="Check Cell" xfId="77" builtinId="23" customBuiltin="1"/>
    <cellStyle name="Column_Title" xfId="11" xr:uid="{00000000-0005-0000-0000-000023000000}"/>
    <cellStyle name="Comma 2" xfId="12" xr:uid="{00000000-0005-0000-0000-000024000000}"/>
    <cellStyle name="Comma 2 2" xfId="13" xr:uid="{00000000-0005-0000-0000-000025000000}"/>
    <cellStyle name="Comma 3" xfId="14" xr:uid="{00000000-0005-0000-0000-000026000000}"/>
    <cellStyle name="Comma 4" xfId="15" xr:uid="{00000000-0005-0000-0000-000027000000}"/>
    <cellStyle name="Comma0" xfId="16" xr:uid="{00000000-0005-0000-0000-000028000000}"/>
    <cellStyle name="Currency 2" xfId="17" xr:uid="{00000000-0005-0000-0000-000029000000}"/>
    <cellStyle name="Currency0" xfId="18" xr:uid="{00000000-0005-0000-0000-00002A000000}"/>
    <cellStyle name="Date" xfId="19" xr:uid="{00000000-0005-0000-0000-00002B000000}"/>
    <cellStyle name="Excel Built-in 20% - Accent1" xfId="20" xr:uid="{00000000-0005-0000-0000-00002C000000}"/>
    <cellStyle name="Explanatory Text" xfId="80" builtinId="53" customBuiltin="1"/>
    <cellStyle name="Fixed" xfId="21" xr:uid="{00000000-0005-0000-0000-00002E000000}"/>
    <cellStyle name="Good" xfId="70" builtinId="26" customBuiltin="1"/>
    <cellStyle name="Grey" xfId="22" xr:uid="{00000000-0005-0000-0000-000030000000}"/>
    <cellStyle name="Heading 1" xfId="66" builtinId="16" customBuiltin="1"/>
    <cellStyle name="Heading 1 2" xfId="23" xr:uid="{00000000-0005-0000-0000-000032000000}"/>
    <cellStyle name="Heading 2" xfId="67" builtinId="17" customBuiltin="1"/>
    <cellStyle name="Heading 2 2" xfId="24" xr:uid="{00000000-0005-0000-0000-000034000000}"/>
    <cellStyle name="Heading 3" xfId="68" builtinId="18" customBuiltin="1"/>
    <cellStyle name="Heading 4" xfId="69" builtinId="19" customBuiltin="1"/>
    <cellStyle name="Input" xfId="73" builtinId="20" customBuiltin="1"/>
    <cellStyle name="Input [yellow]" xfId="25" xr:uid="{00000000-0005-0000-0000-000038000000}"/>
    <cellStyle name="Linked Cell" xfId="76" builtinId="24" customBuiltin="1"/>
    <cellStyle name="Neutral" xfId="72" builtinId="28" customBuiltin="1"/>
    <cellStyle name="Normal" xfId="0" builtinId="0"/>
    <cellStyle name="Normal - Style1" xfId="26" xr:uid="{00000000-0005-0000-0000-00003C000000}"/>
    <cellStyle name="Normal 10" xfId="106" xr:uid="{00000000-0005-0000-0000-00003D000000}"/>
    <cellStyle name="Normal 10 2" xfId="108" xr:uid="{00000000-0005-0000-0000-00003E000000}"/>
    <cellStyle name="Normal 133" xfId="1" xr:uid="{00000000-0005-0000-0000-00003F000000}"/>
    <cellStyle name="Normal 133 3 3" xfId="107" xr:uid="{00000000-0005-0000-0000-000040000000}"/>
    <cellStyle name="Normal 144" xfId="63" xr:uid="{00000000-0005-0000-0000-000041000000}"/>
    <cellStyle name="Normal 145" xfId="62" xr:uid="{00000000-0005-0000-0000-000042000000}"/>
    <cellStyle name="Normal 2" xfId="2" xr:uid="{00000000-0005-0000-0000-000043000000}"/>
    <cellStyle name="Normal 2 2" xfId="27" xr:uid="{00000000-0005-0000-0000-000044000000}"/>
    <cellStyle name="Normal 2 3" xfId="59" xr:uid="{00000000-0005-0000-0000-000045000000}"/>
    <cellStyle name="Normal 2 3 2" xfId="60" xr:uid="{00000000-0005-0000-0000-000046000000}"/>
    <cellStyle name="Normal 2 3 2 2" xfId="64" xr:uid="{00000000-0005-0000-0000-000047000000}"/>
    <cellStyle name="Normal 2_112060-QTM" xfId="28" xr:uid="{00000000-0005-0000-0000-000048000000}"/>
    <cellStyle name="Normal 3" xfId="29" xr:uid="{00000000-0005-0000-0000-000049000000}"/>
    <cellStyle name="Normal 3 2" xfId="30" xr:uid="{00000000-0005-0000-0000-00004A000000}"/>
    <cellStyle name="Normal 3 3" xfId="31" xr:uid="{00000000-0005-0000-0000-00004B000000}"/>
    <cellStyle name="Normal 3_111030-111048-111061-QTCN" xfId="32" xr:uid="{00000000-0005-0000-0000-00004C000000}"/>
    <cellStyle name="Normal 4" xfId="33" xr:uid="{00000000-0005-0000-0000-00004D000000}"/>
    <cellStyle name="Normal 4 2" xfId="34" xr:uid="{00000000-0005-0000-0000-00004E000000}"/>
    <cellStyle name="Normal 5" xfId="35" xr:uid="{00000000-0005-0000-0000-00004F000000}"/>
    <cellStyle name="Normal 6" xfId="36" xr:uid="{00000000-0005-0000-0000-000050000000}"/>
    <cellStyle name="Normal 7" xfId="61" xr:uid="{00000000-0005-0000-0000-000051000000}"/>
    <cellStyle name="Normal 8" xfId="109" xr:uid="{5E27FC7B-88F8-4CF9-A273-2396D8DA5436}"/>
    <cellStyle name="Note" xfId="79" builtinId="10" customBuiltin="1"/>
    <cellStyle name="Output" xfId="74" builtinId="21" customBuiltin="1"/>
    <cellStyle name="Percent [2]" xfId="37" xr:uid="{00000000-0005-0000-0000-000054000000}"/>
    <cellStyle name="Percent 2" xfId="38" xr:uid="{00000000-0005-0000-0000-000055000000}"/>
    <cellStyle name="Percent 2 2" xfId="39" xr:uid="{00000000-0005-0000-0000-000056000000}"/>
    <cellStyle name="Percent 2 3" xfId="40" xr:uid="{00000000-0005-0000-0000-000057000000}"/>
    <cellStyle name="Percent 3" xfId="41" xr:uid="{00000000-0005-0000-0000-000058000000}"/>
    <cellStyle name="SAPBEXstdData" xfId="42" xr:uid="{00000000-0005-0000-0000-000059000000}"/>
    <cellStyle name="SAPBEXstdItem" xfId="43" xr:uid="{00000000-0005-0000-0000-00005A000000}"/>
    <cellStyle name="Style 1" xfId="44" xr:uid="{00000000-0005-0000-0000-00005B000000}"/>
    <cellStyle name="Times New Roman" xfId="45" xr:uid="{00000000-0005-0000-0000-00005C000000}"/>
    <cellStyle name="Title" xfId="65" builtinId="15" customBuiltin="1"/>
    <cellStyle name="Total" xfId="81" builtinId="25" customBuiltin="1"/>
    <cellStyle name="Total 2" xfId="46" xr:uid="{00000000-0005-0000-0000-00005F000000}"/>
    <cellStyle name="Warning Text" xfId="78" builtinId="11" customBuiltin="1"/>
    <cellStyle name="Обычный_Лист1" xfId="47" xr:uid="{00000000-0005-0000-0000-000061000000}"/>
    <cellStyle name="똿뗦먛귟 [0.00]_PRODUCT DETAIL Q1" xfId="48" xr:uid="{00000000-0005-0000-0000-000062000000}"/>
    <cellStyle name="똿뗦먛귟_PRODUCT DETAIL Q1" xfId="49" xr:uid="{00000000-0005-0000-0000-000063000000}"/>
    <cellStyle name="믅됞 [0.00]_PRODUCT DETAIL Q1" xfId="50" xr:uid="{00000000-0005-0000-0000-000064000000}"/>
    <cellStyle name="믅됞_PRODUCT DETAIL Q1" xfId="51" xr:uid="{00000000-0005-0000-0000-000065000000}"/>
    <cellStyle name="백분율_HOBONG" xfId="52" xr:uid="{00000000-0005-0000-0000-000066000000}"/>
    <cellStyle name="뷭?_BOOKSHIP" xfId="53" xr:uid="{00000000-0005-0000-0000-000067000000}"/>
    <cellStyle name="콤마 [0]_1202" xfId="54" xr:uid="{00000000-0005-0000-0000-000068000000}"/>
    <cellStyle name="콤마_1202" xfId="55" xr:uid="{00000000-0005-0000-0000-000069000000}"/>
    <cellStyle name="통화 [0]_1202" xfId="56" xr:uid="{00000000-0005-0000-0000-00006A000000}"/>
    <cellStyle name="통화_1202" xfId="57" xr:uid="{00000000-0005-0000-0000-00006B000000}"/>
    <cellStyle name="표준_(정보부문)월별인원계획" xfId="58" xr:uid="{00000000-0005-0000-0000-00006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emf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16282</xdr:colOff>
      <xdr:row>4</xdr:row>
      <xdr:rowOff>103674</xdr:rowOff>
    </xdr:from>
    <xdr:to>
      <xdr:col>16</xdr:col>
      <xdr:colOff>1449065</xdr:colOff>
      <xdr:row>7</xdr:row>
      <xdr:rowOff>987117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7F3904-FC9C-AEB5-BA79-8C9C58392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644231" y="1797007"/>
          <a:ext cx="2377142" cy="2153443"/>
        </a:xfrm>
        <a:prstGeom prst="rect">
          <a:avLst/>
        </a:prstGeom>
      </xdr:spPr>
    </xdr:pic>
    <xdr:clientData/>
  </xdr:twoCellAnchor>
  <xdr:twoCellAnchor editAs="oneCell">
    <xdr:from>
      <xdr:col>12</xdr:col>
      <xdr:colOff>309358</xdr:colOff>
      <xdr:row>141</xdr:row>
      <xdr:rowOff>130256</xdr:rowOff>
    </xdr:from>
    <xdr:to>
      <xdr:col>16</xdr:col>
      <xdr:colOff>1260400</xdr:colOff>
      <xdr:row>149</xdr:row>
      <xdr:rowOff>227948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FFC7DE-A1FF-459B-820B-B4F228AF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4999" y="54414615"/>
          <a:ext cx="5607709" cy="5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1048021</xdr:colOff>
      <xdr:row>145</xdr:row>
      <xdr:rowOff>1188590</xdr:rowOff>
    </xdr:from>
    <xdr:to>
      <xdr:col>13</xdr:col>
      <xdr:colOff>176795</xdr:colOff>
      <xdr:row>151</xdr:row>
      <xdr:rowOff>1612022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8A9285-9720-F928-F7FA-5E7BCD917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36995" y="57117436"/>
          <a:ext cx="6374287" cy="4607919"/>
        </a:xfrm>
        <a:prstGeom prst="rect">
          <a:avLst/>
        </a:prstGeom>
      </xdr:spPr>
    </xdr:pic>
    <xdr:clientData/>
  </xdr:twoCellAnchor>
  <xdr:twoCellAnchor editAs="oneCell">
    <xdr:from>
      <xdr:col>2</xdr:col>
      <xdr:colOff>341924</xdr:colOff>
      <xdr:row>145</xdr:row>
      <xdr:rowOff>897735</xdr:rowOff>
    </xdr:from>
    <xdr:to>
      <xdr:col>3</xdr:col>
      <xdr:colOff>1280193</xdr:colOff>
      <xdr:row>145</xdr:row>
      <xdr:rowOff>2305533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A7BF7FD-71D5-8FD0-E570-A39213963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37693" y="56826581"/>
          <a:ext cx="2338526" cy="1407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6255926</xdr:colOff>
      <xdr:row>19</xdr:row>
      <xdr:rowOff>555507</xdr:rowOff>
    </xdr:from>
    <xdr:to>
      <xdr:col>1</xdr:col>
      <xdr:colOff>10279574</xdr:colOff>
      <xdr:row>19</xdr:row>
      <xdr:rowOff>1808044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4445" y="34210507"/>
          <a:ext cx="4023648" cy="1252537"/>
        </a:xfrm>
        <a:prstGeom prst="rect">
          <a:avLst/>
        </a:prstGeom>
      </xdr:spPr>
    </xdr:pic>
    <xdr:clientData/>
  </xdr:twoCellAnchor>
  <xdr:twoCellAnchor editAs="oneCell">
    <xdr:from>
      <xdr:col>1</xdr:col>
      <xdr:colOff>4703703</xdr:colOff>
      <xdr:row>24</xdr:row>
      <xdr:rowOff>1063909</xdr:rowOff>
    </xdr:from>
    <xdr:to>
      <xdr:col>1</xdr:col>
      <xdr:colOff>10423176</xdr:colOff>
      <xdr:row>24</xdr:row>
      <xdr:rowOff>3828063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42222" y="51299465"/>
          <a:ext cx="5719473" cy="2764154"/>
        </a:xfrm>
        <a:prstGeom prst="rect">
          <a:avLst/>
        </a:prstGeom>
      </xdr:spPr>
    </xdr:pic>
    <xdr:clientData/>
  </xdr:twoCellAnchor>
  <xdr:twoCellAnchor editAs="oneCell">
    <xdr:from>
      <xdr:col>1</xdr:col>
      <xdr:colOff>9595556</xdr:colOff>
      <xdr:row>28</xdr:row>
      <xdr:rowOff>378860</xdr:rowOff>
    </xdr:from>
    <xdr:to>
      <xdr:col>1</xdr:col>
      <xdr:colOff>13171764</xdr:colOff>
      <xdr:row>28</xdr:row>
      <xdr:rowOff>3450822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34075" y="61668119"/>
          <a:ext cx="3576208" cy="3071962"/>
        </a:xfrm>
        <a:prstGeom prst="rect">
          <a:avLst/>
        </a:prstGeom>
      </xdr:spPr>
    </xdr:pic>
    <xdr:clientData/>
  </xdr:twoCellAnchor>
  <xdr:twoCellAnchor editAs="oneCell">
    <xdr:from>
      <xdr:col>1</xdr:col>
      <xdr:colOff>9479280</xdr:colOff>
      <xdr:row>30</xdr:row>
      <xdr:rowOff>264795</xdr:rowOff>
    </xdr:from>
    <xdr:to>
      <xdr:col>1</xdr:col>
      <xdr:colOff>12166168</xdr:colOff>
      <xdr:row>30</xdr:row>
      <xdr:rowOff>2860021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831" t="14770" r="20201" b="2480"/>
        <a:stretch/>
      </xdr:blipFill>
      <xdr:spPr>
        <a:xfrm>
          <a:off x="13045440" y="59578875"/>
          <a:ext cx="2482560" cy="259522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5334000</xdr:colOff>
      <xdr:row>34</xdr:row>
      <xdr:rowOff>309562</xdr:rowOff>
    </xdr:from>
    <xdr:to>
      <xdr:col>1</xdr:col>
      <xdr:colOff>12086307</xdr:colOff>
      <xdr:row>34</xdr:row>
      <xdr:rowOff>3235390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68000" y="58335862"/>
          <a:ext cx="6519863" cy="2925828"/>
        </a:xfrm>
        <a:prstGeom prst="rect">
          <a:avLst/>
        </a:prstGeom>
      </xdr:spPr>
    </xdr:pic>
    <xdr:clientData/>
  </xdr:twoCellAnchor>
  <xdr:twoCellAnchor editAs="oneCell">
    <xdr:from>
      <xdr:col>1</xdr:col>
      <xdr:colOff>8961120</xdr:colOff>
      <xdr:row>32</xdr:row>
      <xdr:rowOff>133351</xdr:rowOff>
    </xdr:from>
    <xdr:to>
      <xdr:col>1</xdr:col>
      <xdr:colOff>12518115</xdr:colOff>
      <xdr:row>32</xdr:row>
      <xdr:rowOff>2228851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7280" y="63440311"/>
          <a:ext cx="3352667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4551363</xdr:colOff>
      <xdr:row>40</xdr:row>
      <xdr:rowOff>302260</xdr:rowOff>
    </xdr:from>
    <xdr:to>
      <xdr:col>1</xdr:col>
      <xdr:colOff>7569810</xdr:colOff>
      <xdr:row>40</xdr:row>
      <xdr:rowOff>2493009</xdr:rowOff>
    </xdr:to>
    <xdr:pic>
      <xdr:nvPicPr>
        <xdr:cNvPr id="10" name="Picture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3563" y="84884260"/>
          <a:ext cx="3096059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1014413</xdr:colOff>
      <xdr:row>40</xdr:row>
      <xdr:rowOff>392113</xdr:rowOff>
    </xdr:from>
    <xdr:to>
      <xdr:col>1</xdr:col>
      <xdr:colOff>3583110</xdr:colOff>
      <xdr:row>40</xdr:row>
      <xdr:rowOff>2297111</xdr:rowOff>
    </xdr:to>
    <xdr:pic>
      <xdr:nvPicPr>
        <xdr:cNvPr id="12" name="Picture 2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6613" y="84974113"/>
          <a:ext cx="256869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1701801</xdr:colOff>
      <xdr:row>40</xdr:row>
      <xdr:rowOff>492441</xdr:rowOff>
    </xdr:from>
    <xdr:to>
      <xdr:col>8</xdr:col>
      <xdr:colOff>482600</xdr:colOff>
      <xdr:row>40</xdr:row>
      <xdr:rowOff>2289298</xdr:rowOff>
    </xdr:to>
    <xdr:pic>
      <xdr:nvPicPr>
        <xdr:cNvPr id="13" name="Picture 3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6601" y="85074441"/>
          <a:ext cx="2387600" cy="179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94074</xdr:colOff>
      <xdr:row>40</xdr:row>
      <xdr:rowOff>580073</xdr:rowOff>
    </xdr:from>
    <xdr:to>
      <xdr:col>11</xdr:col>
      <xdr:colOff>616673</xdr:colOff>
      <xdr:row>40</xdr:row>
      <xdr:rowOff>2214563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165741" y="83812110"/>
          <a:ext cx="2427599" cy="1634490"/>
        </a:xfrm>
        <a:prstGeom prst="rect">
          <a:avLst/>
        </a:prstGeom>
      </xdr:spPr>
    </xdr:pic>
    <xdr:clientData/>
  </xdr:twoCellAnchor>
  <xdr:twoCellAnchor editAs="oneCell">
    <xdr:from>
      <xdr:col>9</xdr:col>
      <xdr:colOff>141111</xdr:colOff>
      <xdr:row>40</xdr:row>
      <xdr:rowOff>507365</xdr:rowOff>
    </xdr:from>
    <xdr:to>
      <xdr:col>13</xdr:col>
      <xdr:colOff>42051</xdr:colOff>
      <xdr:row>40</xdr:row>
      <xdr:rowOff>2038061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47778" y="83739402"/>
          <a:ext cx="2440940" cy="1530696"/>
        </a:xfrm>
        <a:prstGeom prst="rect">
          <a:avLst/>
        </a:prstGeom>
      </xdr:spPr>
    </xdr:pic>
    <xdr:clientData/>
  </xdr:twoCellAnchor>
  <xdr:twoCellAnchor editAs="oneCell">
    <xdr:from>
      <xdr:col>1</xdr:col>
      <xdr:colOff>7737593</xdr:colOff>
      <xdr:row>17</xdr:row>
      <xdr:rowOff>202447</xdr:rowOff>
    </xdr:from>
    <xdr:to>
      <xdr:col>1</xdr:col>
      <xdr:colOff>11531114</xdr:colOff>
      <xdr:row>17</xdr:row>
      <xdr:rowOff>2894847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30ECDA-EFB1-47F8-8C0C-F4789F2EA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6112" y="28918558"/>
          <a:ext cx="3793521" cy="269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12159074</xdr:colOff>
      <xdr:row>0</xdr:row>
      <xdr:rowOff>564765</xdr:rowOff>
    </xdr:from>
    <xdr:to>
      <xdr:col>1</xdr:col>
      <xdr:colOff>14521227</xdr:colOff>
      <xdr:row>3</xdr:row>
      <xdr:rowOff>70555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6F04B5-98E7-4928-83BB-F88FBC37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97593" y="564765"/>
          <a:ext cx="2362153" cy="21398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156210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60CB8886-7B28-4114-AA43-34C15B17A92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19850" y="0"/>
          <a:ext cx="1562100" cy="8953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225138</xdr:colOff>
      <xdr:row>0</xdr:row>
      <xdr:rowOff>1</xdr:rowOff>
    </xdr:from>
    <xdr:to>
      <xdr:col>6</xdr:col>
      <xdr:colOff>3965864</xdr:colOff>
      <xdr:row>29</xdr:row>
      <xdr:rowOff>143495</xdr:rowOff>
    </xdr:to>
    <xdr:pic>
      <xdr:nvPicPr>
        <xdr:cNvPr id="2" name="34090920-5E31-45A6-B739-38BA908B41FE">
          <a:extLst>
            <a:ext uri="{FF2B5EF4-FFF2-40B4-BE49-F238E27FC236}">
              <a16:creationId xmlns:a16="http://schemas.microsoft.com/office/drawing/2014/main" id="{37C48EC7-6BFC-5655-5A0C-8D1A62154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77391" y="-846116"/>
          <a:ext cx="5685312" cy="7377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STUSSY\17.%20SP24\2%20-%20PRODUCTION\3.%20STYLE%20FILE%20-%20COMMENTS\COMMENTS\PPS\ST118537\118537%20BIG%20CRACKLE%20SPORT%20CREW%20(SP24)%20UNAVAILBLE.xlsx" TargetMode="External"/><Relationship Id="rId1" Type="http://schemas.openxmlformats.org/officeDocument/2006/relationships/externalLinkPath" Target="/Merchandising/CUSTOMERS/2%20-%20NEW%20FOLDER%20SYSTEM/CUSTOMERS/STUSSY/17.%20SP24/2%20-%20PRODUCTION/3.%20STYLE%20FILE%20-%20COMMENTS/COMMENTS/PPS/ST118537/118537%20BIG%20CRACKLE%20SPORT%20CREW%20(SP24)%20UNAVAIL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ENTS"/>
      <sheetName val="PHOTO"/>
      <sheetName val="PPS PHOTO"/>
      <sheetName val="SMS"/>
      <sheetName val="PPS"/>
      <sheetName val="GRADING"/>
    </sheetNames>
    <sheetDataSet>
      <sheetData sheetId="0">
        <row r="1">
          <cell r="C1">
            <v>118537</v>
          </cell>
        </row>
        <row r="2">
          <cell r="C2" t="str">
            <v>BIG CRACKLE SPORT CREW</v>
          </cell>
        </row>
        <row r="3">
          <cell r="C3" t="str">
            <v>UNAVALABLE</v>
          </cell>
        </row>
        <row r="4">
          <cell r="C4" t="str">
            <v>SP24</v>
          </cell>
          <cell r="E4" t="str">
            <v>DATE: 8/22/2023</v>
          </cell>
        </row>
        <row r="5">
          <cell r="C5" t="str">
            <v>M</v>
          </cell>
        </row>
        <row r="6">
          <cell r="C6"/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90"/>
  <sheetViews>
    <sheetView view="pageBreakPreview" topLeftCell="A6" zoomScale="39" zoomScaleNormal="55" zoomScaleSheetLayoutView="39" zoomScalePageLayoutView="40" workbookViewId="0">
      <selection activeCell="Q89" sqref="Q89:Q92"/>
    </sheetView>
  </sheetViews>
  <sheetFormatPr defaultColWidth="9.21875" defaultRowHeight="16.8"/>
  <cols>
    <col min="1" max="1" width="8.44140625" style="60" customWidth="1"/>
    <col min="2" max="2" width="24.5546875" style="60" customWidth="1"/>
    <col min="3" max="3" width="20" style="60" customWidth="1"/>
    <col min="4" max="4" width="25.5546875" style="60" customWidth="1"/>
    <col min="5" max="5" width="22.44140625" style="60" customWidth="1"/>
    <col min="6" max="6" width="28.77734375" style="60" customWidth="1"/>
    <col min="7" max="7" width="27.5546875" style="61" customWidth="1"/>
    <col min="8" max="8" width="27.5546875" style="60" customWidth="1"/>
    <col min="9" max="9" width="44.109375" style="60" customWidth="1"/>
    <col min="10" max="11" width="27.5546875" style="60" customWidth="1"/>
    <col min="12" max="12" width="29.77734375" style="60" customWidth="1"/>
    <col min="13" max="13" width="18.77734375" style="60" customWidth="1"/>
    <col min="14" max="14" width="20.77734375" style="60" bestFit="1" customWidth="1"/>
    <col min="15" max="16" width="13.44140625" style="60" customWidth="1"/>
    <col min="17" max="17" width="36.21875" style="60" customWidth="1"/>
    <col min="18" max="18" width="14.77734375" style="60" bestFit="1" customWidth="1"/>
    <col min="19" max="16384" width="9.21875" style="60"/>
  </cols>
  <sheetData>
    <row r="1" spans="1:17" s="4" customFormat="1" ht="33" customHeight="1">
      <c r="A1" s="90"/>
      <c r="B1" s="90"/>
      <c r="C1" s="90"/>
      <c r="D1" s="91"/>
      <c r="E1" s="90"/>
      <c r="F1" s="90"/>
      <c r="G1" s="90"/>
      <c r="H1" s="90"/>
      <c r="I1" s="90"/>
      <c r="J1" s="90"/>
      <c r="K1" s="90"/>
      <c r="L1" s="92"/>
      <c r="M1" s="92"/>
      <c r="N1" s="380" t="s">
        <v>108</v>
      </c>
      <c r="O1" s="380" t="s">
        <v>108</v>
      </c>
      <c r="P1" s="381" t="s">
        <v>109</v>
      </c>
      <c r="Q1" s="381"/>
    </row>
    <row r="2" spans="1:17" s="4" customFormat="1" ht="33" customHeight="1" thickBot="1">
      <c r="A2" s="90"/>
      <c r="B2" s="90"/>
      <c r="C2" s="90"/>
      <c r="D2" s="90"/>
      <c r="E2" s="90"/>
      <c r="F2" s="90"/>
      <c r="G2" s="138"/>
      <c r="H2" s="138"/>
      <c r="I2" s="138"/>
      <c r="J2" s="138"/>
      <c r="K2" s="138"/>
      <c r="L2" s="139"/>
      <c r="M2" s="139"/>
      <c r="N2" s="380" t="s">
        <v>110</v>
      </c>
      <c r="O2" s="380" t="s">
        <v>110</v>
      </c>
      <c r="P2" s="382" t="s">
        <v>111</v>
      </c>
      <c r="Q2" s="382"/>
    </row>
    <row r="3" spans="1:17" s="4" customFormat="1" ht="33" customHeight="1">
      <c r="A3" s="90"/>
      <c r="B3" s="90"/>
      <c r="C3" s="90"/>
      <c r="D3" s="90"/>
      <c r="E3" s="90"/>
      <c r="F3" s="92"/>
      <c r="G3" s="383" t="s">
        <v>329</v>
      </c>
      <c r="H3" s="384"/>
      <c r="I3" s="384"/>
      <c r="J3" s="384"/>
      <c r="K3" s="384"/>
      <c r="L3" s="384"/>
      <c r="M3" s="385"/>
      <c r="N3" s="392" t="s">
        <v>112</v>
      </c>
      <c r="O3" s="380" t="s">
        <v>112</v>
      </c>
      <c r="P3" s="393" t="s">
        <v>114</v>
      </c>
      <c r="Q3" s="381"/>
    </row>
    <row r="4" spans="1:17" s="5" customFormat="1" ht="33" customHeight="1">
      <c r="B4" s="6" t="s">
        <v>253</v>
      </c>
      <c r="G4" s="386"/>
      <c r="H4" s="387"/>
      <c r="I4" s="387"/>
      <c r="J4" s="387"/>
      <c r="K4" s="387"/>
      <c r="L4" s="387"/>
      <c r="M4" s="388"/>
    </row>
    <row r="5" spans="1:17" s="5" customFormat="1" ht="33" customHeight="1">
      <c r="B5" s="7" t="s">
        <v>0</v>
      </c>
      <c r="C5" s="7"/>
      <c r="D5" s="6"/>
      <c r="F5" s="8"/>
      <c r="G5" s="386"/>
      <c r="H5" s="387"/>
      <c r="I5" s="387"/>
      <c r="J5" s="387"/>
      <c r="K5" s="387"/>
      <c r="L5" s="387"/>
      <c r="M5" s="388"/>
    </row>
    <row r="6" spans="1:17" s="9" customFormat="1" ht="33" customHeight="1">
      <c r="B6" s="10" t="s">
        <v>43</v>
      </c>
      <c r="C6" s="10"/>
      <c r="D6" s="11" t="s">
        <v>326</v>
      </c>
      <c r="E6" s="13"/>
      <c r="F6" s="10"/>
      <c r="G6" s="386"/>
      <c r="H6" s="387"/>
      <c r="I6" s="387"/>
      <c r="J6" s="387"/>
      <c r="K6" s="387"/>
      <c r="L6" s="387"/>
      <c r="M6" s="388"/>
      <c r="N6" s="12"/>
      <c r="O6" s="12"/>
      <c r="P6" s="12"/>
      <c r="Q6" s="12"/>
    </row>
    <row r="7" spans="1:17" s="9" customFormat="1" ht="33" customHeight="1">
      <c r="B7" s="10" t="s">
        <v>44</v>
      </c>
      <c r="C7" s="10"/>
      <c r="D7" s="11" t="s">
        <v>327</v>
      </c>
      <c r="E7" s="11"/>
      <c r="F7" s="10"/>
      <c r="G7" s="386"/>
      <c r="H7" s="387"/>
      <c r="I7" s="387"/>
      <c r="J7" s="387"/>
      <c r="K7" s="387"/>
      <c r="L7" s="387"/>
      <c r="M7" s="388"/>
      <c r="N7" s="12"/>
      <c r="O7" s="12"/>
      <c r="P7" s="12"/>
      <c r="Q7" s="12"/>
    </row>
    <row r="8" spans="1:17" s="9" customFormat="1" ht="81.75" customHeight="1" thickBot="1">
      <c r="B8" s="10" t="s">
        <v>45</v>
      </c>
      <c r="C8" s="10"/>
      <c r="D8" s="399" t="s">
        <v>336</v>
      </c>
      <c r="E8" s="399"/>
      <c r="F8" s="399"/>
      <c r="G8" s="389"/>
      <c r="H8" s="390"/>
      <c r="I8" s="390"/>
      <c r="J8" s="390"/>
      <c r="K8" s="390"/>
      <c r="L8" s="390"/>
      <c r="M8" s="391"/>
      <c r="N8" s="12"/>
      <c r="O8" s="12"/>
      <c r="P8" s="12"/>
      <c r="Q8" s="12"/>
    </row>
    <row r="9" spans="1:17" s="14" customFormat="1" ht="32.4">
      <c r="B9" s="15" t="s">
        <v>1</v>
      </c>
      <c r="C9" s="15"/>
      <c r="D9" s="116" t="s">
        <v>328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  <c r="Q9" s="17"/>
    </row>
    <row r="10" spans="1:17" s="14" customFormat="1" ht="32.4">
      <c r="B10" s="19" t="s">
        <v>2</v>
      </c>
      <c r="C10" s="19"/>
      <c r="D10" s="20" t="s">
        <v>201</v>
      </c>
      <c r="E10" s="20"/>
      <c r="F10" s="20"/>
      <c r="G10" s="21"/>
      <c r="H10" s="20"/>
      <c r="I10" s="22"/>
      <c r="J10" s="22" t="s">
        <v>46</v>
      </c>
      <c r="K10" s="22"/>
      <c r="L10" s="22"/>
      <c r="M10" s="22" t="s">
        <v>198</v>
      </c>
      <c r="N10" s="23"/>
      <c r="O10" s="23"/>
      <c r="P10" s="23"/>
      <c r="Q10" s="23"/>
    </row>
    <row r="11" spans="1:17" s="14" customFormat="1" ht="57" customHeight="1">
      <c r="B11" s="22" t="s">
        <v>3</v>
      </c>
      <c r="C11" s="22"/>
      <c r="D11" s="400"/>
      <c r="E11" s="401"/>
      <c r="F11" s="401"/>
      <c r="G11" s="24"/>
      <c r="H11" s="25"/>
      <c r="I11" s="22"/>
      <c r="J11" s="22" t="s">
        <v>4</v>
      </c>
      <c r="K11" s="22"/>
      <c r="L11" s="22"/>
      <c r="M11" s="402" t="s">
        <v>199</v>
      </c>
      <c r="N11" s="402"/>
      <c r="O11" s="402"/>
      <c r="P11" s="402"/>
      <c r="Q11" s="402"/>
    </row>
    <row r="12" spans="1:17" s="14" customFormat="1" ht="32.4">
      <c r="B12" s="22" t="s">
        <v>5</v>
      </c>
      <c r="C12" s="22"/>
      <c r="D12" s="26"/>
      <c r="E12" s="22"/>
      <c r="F12" s="22"/>
      <c r="G12" s="27"/>
      <c r="H12" s="28"/>
      <c r="I12" s="22"/>
      <c r="J12" s="22" t="s">
        <v>40</v>
      </c>
      <c r="M12" s="22" t="s">
        <v>200</v>
      </c>
      <c r="N12" s="22"/>
      <c r="O12" s="28"/>
      <c r="P12" s="28"/>
      <c r="Q12" s="23"/>
    </row>
    <row r="13" spans="1:17" s="14" customFormat="1" ht="32.4">
      <c r="B13" s="403"/>
      <c r="C13" s="403"/>
      <c r="D13" s="403"/>
      <c r="E13" s="403"/>
      <c r="F13" s="403"/>
      <c r="G13" s="27"/>
      <c r="H13" s="28"/>
      <c r="I13" s="22"/>
      <c r="J13" s="22" t="s">
        <v>6</v>
      </c>
      <c r="K13" s="22"/>
      <c r="L13" s="22"/>
      <c r="M13" s="22" t="s">
        <v>260</v>
      </c>
      <c r="N13" s="28"/>
      <c r="O13" s="23"/>
      <c r="P13" s="23"/>
      <c r="Q13" s="28"/>
    </row>
    <row r="14" spans="1:17" s="14" customFormat="1" ht="32.4">
      <c r="B14" s="22" t="s">
        <v>50</v>
      </c>
      <c r="C14" s="22"/>
      <c r="D14" s="22" t="s">
        <v>7</v>
      </c>
      <c r="E14" s="22"/>
      <c r="F14" s="22"/>
      <c r="G14" s="29"/>
      <c r="H14" s="22"/>
      <c r="I14" s="22"/>
      <c r="J14" s="22" t="s">
        <v>8</v>
      </c>
      <c r="K14" s="22"/>
      <c r="L14" s="22"/>
      <c r="M14" s="23" t="s">
        <v>115</v>
      </c>
      <c r="N14" s="23"/>
      <c r="O14" s="23"/>
      <c r="P14" s="23"/>
      <c r="Q14" s="23"/>
    </row>
    <row r="15" spans="1:17" s="14" customFormat="1" ht="21" customHeight="1">
      <c r="B15" s="30" t="s">
        <v>63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  <c r="Q15" s="15"/>
    </row>
    <row r="16" spans="1:17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</row>
    <row r="17" spans="2:17" s="165" customFormat="1" ht="60" thickBot="1">
      <c r="B17" s="162"/>
      <c r="C17" s="163" t="s">
        <v>107</v>
      </c>
      <c r="D17" s="163" t="s">
        <v>9</v>
      </c>
      <c r="E17" s="164" t="s">
        <v>55</v>
      </c>
      <c r="F17" s="164"/>
      <c r="G17" s="181" t="s">
        <v>59</v>
      </c>
      <c r="H17" s="181" t="s">
        <v>10</v>
      </c>
      <c r="I17" s="181" t="s">
        <v>56</v>
      </c>
      <c r="J17" s="181" t="s">
        <v>57</v>
      </c>
      <c r="K17" s="181" t="s">
        <v>58</v>
      </c>
      <c r="L17" s="182"/>
      <c r="M17" s="182"/>
      <c r="N17" s="182"/>
      <c r="O17" s="182"/>
      <c r="P17" s="182"/>
      <c r="Q17" s="183" t="s">
        <v>11</v>
      </c>
    </row>
    <row r="18" spans="2:17" s="165" customFormat="1" ht="59.4">
      <c r="B18" s="166" t="s">
        <v>12</v>
      </c>
      <c r="C18" s="167"/>
      <c r="D18" s="168" t="s">
        <v>331</v>
      </c>
      <c r="E18" s="169"/>
      <c r="F18" s="170"/>
      <c r="G18" s="184"/>
      <c r="H18" s="184">
        <v>5</v>
      </c>
      <c r="I18" s="184"/>
      <c r="J18" s="184"/>
      <c r="K18" s="184"/>
      <c r="L18" s="233"/>
      <c r="M18" s="364" t="s">
        <v>330</v>
      </c>
      <c r="N18" s="365"/>
      <c r="O18" s="365"/>
      <c r="P18" s="366"/>
      <c r="Q18" s="185">
        <f>SUM(E18:P18)</f>
        <v>5</v>
      </c>
    </row>
    <row r="19" spans="2:17" s="165" customFormat="1" ht="60" thickBot="1">
      <c r="B19" s="166" t="s">
        <v>62</v>
      </c>
      <c r="C19" s="167"/>
      <c r="D19" s="169" t="str">
        <f>+D18</f>
        <v>BLACK 19-4008 TCX</v>
      </c>
      <c r="E19" s="169"/>
      <c r="F19" s="170"/>
      <c r="G19" s="184">
        <f>ROUNDUP(G18*4%,0)</f>
        <v>0</v>
      </c>
      <c r="H19" s="184">
        <f t="shared" ref="H19:K19" si="0">ROUNDUP(H18*4%,0)</f>
        <v>1</v>
      </c>
      <c r="I19" s="184">
        <f t="shared" si="0"/>
        <v>0</v>
      </c>
      <c r="J19" s="184">
        <f t="shared" si="0"/>
        <v>0</v>
      </c>
      <c r="K19" s="184">
        <f t="shared" si="0"/>
        <v>0</v>
      </c>
      <c r="L19" s="233"/>
      <c r="M19" s="367"/>
      <c r="N19" s="368"/>
      <c r="O19" s="368"/>
      <c r="P19" s="369"/>
      <c r="Q19" s="185">
        <f>SUM(E19:P19)</f>
        <v>1</v>
      </c>
    </row>
    <row r="20" spans="2:17" s="165" customFormat="1" ht="59.4">
      <c r="B20" s="166" t="s">
        <v>258</v>
      </c>
      <c r="C20" s="167"/>
      <c r="D20" s="169"/>
      <c r="E20" s="169"/>
      <c r="F20" s="170"/>
      <c r="G20" s="184"/>
      <c r="H20" s="184"/>
      <c r="I20" s="184"/>
      <c r="J20" s="184"/>
      <c r="K20" s="184"/>
      <c r="L20" s="233"/>
      <c r="M20" s="249"/>
      <c r="N20" s="249"/>
      <c r="O20" s="249"/>
      <c r="P20" s="249"/>
      <c r="Q20" s="185">
        <f>SUM(E20:P20)</f>
        <v>0</v>
      </c>
    </row>
    <row r="21" spans="2:17" s="175" customFormat="1" ht="59.4">
      <c r="B21" s="171" t="s">
        <v>13</v>
      </c>
      <c r="C21" s="171"/>
      <c r="D21" s="172" t="str">
        <f>+D19</f>
        <v>BLACK 19-4008 TCX</v>
      </c>
      <c r="E21" s="173"/>
      <c r="F21" s="174"/>
      <c r="G21" s="186">
        <f>SUM(G18:G20)</f>
        <v>0</v>
      </c>
      <c r="H21" s="186">
        <f>SUM(H18:H20)</f>
        <v>6</v>
      </c>
      <c r="I21" s="186">
        <f t="shared" ref="I21:K21" si="1">SUM(I18:I20)</f>
        <v>0</v>
      </c>
      <c r="J21" s="186">
        <f t="shared" si="1"/>
        <v>0</v>
      </c>
      <c r="K21" s="186">
        <f t="shared" si="1"/>
        <v>0</v>
      </c>
      <c r="L21" s="187"/>
      <c r="M21" s="187"/>
      <c r="N21" s="187"/>
      <c r="O21" s="187"/>
      <c r="P21" s="187"/>
      <c r="Q21" s="186">
        <f>SUM(Q18:Q20)</f>
        <v>6</v>
      </c>
    </row>
    <row r="22" spans="2:17" s="165" customFormat="1" ht="59.4">
      <c r="B22" s="176"/>
      <c r="C22" s="176"/>
      <c r="D22" s="176"/>
      <c r="E22" s="177"/>
      <c r="F22" s="177"/>
      <c r="G22" s="225"/>
      <c r="H22" s="226"/>
      <c r="I22" s="226"/>
      <c r="J22" s="226"/>
      <c r="K22" s="226"/>
      <c r="L22" s="226"/>
      <c r="M22" s="226"/>
      <c r="N22" s="227"/>
      <c r="O22" s="228"/>
      <c r="P22" s="228"/>
      <c r="Q22" s="229"/>
    </row>
    <row r="23" spans="2:17" s="165" customFormat="1" ht="60" hidden="1" thickBot="1">
      <c r="B23" s="162"/>
      <c r="C23" s="163" t="s">
        <v>107</v>
      </c>
      <c r="D23" s="163" t="s">
        <v>9</v>
      </c>
      <c r="E23" s="164" t="s">
        <v>55</v>
      </c>
      <c r="F23" s="164"/>
      <c r="G23" s="181" t="s">
        <v>59</v>
      </c>
      <c r="H23" s="181" t="s">
        <v>10</v>
      </c>
      <c r="I23" s="181" t="s">
        <v>56</v>
      </c>
      <c r="J23" s="181" t="s">
        <v>57</v>
      </c>
      <c r="K23" s="181" t="s">
        <v>58</v>
      </c>
      <c r="L23" s="182"/>
      <c r="M23" s="182"/>
      <c r="N23" s="182"/>
      <c r="O23" s="182"/>
      <c r="P23" s="182"/>
      <c r="Q23" s="183" t="s">
        <v>11</v>
      </c>
    </row>
    <row r="24" spans="2:17" s="165" customFormat="1" ht="59.4" hidden="1">
      <c r="B24" s="166" t="s">
        <v>12</v>
      </c>
      <c r="C24" s="167"/>
      <c r="D24" s="168" t="s">
        <v>183</v>
      </c>
      <c r="E24" s="169"/>
      <c r="F24" s="170"/>
      <c r="G24" s="184"/>
      <c r="H24" s="184"/>
      <c r="I24" s="184"/>
      <c r="J24" s="184"/>
      <c r="K24" s="184"/>
      <c r="L24" s="233"/>
      <c r="M24" s="364"/>
      <c r="N24" s="365"/>
      <c r="O24" s="365"/>
      <c r="P24" s="366"/>
      <c r="Q24" s="185">
        <f>SUM(E24:P24)</f>
        <v>0</v>
      </c>
    </row>
    <row r="25" spans="2:17" s="165" customFormat="1" ht="60" hidden="1" thickBot="1">
      <c r="B25" s="166" t="s">
        <v>62</v>
      </c>
      <c r="C25" s="167"/>
      <c r="D25" s="169" t="str">
        <f>+D24</f>
        <v>GREEN</v>
      </c>
      <c r="E25" s="169"/>
      <c r="F25" s="170"/>
      <c r="G25" s="184">
        <f>ROUNDUP(G24*5%,0)</f>
        <v>0</v>
      </c>
      <c r="H25" s="184">
        <f t="shared" ref="H25:K25" si="2">ROUNDUP(H24*5%,0)</f>
        <v>0</v>
      </c>
      <c r="I25" s="184">
        <f t="shared" si="2"/>
        <v>0</v>
      </c>
      <c r="J25" s="184">
        <f t="shared" si="2"/>
        <v>0</v>
      </c>
      <c r="K25" s="184">
        <f t="shared" si="2"/>
        <v>0</v>
      </c>
      <c r="L25" s="233"/>
      <c r="M25" s="367"/>
      <c r="N25" s="368"/>
      <c r="O25" s="368"/>
      <c r="P25" s="369"/>
      <c r="Q25" s="185">
        <f>SUM(E25:P25)</f>
        <v>0</v>
      </c>
    </row>
    <row r="26" spans="2:17" s="165" customFormat="1" ht="59.4" hidden="1">
      <c r="B26" s="166" t="s">
        <v>258</v>
      </c>
      <c r="C26" s="167"/>
      <c r="D26" s="169"/>
      <c r="E26" s="169"/>
      <c r="F26" s="170"/>
      <c r="G26" s="184"/>
      <c r="H26" s="184"/>
      <c r="I26" s="184"/>
      <c r="J26" s="184"/>
      <c r="K26" s="184"/>
      <c r="L26" s="233"/>
      <c r="M26" s="249"/>
      <c r="N26" s="249"/>
      <c r="O26" s="249"/>
      <c r="P26" s="249"/>
      <c r="Q26" s="185">
        <f>SUM(E26:P26)</f>
        <v>0</v>
      </c>
    </row>
    <row r="27" spans="2:17" s="175" customFormat="1" ht="59.4" hidden="1">
      <c r="B27" s="171" t="s">
        <v>13</v>
      </c>
      <c r="C27" s="171"/>
      <c r="D27" s="172" t="str">
        <f>+D25</f>
        <v>GREEN</v>
      </c>
      <c r="E27" s="173"/>
      <c r="F27" s="174"/>
      <c r="G27" s="186">
        <f>SUM(G24:G26)</f>
        <v>0</v>
      </c>
      <c r="H27" s="186">
        <f t="shared" ref="H27:K27" si="3">SUM(H24:H26)</f>
        <v>0</v>
      </c>
      <c r="I27" s="186">
        <f t="shared" si="3"/>
        <v>0</v>
      </c>
      <c r="J27" s="186">
        <f t="shared" si="3"/>
        <v>0</v>
      </c>
      <c r="K27" s="186">
        <f t="shared" si="3"/>
        <v>0</v>
      </c>
      <c r="L27" s="187"/>
      <c r="M27" s="187"/>
      <c r="N27" s="187"/>
      <c r="O27" s="187"/>
      <c r="P27" s="187"/>
      <c r="Q27" s="186">
        <f>SUM(Q24:Q26)</f>
        <v>0</v>
      </c>
    </row>
    <row r="28" spans="2:17" s="165" customFormat="1" ht="70.2" hidden="1">
      <c r="B28" s="176"/>
      <c r="C28" s="176"/>
      <c r="D28" s="353"/>
      <c r="E28" s="353"/>
      <c r="F28" s="353"/>
      <c r="G28" s="353"/>
      <c r="H28" s="353"/>
      <c r="I28" s="353"/>
      <c r="J28" s="353"/>
      <c r="K28" s="353"/>
      <c r="L28" s="353"/>
      <c r="M28" s="353"/>
      <c r="N28" s="353"/>
      <c r="O28" s="353"/>
      <c r="P28" s="353"/>
      <c r="Q28" s="229"/>
    </row>
    <row r="29" spans="2:17" s="165" customFormat="1" ht="60" hidden="1" thickBot="1">
      <c r="B29" s="162"/>
      <c r="C29" s="163" t="s">
        <v>107</v>
      </c>
      <c r="D29" s="163" t="s">
        <v>9</v>
      </c>
      <c r="E29" s="164" t="s">
        <v>55</v>
      </c>
      <c r="F29" s="164"/>
      <c r="G29" s="181" t="s">
        <v>59</v>
      </c>
      <c r="H29" s="181" t="s">
        <v>10</v>
      </c>
      <c r="I29" s="181" t="s">
        <v>56</v>
      </c>
      <c r="J29" s="181" t="s">
        <v>57</v>
      </c>
      <c r="K29" s="181" t="s">
        <v>58</v>
      </c>
      <c r="L29" s="182"/>
      <c r="M29" s="182"/>
      <c r="N29" s="182"/>
      <c r="O29" s="182"/>
      <c r="P29" s="182"/>
      <c r="Q29" s="183" t="s">
        <v>11</v>
      </c>
    </row>
    <row r="30" spans="2:17" s="165" customFormat="1" ht="59.4" hidden="1">
      <c r="B30" s="166" t="s">
        <v>12</v>
      </c>
      <c r="C30" s="167"/>
      <c r="D30" s="168" t="s">
        <v>203</v>
      </c>
      <c r="E30" s="169"/>
      <c r="F30" s="170"/>
      <c r="G30" s="184"/>
      <c r="H30" s="184"/>
      <c r="I30" s="184"/>
      <c r="J30" s="184"/>
      <c r="K30" s="184"/>
      <c r="L30" s="233"/>
      <c r="M30" s="364"/>
      <c r="N30" s="365"/>
      <c r="O30" s="365"/>
      <c r="P30" s="366"/>
      <c r="Q30" s="185">
        <f>SUM(E30:P30)</f>
        <v>0</v>
      </c>
    </row>
    <row r="31" spans="2:17" s="165" customFormat="1" ht="60" hidden="1" thickBot="1">
      <c r="B31" s="166" t="s">
        <v>62</v>
      </c>
      <c r="C31" s="167"/>
      <c r="D31" s="169" t="str">
        <f>+D30</f>
        <v>LT BLUE</v>
      </c>
      <c r="E31" s="169"/>
      <c r="F31" s="170"/>
      <c r="G31" s="184">
        <f>ROUNDUP(G30*5%,0)</f>
        <v>0</v>
      </c>
      <c r="H31" s="184">
        <f t="shared" ref="H31:K31" si="4">ROUNDUP(H30*5%,0)</f>
        <v>0</v>
      </c>
      <c r="I31" s="184">
        <f t="shared" si="4"/>
        <v>0</v>
      </c>
      <c r="J31" s="184">
        <f t="shared" si="4"/>
        <v>0</v>
      </c>
      <c r="K31" s="184">
        <f t="shared" si="4"/>
        <v>0</v>
      </c>
      <c r="L31" s="233"/>
      <c r="M31" s="367"/>
      <c r="N31" s="368"/>
      <c r="O31" s="368"/>
      <c r="P31" s="369"/>
      <c r="Q31" s="185">
        <f>SUM(E31:P31)</f>
        <v>0</v>
      </c>
    </row>
    <row r="32" spans="2:17" s="165" customFormat="1" ht="59.4" hidden="1">
      <c r="B32" s="166" t="s">
        <v>258</v>
      </c>
      <c r="C32" s="167"/>
      <c r="D32" s="169"/>
      <c r="E32" s="169"/>
      <c r="F32" s="170"/>
      <c r="G32" s="184"/>
      <c r="H32" s="184"/>
      <c r="I32" s="184"/>
      <c r="J32" s="184"/>
      <c r="K32" s="184"/>
      <c r="L32" s="233"/>
      <c r="M32" s="249"/>
      <c r="N32" s="249"/>
      <c r="O32" s="249"/>
      <c r="P32" s="249"/>
      <c r="Q32" s="185">
        <f>SUM(E32:P32)</f>
        <v>0</v>
      </c>
    </row>
    <row r="33" spans="1:17" s="175" customFormat="1" ht="59.4" hidden="1">
      <c r="B33" s="171" t="s">
        <v>13</v>
      </c>
      <c r="C33" s="171"/>
      <c r="D33" s="172" t="str">
        <f>+D31</f>
        <v>LT BLUE</v>
      </c>
      <c r="E33" s="173"/>
      <c r="F33" s="174"/>
      <c r="G33" s="186">
        <f t="shared" ref="G33:K33" si="5">SUM(G30:G32)</f>
        <v>0</v>
      </c>
      <c r="H33" s="186">
        <f>SUM(H30:H32)</f>
        <v>0</v>
      </c>
      <c r="I33" s="186">
        <f t="shared" si="5"/>
        <v>0</v>
      </c>
      <c r="J33" s="186">
        <f t="shared" si="5"/>
        <v>0</v>
      </c>
      <c r="K33" s="186">
        <f t="shared" si="5"/>
        <v>0</v>
      </c>
      <c r="L33" s="187"/>
      <c r="M33" s="187"/>
      <c r="N33" s="187"/>
      <c r="O33" s="187"/>
      <c r="P33" s="187"/>
      <c r="Q33" s="186">
        <f>SUM(Q30:Q32)</f>
        <v>0</v>
      </c>
    </row>
    <row r="34" spans="1:17" s="165" customFormat="1" ht="59.4" hidden="1">
      <c r="B34" s="176"/>
      <c r="C34" s="176"/>
      <c r="D34" s="176"/>
      <c r="E34" s="177"/>
      <c r="F34" s="177"/>
      <c r="G34" s="225"/>
      <c r="H34" s="226"/>
      <c r="I34" s="226"/>
      <c r="J34" s="226"/>
      <c r="K34" s="226"/>
      <c r="L34" s="226"/>
      <c r="M34" s="226"/>
      <c r="N34" s="227"/>
      <c r="O34" s="228"/>
      <c r="P34" s="228"/>
      <c r="Q34" s="229"/>
    </row>
    <row r="35" spans="1:17" s="165" customFormat="1" ht="60" hidden="1" thickBot="1">
      <c r="B35" s="162"/>
      <c r="C35" s="163" t="s">
        <v>107</v>
      </c>
      <c r="D35" s="163" t="s">
        <v>9</v>
      </c>
      <c r="E35" s="164" t="s">
        <v>55</v>
      </c>
      <c r="F35" s="164"/>
      <c r="G35" s="181" t="s">
        <v>59</v>
      </c>
      <c r="H35" s="181" t="s">
        <v>10</v>
      </c>
      <c r="I35" s="181" t="s">
        <v>56</v>
      </c>
      <c r="J35" s="181" t="s">
        <v>57</v>
      </c>
      <c r="K35" s="181" t="s">
        <v>58</v>
      </c>
      <c r="L35" s="182"/>
      <c r="M35" s="182"/>
      <c r="N35" s="182"/>
      <c r="O35" s="182"/>
      <c r="P35" s="182"/>
      <c r="Q35" s="183" t="s">
        <v>11</v>
      </c>
    </row>
    <row r="36" spans="1:17" s="165" customFormat="1" ht="59.4" hidden="1">
      <c r="B36" s="166" t="s">
        <v>12</v>
      </c>
      <c r="C36" s="167"/>
      <c r="D36" s="168" t="s">
        <v>202</v>
      </c>
      <c r="E36" s="169"/>
      <c r="F36" s="170"/>
      <c r="G36" s="184"/>
      <c r="H36" s="184"/>
      <c r="I36" s="184"/>
      <c r="J36" s="184"/>
      <c r="K36" s="184"/>
      <c r="L36" s="233"/>
      <c r="M36" s="364"/>
      <c r="N36" s="365"/>
      <c r="O36" s="365"/>
      <c r="P36" s="366"/>
      <c r="Q36" s="185">
        <f>SUM(E36:P36)</f>
        <v>0</v>
      </c>
    </row>
    <row r="37" spans="1:17" s="165" customFormat="1" ht="60" hidden="1" thickBot="1">
      <c r="B37" s="166" t="s">
        <v>62</v>
      </c>
      <c r="C37" s="167"/>
      <c r="D37" s="169" t="str">
        <f>+D36</f>
        <v>WASHED BLACK</v>
      </c>
      <c r="E37" s="169"/>
      <c r="F37" s="170"/>
      <c r="G37" s="184">
        <f>ROUNDUP(G36*4%,0)</f>
        <v>0</v>
      </c>
      <c r="H37" s="184">
        <f t="shared" ref="H37:K37" si="6">ROUNDUP(H36*4%,0)</f>
        <v>0</v>
      </c>
      <c r="I37" s="184">
        <f t="shared" si="6"/>
        <v>0</v>
      </c>
      <c r="J37" s="184">
        <f t="shared" si="6"/>
        <v>0</v>
      </c>
      <c r="K37" s="184">
        <f t="shared" si="6"/>
        <v>0</v>
      </c>
      <c r="L37" s="233"/>
      <c r="M37" s="367"/>
      <c r="N37" s="368"/>
      <c r="O37" s="368"/>
      <c r="P37" s="369"/>
      <c r="Q37" s="185">
        <f>SUM(E37:P37)</f>
        <v>0</v>
      </c>
    </row>
    <row r="38" spans="1:17" s="165" customFormat="1" ht="59.4" hidden="1">
      <c r="B38" s="166" t="s">
        <v>258</v>
      </c>
      <c r="C38" s="167"/>
      <c r="D38" s="169"/>
      <c r="E38" s="169"/>
      <c r="F38" s="170"/>
      <c r="G38" s="184"/>
      <c r="H38" s="184"/>
      <c r="I38" s="184"/>
      <c r="J38" s="184"/>
      <c r="K38" s="184"/>
      <c r="L38" s="233"/>
      <c r="M38" s="249"/>
      <c r="N38" s="249"/>
      <c r="O38" s="249"/>
      <c r="P38" s="249"/>
      <c r="Q38" s="185">
        <v>1</v>
      </c>
    </row>
    <row r="39" spans="1:17" s="175" customFormat="1" ht="59.4" hidden="1">
      <c r="B39" s="171" t="s">
        <v>13</v>
      </c>
      <c r="C39" s="171"/>
      <c r="D39" s="172" t="str">
        <f>+D37</f>
        <v>WASHED BLACK</v>
      </c>
      <c r="E39" s="173"/>
      <c r="F39" s="174"/>
      <c r="G39" s="186">
        <f t="shared" ref="G39" si="7">SUM(G36:G38)</f>
        <v>0</v>
      </c>
      <c r="H39" s="186">
        <f>SUM(H36:H38)</f>
        <v>0</v>
      </c>
      <c r="I39" s="186">
        <f t="shared" ref="I39" si="8">SUM(I36:I38)</f>
        <v>0</v>
      </c>
      <c r="J39" s="186">
        <f t="shared" ref="J39" si="9">SUM(J36:J38)</f>
        <v>0</v>
      </c>
      <c r="K39" s="186">
        <f t="shared" ref="K39" si="10">SUM(K36:K38)</f>
        <v>0</v>
      </c>
      <c r="L39" s="187"/>
      <c r="M39" s="187"/>
      <c r="N39" s="187"/>
      <c r="O39" s="187"/>
      <c r="P39" s="187"/>
      <c r="Q39" s="186">
        <f>SUM(Q36:Q38)</f>
        <v>1</v>
      </c>
    </row>
    <row r="40" spans="1:17" s="165" customFormat="1" ht="59.4" hidden="1">
      <c r="B40" s="176"/>
      <c r="C40" s="176"/>
      <c r="D40" s="176"/>
      <c r="E40" s="177"/>
      <c r="F40" s="177"/>
      <c r="G40" s="225"/>
      <c r="H40" s="226"/>
      <c r="I40" s="226"/>
      <c r="J40" s="226"/>
      <c r="K40" s="226"/>
      <c r="L40" s="226"/>
      <c r="M40" s="226"/>
      <c r="N40" s="227"/>
      <c r="O40" s="228"/>
      <c r="P40" s="228"/>
      <c r="Q40" s="229"/>
    </row>
    <row r="41" spans="1:17" s="188" customFormat="1" ht="67.8">
      <c r="B41" s="189" t="s">
        <v>14</v>
      </c>
      <c r="C41" s="190"/>
      <c r="D41" s="189"/>
      <c r="E41" s="191"/>
      <c r="F41" s="192"/>
      <c r="G41" s="192">
        <f>G21+G27+G33+G39</f>
        <v>0</v>
      </c>
      <c r="H41" s="192">
        <f>H21+H27+H33+H39</f>
        <v>6</v>
      </c>
      <c r="I41" s="192">
        <f t="shared" ref="I41:K41" si="11">I21+I27+I33+I39</f>
        <v>0</v>
      </c>
      <c r="J41" s="192">
        <f t="shared" si="11"/>
        <v>0</v>
      </c>
      <c r="K41" s="192">
        <f t="shared" si="11"/>
        <v>0</v>
      </c>
      <c r="L41" s="192"/>
      <c r="M41" s="192"/>
      <c r="N41" s="192"/>
      <c r="O41" s="192"/>
      <c r="P41" s="192"/>
      <c r="Q41" s="192">
        <f>Q21</f>
        <v>6</v>
      </c>
    </row>
    <row r="42" spans="1:17" s="34" customFormat="1" ht="20.25" customHeight="1">
      <c r="B42" s="35"/>
      <c r="C42" s="35"/>
      <c r="D42" s="36"/>
      <c r="E42" s="37"/>
      <c r="F42" s="38"/>
      <c r="G42" s="39"/>
      <c r="H42" s="40"/>
      <c r="I42" s="40"/>
      <c r="J42" s="40"/>
      <c r="K42" s="40"/>
      <c r="L42" s="40"/>
      <c r="M42" s="41"/>
      <c r="N42" s="42"/>
      <c r="O42" s="38"/>
      <c r="P42" s="38"/>
      <c r="Q42" s="38"/>
    </row>
    <row r="43" spans="1:17" s="4" customFormat="1" ht="78" customHeight="1" thickBot="1">
      <c r="B43" s="111" t="s">
        <v>15</v>
      </c>
      <c r="C43" s="43"/>
      <c r="D43" s="241" t="s">
        <v>184</v>
      </c>
      <c r="E43" s="242"/>
      <c r="F43" s="243"/>
      <c r="G43" s="244"/>
      <c r="H43" s="314"/>
      <c r="I43" s="314"/>
      <c r="J43" s="314"/>
      <c r="K43" s="314"/>
      <c r="L43" s="314"/>
      <c r="M43" s="314"/>
      <c r="N43" s="314"/>
      <c r="O43" s="314"/>
      <c r="P43" s="314"/>
      <c r="Q43" s="314"/>
    </row>
    <row r="44" spans="1:17" s="44" customFormat="1" ht="132" customHeight="1" thickBot="1">
      <c r="A44" s="394" t="s">
        <v>16</v>
      </c>
      <c r="B44" s="395"/>
      <c r="C44" s="395"/>
      <c r="D44" s="105" t="s">
        <v>17</v>
      </c>
      <c r="E44" s="106" t="s">
        <v>18</v>
      </c>
      <c r="F44" s="105" t="s">
        <v>19</v>
      </c>
      <c r="G44" s="107" t="s">
        <v>20</v>
      </c>
      <c r="H44" s="107" t="s">
        <v>21</v>
      </c>
      <c r="I44" s="107" t="s">
        <v>34</v>
      </c>
      <c r="J44" s="107" t="s">
        <v>35</v>
      </c>
      <c r="K44" s="107" t="s">
        <v>37</v>
      </c>
      <c r="L44" s="107" t="s">
        <v>222</v>
      </c>
      <c r="M44" s="107" t="s">
        <v>36</v>
      </c>
      <c r="N44" s="396" t="s">
        <v>51</v>
      </c>
      <c r="O44" s="397"/>
      <c r="P44" s="397"/>
      <c r="Q44" s="398"/>
    </row>
    <row r="45" spans="1:17" s="54" customFormat="1" ht="64.5" customHeight="1">
      <c r="A45" s="350" t="str">
        <f>D18</f>
        <v>BLACK 19-4008 TCX</v>
      </c>
      <c r="B45" s="351"/>
      <c r="C45" s="351"/>
      <c r="D45" s="351"/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2"/>
    </row>
    <row r="46" spans="1:17" s="14" customFormat="1" ht="409.6" customHeight="1">
      <c r="A46" s="207">
        <v>1</v>
      </c>
      <c r="B46" s="345" t="str">
        <f>$M$11</f>
        <v>66% COTTON 34% POLY 490GSM (CAMBER “LOFTY” FLEECE)</v>
      </c>
      <c r="C46" s="345"/>
      <c r="D46" s="201" t="s">
        <v>131</v>
      </c>
      <c r="E46" s="201" t="s">
        <v>136</v>
      </c>
      <c r="F46" s="203" t="s">
        <v>10</v>
      </c>
      <c r="G46" s="202">
        <f>Q21</f>
        <v>6</v>
      </c>
      <c r="H46" s="313">
        <f>Q41</f>
        <v>6</v>
      </c>
      <c r="I46" s="204">
        <f>G46*H46</f>
        <v>36</v>
      </c>
      <c r="J46" s="204">
        <f>I46*6.5%+(I46/50)*0.5</f>
        <v>2.6999999999999997</v>
      </c>
      <c r="K46" s="205"/>
      <c r="L46" s="205"/>
      <c r="M46" s="206">
        <f>ROUNDUP(+K46+J46+I46,0)</f>
        <v>39</v>
      </c>
      <c r="N46" s="356"/>
      <c r="O46" s="357"/>
      <c r="P46" s="357"/>
      <c r="Q46" s="357"/>
    </row>
    <row r="47" spans="1:17" s="14" customFormat="1" ht="176.55" customHeight="1">
      <c r="A47" s="207">
        <v>2</v>
      </c>
      <c r="B47" s="346" t="s">
        <v>204</v>
      </c>
      <c r="C47" s="347"/>
      <c r="D47" s="208" t="s">
        <v>132</v>
      </c>
      <c r="E47" s="201" t="str">
        <f>E46</f>
        <v>PFD</v>
      </c>
      <c r="F47" s="203" t="s">
        <v>10</v>
      </c>
      <c r="G47" s="202">
        <v>235</v>
      </c>
      <c r="H47" s="203">
        <v>0.14280000000000001</v>
      </c>
      <c r="I47" s="204">
        <f>G47*H47</f>
        <v>33.558</v>
      </c>
      <c r="J47" s="204">
        <f>I47*2.6%+(I47/50)*0.5+1</f>
        <v>2.2080880000000001</v>
      </c>
      <c r="K47" s="205"/>
      <c r="L47" s="205"/>
      <c r="M47" s="206">
        <f>ROUNDUP(+K47+J47+I47,0)</f>
        <v>36</v>
      </c>
      <c r="N47" s="348"/>
      <c r="O47" s="349"/>
      <c r="P47" s="349"/>
      <c r="Q47" s="349"/>
    </row>
    <row r="48" spans="1:17" s="14" customFormat="1" ht="176.55" customHeight="1">
      <c r="A48" s="207">
        <v>3</v>
      </c>
      <c r="B48" s="346" t="s">
        <v>259</v>
      </c>
      <c r="C48" s="347"/>
      <c r="D48" s="208" t="s">
        <v>216</v>
      </c>
      <c r="E48" s="201" t="str">
        <f>E47</f>
        <v>PFD</v>
      </c>
      <c r="F48" s="203" t="s">
        <v>10</v>
      </c>
      <c r="G48" s="202">
        <f>G46</f>
        <v>6</v>
      </c>
      <c r="H48" s="203">
        <v>1.4999999999999999E-2</v>
      </c>
      <c r="I48" s="204">
        <f>G48*H48</f>
        <v>0.09</v>
      </c>
      <c r="J48" s="204">
        <f>I48*7.6%+(I48/50)*0.5+1</f>
        <v>1.0077400000000001</v>
      </c>
      <c r="K48" s="205"/>
      <c r="L48" s="205"/>
      <c r="M48" s="206">
        <f>ROUNDUP(+K48+J48+I48,0)-2</f>
        <v>0</v>
      </c>
      <c r="N48" s="348"/>
      <c r="O48" s="349"/>
      <c r="P48" s="349"/>
      <c r="Q48" s="349"/>
    </row>
    <row r="49" spans="1:23" s="54" customFormat="1" ht="70.2" hidden="1">
      <c r="A49" s="350" t="str">
        <f>$D$27</f>
        <v>GREEN</v>
      </c>
      <c r="B49" s="351"/>
      <c r="C49" s="351"/>
      <c r="D49" s="351"/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2"/>
    </row>
    <row r="50" spans="1:23" s="14" customFormat="1" ht="298.5" hidden="1" customHeight="1">
      <c r="A50" s="207">
        <v>1</v>
      </c>
      <c r="B50" s="345" t="str">
        <f>$M$11</f>
        <v>66% COTTON 34% POLY 490GSM (CAMBER “LOFTY” FLEECE)</v>
      </c>
      <c r="C50" s="345"/>
      <c r="D50" s="201" t="s">
        <v>131</v>
      </c>
      <c r="E50" s="201" t="s">
        <v>136</v>
      </c>
      <c r="F50" s="203" t="s">
        <v>10</v>
      </c>
      <c r="G50" s="202">
        <f>Q27</f>
        <v>0</v>
      </c>
      <c r="H50" s="203">
        <v>1.262</v>
      </c>
      <c r="I50" s="204">
        <f>G50*H50</f>
        <v>0</v>
      </c>
      <c r="J50" s="204">
        <f>I50*6.2%+(I50/50)*0.5</f>
        <v>0</v>
      </c>
      <c r="K50" s="205"/>
      <c r="L50" s="205"/>
      <c r="M50" s="206">
        <f>ROUNDUP(+K50+J50+I50,0)+5</f>
        <v>5</v>
      </c>
      <c r="N50" s="356" t="s">
        <v>261</v>
      </c>
      <c r="O50" s="357"/>
      <c r="P50" s="357"/>
      <c r="Q50" s="357"/>
    </row>
    <row r="51" spans="1:23" s="14" customFormat="1" ht="181.5" hidden="1" customHeight="1">
      <c r="A51" s="207">
        <v>2</v>
      </c>
      <c r="B51" s="346" t="s">
        <v>204</v>
      </c>
      <c r="C51" s="347"/>
      <c r="D51" s="208" t="s">
        <v>132</v>
      </c>
      <c r="E51" s="201" t="str">
        <f>E50</f>
        <v>PFD</v>
      </c>
      <c r="F51" s="203" t="s">
        <v>10</v>
      </c>
      <c r="G51" s="202">
        <f>G50</f>
        <v>0</v>
      </c>
      <c r="H51" s="203">
        <v>0.14280000000000001</v>
      </c>
      <c r="I51" s="204">
        <f t="shared" ref="I51" si="12">G51*H51</f>
        <v>0</v>
      </c>
      <c r="J51" s="204">
        <f>I51*4.9%+(I51/50)*0.5</f>
        <v>0</v>
      </c>
      <c r="K51" s="205"/>
      <c r="L51" s="205"/>
      <c r="M51" s="206">
        <f>ROUNDUP(+K51+J51+I51,0)</f>
        <v>0</v>
      </c>
      <c r="N51" s="348" t="s">
        <v>265</v>
      </c>
      <c r="O51" s="349"/>
      <c r="P51" s="349"/>
      <c r="Q51" s="349"/>
    </row>
    <row r="52" spans="1:23" s="14" customFormat="1" ht="181.5" hidden="1" customHeight="1" thickBot="1">
      <c r="A52" s="207">
        <v>3</v>
      </c>
      <c r="B52" s="346" t="s">
        <v>259</v>
      </c>
      <c r="C52" s="347"/>
      <c r="D52" s="208" t="s">
        <v>216</v>
      </c>
      <c r="E52" s="201" t="str">
        <f>E51</f>
        <v>PFD</v>
      </c>
      <c r="F52" s="203" t="s">
        <v>10</v>
      </c>
      <c r="G52" s="202">
        <f>G51</f>
        <v>0</v>
      </c>
      <c r="H52" s="203">
        <v>1.4999999999999999E-2</v>
      </c>
      <c r="I52" s="204">
        <f t="shared" ref="I52" si="13">G52*H52</f>
        <v>0</v>
      </c>
      <c r="J52" s="204">
        <f>I52*2.6%+(I52/50)*0.5</f>
        <v>0</v>
      </c>
      <c r="K52" s="205"/>
      <c r="L52" s="205"/>
      <c r="M52" s="206">
        <f>ROUNDUP(+K52+J52+I52,0)</f>
        <v>0</v>
      </c>
      <c r="N52" s="348" t="s">
        <v>262</v>
      </c>
      <c r="O52" s="349"/>
      <c r="P52" s="349"/>
      <c r="Q52" s="349"/>
    </row>
    <row r="53" spans="1:23" s="54" customFormat="1" ht="70.2" hidden="1">
      <c r="A53" s="350" t="str">
        <f>D30</f>
        <v>LT BLUE</v>
      </c>
      <c r="B53" s="351"/>
      <c r="C53" s="351"/>
      <c r="D53" s="351"/>
      <c r="E53" s="351"/>
      <c r="F53" s="351"/>
      <c r="G53" s="351"/>
      <c r="H53" s="351"/>
      <c r="I53" s="351"/>
      <c r="J53" s="351"/>
      <c r="K53" s="351"/>
      <c r="L53" s="351"/>
      <c r="M53" s="351"/>
      <c r="N53" s="351"/>
      <c r="O53" s="351"/>
      <c r="P53" s="351"/>
      <c r="Q53" s="352"/>
    </row>
    <row r="54" spans="1:23" s="14" customFormat="1" ht="379.95" hidden="1" customHeight="1">
      <c r="A54" s="207">
        <v>1</v>
      </c>
      <c r="B54" s="345" t="str">
        <f>$M$11</f>
        <v>66% COTTON 34% POLY 490GSM (CAMBER “LOFTY” FLEECE)</v>
      </c>
      <c r="C54" s="345"/>
      <c r="D54" s="201" t="s">
        <v>131</v>
      </c>
      <c r="E54" s="201" t="s">
        <v>136</v>
      </c>
      <c r="F54" s="203" t="s">
        <v>10</v>
      </c>
      <c r="G54" s="202">
        <f>Q33</f>
        <v>0</v>
      </c>
      <c r="H54" s="203">
        <v>1.262</v>
      </c>
      <c r="I54" s="204">
        <f>G54*H54</f>
        <v>0</v>
      </c>
      <c r="J54" s="204">
        <f>I54*5.5%+(I54/50)*0.5</f>
        <v>0</v>
      </c>
      <c r="K54" s="205"/>
      <c r="L54" s="205"/>
      <c r="M54" s="206">
        <f>ROUNDUP(+K54+J54+I54,0)+5</f>
        <v>5</v>
      </c>
      <c r="N54" s="348" t="s">
        <v>268</v>
      </c>
      <c r="O54" s="349"/>
      <c r="P54" s="349"/>
      <c r="Q54" s="349"/>
    </row>
    <row r="55" spans="1:23" s="14" customFormat="1" ht="169.5" hidden="1" customHeight="1">
      <c r="A55" s="207">
        <v>2</v>
      </c>
      <c r="B55" s="346" t="s">
        <v>204</v>
      </c>
      <c r="C55" s="347"/>
      <c r="D55" s="208" t="s">
        <v>132</v>
      </c>
      <c r="E55" s="201" t="str">
        <f>E54</f>
        <v>PFD</v>
      </c>
      <c r="F55" s="203" t="s">
        <v>10</v>
      </c>
      <c r="G55" s="202">
        <f>G54</f>
        <v>0</v>
      </c>
      <c r="H55" s="203">
        <v>0.14280000000000001</v>
      </c>
      <c r="I55" s="204">
        <f t="shared" ref="I55" si="14">G55*H55</f>
        <v>0</v>
      </c>
      <c r="J55" s="204">
        <f>I55*4.9%+(I55/50)*0.5+1</f>
        <v>1</v>
      </c>
      <c r="K55" s="205"/>
      <c r="L55" s="205"/>
      <c r="M55" s="206">
        <f>ROUNDUP(+K55+J55+I55,0)-1</f>
        <v>0</v>
      </c>
      <c r="N55" s="348" t="s">
        <v>266</v>
      </c>
      <c r="O55" s="349"/>
      <c r="P55" s="349"/>
      <c r="Q55" s="349"/>
    </row>
    <row r="56" spans="1:23" s="14" customFormat="1" ht="169.5" hidden="1" customHeight="1" thickBot="1">
      <c r="A56" s="207">
        <v>3</v>
      </c>
      <c r="B56" s="346" t="s">
        <v>259</v>
      </c>
      <c r="C56" s="347"/>
      <c r="D56" s="208" t="s">
        <v>216</v>
      </c>
      <c r="E56" s="201" t="str">
        <f>E55</f>
        <v>PFD</v>
      </c>
      <c r="F56" s="203" t="s">
        <v>10</v>
      </c>
      <c r="G56" s="202">
        <f>G55</f>
        <v>0</v>
      </c>
      <c r="H56" s="203">
        <v>1.4999999999999999E-2</v>
      </c>
      <c r="I56" s="204">
        <f t="shared" ref="I56" si="15">G56*H56</f>
        <v>0</v>
      </c>
      <c r="J56" s="204">
        <f>I56*7.6%+(I56/50)*0.5+1</f>
        <v>1</v>
      </c>
      <c r="K56" s="205"/>
      <c r="L56" s="205"/>
      <c r="M56" s="206">
        <f>ROUNDUP(+K56+J56+I56,0)-2</f>
        <v>-1</v>
      </c>
      <c r="N56" s="348" t="s">
        <v>263</v>
      </c>
      <c r="O56" s="349"/>
      <c r="P56" s="349"/>
      <c r="Q56" s="349"/>
    </row>
    <row r="57" spans="1:23" s="54" customFormat="1" ht="70.2" hidden="1">
      <c r="A57" s="350" t="str">
        <f>D36</f>
        <v>WASHED BLACK</v>
      </c>
      <c r="B57" s="351"/>
      <c r="C57" s="351"/>
      <c r="D57" s="351"/>
      <c r="E57" s="351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2"/>
    </row>
    <row r="58" spans="1:23" s="14" customFormat="1" ht="409.5" hidden="1" customHeight="1">
      <c r="A58" s="207">
        <v>1</v>
      </c>
      <c r="B58" s="345" t="str">
        <f>$M$11</f>
        <v>66% COTTON 34% POLY 490GSM (CAMBER “LOFTY” FLEECE)</v>
      </c>
      <c r="C58" s="345"/>
      <c r="D58" s="201" t="s">
        <v>131</v>
      </c>
      <c r="E58" s="201" t="s">
        <v>136</v>
      </c>
      <c r="F58" s="203" t="s">
        <v>10</v>
      </c>
      <c r="G58" s="202">
        <v>231</v>
      </c>
      <c r="H58" s="203">
        <v>1.262</v>
      </c>
      <c r="I58" s="204">
        <f>G58*H58</f>
        <v>291.52199999999999</v>
      </c>
      <c r="J58" s="204">
        <f>I58*8.5%+(I58/50)*0.5</f>
        <v>27.694589999999998</v>
      </c>
      <c r="K58" s="205"/>
      <c r="L58" s="205"/>
      <c r="M58" s="206">
        <f>ROUNDUP(+K58+J58+I58,0)-1</f>
        <v>319</v>
      </c>
      <c r="N58" s="378" t="s">
        <v>269</v>
      </c>
      <c r="O58" s="379"/>
      <c r="P58" s="379"/>
      <c r="Q58" s="379"/>
      <c r="W58" s="14">
        <v>295</v>
      </c>
    </row>
    <row r="59" spans="1:23" s="14" customFormat="1" ht="409.6" hidden="1" customHeight="1">
      <c r="A59" s="207">
        <v>1</v>
      </c>
      <c r="B59" s="345" t="str">
        <f>$M$11</f>
        <v>66% COTTON 34% POLY 490GSM (CAMBER “LOFTY” FLEECE)</v>
      </c>
      <c r="C59" s="345"/>
      <c r="D59" s="201" t="s">
        <v>131</v>
      </c>
      <c r="E59" s="201" t="s">
        <v>136</v>
      </c>
      <c r="F59" s="203" t="s">
        <v>10</v>
      </c>
      <c r="G59" s="202">
        <f>Q39-G58</f>
        <v>-230</v>
      </c>
      <c r="H59" s="203">
        <v>1.262</v>
      </c>
      <c r="I59" s="204">
        <f>G59*H59</f>
        <v>-290.26</v>
      </c>
      <c r="J59" s="204">
        <f>I59*6.4%+(I59/50)*0.5</f>
        <v>-21.479240000000001</v>
      </c>
      <c r="K59" s="205"/>
      <c r="L59" s="205"/>
      <c r="M59" s="206">
        <f>ROUNDUP(+K59+J59+I59,0)+20</f>
        <v>-292</v>
      </c>
      <c r="N59" s="409" t="s">
        <v>270</v>
      </c>
      <c r="O59" s="410"/>
      <c r="P59" s="410"/>
      <c r="Q59" s="410"/>
    </row>
    <row r="60" spans="1:23" s="14" customFormat="1" ht="288" hidden="1" customHeight="1">
      <c r="A60" s="207">
        <v>2</v>
      </c>
      <c r="B60" s="346" t="s">
        <v>204</v>
      </c>
      <c r="C60" s="347"/>
      <c r="D60" s="208" t="s">
        <v>132</v>
      </c>
      <c r="E60" s="201" t="str">
        <f>E58</f>
        <v>PFD</v>
      </c>
      <c r="F60" s="203" t="s">
        <v>10</v>
      </c>
      <c r="G60" s="202">
        <f>Q39</f>
        <v>1</v>
      </c>
      <c r="H60" s="203">
        <v>0.14280000000000001</v>
      </c>
      <c r="I60" s="204">
        <f t="shared" ref="I60" si="16">G60*H60</f>
        <v>0.14280000000000001</v>
      </c>
      <c r="J60" s="204">
        <f>I60*3.8%+(I60/50)*0.5+1</f>
        <v>1.0068543999999999</v>
      </c>
      <c r="K60" s="205"/>
      <c r="L60" s="205"/>
      <c r="M60" s="206">
        <f>ROUNDUP(+K60+J60+I60,0)+2</f>
        <v>4</v>
      </c>
      <c r="N60" s="348" t="s">
        <v>267</v>
      </c>
      <c r="O60" s="349"/>
      <c r="P60" s="349"/>
      <c r="Q60" s="349"/>
    </row>
    <row r="61" spans="1:23" s="14" customFormat="1" ht="165.6" hidden="1" customHeight="1">
      <c r="A61" s="207">
        <v>3</v>
      </c>
      <c r="B61" s="346" t="s">
        <v>259</v>
      </c>
      <c r="C61" s="347"/>
      <c r="D61" s="208" t="s">
        <v>216</v>
      </c>
      <c r="E61" s="201" t="str">
        <f>E60</f>
        <v>PFD</v>
      </c>
      <c r="F61" s="203" t="s">
        <v>10</v>
      </c>
      <c r="G61" s="202">
        <f>G60</f>
        <v>1</v>
      </c>
      <c r="H61" s="203">
        <v>1.4999999999999999E-2</v>
      </c>
      <c r="I61" s="204">
        <f t="shared" ref="I61" si="17">G61*H61</f>
        <v>1.4999999999999999E-2</v>
      </c>
      <c r="J61" s="204">
        <f>I61*5.9%+(I61/50)*0.5+1</f>
        <v>1.0010349999999999</v>
      </c>
      <c r="K61" s="205"/>
      <c r="L61" s="205"/>
      <c r="M61" s="206">
        <f>ROUNDUP(+K61+J61+I61,0)-3</f>
        <v>-1</v>
      </c>
      <c r="N61" s="348" t="s">
        <v>264</v>
      </c>
      <c r="O61" s="349"/>
      <c r="P61" s="349"/>
      <c r="Q61" s="349"/>
    </row>
    <row r="62" spans="1:23" s="45" customFormat="1" ht="75" customHeight="1" thickBot="1">
      <c r="B62" s="111" t="s">
        <v>22</v>
      </c>
      <c r="C62" s="46"/>
      <c r="D62" s="46"/>
      <c r="E62" s="46"/>
      <c r="G62" s="47"/>
      <c r="Q62" s="48"/>
    </row>
    <row r="63" spans="1:23" s="62" customFormat="1" ht="72">
      <c r="A63" s="342" t="s">
        <v>23</v>
      </c>
      <c r="B63" s="343"/>
      <c r="C63" s="343"/>
      <c r="D63" s="343"/>
      <c r="E63" s="344"/>
      <c r="F63" s="108" t="s">
        <v>47</v>
      </c>
      <c r="G63" s="108" t="s">
        <v>24</v>
      </c>
      <c r="H63" s="340" t="s">
        <v>42</v>
      </c>
      <c r="I63" s="341"/>
      <c r="J63" s="109" t="s">
        <v>19</v>
      </c>
      <c r="K63" s="340" t="s">
        <v>48</v>
      </c>
      <c r="L63" s="341"/>
      <c r="M63" s="108" t="s">
        <v>25</v>
      </c>
      <c r="N63" s="110" t="s">
        <v>26</v>
      </c>
      <c r="O63" s="110" t="s">
        <v>27</v>
      </c>
      <c r="P63" s="110" t="s">
        <v>28</v>
      </c>
      <c r="Q63" s="110" t="s">
        <v>29</v>
      </c>
    </row>
    <row r="64" spans="1:23" s="14" customFormat="1" ht="72.599999999999994" customHeight="1">
      <c r="A64" s="118">
        <v>1</v>
      </c>
      <c r="B64" s="327" t="s">
        <v>41</v>
      </c>
      <c r="C64" s="327"/>
      <c r="D64" s="327"/>
      <c r="E64" s="327"/>
      <c r="F64" s="119" t="s">
        <v>136</v>
      </c>
      <c r="G64" s="245" t="s">
        <v>135</v>
      </c>
      <c r="H64" s="331" t="str">
        <f>$D$18</f>
        <v>BLACK 19-4008 TCX</v>
      </c>
      <c r="I64" s="332" t="str">
        <f>$E$46</f>
        <v>PFD</v>
      </c>
      <c r="J64" s="121" t="s">
        <v>30</v>
      </c>
      <c r="K64" s="315">
        <f>$Q$21</f>
        <v>6</v>
      </c>
      <c r="L64" s="316"/>
      <c r="M64" s="130">
        <f>240/5000</f>
        <v>4.8000000000000001E-2</v>
      </c>
      <c r="N64" s="123">
        <f>K64*M64</f>
        <v>0.28800000000000003</v>
      </c>
      <c r="O64" s="123"/>
      <c r="P64" s="49">
        <f t="shared" ref="P64:P95" si="18">ROUNDUP(O64+N64,0)</f>
        <v>1</v>
      </c>
      <c r="Q64" s="194"/>
    </row>
    <row r="65" spans="1:17" s="14" customFormat="1" ht="72.599999999999994" hidden="1" customHeight="1">
      <c r="A65" s="118">
        <v>1</v>
      </c>
      <c r="B65" s="327" t="s">
        <v>41</v>
      </c>
      <c r="C65" s="327"/>
      <c r="D65" s="327"/>
      <c r="E65" s="327"/>
      <c r="F65" s="119" t="s">
        <v>136</v>
      </c>
      <c r="G65" s="245" t="s">
        <v>135</v>
      </c>
      <c r="H65" s="331" t="str">
        <f>$D$27</f>
        <v>GREEN</v>
      </c>
      <c r="I65" s="332"/>
      <c r="J65" s="121" t="s">
        <v>30</v>
      </c>
      <c r="K65" s="315">
        <f>$Q$27</f>
        <v>0</v>
      </c>
      <c r="L65" s="316"/>
      <c r="M65" s="130">
        <f t="shared" ref="M65:M67" si="19">240/5000</f>
        <v>4.8000000000000001E-2</v>
      </c>
      <c r="N65" s="123">
        <f t="shared" ref="N65:N95" si="20">K65*M65</f>
        <v>0</v>
      </c>
      <c r="O65" s="123"/>
      <c r="P65" s="49">
        <f t="shared" si="18"/>
        <v>0</v>
      </c>
      <c r="Q65" s="194"/>
    </row>
    <row r="66" spans="1:17" s="14" customFormat="1" ht="72.599999999999994" hidden="1" customHeight="1">
      <c r="A66" s="118">
        <v>1</v>
      </c>
      <c r="B66" s="327" t="s">
        <v>41</v>
      </c>
      <c r="C66" s="327"/>
      <c r="D66" s="327"/>
      <c r="E66" s="327"/>
      <c r="F66" s="119" t="s">
        <v>136</v>
      </c>
      <c r="G66" s="245" t="s">
        <v>135</v>
      </c>
      <c r="H66" s="331" t="str">
        <f>$D$33</f>
        <v>LT BLUE</v>
      </c>
      <c r="I66" s="332"/>
      <c r="J66" s="121" t="s">
        <v>30</v>
      </c>
      <c r="K66" s="315">
        <f>$Q$33</f>
        <v>0</v>
      </c>
      <c r="L66" s="316"/>
      <c r="M66" s="130">
        <f t="shared" si="19"/>
        <v>4.8000000000000001E-2</v>
      </c>
      <c r="N66" s="123">
        <f t="shared" si="20"/>
        <v>0</v>
      </c>
      <c r="O66" s="123"/>
      <c r="P66" s="49">
        <f t="shared" si="18"/>
        <v>0</v>
      </c>
      <c r="Q66" s="194"/>
    </row>
    <row r="67" spans="1:17" s="14" customFormat="1" ht="72.599999999999994" hidden="1" customHeight="1">
      <c r="A67" s="118">
        <v>1</v>
      </c>
      <c r="B67" s="327" t="s">
        <v>41</v>
      </c>
      <c r="C67" s="327"/>
      <c r="D67" s="327"/>
      <c r="E67" s="327"/>
      <c r="F67" s="119" t="s">
        <v>136</v>
      </c>
      <c r="G67" s="245" t="s">
        <v>135</v>
      </c>
      <c r="H67" s="331" t="str">
        <f>$D$36</f>
        <v>WASHED BLACK</v>
      </c>
      <c r="I67" s="332"/>
      <c r="J67" s="121" t="s">
        <v>30</v>
      </c>
      <c r="K67" s="315">
        <f>$Q$39</f>
        <v>1</v>
      </c>
      <c r="L67" s="316"/>
      <c r="M67" s="130">
        <f t="shared" si="19"/>
        <v>4.8000000000000001E-2</v>
      </c>
      <c r="N67" s="123">
        <f t="shared" ref="N67" si="21">K67*M67</f>
        <v>4.8000000000000001E-2</v>
      </c>
      <c r="O67" s="123"/>
      <c r="P67" s="49">
        <f t="shared" ref="P67" si="22">ROUNDUP(O67+N67,0)</f>
        <v>1</v>
      </c>
      <c r="Q67" s="194"/>
    </row>
    <row r="68" spans="1:17" s="14" customFormat="1" ht="72.599999999999994" customHeight="1">
      <c r="A68" s="118">
        <v>2</v>
      </c>
      <c r="B68" s="327" t="s">
        <v>133</v>
      </c>
      <c r="C68" s="327"/>
      <c r="D68" s="327"/>
      <c r="E68" s="327"/>
      <c r="F68" s="119" t="s">
        <v>39</v>
      </c>
      <c r="G68" s="246" t="s">
        <v>145</v>
      </c>
      <c r="H68" s="331" t="str">
        <f t="shared" ref="H68" si="23">$D$18</f>
        <v>BLACK 19-4008 TCX</v>
      </c>
      <c r="I68" s="332" t="str">
        <f t="shared" ref="I68" si="24">$E$46</f>
        <v>PFD</v>
      </c>
      <c r="J68" s="121" t="s">
        <v>121</v>
      </c>
      <c r="K68" s="315">
        <f t="shared" ref="K68" si="25">$Q$21</f>
        <v>6</v>
      </c>
      <c r="L68" s="316"/>
      <c r="M68" s="251">
        <f t="shared" ref="M68:M71" si="26">2/4500</f>
        <v>4.4444444444444447E-4</v>
      </c>
      <c r="N68" s="123">
        <f t="shared" si="20"/>
        <v>2.666666666666667E-3</v>
      </c>
      <c r="O68" s="123"/>
      <c r="P68" s="49">
        <f t="shared" si="18"/>
        <v>1</v>
      </c>
      <c r="Q68" s="196"/>
    </row>
    <row r="69" spans="1:17" s="14" customFormat="1" ht="72.599999999999994" hidden="1" customHeight="1">
      <c r="A69" s="118">
        <v>2</v>
      </c>
      <c r="B69" s="327" t="s">
        <v>133</v>
      </c>
      <c r="C69" s="327"/>
      <c r="D69" s="327"/>
      <c r="E69" s="327"/>
      <c r="F69" s="119" t="s">
        <v>39</v>
      </c>
      <c r="G69" s="246" t="s">
        <v>145</v>
      </c>
      <c r="H69" s="331" t="str">
        <f t="shared" ref="H69" si="27">$D$27</f>
        <v>GREEN</v>
      </c>
      <c r="I69" s="332"/>
      <c r="J69" s="121" t="s">
        <v>121</v>
      </c>
      <c r="K69" s="315">
        <f t="shared" ref="K69" si="28">$Q$27</f>
        <v>0</v>
      </c>
      <c r="L69" s="316"/>
      <c r="M69" s="251">
        <f t="shared" si="26"/>
        <v>4.4444444444444447E-4</v>
      </c>
      <c r="N69" s="123">
        <f t="shared" si="20"/>
        <v>0</v>
      </c>
      <c r="O69" s="123"/>
      <c r="P69" s="49">
        <f t="shared" si="18"/>
        <v>0</v>
      </c>
      <c r="Q69" s="196"/>
    </row>
    <row r="70" spans="1:17" s="14" customFormat="1" ht="72.45" hidden="1" customHeight="1">
      <c r="A70" s="118">
        <v>2</v>
      </c>
      <c r="B70" s="327" t="s">
        <v>133</v>
      </c>
      <c r="C70" s="327"/>
      <c r="D70" s="327"/>
      <c r="E70" s="327"/>
      <c r="F70" s="119" t="s">
        <v>39</v>
      </c>
      <c r="G70" s="246" t="s">
        <v>145</v>
      </c>
      <c r="H70" s="331" t="str">
        <f t="shared" ref="H70" si="29">$D$33</f>
        <v>LT BLUE</v>
      </c>
      <c r="I70" s="332"/>
      <c r="J70" s="121" t="s">
        <v>121</v>
      </c>
      <c r="K70" s="315">
        <f t="shared" ref="K70" si="30">$Q$33</f>
        <v>0</v>
      </c>
      <c r="L70" s="316"/>
      <c r="M70" s="251">
        <f t="shared" si="26"/>
        <v>4.4444444444444447E-4</v>
      </c>
      <c r="N70" s="123">
        <f t="shared" si="20"/>
        <v>0</v>
      </c>
      <c r="O70" s="123"/>
      <c r="P70" s="49">
        <f t="shared" si="18"/>
        <v>0</v>
      </c>
      <c r="Q70" s="196"/>
    </row>
    <row r="71" spans="1:17" s="14" customFormat="1" ht="72.599999999999994" hidden="1" customHeight="1">
      <c r="A71" s="118">
        <v>2</v>
      </c>
      <c r="B71" s="327" t="s">
        <v>133</v>
      </c>
      <c r="C71" s="327"/>
      <c r="D71" s="327"/>
      <c r="E71" s="327"/>
      <c r="F71" s="119" t="s">
        <v>39</v>
      </c>
      <c r="G71" s="246" t="s">
        <v>145</v>
      </c>
      <c r="H71" s="331" t="str">
        <f t="shared" ref="H71" si="31">$D$36</f>
        <v>WASHED BLACK</v>
      </c>
      <c r="I71" s="332"/>
      <c r="J71" s="121" t="s">
        <v>121</v>
      </c>
      <c r="K71" s="315">
        <f t="shared" ref="K71" si="32">$Q$39</f>
        <v>1</v>
      </c>
      <c r="L71" s="316"/>
      <c r="M71" s="251">
        <f t="shared" si="26"/>
        <v>4.4444444444444447E-4</v>
      </c>
      <c r="N71" s="123">
        <f t="shared" ref="N71" si="33">K71*M71</f>
        <v>4.4444444444444447E-4</v>
      </c>
      <c r="O71" s="123"/>
      <c r="P71" s="49">
        <f t="shared" ref="P71" si="34">ROUNDUP(O71+N71,0)</f>
        <v>1</v>
      </c>
      <c r="Q71" s="196"/>
    </row>
    <row r="72" spans="1:17" s="14" customFormat="1" ht="72.599999999999994" customHeight="1">
      <c r="A72" s="118">
        <v>3</v>
      </c>
      <c r="B72" s="327" t="s">
        <v>144</v>
      </c>
      <c r="C72" s="327"/>
      <c r="D72" s="327"/>
      <c r="E72" s="327"/>
      <c r="F72" s="119" t="str">
        <f>H72</f>
        <v>BLACK 19-4008 TCX</v>
      </c>
      <c r="G72" s="120" t="s">
        <v>271</v>
      </c>
      <c r="H72" s="331" t="str">
        <f t="shared" ref="H72" si="35">$D$18</f>
        <v>BLACK 19-4008 TCX</v>
      </c>
      <c r="I72" s="332" t="str">
        <f t="shared" ref="I72" si="36">$E$46</f>
        <v>PFD</v>
      </c>
      <c r="J72" s="121" t="s">
        <v>121</v>
      </c>
      <c r="K72" s="315">
        <f t="shared" ref="K72" si="37">$Q$21</f>
        <v>6</v>
      </c>
      <c r="L72" s="316"/>
      <c r="M72" s="178">
        <f>M64*15%</f>
        <v>7.1999999999999998E-3</v>
      </c>
      <c r="N72" s="123">
        <f t="shared" si="20"/>
        <v>4.3200000000000002E-2</v>
      </c>
      <c r="O72" s="123"/>
      <c r="P72" s="49">
        <f t="shared" si="18"/>
        <v>1</v>
      </c>
      <c r="Q72" s="194"/>
    </row>
    <row r="73" spans="1:17" s="14" customFormat="1" ht="75" hidden="1" customHeight="1">
      <c r="A73" s="118">
        <v>3</v>
      </c>
      <c r="B73" s="327" t="s">
        <v>144</v>
      </c>
      <c r="C73" s="327"/>
      <c r="D73" s="327"/>
      <c r="E73" s="327"/>
      <c r="F73" s="119" t="str">
        <f t="shared" ref="F73:F74" si="38">H73</f>
        <v>GREEN</v>
      </c>
      <c r="G73" s="120" t="s">
        <v>271</v>
      </c>
      <c r="H73" s="331" t="str">
        <f t="shared" ref="H73" si="39">$D$27</f>
        <v>GREEN</v>
      </c>
      <c r="I73" s="332"/>
      <c r="J73" s="121" t="s">
        <v>121</v>
      </c>
      <c r="K73" s="315">
        <f t="shared" ref="K73" si="40">$Q$27</f>
        <v>0</v>
      </c>
      <c r="L73" s="316"/>
      <c r="M73" s="178">
        <f>M65*15%</f>
        <v>7.1999999999999998E-3</v>
      </c>
      <c r="N73" s="123">
        <f t="shared" si="20"/>
        <v>0</v>
      </c>
      <c r="O73" s="123"/>
      <c r="P73" s="49">
        <f t="shared" si="18"/>
        <v>0</v>
      </c>
      <c r="Q73" s="194"/>
    </row>
    <row r="74" spans="1:17" s="14" customFormat="1" ht="75" hidden="1" customHeight="1">
      <c r="A74" s="118">
        <v>3</v>
      </c>
      <c r="B74" s="327" t="s">
        <v>144</v>
      </c>
      <c r="C74" s="327"/>
      <c r="D74" s="327"/>
      <c r="E74" s="327"/>
      <c r="F74" s="119" t="str">
        <f t="shared" si="38"/>
        <v>LT BLUE</v>
      </c>
      <c r="G74" s="120" t="s">
        <v>271</v>
      </c>
      <c r="H74" s="331" t="str">
        <f t="shared" ref="H74" si="41">$D$33</f>
        <v>LT BLUE</v>
      </c>
      <c r="I74" s="332"/>
      <c r="J74" s="121" t="s">
        <v>121</v>
      </c>
      <c r="K74" s="315">
        <f t="shared" ref="K74" si="42">$Q$33</f>
        <v>0</v>
      </c>
      <c r="L74" s="316"/>
      <c r="M74" s="178">
        <f>M66*15%</f>
        <v>7.1999999999999998E-3</v>
      </c>
      <c r="N74" s="123">
        <f t="shared" si="20"/>
        <v>0</v>
      </c>
      <c r="O74" s="123"/>
      <c r="P74" s="49">
        <f t="shared" si="18"/>
        <v>0</v>
      </c>
      <c r="Q74" s="194"/>
    </row>
    <row r="75" spans="1:17" s="14" customFormat="1" ht="75" hidden="1" customHeight="1">
      <c r="A75" s="118">
        <v>3</v>
      </c>
      <c r="B75" s="327" t="s">
        <v>144</v>
      </c>
      <c r="C75" s="327"/>
      <c r="D75" s="327"/>
      <c r="E75" s="327"/>
      <c r="F75" s="119" t="str">
        <f t="shared" ref="F75" si="43">H75</f>
        <v>WASHED BLACK</v>
      </c>
      <c r="G75" s="120" t="s">
        <v>271</v>
      </c>
      <c r="H75" s="331" t="str">
        <f t="shared" ref="H75" si="44">$D$36</f>
        <v>WASHED BLACK</v>
      </c>
      <c r="I75" s="332"/>
      <c r="J75" s="121" t="s">
        <v>121</v>
      </c>
      <c r="K75" s="315">
        <f t="shared" ref="K75" si="45">$Q$39</f>
        <v>1</v>
      </c>
      <c r="L75" s="316"/>
      <c r="M75" s="178">
        <f>M67*15%</f>
        <v>7.1999999999999998E-3</v>
      </c>
      <c r="N75" s="123">
        <f t="shared" ref="N75" si="46">K75*M75</f>
        <v>7.1999999999999998E-3</v>
      </c>
      <c r="O75" s="123"/>
      <c r="P75" s="49">
        <f t="shared" ref="P75" si="47">ROUNDUP(O75+N75,0)</f>
        <v>1</v>
      </c>
      <c r="Q75" s="194"/>
    </row>
    <row r="76" spans="1:17" s="14" customFormat="1" ht="75.599999999999994" customHeight="1">
      <c r="A76" s="118">
        <v>4</v>
      </c>
      <c r="B76" s="327" t="s">
        <v>205</v>
      </c>
      <c r="C76" s="327"/>
      <c r="D76" s="327"/>
      <c r="E76" s="327"/>
      <c r="F76" s="197" t="s">
        <v>196</v>
      </c>
      <c r="G76" s="179" t="s">
        <v>206</v>
      </c>
      <c r="H76" s="331" t="str">
        <f t="shared" ref="H76" si="48">$D$18</f>
        <v>BLACK 19-4008 TCX</v>
      </c>
      <c r="I76" s="332" t="str">
        <f t="shared" ref="I76" si="49">$E$46</f>
        <v>PFD</v>
      </c>
      <c r="J76" s="121" t="s">
        <v>121</v>
      </c>
      <c r="K76" s="315">
        <f>$Q$21</f>
        <v>6</v>
      </c>
      <c r="L76" s="316"/>
      <c r="M76" s="121">
        <v>1</v>
      </c>
      <c r="N76" s="123">
        <f t="shared" si="20"/>
        <v>6</v>
      </c>
      <c r="O76" s="123"/>
      <c r="P76" s="49">
        <f t="shared" si="18"/>
        <v>6</v>
      </c>
      <c r="Q76" s="194"/>
    </row>
    <row r="77" spans="1:17" s="14" customFormat="1" ht="75.599999999999994" hidden="1" customHeight="1">
      <c r="A77" s="118">
        <v>4</v>
      </c>
      <c r="B77" s="327" t="s">
        <v>205</v>
      </c>
      <c r="C77" s="327"/>
      <c r="D77" s="327"/>
      <c r="E77" s="327"/>
      <c r="F77" s="197" t="s">
        <v>196</v>
      </c>
      <c r="G77" s="179" t="s">
        <v>206</v>
      </c>
      <c r="H77" s="331" t="str">
        <f t="shared" ref="H77" si="50">$D$27</f>
        <v>GREEN</v>
      </c>
      <c r="I77" s="332"/>
      <c r="J77" s="121" t="s">
        <v>121</v>
      </c>
      <c r="K77" s="315">
        <f>$Q$27</f>
        <v>0</v>
      </c>
      <c r="L77" s="316"/>
      <c r="M77" s="121">
        <v>1</v>
      </c>
      <c r="N77" s="123">
        <f t="shared" si="20"/>
        <v>0</v>
      </c>
      <c r="O77" s="123"/>
      <c r="P77" s="49">
        <f t="shared" si="18"/>
        <v>0</v>
      </c>
      <c r="Q77" s="194"/>
    </row>
    <row r="78" spans="1:17" s="14" customFormat="1" ht="54" hidden="1" customHeight="1">
      <c r="A78" s="118">
        <v>4</v>
      </c>
      <c r="B78" s="327" t="s">
        <v>205</v>
      </c>
      <c r="C78" s="327"/>
      <c r="D78" s="327"/>
      <c r="E78" s="327"/>
      <c r="F78" s="197" t="s">
        <v>196</v>
      </c>
      <c r="G78" s="179" t="s">
        <v>206</v>
      </c>
      <c r="H78" s="331" t="str">
        <f t="shared" ref="H78" si="51">$D$33</f>
        <v>LT BLUE</v>
      </c>
      <c r="I78" s="332"/>
      <c r="J78" s="121" t="s">
        <v>121</v>
      </c>
      <c r="K78" s="315">
        <f>$Q$33</f>
        <v>0</v>
      </c>
      <c r="L78" s="316"/>
      <c r="M78" s="121">
        <v>1</v>
      </c>
      <c r="N78" s="123">
        <f t="shared" si="20"/>
        <v>0</v>
      </c>
      <c r="O78" s="123"/>
      <c r="P78" s="49">
        <f t="shared" si="18"/>
        <v>0</v>
      </c>
      <c r="Q78" s="194"/>
    </row>
    <row r="79" spans="1:17" s="14" customFormat="1" ht="54" hidden="1" customHeight="1">
      <c r="A79" s="118">
        <v>4</v>
      </c>
      <c r="B79" s="327" t="s">
        <v>205</v>
      </c>
      <c r="C79" s="327"/>
      <c r="D79" s="327"/>
      <c r="E79" s="327"/>
      <c r="F79" s="197" t="s">
        <v>196</v>
      </c>
      <c r="G79" s="179" t="s">
        <v>206</v>
      </c>
      <c r="H79" s="331" t="str">
        <f t="shared" ref="H79" si="52">$D$36</f>
        <v>WASHED BLACK</v>
      </c>
      <c r="I79" s="332"/>
      <c r="J79" s="121" t="s">
        <v>121</v>
      </c>
      <c r="K79" s="315">
        <f>$Q$39</f>
        <v>1</v>
      </c>
      <c r="L79" s="316"/>
      <c r="M79" s="121">
        <v>1</v>
      </c>
      <c r="N79" s="123">
        <f t="shared" ref="N79" si="53">K79*M79</f>
        <v>1</v>
      </c>
      <c r="O79" s="123"/>
      <c r="P79" s="49">
        <f t="shared" ref="P79" si="54">ROUNDUP(O79+N79,0)</f>
        <v>1</v>
      </c>
      <c r="Q79" s="194"/>
    </row>
    <row r="80" spans="1:17" s="14" customFormat="1" ht="75.599999999999994" customHeight="1" thickBot="1">
      <c r="A80" s="118">
        <v>5</v>
      </c>
      <c r="B80" s="327" t="s">
        <v>116</v>
      </c>
      <c r="C80" s="327"/>
      <c r="D80" s="327"/>
      <c r="E80" s="327"/>
      <c r="F80" s="197" t="s">
        <v>196</v>
      </c>
      <c r="G80" s="179" t="s">
        <v>117</v>
      </c>
      <c r="H80" s="331" t="str">
        <f t="shared" ref="H80" si="55">$D$18</f>
        <v>BLACK 19-4008 TCX</v>
      </c>
      <c r="I80" s="332" t="str">
        <f t="shared" ref="I80" si="56">$E$46</f>
        <v>PFD</v>
      </c>
      <c r="J80" s="121" t="s">
        <v>121</v>
      </c>
      <c r="K80" s="315">
        <f>$Q$21</f>
        <v>6</v>
      </c>
      <c r="L80" s="316"/>
      <c r="M80" s="121">
        <v>1</v>
      </c>
      <c r="N80" s="123">
        <f t="shared" si="20"/>
        <v>6</v>
      </c>
      <c r="O80" s="123"/>
      <c r="P80" s="49">
        <f t="shared" si="18"/>
        <v>6</v>
      </c>
      <c r="Q80" s="194"/>
    </row>
    <row r="81" spans="1:17" s="14" customFormat="1" ht="75.599999999999994" hidden="1" customHeight="1">
      <c r="A81" s="118">
        <v>5</v>
      </c>
      <c r="B81" s="327" t="s">
        <v>116</v>
      </c>
      <c r="C81" s="327"/>
      <c r="D81" s="327"/>
      <c r="E81" s="327"/>
      <c r="F81" s="197" t="s">
        <v>196</v>
      </c>
      <c r="G81" s="179" t="s">
        <v>117</v>
      </c>
      <c r="H81" s="331" t="str">
        <f t="shared" ref="H81" si="57">$D$27</f>
        <v>GREEN</v>
      </c>
      <c r="I81" s="332"/>
      <c r="J81" s="121" t="s">
        <v>121</v>
      </c>
      <c r="K81" s="315">
        <f>$Q$27</f>
        <v>0</v>
      </c>
      <c r="L81" s="316"/>
      <c r="M81" s="121">
        <v>1</v>
      </c>
      <c r="N81" s="123">
        <f t="shared" si="20"/>
        <v>0</v>
      </c>
      <c r="O81" s="123"/>
      <c r="P81" s="49">
        <f t="shared" si="18"/>
        <v>0</v>
      </c>
      <c r="Q81" s="194"/>
    </row>
    <row r="82" spans="1:17" s="14" customFormat="1" ht="54" hidden="1" customHeight="1">
      <c r="A82" s="118">
        <v>5</v>
      </c>
      <c r="B82" s="327" t="s">
        <v>116</v>
      </c>
      <c r="C82" s="327"/>
      <c r="D82" s="327"/>
      <c r="E82" s="327"/>
      <c r="F82" s="197" t="s">
        <v>196</v>
      </c>
      <c r="G82" s="179" t="s">
        <v>117</v>
      </c>
      <c r="H82" s="331" t="str">
        <f t="shared" ref="H82" si="58">$D$33</f>
        <v>LT BLUE</v>
      </c>
      <c r="I82" s="332"/>
      <c r="J82" s="121" t="s">
        <v>121</v>
      </c>
      <c r="K82" s="315">
        <f>$Q$33</f>
        <v>0</v>
      </c>
      <c r="L82" s="316"/>
      <c r="M82" s="121">
        <v>1</v>
      </c>
      <c r="N82" s="123">
        <f t="shared" si="20"/>
        <v>0</v>
      </c>
      <c r="O82" s="123"/>
      <c r="P82" s="49">
        <f t="shared" si="18"/>
        <v>0</v>
      </c>
      <c r="Q82" s="194"/>
    </row>
    <row r="83" spans="1:17" s="14" customFormat="1" ht="54" hidden="1" customHeight="1" thickBot="1">
      <c r="A83" s="118">
        <v>5</v>
      </c>
      <c r="B83" s="327" t="s">
        <v>116</v>
      </c>
      <c r="C83" s="327"/>
      <c r="D83" s="327"/>
      <c r="E83" s="327"/>
      <c r="F83" s="197" t="s">
        <v>196</v>
      </c>
      <c r="G83" s="179" t="s">
        <v>117</v>
      </c>
      <c r="H83" s="331" t="str">
        <f t="shared" ref="H83" si="59">$D$36</f>
        <v>WASHED BLACK</v>
      </c>
      <c r="I83" s="332"/>
      <c r="J83" s="121" t="s">
        <v>121</v>
      </c>
      <c r="K83" s="315">
        <f>$Q$39</f>
        <v>1</v>
      </c>
      <c r="L83" s="316"/>
      <c r="M83" s="121">
        <v>1</v>
      </c>
      <c r="N83" s="123">
        <f t="shared" ref="N83" si="60">K83*M83</f>
        <v>1</v>
      </c>
      <c r="O83" s="123"/>
      <c r="P83" s="49">
        <f t="shared" ref="P83" si="61">ROUNDUP(O83+N83,0)</f>
        <v>1</v>
      </c>
      <c r="Q83" s="194"/>
    </row>
    <row r="84" spans="1:17" s="62" customFormat="1" ht="72">
      <c r="A84" s="342" t="s">
        <v>23</v>
      </c>
      <c r="B84" s="343"/>
      <c r="C84" s="343"/>
      <c r="D84" s="343"/>
      <c r="E84" s="344"/>
      <c r="F84" s="108" t="s">
        <v>47</v>
      </c>
      <c r="G84" s="108" t="s">
        <v>24</v>
      </c>
      <c r="H84" s="340" t="s">
        <v>42</v>
      </c>
      <c r="I84" s="341"/>
      <c r="J84" s="109" t="s">
        <v>19</v>
      </c>
      <c r="K84" s="340" t="s">
        <v>48</v>
      </c>
      <c r="L84" s="341"/>
      <c r="M84" s="108" t="s">
        <v>25</v>
      </c>
      <c r="N84" s="110" t="s">
        <v>26</v>
      </c>
      <c r="O84" s="110" t="s">
        <v>27</v>
      </c>
      <c r="P84" s="110" t="s">
        <v>28</v>
      </c>
      <c r="Q84" s="110" t="s">
        <v>29</v>
      </c>
    </row>
    <row r="85" spans="1:17" s="14" customFormat="1" ht="125.25" customHeight="1">
      <c r="A85" s="118">
        <v>6</v>
      </c>
      <c r="B85" s="336" t="s">
        <v>254</v>
      </c>
      <c r="C85" s="327"/>
      <c r="D85" s="327"/>
      <c r="E85" s="327"/>
      <c r="F85" s="406" t="s">
        <v>120</v>
      </c>
      <c r="G85" s="404"/>
      <c r="H85" s="331" t="str">
        <f t="shared" ref="H85" si="62">$D$18</f>
        <v>BLACK 19-4008 TCX</v>
      </c>
      <c r="I85" s="332" t="str">
        <f t="shared" ref="I85" si="63">$E$46</f>
        <v>PFD</v>
      </c>
      <c r="J85" s="121" t="s">
        <v>121</v>
      </c>
      <c r="K85" s="315">
        <f>$Q$21</f>
        <v>6</v>
      </c>
      <c r="L85" s="316"/>
      <c r="M85" s="121">
        <v>1</v>
      </c>
      <c r="N85" s="123">
        <f t="shared" si="20"/>
        <v>6</v>
      </c>
      <c r="O85" s="123"/>
      <c r="P85" s="49">
        <f t="shared" si="18"/>
        <v>6</v>
      </c>
      <c r="Q85" s="411" t="s">
        <v>337</v>
      </c>
    </row>
    <row r="86" spans="1:17" s="14" customFormat="1" ht="125.25" hidden="1" customHeight="1">
      <c r="A86" s="118">
        <v>6</v>
      </c>
      <c r="B86" s="336" t="s">
        <v>254</v>
      </c>
      <c r="C86" s="327"/>
      <c r="D86" s="327"/>
      <c r="E86" s="327"/>
      <c r="F86" s="407"/>
      <c r="G86" s="405"/>
      <c r="H86" s="331" t="str">
        <f t="shared" ref="H86" si="64">$D$27</f>
        <v>GREEN</v>
      </c>
      <c r="I86" s="332"/>
      <c r="J86" s="121" t="s">
        <v>121</v>
      </c>
      <c r="K86" s="315">
        <f>$Q$27</f>
        <v>0</v>
      </c>
      <c r="L86" s="316"/>
      <c r="M86" s="121">
        <v>1</v>
      </c>
      <c r="N86" s="123">
        <f t="shared" si="20"/>
        <v>0</v>
      </c>
      <c r="O86" s="123"/>
      <c r="P86" s="49">
        <f t="shared" si="18"/>
        <v>0</v>
      </c>
      <c r="Q86" s="412"/>
    </row>
    <row r="87" spans="1:17" s="14" customFormat="1" ht="125.25" hidden="1" customHeight="1">
      <c r="A87" s="118">
        <v>6</v>
      </c>
      <c r="B87" s="336" t="s">
        <v>254</v>
      </c>
      <c r="C87" s="327"/>
      <c r="D87" s="327"/>
      <c r="E87" s="327"/>
      <c r="F87" s="407"/>
      <c r="G87" s="405"/>
      <c r="H87" s="331" t="str">
        <f t="shared" ref="H87" si="65">$D$33</f>
        <v>LT BLUE</v>
      </c>
      <c r="I87" s="332"/>
      <c r="J87" s="121" t="s">
        <v>121</v>
      </c>
      <c r="K87" s="315">
        <f>$Q$33</f>
        <v>0</v>
      </c>
      <c r="L87" s="316"/>
      <c r="M87" s="121">
        <v>1</v>
      </c>
      <c r="N87" s="123">
        <f t="shared" si="20"/>
        <v>0</v>
      </c>
      <c r="O87" s="123"/>
      <c r="P87" s="49">
        <f t="shared" si="18"/>
        <v>0</v>
      </c>
      <c r="Q87" s="412"/>
    </row>
    <row r="88" spans="1:17" s="14" customFormat="1" ht="125.25" hidden="1" customHeight="1">
      <c r="A88" s="118">
        <v>6</v>
      </c>
      <c r="B88" s="336" t="s">
        <v>254</v>
      </c>
      <c r="C88" s="327"/>
      <c r="D88" s="327"/>
      <c r="E88" s="327"/>
      <c r="F88" s="407"/>
      <c r="G88" s="405"/>
      <c r="H88" s="331" t="str">
        <f t="shared" ref="H88" si="66">$D$36</f>
        <v>WASHED BLACK</v>
      </c>
      <c r="I88" s="332"/>
      <c r="J88" s="121" t="s">
        <v>121</v>
      </c>
      <c r="K88" s="315">
        <f>$Q$39</f>
        <v>1</v>
      </c>
      <c r="L88" s="316"/>
      <c r="M88" s="121">
        <v>1</v>
      </c>
      <c r="N88" s="123">
        <f t="shared" ref="N88" si="67">K88*M88</f>
        <v>1</v>
      </c>
      <c r="O88" s="123"/>
      <c r="P88" s="49">
        <f t="shared" ref="P88" si="68">ROUNDUP(O88+N88,0)</f>
        <v>1</v>
      </c>
      <c r="Q88" s="412"/>
    </row>
    <row r="89" spans="1:17" s="14" customFormat="1" ht="125.25" customHeight="1">
      <c r="A89" s="118">
        <v>7</v>
      </c>
      <c r="B89" s="336" t="s">
        <v>118</v>
      </c>
      <c r="C89" s="327"/>
      <c r="D89" s="327"/>
      <c r="E89" s="327"/>
      <c r="F89" s="197" t="s">
        <v>197</v>
      </c>
      <c r="G89" s="245" t="s">
        <v>119</v>
      </c>
      <c r="H89" s="331" t="str">
        <f t="shared" ref="H89" si="69">$D$18</f>
        <v>BLACK 19-4008 TCX</v>
      </c>
      <c r="I89" s="332" t="str">
        <f t="shared" ref="I89" si="70">$E$46</f>
        <v>PFD</v>
      </c>
      <c r="J89" s="121" t="s">
        <v>121</v>
      </c>
      <c r="K89" s="315">
        <f t="shared" ref="K89" si="71">$Q$21</f>
        <v>6</v>
      </c>
      <c r="L89" s="316"/>
      <c r="M89" s="121">
        <v>1</v>
      </c>
      <c r="N89" s="123">
        <f t="shared" si="20"/>
        <v>6</v>
      </c>
      <c r="O89" s="123"/>
      <c r="P89" s="49">
        <f t="shared" si="18"/>
        <v>6</v>
      </c>
      <c r="Q89" s="411" t="s">
        <v>337</v>
      </c>
    </row>
    <row r="90" spans="1:17" s="14" customFormat="1" ht="125.25" hidden="1" customHeight="1">
      <c r="A90" s="118">
        <v>7</v>
      </c>
      <c r="B90" s="336" t="s">
        <v>118</v>
      </c>
      <c r="C90" s="327"/>
      <c r="D90" s="327"/>
      <c r="E90" s="327"/>
      <c r="F90" s="197" t="s">
        <v>197</v>
      </c>
      <c r="G90" s="245" t="s">
        <v>119</v>
      </c>
      <c r="H90" s="331" t="str">
        <f t="shared" ref="H90" si="72">$D$27</f>
        <v>GREEN</v>
      </c>
      <c r="I90" s="332"/>
      <c r="J90" s="121" t="s">
        <v>121</v>
      </c>
      <c r="K90" s="315">
        <f t="shared" ref="K90" si="73">$Q$27</f>
        <v>0</v>
      </c>
      <c r="L90" s="316"/>
      <c r="M90" s="121">
        <v>1</v>
      </c>
      <c r="N90" s="123">
        <f t="shared" si="20"/>
        <v>0</v>
      </c>
      <c r="O90" s="123"/>
      <c r="P90" s="49">
        <f t="shared" si="18"/>
        <v>0</v>
      </c>
      <c r="Q90" s="412"/>
    </row>
    <row r="91" spans="1:17" s="14" customFormat="1" ht="125.25" hidden="1" customHeight="1">
      <c r="A91" s="118">
        <v>7</v>
      </c>
      <c r="B91" s="336" t="s">
        <v>118</v>
      </c>
      <c r="C91" s="327"/>
      <c r="D91" s="327"/>
      <c r="E91" s="327"/>
      <c r="F91" s="197" t="s">
        <v>197</v>
      </c>
      <c r="G91" s="245" t="s">
        <v>119</v>
      </c>
      <c r="H91" s="331" t="str">
        <f t="shared" ref="H91" si="74">$D$33</f>
        <v>LT BLUE</v>
      </c>
      <c r="I91" s="332"/>
      <c r="J91" s="121" t="s">
        <v>121</v>
      </c>
      <c r="K91" s="315">
        <f t="shared" ref="K91" si="75">$Q$33</f>
        <v>0</v>
      </c>
      <c r="L91" s="316"/>
      <c r="M91" s="121">
        <v>1</v>
      </c>
      <c r="N91" s="123">
        <f t="shared" si="20"/>
        <v>0</v>
      </c>
      <c r="O91" s="123"/>
      <c r="P91" s="49">
        <f t="shared" si="18"/>
        <v>0</v>
      </c>
      <c r="Q91" s="412"/>
    </row>
    <row r="92" spans="1:17" s="14" customFormat="1" ht="125.25" hidden="1" customHeight="1">
      <c r="A92" s="118">
        <v>7</v>
      </c>
      <c r="B92" s="336" t="s">
        <v>118</v>
      </c>
      <c r="C92" s="327"/>
      <c r="D92" s="327"/>
      <c r="E92" s="327"/>
      <c r="F92" s="197" t="s">
        <v>197</v>
      </c>
      <c r="G92" s="245" t="s">
        <v>119</v>
      </c>
      <c r="H92" s="331" t="str">
        <f t="shared" ref="H92" si="76">$D$36</f>
        <v>WASHED BLACK</v>
      </c>
      <c r="I92" s="332"/>
      <c r="J92" s="121" t="s">
        <v>121</v>
      </c>
      <c r="K92" s="315">
        <f t="shared" ref="K92" si="77">$Q$39</f>
        <v>1</v>
      </c>
      <c r="L92" s="316"/>
      <c r="M92" s="121">
        <v>1</v>
      </c>
      <c r="N92" s="123">
        <f t="shared" ref="N92" si="78">K92*M92</f>
        <v>1</v>
      </c>
      <c r="O92" s="123"/>
      <c r="P92" s="49">
        <f t="shared" ref="P92" si="79">ROUNDUP(O92+N92,0)</f>
        <v>1</v>
      </c>
      <c r="Q92" s="412"/>
    </row>
    <row r="93" spans="1:17" s="14" customFormat="1" ht="125.25" customHeight="1">
      <c r="A93" s="118">
        <v>8</v>
      </c>
      <c r="B93" s="333" t="s">
        <v>207</v>
      </c>
      <c r="C93" s="334"/>
      <c r="D93" s="334"/>
      <c r="E93" s="335"/>
      <c r="F93" s="197" t="s">
        <v>123</v>
      </c>
      <c r="G93" s="193"/>
      <c r="H93" s="331" t="str">
        <f t="shared" ref="H93" si="80">$D$18</f>
        <v>BLACK 19-4008 TCX</v>
      </c>
      <c r="I93" s="332" t="str">
        <f t="shared" ref="I93" si="81">$E$46</f>
        <v>PFD</v>
      </c>
      <c r="J93" s="121" t="s">
        <v>208</v>
      </c>
      <c r="K93" s="315">
        <f t="shared" ref="K93" si="82">$Q$21</f>
        <v>6</v>
      </c>
      <c r="L93" s="316"/>
      <c r="M93" s="123">
        <v>0.6</v>
      </c>
      <c r="N93" s="123">
        <f t="shared" si="20"/>
        <v>3.5999999999999996</v>
      </c>
      <c r="O93" s="123"/>
      <c r="P93" s="49">
        <f t="shared" si="18"/>
        <v>4</v>
      </c>
      <c r="Q93" s="194"/>
    </row>
    <row r="94" spans="1:17" s="14" customFormat="1" ht="125.25" hidden="1" customHeight="1">
      <c r="A94" s="118">
        <v>8</v>
      </c>
      <c r="B94" s="333" t="s">
        <v>207</v>
      </c>
      <c r="C94" s="334"/>
      <c r="D94" s="334"/>
      <c r="E94" s="335"/>
      <c r="F94" s="197" t="s">
        <v>123</v>
      </c>
      <c r="G94" s="120"/>
      <c r="H94" s="331" t="str">
        <f t="shared" ref="H94" si="83">$D$27</f>
        <v>GREEN</v>
      </c>
      <c r="I94" s="332"/>
      <c r="J94" s="121" t="s">
        <v>208</v>
      </c>
      <c r="K94" s="315">
        <f t="shared" ref="K94" si="84">$Q$27</f>
        <v>0</v>
      </c>
      <c r="L94" s="316"/>
      <c r="M94" s="123">
        <v>0.6</v>
      </c>
      <c r="N94" s="123">
        <f t="shared" si="20"/>
        <v>0</v>
      </c>
      <c r="O94" s="123"/>
      <c r="P94" s="49">
        <f t="shared" si="18"/>
        <v>0</v>
      </c>
      <c r="Q94" s="194"/>
    </row>
    <row r="95" spans="1:17" s="14" customFormat="1" ht="125.25" hidden="1" customHeight="1">
      <c r="A95" s="118">
        <v>8</v>
      </c>
      <c r="B95" s="333" t="s">
        <v>207</v>
      </c>
      <c r="C95" s="334"/>
      <c r="D95" s="334"/>
      <c r="E95" s="335"/>
      <c r="F95" s="197" t="s">
        <v>123</v>
      </c>
      <c r="G95" s="195"/>
      <c r="H95" s="331" t="str">
        <f t="shared" ref="H95" si="85">$D$33</f>
        <v>LT BLUE</v>
      </c>
      <c r="I95" s="332"/>
      <c r="J95" s="121" t="s">
        <v>208</v>
      </c>
      <c r="K95" s="315">
        <f t="shared" ref="K95" si="86">$Q$33</f>
        <v>0</v>
      </c>
      <c r="L95" s="316"/>
      <c r="M95" s="123">
        <v>0.6</v>
      </c>
      <c r="N95" s="123">
        <f t="shared" si="20"/>
        <v>0</v>
      </c>
      <c r="O95" s="123"/>
      <c r="P95" s="49">
        <f t="shared" si="18"/>
        <v>0</v>
      </c>
      <c r="Q95" s="194"/>
    </row>
    <row r="96" spans="1:17" s="14" customFormat="1" ht="125.25" hidden="1" customHeight="1">
      <c r="A96" s="118">
        <v>8</v>
      </c>
      <c r="B96" s="333" t="s">
        <v>207</v>
      </c>
      <c r="C96" s="334"/>
      <c r="D96" s="334"/>
      <c r="E96" s="335"/>
      <c r="F96" s="198" t="s">
        <v>123</v>
      </c>
      <c r="G96" s="195"/>
      <c r="H96" s="331" t="str">
        <f t="shared" ref="H96" si="87">$D$36</f>
        <v>WASHED BLACK</v>
      </c>
      <c r="I96" s="332"/>
      <c r="J96" s="121" t="s">
        <v>208</v>
      </c>
      <c r="K96" s="315">
        <f t="shared" ref="K96" si="88">$Q$39</f>
        <v>1</v>
      </c>
      <c r="L96" s="316"/>
      <c r="M96" s="123">
        <v>0.6</v>
      </c>
      <c r="N96" s="123">
        <f t="shared" ref="N96" si="89">K96*M96</f>
        <v>0.6</v>
      </c>
      <c r="O96" s="123"/>
      <c r="P96" s="49">
        <f t="shared" ref="P96" si="90">ROUNDUP(O96+N96,0)</f>
        <v>1</v>
      </c>
      <c r="Q96" s="194"/>
    </row>
    <row r="97" spans="1:17" s="45" customFormat="1" ht="53.25" customHeight="1" thickBot="1">
      <c r="B97" s="117" t="s">
        <v>64</v>
      </c>
      <c r="C97" s="46"/>
      <c r="D97" s="46"/>
      <c r="E97" s="46"/>
      <c r="G97" s="51"/>
      <c r="H97" s="50"/>
      <c r="I97" s="50"/>
      <c r="J97" s="50"/>
      <c r="K97" s="50"/>
      <c r="L97" s="50"/>
      <c r="M97" s="50"/>
      <c r="N97" s="50"/>
      <c r="O97" s="50"/>
      <c r="P97" s="50"/>
      <c r="Q97" s="52"/>
    </row>
    <row r="98" spans="1:17" s="62" customFormat="1" ht="72">
      <c r="A98" s="342" t="s">
        <v>23</v>
      </c>
      <c r="B98" s="343"/>
      <c r="C98" s="343"/>
      <c r="D98" s="343"/>
      <c r="E98" s="344"/>
      <c r="F98" s="108" t="s">
        <v>47</v>
      </c>
      <c r="G98" s="108" t="s">
        <v>24</v>
      </c>
      <c r="H98" s="340" t="s">
        <v>42</v>
      </c>
      <c r="I98" s="341"/>
      <c r="J98" s="109" t="s">
        <v>19</v>
      </c>
      <c r="K98" s="340" t="s">
        <v>48</v>
      </c>
      <c r="L98" s="341"/>
      <c r="M98" s="108" t="s">
        <v>25</v>
      </c>
      <c r="N98" s="110" t="s">
        <v>26</v>
      </c>
      <c r="O98" s="110" t="s">
        <v>27</v>
      </c>
      <c r="P98" s="110" t="s">
        <v>28</v>
      </c>
      <c r="Q98" s="110" t="s">
        <v>29</v>
      </c>
    </row>
    <row r="99" spans="1:17" s="54" customFormat="1" ht="77.099999999999994" customHeight="1">
      <c r="A99" s="118">
        <v>1</v>
      </c>
      <c r="B99" s="336" t="s">
        <v>148</v>
      </c>
      <c r="C99" s="327"/>
      <c r="D99" s="327"/>
      <c r="E99" s="327"/>
      <c r="F99" s="119" t="s">
        <v>120</v>
      </c>
      <c r="G99" s="199" t="s">
        <v>143</v>
      </c>
      <c r="H99" s="331" t="str">
        <f t="shared" ref="H99:H132" si="91">$D$18</f>
        <v>BLACK 19-4008 TCX</v>
      </c>
      <c r="I99" s="332" t="str">
        <f>$E$46</f>
        <v>PFD</v>
      </c>
      <c r="J99" s="121" t="s">
        <v>121</v>
      </c>
      <c r="K99" s="315">
        <f t="shared" ref="K99:K132" si="92">$Q$21</f>
        <v>6</v>
      </c>
      <c r="L99" s="316"/>
      <c r="M99" s="121">
        <v>2</v>
      </c>
      <c r="N99" s="121">
        <f t="shared" ref="N99:N126" si="93">K99*M99</f>
        <v>12</v>
      </c>
      <c r="O99" s="123"/>
      <c r="P99" s="49">
        <f t="shared" ref="P99:P140" si="94">ROUNDUP(O99+N99,0)</f>
        <v>12</v>
      </c>
      <c r="Q99" s="358"/>
    </row>
    <row r="100" spans="1:17" s="54" customFormat="1" ht="77.099999999999994" hidden="1" customHeight="1">
      <c r="A100" s="118">
        <v>1</v>
      </c>
      <c r="B100" s="336" t="s">
        <v>148</v>
      </c>
      <c r="C100" s="327"/>
      <c r="D100" s="327"/>
      <c r="E100" s="327"/>
      <c r="F100" s="119" t="s">
        <v>120</v>
      </c>
      <c r="G100" s="199" t="s">
        <v>143</v>
      </c>
      <c r="H100" s="331" t="str">
        <f t="shared" ref="H100:H133" si="95">$D$27</f>
        <v>GREEN</v>
      </c>
      <c r="I100" s="332"/>
      <c r="J100" s="121" t="s">
        <v>121</v>
      </c>
      <c r="K100" s="315">
        <f t="shared" ref="K100:K133" si="96">$Q$27</f>
        <v>0</v>
      </c>
      <c r="L100" s="316"/>
      <c r="M100" s="121">
        <v>2</v>
      </c>
      <c r="N100" s="121">
        <f t="shared" si="93"/>
        <v>0</v>
      </c>
      <c r="O100" s="123"/>
      <c r="P100" s="49">
        <f t="shared" si="94"/>
        <v>0</v>
      </c>
      <c r="Q100" s="359"/>
    </row>
    <row r="101" spans="1:17" s="54" customFormat="1" ht="77.099999999999994" hidden="1" customHeight="1">
      <c r="A101" s="118">
        <v>1</v>
      </c>
      <c r="B101" s="336" t="s">
        <v>148</v>
      </c>
      <c r="C101" s="327"/>
      <c r="D101" s="327"/>
      <c r="E101" s="327"/>
      <c r="F101" s="198" t="s">
        <v>120</v>
      </c>
      <c r="G101" s="199" t="s">
        <v>143</v>
      </c>
      <c r="H101" s="331" t="str">
        <f t="shared" ref="H101" si="97">$D$33</f>
        <v>LT BLUE</v>
      </c>
      <c r="I101" s="332"/>
      <c r="J101" s="121" t="s">
        <v>121</v>
      </c>
      <c r="K101" s="315">
        <f t="shared" ref="K101" si="98">$Q$33</f>
        <v>0</v>
      </c>
      <c r="L101" s="316"/>
      <c r="M101" s="121">
        <v>2</v>
      </c>
      <c r="N101" s="121">
        <f t="shared" si="93"/>
        <v>0</v>
      </c>
      <c r="O101" s="123"/>
      <c r="P101" s="49">
        <f t="shared" si="94"/>
        <v>0</v>
      </c>
      <c r="Q101" s="359"/>
    </row>
    <row r="102" spans="1:17" s="54" customFormat="1" ht="77.099999999999994" hidden="1" customHeight="1">
      <c r="A102" s="118">
        <v>1</v>
      </c>
      <c r="B102" s="336" t="s">
        <v>148</v>
      </c>
      <c r="C102" s="327"/>
      <c r="D102" s="327"/>
      <c r="E102" s="327"/>
      <c r="F102" s="198" t="s">
        <v>120</v>
      </c>
      <c r="G102" s="199" t="s">
        <v>143</v>
      </c>
      <c r="H102" s="331" t="str">
        <f t="shared" ref="H102" si="99">$D$36</f>
        <v>WASHED BLACK</v>
      </c>
      <c r="I102" s="332"/>
      <c r="J102" s="121" t="s">
        <v>121</v>
      </c>
      <c r="K102" s="315">
        <f t="shared" ref="K102" si="100">$Q$39</f>
        <v>1</v>
      </c>
      <c r="L102" s="316"/>
      <c r="M102" s="121">
        <v>2</v>
      </c>
      <c r="N102" s="121">
        <f t="shared" ref="N102" si="101">K102*M102</f>
        <v>2</v>
      </c>
      <c r="O102" s="123"/>
      <c r="P102" s="49">
        <f t="shared" ref="P102" si="102">ROUNDUP(O102+N102,0)</f>
        <v>2</v>
      </c>
      <c r="Q102" s="359"/>
    </row>
    <row r="103" spans="1:17" s="54" customFormat="1" ht="108" customHeight="1">
      <c r="A103" s="118">
        <v>2</v>
      </c>
      <c r="B103" s="333" t="s">
        <v>149</v>
      </c>
      <c r="C103" s="334"/>
      <c r="D103" s="334"/>
      <c r="E103" s="335"/>
      <c r="F103" s="119" t="s">
        <v>120</v>
      </c>
      <c r="G103" s="199" t="s">
        <v>143</v>
      </c>
      <c r="H103" s="331" t="str">
        <f t="shared" si="91"/>
        <v>BLACK 19-4008 TCX</v>
      </c>
      <c r="I103" s="332" t="str">
        <f t="shared" ref="I103" si="103">$E$46</f>
        <v>PFD</v>
      </c>
      <c r="J103" s="121" t="s">
        <v>121</v>
      </c>
      <c r="K103" s="315">
        <f t="shared" si="92"/>
        <v>6</v>
      </c>
      <c r="L103" s="316"/>
      <c r="M103" s="122">
        <f>M116*2</f>
        <v>0.13333333333333333</v>
      </c>
      <c r="N103" s="121">
        <f t="shared" si="93"/>
        <v>0.8</v>
      </c>
      <c r="O103" s="123"/>
      <c r="P103" s="49">
        <f t="shared" si="94"/>
        <v>1</v>
      </c>
      <c r="Q103" s="358"/>
    </row>
    <row r="104" spans="1:17" s="54" customFormat="1" ht="108" hidden="1" customHeight="1">
      <c r="A104" s="118">
        <v>2</v>
      </c>
      <c r="B104" s="333" t="s">
        <v>149</v>
      </c>
      <c r="C104" s="334"/>
      <c r="D104" s="334"/>
      <c r="E104" s="335"/>
      <c r="F104" s="119" t="s">
        <v>120</v>
      </c>
      <c r="G104" s="199" t="s">
        <v>143</v>
      </c>
      <c r="H104" s="331" t="str">
        <f t="shared" si="95"/>
        <v>GREEN</v>
      </c>
      <c r="I104" s="332"/>
      <c r="J104" s="121" t="s">
        <v>121</v>
      </c>
      <c r="K104" s="315">
        <f t="shared" si="96"/>
        <v>0</v>
      </c>
      <c r="L104" s="316"/>
      <c r="M104" s="122">
        <f>M117*2</f>
        <v>0.13333333333333333</v>
      </c>
      <c r="N104" s="121">
        <f t="shared" si="93"/>
        <v>0</v>
      </c>
      <c r="O104" s="123"/>
      <c r="P104" s="49">
        <f t="shared" si="94"/>
        <v>0</v>
      </c>
      <c r="Q104" s="359"/>
    </row>
    <row r="105" spans="1:17" s="54" customFormat="1" ht="74.25" hidden="1" customHeight="1">
      <c r="A105" s="118">
        <v>2</v>
      </c>
      <c r="B105" s="333" t="s">
        <v>149</v>
      </c>
      <c r="C105" s="334"/>
      <c r="D105" s="334"/>
      <c r="E105" s="335"/>
      <c r="F105" s="198" t="s">
        <v>120</v>
      </c>
      <c r="G105" s="199" t="s">
        <v>143</v>
      </c>
      <c r="H105" s="331" t="str">
        <f t="shared" ref="H105:H134" si="104">$D$33</f>
        <v>LT BLUE</v>
      </c>
      <c r="I105" s="332"/>
      <c r="J105" s="121" t="s">
        <v>121</v>
      </c>
      <c r="K105" s="315">
        <f t="shared" ref="K105:K134" si="105">$Q$33</f>
        <v>0</v>
      </c>
      <c r="L105" s="316"/>
      <c r="M105" s="122">
        <f>M118*2</f>
        <v>0.13333333333333333</v>
      </c>
      <c r="N105" s="121">
        <f t="shared" si="93"/>
        <v>0</v>
      </c>
      <c r="O105" s="123"/>
      <c r="P105" s="49">
        <f t="shared" si="94"/>
        <v>0</v>
      </c>
      <c r="Q105" s="359"/>
    </row>
    <row r="106" spans="1:17" s="54" customFormat="1" ht="74.25" hidden="1" customHeight="1">
      <c r="A106" s="118">
        <v>2</v>
      </c>
      <c r="B106" s="333" t="s">
        <v>149</v>
      </c>
      <c r="C106" s="334"/>
      <c r="D106" s="334"/>
      <c r="E106" s="335"/>
      <c r="F106" s="198" t="s">
        <v>120</v>
      </c>
      <c r="G106" s="199" t="s">
        <v>143</v>
      </c>
      <c r="H106" s="331" t="str">
        <f t="shared" ref="H106:H135" si="106">$D$36</f>
        <v>WASHED BLACK</v>
      </c>
      <c r="I106" s="332"/>
      <c r="J106" s="121" t="s">
        <v>121</v>
      </c>
      <c r="K106" s="315">
        <f t="shared" ref="K106:K135" si="107">$Q$39</f>
        <v>1</v>
      </c>
      <c r="L106" s="316"/>
      <c r="M106" s="122">
        <f>M119*2</f>
        <v>0.13333333333333333</v>
      </c>
      <c r="N106" s="121">
        <f t="shared" ref="N106" si="108">K106*M106</f>
        <v>0.13333333333333333</v>
      </c>
      <c r="O106" s="123"/>
      <c r="P106" s="49">
        <f t="shared" ref="P106" si="109">ROUNDUP(O106+N106,0)</f>
        <v>1</v>
      </c>
      <c r="Q106" s="359"/>
    </row>
    <row r="107" spans="1:17" s="54" customFormat="1" ht="108" customHeight="1">
      <c r="A107" s="118">
        <v>3</v>
      </c>
      <c r="B107" s="333" t="s">
        <v>141</v>
      </c>
      <c r="C107" s="334"/>
      <c r="D107" s="334"/>
      <c r="E107" s="335"/>
      <c r="F107" s="119" t="s">
        <v>122</v>
      </c>
      <c r="G107" s="199" t="s">
        <v>142</v>
      </c>
      <c r="H107" s="331" t="str">
        <f t="shared" si="91"/>
        <v>BLACK 19-4008 TCX</v>
      </c>
      <c r="I107" s="332" t="str">
        <f t="shared" ref="I107" si="110">$E$46</f>
        <v>PFD</v>
      </c>
      <c r="J107" s="121" t="s">
        <v>121</v>
      </c>
      <c r="K107" s="315">
        <f t="shared" si="92"/>
        <v>6</v>
      </c>
      <c r="L107" s="316"/>
      <c r="M107" s="121">
        <v>1</v>
      </c>
      <c r="N107" s="121">
        <f t="shared" si="93"/>
        <v>6</v>
      </c>
      <c r="O107" s="123"/>
      <c r="P107" s="49">
        <f t="shared" si="94"/>
        <v>6</v>
      </c>
      <c r="Q107" s="49"/>
    </row>
    <row r="108" spans="1:17" s="54" customFormat="1" ht="108" hidden="1" customHeight="1">
      <c r="A108" s="118">
        <v>3</v>
      </c>
      <c r="B108" s="333" t="s">
        <v>141</v>
      </c>
      <c r="C108" s="334"/>
      <c r="D108" s="334"/>
      <c r="E108" s="335"/>
      <c r="F108" s="119" t="s">
        <v>122</v>
      </c>
      <c r="G108" s="199" t="s">
        <v>142</v>
      </c>
      <c r="H108" s="331" t="str">
        <f t="shared" si="95"/>
        <v>GREEN</v>
      </c>
      <c r="I108" s="332"/>
      <c r="J108" s="121" t="s">
        <v>121</v>
      </c>
      <c r="K108" s="315">
        <f t="shared" si="96"/>
        <v>0</v>
      </c>
      <c r="L108" s="316"/>
      <c r="M108" s="121">
        <v>1</v>
      </c>
      <c r="N108" s="121">
        <f t="shared" si="93"/>
        <v>0</v>
      </c>
      <c r="O108" s="123"/>
      <c r="P108" s="49">
        <f t="shared" si="94"/>
        <v>0</v>
      </c>
      <c r="Q108" s="49"/>
    </row>
    <row r="109" spans="1:17" s="54" customFormat="1" ht="74.25" hidden="1" customHeight="1">
      <c r="A109" s="118">
        <v>3</v>
      </c>
      <c r="B109" s="333" t="s">
        <v>141</v>
      </c>
      <c r="C109" s="334"/>
      <c r="D109" s="334"/>
      <c r="E109" s="335"/>
      <c r="F109" s="198" t="s">
        <v>122</v>
      </c>
      <c r="G109" s="199" t="s">
        <v>142</v>
      </c>
      <c r="H109" s="331" t="str">
        <f t="shared" si="104"/>
        <v>LT BLUE</v>
      </c>
      <c r="I109" s="332"/>
      <c r="J109" s="121" t="s">
        <v>121</v>
      </c>
      <c r="K109" s="315">
        <f t="shared" si="105"/>
        <v>0</v>
      </c>
      <c r="L109" s="316"/>
      <c r="M109" s="121">
        <v>1</v>
      </c>
      <c r="N109" s="121">
        <f t="shared" si="93"/>
        <v>0</v>
      </c>
      <c r="O109" s="123"/>
      <c r="P109" s="49">
        <f t="shared" si="94"/>
        <v>0</v>
      </c>
      <c r="Q109" s="49"/>
    </row>
    <row r="110" spans="1:17" s="54" customFormat="1" ht="74.25" hidden="1" customHeight="1">
      <c r="A110" s="118">
        <v>3</v>
      </c>
      <c r="B110" s="333" t="s">
        <v>141</v>
      </c>
      <c r="C110" s="334"/>
      <c r="D110" s="334"/>
      <c r="E110" s="335"/>
      <c r="F110" s="198" t="s">
        <v>122</v>
      </c>
      <c r="G110" s="199" t="s">
        <v>142</v>
      </c>
      <c r="H110" s="331" t="str">
        <f t="shared" si="106"/>
        <v>WASHED BLACK</v>
      </c>
      <c r="I110" s="332"/>
      <c r="J110" s="121" t="s">
        <v>121</v>
      </c>
      <c r="K110" s="315">
        <f t="shared" si="107"/>
        <v>1</v>
      </c>
      <c r="L110" s="316"/>
      <c r="M110" s="121">
        <v>1</v>
      </c>
      <c r="N110" s="121">
        <f t="shared" ref="N110" si="111">K110*M110</f>
        <v>1</v>
      </c>
      <c r="O110" s="123"/>
      <c r="P110" s="49">
        <f t="shared" ref="P110" si="112">ROUNDUP(O110+N110,0)</f>
        <v>1</v>
      </c>
      <c r="Q110" s="49"/>
    </row>
    <row r="111" spans="1:17" s="54" customFormat="1" ht="95.25" customHeight="1" thickBot="1">
      <c r="A111" s="118">
        <v>4</v>
      </c>
      <c r="B111" s="336" t="s">
        <v>209</v>
      </c>
      <c r="C111" s="327"/>
      <c r="D111" s="327"/>
      <c r="E111" s="327"/>
      <c r="F111" s="198" t="s">
        <v>123</v>
      </c>
      <c r="G111" s="199"/>
      <c r="H111" s="331" t="str">
        <f t="shared" si="91"/>
        <v>BLACK 19-4008 TCX</v>
      </c>
      <c r="I111" s="332" t="str">
        <f t="shared" ref="I111" si="113">$E$46</f>
        <v>PFD</v>
      </c>
      <c r="J111" s="121" t="s">
        <v>121</v>
      </c>
      <c r="K111" s="315">
        <f t="shared" si="92"/>
        <v>6</v>
      </c>
      <c r="L111" s="316"/>
      <c r="M111" s="121">
        <v>1</v>
      </c>
      <c r="N111" s="121">
        <f t="shared" si="93"/>
        <v>6</v>
      </c>
      <c r="O111" s="123"/>
      <c r="P111" s="49">
        <f t="shared" si="94"/>
        <v>6</v>
      </c>
      <c r="Q111" s="49"/>
    </row>
    <row r="112" spans="1:17" s="54" customFormat="1" ht="95.25" hidden="1" customHeight="1">
      <c r="A112" s="118">
        <v>4</v>
      </c>
      <c r="B112" s="336" t="s">
        <v>209</v>
      </c>
      <c r="C112" s="327"/>
      <c r="D112" s="327"/>
      <c r="E112" s="327"/>
      <c r="F112" s="198" t="s">
        <v>123</v>
      </c>
      <c r="G112" s="199"/>
      <c r="H112" s="331" t="str">
        <f t="shared" si="95"/>
        <v>GREEN</v>
      </c>
      <c r="I112" s="332"/>
      <c r="J112" s="121" t="s">
        <v>121</v>
      </c>
      <c r="K112" s="315">
        <f t="shared" si="96"/>
        <v>0</v>
      </c>
      <c r="L112" s="316"/>
      <c r="M112" s="121">
        <v>1</v>
      </c>
      <c r="N112" s="121">
        <f t="shared" si="93"/>
        <v>0</v>
      </c>
      <c r="O112" s="123"/>
      <c r="P112" s="49">
        <f t="shared" si="94"/>
        <v>0</v>
      </c>
      <c r="Q112" s="49"/>
    </row>
    <row r="113" spans="1:17" s="54" customFormat="1" ht="95.25" hidden="1" customHeight="1">
      <c r="A113" s="118">
        <v>4</v>
      </c>
      <c r="B113" s="336" t="s">
        <v>209</v>
      </c>
      <c r="C113" s="327"/>
      <c r="D113" s="327"/>
      <c r="E113" s="327"/>
      <c r="F113" s="198" t="s">
        <v>123</v>
      </c>
      <c r="G113" s="199"/>
      <c r="H113" s="331" t="str">
        <f t="shared" si="104"/>
        <v>LT BLUE</v>
      </c>
      <c r="I113" s="332"/>
      <c r="J113" s="121" t="s">
        <v>121</v>
      </c>
      <c r="K113" s="315">
        <f t="shared" si="105"/>
        <v>0</v>
      </c>
      <c r="L113" s="316"/>
      <c r="M113" s="121">
        <v>1</v>
      </c>
      <c r="N113" s="121">
        <f t="shared" si="93"/>
        <v>0</v>
      </c>
      <c r="O113" s="123"/>
      <c r="P113" s="49">
        <f t="shared" si="94"/>
        <v>0</v>
      </c>
      <c r="Q113" s="49"/>
    </row>
    <row r="114" spans="1:17" s="54" customFormat="1" ht="95.25" hidden="1" customHeight="1" thickBot="1">
      <c r="A114" s="118">
        <v>4</v>
      </c>
      <c r="B114" s="336" t="s">
        <v>209</v>
      </c>
      <c r="C114" s="327"/>
      <c r="D114" s="327"/>
      <c r="E114" s="327"/>
      <c r="F114" s="198" t="s">
        <v>123</v>
      </c>
      <c r="G114" s="199"/>
      <c r="H114" s="331" t="str">
        <f t="shared" si="106"/>
        <v>WASHED BLACK</v>
      </c>
      <c r="I114" s="332"/>
      <c r="J114" s="121" t="s">
        <v>121</v>
      </c>
      <c r="K114" s="315">
        <f t="shared" si="107"/>
        <v>1</v>
      </c>
      <c r="L114" s="316"/>
      <c r="M114" s="121">
        <v>1</v>
      </c>
      <c r="N114" s="121">
        <f t="shared" ref="N114" si="114">K114*M114</f>
        <v>1</v>
      </c>
      <c r="O114" s="123"/>
      <c r="P114" s="49">
        <f t="shared" ref="P114" si="115">ROUNDUP(O114+N114,0)</f>
        <v>1</v>
      </c>
      <c r="Q114" s="49"/>
    </row>
    <row r="115" spans="1:17" s="62" customFormat="1" ht="72">
      <c r="A115" s="342" t="s">
        <v>23</v>
      </c>
      <c r="B115" s="343"/>
      <c r="C115" s="343"/>
      <c r="D115" s="343"/>
      <c r="E115" s="344"/>
      <c r="F115" s="108" t="s">
        <v>47</v>
      </c>
      <c r="G115" s="108" t="s">
        <v>24</v>
      </c>
      <c r="H115" s="340" t="s">
        <v>42</v>
      </c>
      <c r="I115" s="341"/>
      <c r="J115" s="109" t="s">
        <v>19</v>
      </c>
      <c r="K115" s="340" t="s">
        <v>48</v>
      </c>
      <c r="L115" s="341"/>
      <c r="M115" s="108" t="s">
        <v>25</v>
      </c>
      <c r="N115" s="110" t="s">
        <v>26</v>
      </c>
      <c r="O115" s="110" t="s">
        <v>27</v>
      </c>
      <c r="P115" s="110" t="s">
        <v>28</v>
      </c>
      <c r="Q115" s="110" t="s">
        <v>29</v>
      </c>
    </row>
    <row r="116" spans="1:17" s="54" customFormat="1" ht="64.5" customHeight="1">
      <c r="A116" s="118">
        <v>5</v>
      </c>
      <c r="B116" s="336" t="s">
        <v>124</v>
      </c>
      <c r="C116" s="327"/>
      <c r="D116" s="327"/>
      <c r="E116" s="327"/>
      <c r="F116" s="119" t="s">
        <v>53</v>
      </c>
      <c r="G116" s="119"/>
      <c r="H116" s="331" t="str">
        <f t="shared" si="91"/>
        <v>BLACK 19-4008 TCX</v>
      </c>
      <c r="I116" s="332" t="str">
        <f t="shared" ref="I116" si="116">$E$46</f>
        <v>PFD</v>
      </c>
      <c r="J116" s="121" t="s">
        <v>121</v>
      </c>
      <c r="K116" s="315">
        <f t="shared" si="92"/>
        <v>6</v>
      </c>
      <c r="L116" s="316"/>
      <c r="M116" s="122">
        <f>1/15</f>
        <v>6.6666666666666666E-2</v>
      </c>
      <c r="N116" s="121">
        <f t="shared" si="93"/>
        <v>0.4</v>
      </c>
      <c r="O116" s="123"/>
      <c r="P116" s="49">
        <f t="shared" si="94"/>
        <v>1</v>
      </c>
      <c r="Q116" s="49"/>
    </row>
    <row r="117" spans="1:17" s="54" customFormat="1" ht="64.5" hidden="1" customHeight="1">
      <c r="A117" s="118">
        <v>5</v>
      </c>
      <c r="B117" s="336" t="s">
        <v>124</v>
      </c>
      <c r="C117" s="327"/>
      <c r="D117" s="327"/>
      <c r="E117" s="327"/>
      <c r="F117" s="119" t="s">
        <v>53</v>
      </c>
      <c r="G117" s="119"/>
      <c r="H117" s="331" t="str">
        <f t="shared" si="95"/>
        <v>GREEN</v>
      </c>
      <c r="I117" s="332"/>
      <c r="J117" s="121" t="s">
        <v>121</v>
      </c>
      <c r="K117" s="315">
        <f t="shared" si="96"/>
        <v>0</v>
      </c>
      <c r="L117" s="316"/>
      <c r="M117" s="122">
        <f t="shared" ref="M117:M119" si="117">1/15</f>
        <v>6.6666666666666666E-2</v>
      </c>
      <c r="N117" s="121">
        <f t="shared" si="93"/>
        <v>0</v>
      </c>
      <c r="O117" s="123"/>
      <c r="P117" s="49">
        <f t="shared" si="94"/>
        <v>0</v>
      </c>
      <c r="Q117" s="49"/>
    </row>
    <row r="118" spans="1:17" s="54" customFormat="1" ht="64.5" hidden="1" customHeight="1">
      <c r="A118" s="118">
        <v>5</v>
      </c>
      <c r="B118" s="333" t="s">
        <v>124</v>
      </c>
      <c r="C118" s="334"/>
      <c r="D118" s="334"/>
      <c r="E118" s="335"/>
      <c r="F118" s="119" t="s">
        <v>53</v>
      </c>
      <c r="G118" s="119"/>
      <c r="H118" s="331" t="str">
        <f t="shared" si="104"/>
        <v>LT BLUE</v>
      </c>
      <c r="I118" s="332"/>
      <c r="J118" s="121" t="s">
        <v>121</v>
      </c>
      <c r="K118" s="315">
        <f t="shared" si="105"/>
        <v>0</v>
      </c>
      <c r="L118" s="316"/>
      <c r="M118" s="122">
        <f t="shared" si="117"/>
        <v>6.6666666666666666E-2</v>
      </c>
      <c r="N118" s="121">
        <f t="shared" si="93"/>
        <v>0</v>
      </c>
      <c r="O118" s="123"/>
      <c r="P118" s="49">
        <f t="shared" si="94"/>
        <v>0</v>
      </c>
      <c r="Q118" s="49"/>
    </row>
    <row r="119" spans="1:17" s="54" customFormat="1" ht="64.5" hidden="1" customHeight="1">
      <c r="A119" s="118">
        <v>5</v>
      </c>
      <c r="B119" s="333" t="s">
        <v>124</v>
      </c>
      <c r="C119" s="334"/>
      <c r="D119" s="334"/>
      <c r="E119" s="335"/>
      <c r="F119" s="119" t="s">
        <v>53</v>
      </c>
      <c r="G119" s="119"/>
      <c r="H119" s="331" t="str">
        <f t="shared" si="106"/>
        <v>WASHED BLACK</v>
      </c>
      <c r="I119" s="332"/>
      <c r="J119" s="121" t="s">
        <v>121</v>
      </c>
      <c r="K119" s="315">
        <f t="shared" si="107"/>
        <v>1</v>
      </c>
      <c r="L119" s="316"/>
      <c r="M119" s="122">
        <f t="shared" si="117"/>
        <v>6.6666666666666666E-2</v>
      </c>
      <c r="N119" s="121">
        <f t="shared" ref="N119" si="118">K119*M119</f>
        <v>6.6666666666666666E-2</v>
      </c>
      <c r="O119" s="123"/>
      <c r="P119" s="49">
        <f t="shared" ref="P119" si="119">ROUNDUP(O119+N119,0)</f>
        <v>1</v>
      </c>
      <c r="Q119" s="49"/>
    </row>
    <row r="120" spans="1:17" s="54" customFormat="1" ht="64.5" customHeight="1">
      <c r="A120" s="118">
        <v>6</v>
      </c>
      <c r="B120" s="336" t="s">
        <v>125</v>
      </c>
      <c r="C120" s="327"/>
      <c r="D120" s="327"/>
      <c r="E120" s="327"/>
      <c r="F120" s="119" t="s">
        <v>53</v>
      </c>
      <c r="G120" s="119"/>
      <c r="H120" s="331" t="str">
        <f t="shared" si="91"/>
        <v>BLACK 19-4008 TCX</v>
      </c>
      <c r="I120" s="332" t="str">
        <f t="shared" ref="I120" si="120">$E$46</f>
        <v>PFD</v>
      </c>
      <c r="J120" s="121" t="s">
        <v>121</v>
      </c>
      <c r="K120" s="315">
        <f t="shared" si="92"/>
        <v>6</v>
      </c>
      <c r="L120" s="316"/>
      <c r="M120" s="122">
        <f>M116*2</f>
        <v>0.13333333333333333</v>
      </c>
      <c r="N120" s="121">
        <f t="shared" si="93"/>
        <v>0.8</v>
      </c>
      <c r="O120" s="123"/>
      <c r="P120" s="49">
        <f t="shared" si="94"/>
        <v>1</v>
      </c>
      <c r="Q120" s="49"/>
    </row>
    <row r="121" spans="1:17" s="54" customFormat="1" ht="64.5" hidden="1" customHeight="1">
      <c r="A121" s="118">
        <v>6</v>
      </c>
      <c r="B121" s="336" t="s">
        <v>125</v>
      </c>
      <c r="C121" s="327"/>
      <c r="D121" s="327"/>
      <c r="E121" s="327"/>
      <c r="F121" s="119" t="s">
        <v>53</v>
      </c>
      <c r="G121" s="119"/>
      <c r="H121" s="331" t="str">
        <f t="shared" si="95"/>
        <v>GREEN</v>
      </c>
      <c r="I121" s="332"/>
      <c r="J121" s="121" t="s">
        <v>121</v>
      </c>
      <c r="K121" s="315">
        <f t="shared" si="96"/>
        <v>0</v>
      </c>
      <c r="L121" s="316"/>
      <c r="M121" s="122">
        <f>M117*2</f>
        <v>0.13333333333333333</v>
      </c>
      <c r="N121" s="121">
        <f t="shared" si="93"/>
        <v>0</v>
      </c>
      <c r="O121" s="123"/>
      <c r="P121" s="49">
        <f t="shared" si="94"/>
        <v>0</v>
      </c>
      <c r="Q121" s="49"/>
    </row>
    <row r="122" spans="1:17" s="54" customFormat="1" ht="64.5" hidden="1" customHeight="1">
      <c r="A122" s="118">
        <v>6</v>
      </c>
      <c r="B122" s="336" t="s">
        <v>125</v>
      </c>
      <c r="C122" s="327"/>
      <c r="D122" s="327"/>
      <c r="E122" s="327"/>
      <c r="F122" s="119" t="s">
        <v>53</v>
      </c>
      <c r="G122" s="119"/>
      <c r="H122" s="331" t="str">
        <f t="shared" si="104"/>
        <v>LT BLUE</v>
      </c>
      <c r="I122" s="332"/>
      <c r="J122" s="121" t="s">
        <v>121</v>
      </c>
      <c r="K122" s="315">
        <f t="shared" si="105"/>
        <v>0</v>
      </c>
      <c r="L122" s="316"/>
      <c r="M122" s="122">
        <f>M118*2</f>
        <v>0.13333333333333333</v>
      </c>
      <c r="N122" s="121">
        <f t="shared" si="93"/>
        <v>0</v>
      </c>
      <c r="O122" s="123"/>
      <c r="P122" s="49">
        <f t="shared" si="94"/>
        <v>0</v>
      </c>
      <c r="Q122" s="49"/>
    </row>
    <row r="123" spans="1:17" s="54" customFormat="1" ht="64.5" hidden="1" customHeight="1">
      <c r="A123" s="118">
        <v>6</v>
      </c>
      <c r="B123" s="336" t="s">
        <v>125</v>
      </c>
      <c r="C123" s="327"/>
      <c r="D123" s="327"/>
      <c r="E123" s="327"/>
      <c r="F123" s="119" t="s">
        <v>53</v>
      </c>
      <c r="G123" s="119"/>
      <c r="H123" s="331" t="str">
        <f t="shared" si="106"/>
        <v>WASHED BLACK</v>
      </c>
      <c r="I123" s="332"/>
      <c r="J123" s="121" t="s">
        <v>121</v>
      </c>
      <c r="K123" s="315">
        <f t="shared" si="107"/>
        <v>1</v>
      </c>
      <c r="L123" s="316"/>
      <c r="M123" s="122">
        <f>M119*2</f>
        <v>0.13333333333333333</v>
      </c>
      <c r="N123" s="121">
        <f t="shared" ref="N123" si="121">K123*M123</f>
        <v>0.13333333333333333</v>
      </c>
      <c r="O123" s="123"/>
      <c r="P123" s="49">
        <f t="shared" ref="P123" si="122">ROUNDUP(O123+N123,0)</f>
        <v>1</v>
      </c>
      <c r="Q123" s="49"/>
    </row>
    <row r="124" spans="1:17" s="54" customFormat="1" ht="64.5" customHeight="1">
      <c r="A124" s="118">
        <v>7</v>
      </c>
      <c r="B124" s="336" t="s">
        <v>126</v>
      </c>
      <c r="C124" s="327"/>
      <c r="D124" s="327"/>
      <c r="E124" s="327"/>
      <c r="F124" s="119" t="s">
        <v>123</v>
      </c>
      <c r="G124" s="119"/>
      <c r="H124" s="331" t="str">
        <f t="shared" si="91"/>
        <v>BLACK 19-4008 TCX</v>
      </c>
      <c r="I124" s="332" t="str">
        <f t="shared" ref="I124" si="123">$E$46</f>
        <v>PFD</v>
      </c>
      <c r="J124" s="121" t="s">
        <v>121</v>
      </c>
      <c r="K124" s="315">
        <f t="shared" si="92"/>
        <v>6</v>
      </c>
      <c r="L124" s="316"/>
      <c r="M124" s="122">
        <f>M116</f>
        <v>6.6666666666666666E-2</v>
      </c>
      <c r="N124" s="121">
        <f t="shared" si="93"/>
        <v>0.4</v>
      </c>
      <c r="O124" s="123"/>
      <c r="P124" s="49">
        <f t="shared" si="94"/>
        <v>1</v>
      </c>
      <c r="Q124" s="49"/>
    </row>
    <row r="125" spans="1:17" s="54" customFormat="1" ht="64.5" hidden="1" customHeight="1">
      <c r="A125" s="118">
        <v>7</v>
      </c>
      <c r="B125" s="336" t="s">
        <v>126</v>
      </c>
      <c r="C125" s="327"/>
      <c r="D125" s="327"/>
      <c r="E125" s="327"/>
      <c r="F125" s="119" t="s">
        <v>123</v>
      </c>
      <c r="G125" s="119"/>
      <c r="H125" s="331" t="str">
        <f t="shared" si="95"/>
        <v>GREEN</v>
      </c>
      <c r="I125" s="332"/>
      <c r="J125" s="121" t="s">
        <v>121</v>
      </c>
      <c r="K125" s="315">
        <f t="shared" si="96"/>
        <v>0</v>
      </c>
      <c r="L125" s="316"/>
      <c r="M125" s="122">
        <f>M117</f>
        <v>6.6666666666666666E-2</v>
      </c>
      <c r="N125" s="121">
        <f t="shared" si="93"/>
        <v>0</v>
      </c>
      <c r="O125" s="123"/>
      <c r="P125" s="49">
        <f t="shared" si="94"/>
        <v>0</v>
      </c>
      <c r="Q125" s="49"/>
    </row>
    <row r="126" spans="1:17" s="54" customFormat="1" ht="64.5" hidden="1" customHeight="1">
      <c r="A126" s="118">
        <v>7</v>
      </c>
      <c r="B126" s="333" t="s">
        <v>126</v>
      </c>
      <c r="C126" s="334"/>
      <c r="D126" s="334"/>
      <c r="E126" s="335"/>
      <c r="F126" s="119" t="s">
        <v>123</v>
      </c>
      <c r="G126" s="119"/>
      <c r="H126" s="331" t="str">
        <f t="shared" si="104"/>
        <v>LT BLUE</v>
      </c>
      <c r="I126" s="332"/>
      <c r="J126" s="121" t="s">
        <v>121</v>
      </c>
      <c r="K126" s="315">
        <f t="shared" si="105"/>
        <v>0</v>
      </c>
      <c r="L126" s="316"/>
      <c r="M126" s="122">
        <f>M118</f>
        <v>6.6666666666666666E-2</v>
      </c>
      <c r="N126" s="121">
        <f t="shared" si="93"/>
        <v>0</v>
      </c>
      <c r="O126" s="123"/>
      <c r="P126" s="49">
        <f t="shared" si="94"/>
        <v>0</v>
      </c>
      <c r="Q126" s="49"/>
    </row>
    <row r="127" spans="1:17" s="54" customFormat="1" ht="64.5" hidden="1" customHeight="1">
      <c r="A127" s="118">
        <v>7</v>
      </c>
      <c r="B127" s="333" t="s">
        <v>126</v>
      </c>
      <c r="C127" s="334"/>
      <c r="D127" s="334"/>
      <c r="E127" s="335"/>
      <c r="F127" s="119" t="s">
        <v>123</v>
      </c>
      <c r="G127" s="119"/>
      <c r="H127" s="331" t="str">
        <f t="shared" si="106"/>
        <v>WASHED BLACK</v>
      </c>
      <c r="I127" s="332"/>
      <c r="J127" s="121" t="s">
        <v>121</v>
      </c>
      <c r="K127" s="315">
        <f t="shared" si="107"/>
        <v>1</v>
      </c>
      <c r="L127" s="316"/>
      <c r="M127" s="122">
        <f>M119</f>
        <v>6.6666666666666666E-2</v>
      </c>
      <c r="N127" s="121">
        <f t="shared" ref="N127" si="124">K127*M127</f>
        <v>6.6666666666666666E-2</v>
      </c>
      <c r="O127" s="123"/>
      <c r="P127" s="49">
        <f t="shared" ref="P127" si="125">ROUNDUP(O127+N127,0)</f>
        <v>1</v>
      </c>
      <c r="Q127" s="49"/>
    </row>
    <row r="128" spans="1:17" s="54" customFormat="1" ht="64.5" customHeight="1">
      <c r="A128" s="118">
        <v>8</v>
      </c>
      <c r="B128" s="333" t="s">
        <v>127</v>
      </c>
      <c r="C128" s="334"/>
      <c r="D128" s="334"/>
      <c r="E128" s="335"/>
      <c r="F128" s="119" t="s">
        <v>38</v>
      </c>
      <c r="G128" s="119"/>
      <c r="H128" s="331" t="str">
        <f t="shared" si="91"/>
        <v>BLACK 19-4008 TCX</v>
      </c>
      <c r="I128" s="332" t="str">
        <f t="shared" ref="I128" si="126">$E$46</f>
        <v>PFD</v>
      </c>
      <c r="J128" s="121" t="s">
        <v>121</v>
      </c>
      <c r="K128" s="315">
        <f t="shared" si="92"/>
        <v>6</v>
      </c>
      <c r="L128" s="316"/>
      <c r="M128" s="121">
        <v>1</v>
      </c>
      <c r="N128" s="121">
        <f>K128*M128</f>
        <v>6</v>
      </c>
      <c r="O128" s="123"/>
      <c r="P128" s="49">
        <f t="shared" si="94"/>
        <v>6</v>
      </c>
      <c r="Q128" s="354" t="s">
        <v>194</v>
      </c>
    </row>
    <row r="129" spans="1:17" s="54" customFormat="1" ht="64.5" hidden="1" customHeight="1">
      <c r="A129" s="118">
        <v>8</v>
      </c>
      <c r="B129" s="336" t="s">
        <v>127</v>
      </c>
      <c r="C129" s="327"/>
      <c r="D129" s="327"/>
      <c r="E129" s="327"/>
      <c r="F129" s="119" t="s">
        <v>38</v>
      </c>
      <c r="G129" s="119"/>
      <c r="H129" s="331" t="str">
        <f t="shared" si="95"/>
        <v>GREEN</v>
      </c>
      <c r="I129" s="332"/>
      <c r="J129" s="121" t="s">
        <v>121</v>
      </c>
      <c r="K129" s="315">
        <f t="shared" si="96"/>
        <v>0</v>
      </c>
      <c r="L129" s="316"/>
      <c r="M129" s="121">
        <v>1</v>
      </c>
      <c r="N129" s="121">
        <f t="shared" ref="N129:N134" si="127">K129*M129</f>
        <v>0</v>
      </c>
      <c r="O129" s="123"/>
      <c r="P129" s="49">
        <f t="shared" si="94"/>
        <v>0</v>
      </c>
      <c r="Q129" s="355"/>
    </row>
    <row r="130" spans="1:17" s="54" customFormat="1" ht="64.5" hidden="1" customHeight="1">
      <c r="A130" s="118">
        <v>8</v>
      </c>
      <c r="B130" s="336" t="s">
        <v>127</v>
      </c>
      <c r="C130" s="327"/>
      <c r="D130" s="327"/>
      <c r="E130" s="327"/>
      <c r="F130" s="119" t="s">
        <v>38</v>
      </c>
      <c r="G130" s="119"/>
      <c r="H130" s="331" t="str">
        <f t="shared" si="104"/>
        <v>LT BLUE</v>
      </c>
      <c r="I130" s="332"/>
      <c r="J130" s="121" t="s">
        <v>121</v>
      </c>
      <c r="K130" s="315">
        <f t="shared" si="105"/>
        <v>0</v>
      </c>
      <c r="L130" s="316"/>
      <c r="M130" s="121">
        <v>1</v>
      </c>
      <c r="N130" s="121">
        <f t="shared" si="127"/>
        <v>0</v>
      </c>
      <c r="O130" s="123"/>
      <c r="P130" s="49">
        <f t="shared" si="94"/>
        <v>0</v>
      </c>
      <c r="Q130" s="355"/>
    </row>
    <row r="131" spans="1:17" s="54" customFormat="1" ht="64.5" hidden="1" customHeight="1">
      <c r="A131" s="118">
        <v>8</v>
      </c>
      <c r="B131" s="336" t="s">
        <v>127</v>
      </c>
      <c r="C131" s="327"/>
      <c r="D131" s="327"/>
      <c r="E131" s="327"/>
      <c r="F131" s="119" t="s">
        <v>38</v>
      </c>
      <c r="G131" s="119"/>
      <c r="H131" s="331" t="str">
        <f t="shared" si="106"/>
        <v>WASHED BLACK</v>
      </c>
      <c r="I131" s="332"/>
      <c r="J131" s="121" t="s">
        <v>121</v>
      </c>
      <c r="K131" s="315">
        <f t="shared" si="107"/>
        <v>1</v>
      </c>
      <c r="L131" s="316"/>
      <c r="M131" s="121">
        <v>1</v>
      </c>
      <c r="N131" s="121">
        <f t="shared" ref="N131" si="128">K131*M131</f>
        <v>1</v>
      </c>
      <c r="O131" s="123"/>
      <c r="P131" s="49">
        <f t="shared" ref="P131" si="129">ROUNDUP(O131+N131,0)</f>
        <v>1</v>
      </c>
      <c r="Q131" s="355"/>
    </row>
    <row r="132" spans="1:17" s="54" customFormat="1" ht="64.5" customHeight="1">
      <c r="A132" s="118">
        <v>9</v>
      </c>
      <c r="B132" s="336" t="s">
        <v>128</v>
      </c>
      <c r="C132" s="327"/>
      <c r="D132" s="327"/>
      <c r="E132" s="327"/>
      <c r="F132" s="119" t="s">
        <v>123</v>
      </c>
      <c r="G132" s="119"/>
      <c r="H132" s="331" t="str">
        <f t="shared" si="91"/>
        <v>BLACK 19-4008 TCX</v>
      </c>
      <c r="I132" s="332" t="str">
        <f t="shared" ref="I132" si="130">$E$46</f>
        <v>PFD</v>
      </c>
      <c r="J132" s="121" t="s">
        <v>121</v>
      </c>
      <c r="K132" s="315">
        <f t="shared" si="92"/>
        <v>6</v>
      </c>
      <c r="L132" s="316"/>
      <c r="M132" s="121">
        <v>1</v>
      </c>
      <c r="N132" s="121">
        <f t="shared" si="127"/>
        <v>6</v>
      </c>
      <c r="O132" s="123"/>
      <c r="P132" s="49">
        <f t="shared" si="94"/>
        <v>6</v>
      </c>
      <c r="Q132" s="354" t="s">
        <v>194</v>
      </c>
    </row>
    <row r="133" spans="1:17" s="54" customFormat="1" ht="64.5" hidden="1" customHeight="1">
      <c r="A133" s="118">
        <v>9</v>
      </c>
      <c r="B133" s="333" t="s">
        <v>128</v>
      </c>
      <c r="C133" s="334"/>
      <c r="D133" s="334"/>
      <c r="E133" s="335"/>
      <c r="F133" s="119" t="s">
        <v>123</v>
      </c>
      <c r="G133" s="119"/>
      <c r="H133" s="331" t="str">
        <f t="shared" si="95"/>
        <v>GREEN</v>
      </c>
      <c r="I133" s="332"/>
      <c r="J133" s="121" t="s">
        <v>121</v>
      </c>
      <c r="K133" s="315">
        <f t="shared" si="96"/>
        <v>0</v>
      </c>
      <c r="L133" s="316"/>
      <c r="M133" s="121">
        <v>1</v>
      </c>
      <c r="N133" s="121">
        <f t="shared" si="127"/>
        <v>0</v>
      </c>
      <c r="O133" s="123"/>
      <c r="P133" s="49">
        <f t="shared" si="94"/>
        <v>0</v>
      </c>
      <c r="Q133" s="355"/>
    </row>
    <row r="134" spans="1:17" s="54" customFormat="1" ht="64.5" hidden="1" customHeight="1">
      <c r="A134" s="118">
        <v>9</v>
      </c>
      <c r="B134" s="333" t="s">
        <v>128</v>
      </c>
      <c r="C134" s="334"/>
      <c r="D134" s="334"/>
      <c r="E134" s="335"/>
      <c r="F134" s="119" t="s">
        <v>123</v>
      </c>
      <c r="G134" s="119"/>
      <c r="H134" s="331" t="str">
        <f t="shared" si="104"/>
        <v>LT BLUE</v>
      </c>
      <c r="I134" s="332"/>
      <c r="J134" s="121" t="s">
        <v>121</v>
      </c>
      <c r="K134" s="315">
        <f t="shared" si="105"/>
        <v>0</v>
      </c>
      <c r="L134" s="316"/>
      <c r="M134" s="121">
        <v>1</v>
      </c>
      <c r="N134" s="121">
        <f t="shared" si="127"/>
        <v>0</v>
      </c>
      <c r="O134" s="123"/>
      <c r="P134" s="49">
        <f t="shared" si="94"/>
        <v>0</v>
      </c>
      <c r="Q134" s="355"/>
    </row>
    <row r="135" spans="1:17" s="54" customFormat="1" ht="64.5" hidden="1" customHeight="1">
      <c r="A135" s="118">
        <v>9</v>
      </c>
      <c r="B135" s="333" t="s">
        <v>128</v>
      </c>
      <c r="C135" s="334"/>
      <c r="D135" s="334"/>
      <c r="E135" s="335"/>
      <c r="F135" s="119" t="s">
        <v>123</v>
      </c>
      <c r="G135" s="119"/>
      <c r="H135" s="331" t="str">
        <f t="shared" si="106"/>
        <v>WASHED BLACK</v>
      </c>
      <c r="I135" s="332"/>
      <c r="J135" s="121" t="s">
        <v>121</v>
      </c>
      <c r="K135" s="315">
        <f t="shared" si="107"/>
        <v>1</v>
      </c>
      <c r="L135" s="316"/>
      <c r="M135" s="121">
        <v>1</v>
      </c>
      <c r="N135" s="121">
        <f t="shared" ref="N135" si="131">K135*M135</f>
        <v>1</v>
      </c>
      <c r="O135" s="123"/>
      <c r="P135" s="49">
        <f t="shared" ref="P135" si="132">ROUNDUP(O135+N135,0)</f>
        <v>1</v>
      </c>
      <c r="Q135" s="355"/>
    </row>
    <row r="136" spans="1:17" s="54" customFormat="1" ht="64.5" customHeight="1">
      <c r="A136" s="118">
        <v>10</v>
      </c>
      <c r="B136" s="333" t="s">
        <v>150</v>
      </c>
      <c r="C136" s="334"/>
      <c r="D136" s="334"/>
      <c r="E136" s="335"/>
      <c r="F136" s="119" t="s">
        <v>179</v>
      </c>
      <c r="G136" s="119"/>
      <c r="H136" s="331" t="s">
        <v>153</v>
      </c>
      <c r="I136" s="332">
        <v>42</v>
      </c>
      <c r="J136" s="121" t="s">
        <v>152</v>
      </c>
      <c r="K136" s="315"/>
      <c r="L136" s="316"/>
      <c r="M136" s="122">
        <f>M116*2</f>
        <v>0.13333333333333333</v>
      </c>
      <c r="N136" s="121">
        <f>K136*M136</f>
        <v>0</v>
      </c>
      <c r="O136" s="123"/>
      <c r="P136" s="49">
        <f t="shared" si="94"/>
        <v>0</v>
      </c>
      <c r="Q136" s="194"/>
    </row>
    <row r="137" spans="1:17" s="54" customFormat="1" ht="64.5" customHeight="1">
      <c r="A137" s="118">
        <v>10</v>
      </c>
      <c r="B137" s="333" t="s">
        <v>150</v>
      </c>
      <c r="C137" s="334"/>
      <c r="D137" s="334"/>
      <c r="E137" s="335"/>
      <c r="F137" s="119" t="s">
        <v>180</v>
      </c>
      <c r="G137" s="119"/>
      <c r="H137" s="331" t="s">
        <v>154</v>
      </c>
      <c r="I137" s="332" t="s">
        <v>153</v>
      </c>
      <c r="J137" s="121" t="s">
        <v>152</v>
      </c>
      <c r="K137" s="315"/>
      <c r="L137" s="316"/>
      <c r="M137" s="122">
        <f>M117*2</f>
        <v>0.13333333333333333</v>
      </c>
      <c r="N137" s="121">
        <f t="shared" ref="N137:N140" si="133">K137*M137</f>
        <v>0</v>
      </c>
      <c r="O137" s="123"/>
      <c r="P137" s="49">
        <f t="shared" si="94"/>
        <v>0</v>
      </c>
      <c r="Q137" s="194"/>
    </row>
    <row r="138" spans="1:17" s="54" customFormat="1" ht="64.5" customHeight="1">
      <c r="A138" s="118">
        <v>10</v>
      </c>
      <c r="B138" s="333" t="s">
        <v>150</v>
      </c>
      <c r="C138" s="334"/>
      <c r="D138" s="334"/>
      <c r="E138" s="335"/>
      <c r="F138" s="119" t="s">
        <v>181</v>
      </c>
      <c r="G138" s="119"/>
      <c r="H138" s="331" t="s">
        <v>182</v>
      </c>
      <c r="I138" s="332" t="s">
        <v>154</v>
      </c>
      <c r="J138" s="121" t="s">
        <v>152</v>
      </c>
      <c r="K138" s="315"/>
      <c r="L138" s="316"/>
      <c r="M138" s="122">
        <f>M118*2</f>
        <v>0.13333333333333333</v>
      </c>
      <c r="N138" s="121">
        <f t="shared" si="133"/>
        <v>0</v>
      </c>
      <c r="O138" s="123"/>
      <c r="P138" s="49">
        <f t="shared" si="94"/>
        <v>0</v>
      </c>
      <c r="Q138" s="194"/>
    </row>
    <row r="139" spans="1:17" s="54" customFormat="1" ht="64.5" customHeight="1">
      <c r="A139" s="118">
        <v>10</v>
      </c>
      <c r="B139" s="333" t="s">
        <v>150</v>
      </c>
      <c r="C139" s="334"/>
      <c r="D139" s="334"/>
      <c r="E139" s="335"/>
      <c r="F139" s="119" t="s">
        <v>183</v>
      </c>
      <c r="G139" s="119"/>
      <c r="H139" s="331">
        <v>41</v>
      </c>
      <c r="I139" s="332" t="s">
        <v>154</v>
      </c>
      <c r="J139" s="121" t="s">
        <v>152</v>
      </c>
      <c r="K139" s="315"/>
      <c r="L139" s="316"/>
      <c r="M139" s="122">
        <f>M120*2</f>
        <v>0.26666666666666666</v>
      </c>
      <c r="N139" s="121">
        <f t="shared" si="133"/>
        <v>0</v>
      </c>
      <c r="O139" s="123"/>
      <c r="P139" s="49">
        <f t="shared" si="94"/>
        <v>0</v>
      </c>
      <c r="Q139" s="194"/>
    </row>
    <row r="140" spans="1:17" s="54" customFormat="1" ht="64.5" customHeight="1">
      <c r="A140" s="118">
        <v>10</v>
      </c>
      <c r="B140" s="333" t="s">
        <v>150</v>
      </c>
      <c r="C140" s="334"/>
      <c r="D140" s="334"/>
      <c r="E140" s="335"/>
      <c r="F140" s="119" t="s">
        <v>38</v>
      </c>
      <c r="G140" s="119"/>
      <c r="H140" s="331">
        <v>42</v>
      </c>
      <c r="I140" s="332" t="s">
        <v>154</v>
      </c>
      <c r="J140" s="121" t="s">
        <v>152</v>
      </c>
      <c r="K140" s="315"/>
      <c r="L140" s="316"/>
      <c r="M140" s="122">
        <f>M120*2</f>
        <v>0.26666666666666666</v>
      </c>
      <c r="N140" s="121">
        <f t="shared" si="133"/>
        <v>0</v>
      </c>
      <c r="O140" s="123"/>
      <c r="P140" s="49">
        <f t="shared" si="94"/>
        <v>0</v>
      </c>
      <c r="Q140" s="194"/>
    </row>
    <row r="141" spans="1:17" s="14" customFormat="1" ht="33" customHeight="1">
      <c r="B141" s="111" t="s">
        <v>65</v>
      </c>
      <c r="C141" s="112"/>
      <c r="D141" s="113"/>
      <c r="E141" s="113"/>
      <c r="F141" s="113"/>
      <c r="G141" s="114"/>
      <c r="H141" s="113"/>
      <c r="I141" s="113"/>
      <c r="J141" s="360" t="s">
        <v>31</v>
      </c>
      <c r="K141" s="360"/>
      <c r="L141" s="360"/>
      <c r="M141" s="360"/>
      <c r="N141" s="360"/>
      <c r="O141" s="53"/>
      <c r="P141" s="53"/>
      <c r="Q141" s="54"/>
    </row>
    <row r="142" spans="1:17" s="237" customFormat="1" ht="46.05" customHeight="1">
      <c r="A142" s="237">
        <v>1</v>
      </c>
      <c r="B142" s="235" t="s">
        <v>243</v>
      </c>
      <c r="C142" s="6" t="s">
        <v>210</v>
      </c>
      <c r="D142" s="5"/>
      <c r="E142" s="5"/>
      <c r="F142" s="5"/>
      <c r="G142" s="236"/>
      <c r="H142" s="236"/>
      <c r="I142" s="236"/>
      <c r="J142" s="236"/>
      <c r="K142" s="8"/>
      <c r="L142" s="8"/>
      <c r="M142" s="236"/>
      <c r="N142" s="236"/>
      <c r="O142" s="236"/>
      <c r="P142" s="236"/>
      <c r="Q142" s="236"/>
    </row>
    <row r="144" spans="1:17" s="14" customFormat="1" ht="34.5" customHeight="1">
      <c r="A144" s="124"/>
      <c r="B144" s="361" t="s">
        <v>49</v>
      </c>
      <c r="C144" s="362"/>
      <c r="D144" s="362"/>
      <c r="E144" s="362"/>
      <c r="F144" s="362"/>
      <c r="G144" s="362"/>
      <c r="H144" s="362"/>
      <c r="I144" s="363"/>
      <c r="J144" s="55"/>
      <c r="K144" s="18"/>
      <c r="L144" s="18"/>
      <c r="M144" s="55"/>
      <c r="N144" s="55"/>
      <c r="O144" s="55"/>
      <c r="P144" s="55"/>
      <c r="Q144" s="55"/>
    </row>
    <row r="145" spans="1:17" s="14" customFormat="1" ht="32.4">
      <c r="A145" s="124"/>
      <c r="B145" s="125" t="s">
        <v>42</v>
      </c>
      <c r="C145" s="327" t="s">
        <v>211</v>
      </c>
      <c r="D145" s="327"/>
      <c r="E145" s="230" t="s">
        <v>212</v>
      </c>
      <c r="F145" s="230" t="s">
        <v>219</v>
      </c>
      <c r="G145" s="337" t="s">
        <v>137</v>
      </c>
      <c r="H145" s="338"/>
      <c r="I145" s="339"/>
      <c r="J145" s="55"/>
      <c r="K145" s="18"/>
      <c r="L145" s="18"/>
      <c r="M145" s="55"/>
      <c r="N145" s="55"/>
      <c r="O145" s="55"/>
      <c r="P145" s="55"/>
      <c r="Q145" s="55"/>
    </row>
    <row r="146" spans="1:17" s="14" customFormat="1" ht="262.95" customHeight="1">
      <c r="A146" s="124"/>
      <c r="B146" s="135" t="str">
        <f>$D$18</f>
        <v>BLACK 19-4008 TCX</v>
      </c>
      <c r="C146" s="321"/>
      <c r="D146" s="322"/>
      <c r="E146" s="328" t="s">
        <v>332</v>
      </c>
      <c r="F146" s="328" t="s">
        <v>333</v>
      </c>
      <c r="G146" s="318" t="s">
        <v>334</v>
      </c>
      <c r="H146" s="319"/>
      <c r="I146" s="320"/>
      <c r="J146" s="55"/>
      <c r="K146" s="18"/>
      <c r="L146" s="18"/>
      <c r="M146" s="55"/>
      <c r="N146" s="55"/>
      <c r="O146" s="55"/>
      <c r="P146" s="55"/>
      <c r="Q146" s="55"/>
    </row>
    <row r="147" spans="1:17" s="14" customFormat="1" ht="142.5" hidden="1" customHeight="1">
      <c r="A147" s="124"/>
      <c r="B147" s="135" t="str">
        <f>$D$27</f>
        <v>GREEN</v>
      </c>
      <c r="C147" s="323"/>
      <c r="D147" s="324"/>
      <c r="E147" s="329"/>
      <c r="F147" s="329"/>
      <c r="G147" s="318" t="s">
        <v>272</v>
      </c>
      <c r="H147" s="319"/>
      <c r="I147" s="320"/>
      <c r="J147" s="55"/>
      <c r="K147" s="18"/>
      <c r="L147" s="18"/>
      <c r="M147" s="55"/>
      <c r="N147" s="55"/>
      <c r="O147" s="55"/>
      <c r="P147" s="55"/>
      <c r="Q147" s="55"/>
    </row>
    <row r="148" spans="1:17" s="14" customFormat="1" ht="142.5" hidden="1" customHeight="1">
      <c r="A148" s="124"/>
      <c r="B148" s="135" t="str">
        <f>$D$30</f>
        <v>LT BLUE</v>
      </c>
      <c r="C148" s="323"/>
      <c r="D148" s="324"/>
      <c r="E148" s="330"/>
      <c r="F148" s="329"/>
      <c r="G148" s="318" t="s">
        <v>273</v>
      </c>
      <c r="H148" s="319"/>
      <c r="I148" s="320"/>
      <c r="J148" s="55"/>
      <c r="K148" s="18"/>
      <c r="L148" s="18"/>
      <c r="M148" s="55"/>
      <c r="N148" s="55"/>
      <c r="O148" s="55"/>
      <c r="P148" s="55"/>
      <c r="Q148" s="55"/>
    </row>
    <row r="149" spans="1:17" s="14" customFormat="1" ht="142.5" hidden="1" customHeight="1">
      <c r="A149" s="124"/>
      <c r="B149" s="135" t="str">
        <f>$D$36</f>
        <v>WASHED BLACK</v>
      </c>
      <c r="C149" s="325"/>
      <c r="D149" s="326"/>
      <c r="E149" s="232" t="s">
        <v>213</v>
      </c>
      <c r="F149" s="330"/>
      <c r="G149" s="318" t="s">
        <v>272</v>
      </c>
      <c r="H149" s="319"/>
      <c r="I149" s="320"/>
      <c r="J149" s="55"/>
      <c r="K149" s="18"/>
      <c r="L149" s="18"/>
      <c r="M149" s="55"/>
      <c r="N149" s="55"/>
      <c r="O149" s="55"/>
      <c r="P149" s="55"/>
      <c r="Q149" s="55"/>
    </row>
    <row r="150" spans="1:17" s="14" customFormat="1" ht="32.4">
      <c r="A150" s="124"/>
      <c r="B150" s="361" t="s">
        <v>138</v>
      </c>
      <c r="C150" s="362"/>
      <c r="D150" s="373"/>
      <c r="E150" s="373"/>
      <c r="F150" s="373"/>
      <c r="G150" s="373"/>
      <c r="H150" s="373"/>
      <c r="I150" s="374"/>
      <c r="J150" s="55"/>
      <c r="K150" s="55"/>
      <c r="L150" s="55"/>
    </row>
    <row r="151" spans="1:17" s="14" customFormat="1" ht="34.5" customHeight="1">
      <c r="A151" s="124"/>
      <c r="B151" s="333"/>
      <c r="C151" s="335"/>
      <c r="D151" s="126" t="s">
        <v>55</v>
      </c>
      <c r="E151" s="126" t="s">
        <v>59</v>
      </c>
      <c r="F151" s="126" t="s">
        <v>10</v>
      </c>
      <c r="G151" s="126" t="s">
        <v>56</v>
      </c>
      <c r="H151" s="126" t="s">
        <v>57</v>
      </c>
      <c r="I151" s="126" t="s">
        <v>58</v>
      </c>
    </row>
    <row r="152" spans="1:17" s="14" customFormat="1" ht="242.1" customHeight="1">
      <c r="A152" s="124"/>
      <c r="B152" s="375" t="s">
        <v>214</v>
      </c>
      <c r="C152" s="376"/>
      <c r="D152" s="136"/>
      <c r="E152" s="253">
        <v>3.125</v>
      </c>
      <c r="F152" s="253">
        <v>3.24</v>
      </c>
      <c r="G152" s="253">
        <v>3.3650000000000002</v>
      </c>
      <c r="H152" s="253">
        <v>3.49</v>
      </c>
      <c r="I152" s="253">
        <v>3.625</v>
      </c>
    </row>
    <row r="153" spans="1:17" s="237" customFormat="1" ht="48" customHeight="1">
      <c r="A153" s="234">
        <v>2</v>
      </c>
      <c r="B153" s="235" t="s">
        <v>241</v>
      </c>
      <c r="C153" s="377" t="s">
        <v>129</v>
      </c>
      <c r="D153" s="377"/>
      <c r="E153" s="377"/>
      <c r="F153" s="377"/>
      <c r="G153" s="236"/>
      <c r="H153" s="236"/>
      <c r="I153" s="236"/>
      <c r="J153" s="236"/>
      <c r="K153" s="8"/>
      <c r="L153" s="8"/>
      <c r="M153" s="236"/>
      <c r="N153" s="236"/>
      <c r="O153" s="236"/>
      <c r="P153" s="236"/>
      <c r="Q153" s="236"/>
    </row>
    <row r="154" spans="1:17" s="237" customFormat="1" ht="48" customHeight="1">
      <c r="A154" s="234">
        <v>3</v>
      </c>
      <c r="B154" s="235" t="s">
        <v>242</v>
      </c>
      <c r="C154" s="6" t="s">
        <v>215</v>
      </c>
      <c r="D154" s="6"/>
      <c r="E154" s="6"/>
      <c r="F154" s="6"/>
      <c r="G154" s="236"/>
      <c r="H154" s="236"/>
      <c r="I154" s="236"/>
      <c r="J154" s="236"/>
      <c r="K154" s="8"/>
      <c r="L154" s="8"/>
      <c r="M154" s="236"/>
      <c r="N154" s="236"/>
      <c r="O154" s="236"/>
      <c r="P154" s="236"/>
      <c r="Q154" s="236"/>
    </row>
    <row r="155" spans="1:17" s="14" customFormat="1" ht="52.5" customHeight="1">
      <c r="A155" s="124"/>
      <c r="B155" s="125" t="s">
        <v>42</v>
      </c>
      <c r="C155" s="337" t="s">
        <v>67</v>
      </c>
      <c r="D155" s="338"/>
      <c r="E155" s="338"/>
      <c r="F155" s="338"/>
      <c r="G155" s="338"/>
      <c r="H155" s="338"/>
      <c r="I155" s="339"/>
      <c r="J155" s="55"/>
      <c r="K155" s="55"/>
      <c r="L155" s="55"/>
      <c r="M155" s="55"/>
      <c r="N155" s="55"/>
      <c r="O155" s="55"/>
      <c r="P155" s="55"/>
      <c r="Q155" s="55"/>
    </row>
    <row r="156" spans="1:17" s="54" customFormat="1" ht="78.75" customHeight="1">
      <c r="B156" s="135" t="str">
        <f>$D$18</f>
        <v>BLACK 19-4008 TCX</v>
      </c>
      <c r="C156" s="318" t="s">
        <v>335</v>
      </c>
      <c r="D156" s="319"/>
      <c r="E156" s="319"/>
      <c r="F156" s="319"/>
      <c r="G156" s="319"/>
      <c r="H156" s="319"/>
      <c r="I156" s="320"/>
      <c r="J156" s="131"/>
      <c r="K156" s="131"/>
      <c r="L156" s="131"/>
      <c r="M156" s="131"/>
      <c r="N156" s="131"/>
      <c r="O156" s="131"/>
    </row>
    <row r="157" spans="1:17" s="54" customFormat="1" ht="78.75" hidden="1" customHeight="1">
      <c r="B157" s="135" t="str">
        <f>$D$27</f>
        <v>GREEN</v>
      </c>
      <c r="C157" s="318" t="s">
        <v>274</v>
      </c>
      <c r="D157" s="319"/>
      <c r="E157" s="319"/>
      <c r="F157" s="319"/>
      <c r="G157" s="319"/>
      <c r="H157" s="319"/>
      <c r="I157" s="320"/>
      <c r="J157" s="131"/>
      <c r="K157" s="131"/>
      <c r="L157" s="131"/>
      <c r="M157" s="131"/>
      <c r="N157" s="131"/>
      <c r="O157" s="131"/>
    </row>
    <row r="158" spans="1:17" s="54" customFormat="1" ht="78.75" hidden="1" customHeight="1">
      <c r="B158" s="135" t="str">
        <f>$D$30</f>
        <v>LT BLUE</v>
      </c>
      <c r="C158" s="318" t="s">
        <v>274</v>
      </c>
      <c r="D158" s="319"/>
      <c r="E158" s="319"/>
      <c r="F158" s="319"/>
      <c r="G158" s="319"/>
      <c r="H158" s="319"/>
      <c r="I158" s="320"/>
      <c r="J158" s="131"/>
      <c r="K158" s="131"/>
      <c r="L158" s="131"/>
      <c r="M158" s="131"/>
      <c r="N158" s="131"/>
      <c r="O158" s="131"/>
    </row>
    <row r="159" spans="1:17" s="54" customFormat="1" ht="78.75" hidden="1" customHeight="1">
      <c r="B159" s="135" t="str">
        <f>$D$36</f>
        <v>WASHED BLACK</v>
      </c>
      <c r="C159" s="318" t="s">
        <v>274</v>
      </c>
      <c r="D159" s="319"/>
      <c r="E159" s="319"/>
      <c r="F159" s="319"/>
      <c r="G159" s="319"/>
      <c r="H159" s="319"/>
      <c r="I159" s="320"/>
      <c r="J159" s="131"/>
      <c r="K159" s="131"/>
      <c r="L159" s="131"/>
      <c r="M159" s="131"/>
      <c r="N159" s="131"/>
      <c r="O159" s="131"/>
    </row>
    <row r="160" spans="1:17" s="14" customFormat="1" ht="32.4">
      <c r="B160" s="360" t="s">
        <v>113</v>
      </c>
      <c r="C160" s="360"/>
      <c r="D160" s="360"/>
      <c r="E160" s="360"/>
      <c r="G160" s="55"/>
      <c r="N160" s="54"/>
      <c r="O160" s="53"/>
      <c r="P160" s="53"/>
      <c r="Q160" s="54"/>
    </row>
    <row r="161" spans="1:17" s="14" customFormat="1" ht="86.1" customHeight="1">
      <c r="A161" s="124">
        <v>1</v>
      </c>
      <c r="B161" s="370" t="s">
        <v>255</v>
      </c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</row>
    <row r="162" spans="1:17" s="14" customFormat="1" ht="277.5" customHeight="1">
      <c r="A162" s="124">
        <v>2</v>
      </c>
      <c r="B162" s="371" t="s">
        <v>220</v>
      </c>
      <c r="C162" s="372"/>
      <c r="D162" s="372"/>
      <c r="E162" s="372"/>
      <c r="F162" s="372"/>
      <c r="G162" s="372"/>
      <c r="H162" s="372"/>
      <c r="I162" s="372"/>
      <c r="J162" s="372"/>
      <c r="K162" s="372"/>
      <c r="L162" s="372"/>
      <c r="M162" s="372"/>
      <c r="N162" s="372"/>
      <c r="O162" s="372"/>
      <c r="P162" s="372"/>
      <c r="Q162" s="372"/>
    </row>
    <row r="163" spans="1:17" s="14" customFormat="1" ht="126" customHeight="1">
      <c r="A163" s="124"/>
      <c r="B163" s="252" t="s">
        <v>322</v>
      </c>
      <c r="C163" s="250"/>
      <c r="D163" s="250"/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250"/>
    </row>
    <row r="164" spans="1:17" s="14" customFormat="1" ht="126" customHeight="1">
      <c r="A164" s="124"/>
      <c r="B164" s="252" t="s">
        <v>323</v>
      </c>
      <c r="C164" s="250"/>
      <c r="D164" s="250"/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250"/>
    </row>
    <row r="165" spans="1:17" s="14" customFormat="1" ht="71.25" customHeight="1">
      <c r="A165" s="124">
        <v>3</v>
      </c>
      <c r="B165" s="137" t="s">
        <v>66</v>
      </c>
      <c r="C165" s="124"/>
      <c r="D165" s="124"/>
      <c r="G165" s="55"/>
      <c r="N165" s="54"/>
      <c r="O165" s="53"/>
      <c r="P165" s="53"/>
      <c r="Q165" s="54"/>
    </row>
    <row r="166" spans="1:17" s="17" customFormat="1" ht="63.75" customHeight="1">
      <c r="A166" s="15"/>
      <c r="B166" s="56" t="s">
        <v>60</v>
      </c>
      <c r="C166" s="57" t="s">
        <v>59</v>
      </c>
      <c r="D166" s="57" t="s">
        <v>10</v>
      </c>
      <c r="E166" s="57" t="s">
        <v>56</v>
      </c>
      <c r="F166" s="57" t="s">
        <v>57</v>
      </c>
      <c r="G166" s="57" t="s">
        <v>58</v>
      </c>
      <c r="H166" s="57" t="s">
        <v>11</v>
      </c>
      <c r="M166" s="58"/>
      <c r="N166" s="59"/>
      <c r="O166" s="59"/>
      <c r="P166" s="58"/>
    </row>
    <row r="167" spans="1:17" s="17" customFormat="1" ht="63.75" customHeight="1">
      <c r="A167" s="15"/>
      <c r="B167" s="56" t="s">
        <v>61</v>
      </c>
      <c r="C167" s="49">
        <f>ROUND(G41*1,0)</f>
        <v>0</v>
      </c>
      <c r="D167" s="49">
        <f t="shared" ref="D167:G167" si="134">ROUND(H41*1,0)</f>
        <v>6</v>
      </c>
      <c r="E167" s="49">
        <f t="shared" si="134"/>
        <v>0</v>
      </c>
      <c r="F167" s="49">
        <f t="shared" si="134"/>
        <v>0</v>
      </c>
      <c r="G167" s="49">
        <f t="shared" si="134"/>
        <v>0</v>
      </c>
      <c r="H167" s="49">
        <f>SUM(C167:G167)</f>
        <v>6</v>
      </c>
      <c r="M167" s="58"/>
      <c r="N167" s="59"/>
      <c r="O167" s="59"/>
      <c r="P167" s="58"/>
    </row>
    <row r="168" spans="1:17" s="127" customFormat="1" ht="144.75" customHeight="1">
      <c r="B168" s="317" t="s">
        <v>244</v>
      </c>
      <c r="C168" s="317"/>
      <c r="D168" s="317"/>
      <c r="E168" s="317"/>
      <c r="F168" s="317"/>
      <c r="G168" s="317"/>
      <c r="H168" s="317"/>
      <c r="I168" s="317"/>
      <c r="J168" s="317"/>
      <c r="K168" s="317"/>
      <c r="L168" s="317"/>
      <c r="M168" s="317"/>
      <c r="N168" s="317"/>
      <c r="O168" s="317"/>
      <c r="P168" s="317"/>
    </row>
    <row r="169" spans="1:17" s="127" customFormat="1" ht="36">
      <c r="B169" s="408" t="s">
        <v>245</v>
      </c>
      <c r="C169" s="408"/>
      <c r="D169" s="408"/>
      <c r="E169" s="408"/>
      <c r="F169" s="239"/>
    </row>
    <row r="170" spans="1:17" s="127" customFormat="1" ht="36">
      <c r="B170" s="238" t="s">
        <v>224</v>
      </c>
      <c r="C170" s="238" t="s">
        <v>225</v>
      </c>
      <c r="D170" s="238" t="s">
        <v>226</v>
      </c>
      <c r="E170" s="238" t="s">
        <v>227</v>
      </c>
      <c r="F170" s="239"/>
    </row>
    <row r="171" spans="1:17" s="127" customFormat="1" ht="36">
      <c r="B171" s="238" t="s">
        <v>228</v>
      </c>
      <c r="C171" s="238" t="s">
        <v>229</v>
      </c>
      <c r="D171" s="238" t="s">
        <v>230</v>
      </c>
      <c r="E171" s="238" t="s">
        <v>231</v>
      </c>
      <c r="F171" s="239"/>
    </row>
    <row r="172" spans="1:17" s="127" customFormat="1" ht="36">
      <c r="B172" s="240" t="s">
        <v>59</v>
      </c>
      <c r="C172" s="240" t="s">
        <v>59</v>
      </c>
      <c r="D172" s="240" t="s">
        <v>232</v>
      </c>
      <c r="E172" s="240" t="s">
        <v>246</v>
      </c>
      <c r="F172" s="239"/>
    </row>
    <row r="173" spans="1:17" s="127" customFormat="1" ht="36">
      <c r="B173" s="240" t="s">
        <v>10</v>
      </c>
      <c r="C173" s="240" t="s">
        <v>10</v>
      </c>
      <c r="D173" s="240" t="s">
        <v>10</v>
      </c>
      <c r="E173" s="240" t="s">
        <v>247</v>
      </c>
      <c r="F173" s="239"/>
    </row>
    <row r="174" spans="1:17" s="127" customFormat="1" ht="36">
      <c r="B174" s="240" t="s">
        <v>56</v>
      </c>
      <c r="C174" s="240" t="s">
        <v>56</v>
      </c>
      <c r="D174" s="240" t="s">
        <v>235</v>
      </c>
      <c r="E174" s="240" t="s">
        <v>248</v>
      </c>
      <c r="F174" s="239"/>
    </row>
    <row r="175" spans="1:17" s="127" customFormat="1" ht="36">
      <c r="B175" s="240" t="s">
        <v>57</v>
      </c>
      <c r="C175" s="240" t="s">
        <v>57</v>
      </c>
      <c r="D175" s="240" t="s">
        <v>237</v>
      </c>
      <c r="E175" s="240" t="s">
        <v>249</v>
      </c>
      <c r="F175" s="239"/>
    </row>
    <row r="176" spans="1:17" s="127" customFormat="1" ht="36">
      <c r="B176" s="240" t="s">
        <v>58</v>
      </c>
      <c r="C176" s="240" t="s">
        <v>58</v>
      </c>
      <c r="D176" s="240" t="s">
        <v>239</v>
      </c>
      <c r="E176" s="240" t="s">
        <v>250</v>
      </c>
      <c r="F176" s="239"/>
    </row>
    <row r="177" spans="7:7" s="127" customFormat="1" ht="32.4">
      <c r="G177" s="128"/>
    </row>
    <row r="178" spans="7:7" s="127" customFormat="1" ht="32.4">
      <c r="G178" s="128"/>
    </row>
    <row r="179" spans="7:7" s="127" customFormat="1" ht="32.4">
      <c r="G179" s="128"/>
    </row>
    <row r="180" spans="7:7" s="127" customFormat="1" ht="32.4">
      <c r="G180" s="128"/>
    </row>
    <row r="181" spans="7:7" s="127" customFormat="1" ht="32.4">
      <c r="G181" s="128"/>
    </row>
    <row r="182" spans="7:7" s="127" customFormat="1" ht="32.4">
      <c r="G182" s="128"/>
    </row>
    <row r="183" spans="7:7" s="127" customFormat="1" ht="32.4">
      <c r="G183" s="128"/>
    </row>
    <row r="184" spans="7:7" s="127" customFormat="1" ht="32.4">
      <c r="G184" s="128"/>
    </row>
    <row r="185" spans="7:7" s="127" customFormat="1" ht="32.4">
      <c r="G185" s="128"/>
    </row>
    <row r="186" spans="7:7" s="127" customFormat="1" ht="32.4">
      <c r="G186" s="128"/>
    </row>
    <row r="187" spans="7:7" s="127" customFormat="1" ht="32.4">
      <c r="G187" s="128"/>
    </row>
    <row r="188" spans="7:7" s="127" customFormat="1" ht="32.4">
      <c r="G188" s="128"/>
    </row>
    <row r="189" spans="7:7" s="127" customFormat="1" ht="32.4">
      <c r="G189" s="128"/>
    </row>
    <row r="190" spans="7:7" s="127" customFormat="1" ht="32.4">
      <c r="G190" s="128"/>
    </row>
  </sheetData>
  <mergeCells count="317">
    <mergeCell ref="H106:I106"/>
    <mergeCell ref="B105:E105"/>
    <mergeCell ref="H105:I105"/>
    <mergeCell ref="B100:E100"/>
    <mergeCell ref="H100:I100"/>
    <mergeCell ref="B130:E130"/>
    <mergeCell ref="H130:I130"/>
    <mergeCell ref="B113:E113"/>
    <mergeCell ref="H113:I113"/>
    <mergeCell ref="B116:E116"/>
    <mergeCell ref="N59:Q59"/>
    <mergeCell ref="Q89:Q92"/>
    <mergeCell ref="Q85:Q88"/>
    <mergeCell ref="B107:E107"/>
    <mergeCell ref="H107:I107"/>
    <mergeCell ref="B108:E108"/>
    <mergeCell ref="H108:I108"/>
    <mergeCell ref="B60:C60"/>
    <mergeCell ref="B96:E96"/>
    <mergeCell ref="H96:I96"/>
    <mergeCell ref="B71:E71"/>
    <mergeCell ref="H71:I71"/>
    <mergeCell ref="B75:E75"/>
    <mergeCell ref="H75:I75"/>
    <mergeCell ref="B79:E79"/>
    <mergeCell ref="H79:I79"/>
    <mergeCell ref="B83:E83"/>
    <mergeCell ref="H83:I83"/>
    <mergeCell ref="B106:E106"/>
    <mergeCell ref="B102:E102"/>
    <mergeCell ref="H102:I102"/>
    <mergeCell ref="A98:E98"/>
    <mergeCell ref="H98:I98"/>
    <mergeCell ref="B99:E99"/>
    <mergeCell ref="H99:I99"/>
    <mergeCell ref="B104:E104"/>
    <mergeCell ref="H104:I104"/>
    <mergeCell ref="B169:E169"/>
    <mergeCell ref="B110:E110"/>
    <mergeCell ref="H110:I110"/>
    <mergeCell ref="B114:E114"/>
    <mergeCell ref="H114:I114"/>
    <mergeCell ref="B109:E109"/>
    <mergeCell ref="H109:I109"/>
    <mergeCell ref="B111:E111"/>
    <mergeCell ref="H111:I111"/>
    <mergeCell ref="B112:E112"/>
    <mergeCell ref="H112:I112"/>
    <mergeCell ref="B118:E118"/>
    <mergeCell ref="H118:I118"/>
    <mergeCell ref="B120:E120"/>
    <mergeCell ref="H120:I120"/>
    <mergeCell ref="B121:E121"/>
    <mergeCell ref="B68:E68"/>
    <mergeCell ref="H68:I68"/>
    <mergeCell ref="B69:E69"/>
    <mergeCell ref="H69:I69"/>
    <mergeCell ref="B70:E70"/>
    <mergeCell ref="H70:I70"/>
    <mergeCell ref="B77:E77"/>
    <mergeCell ref="H77:I77"/>
    <mergeCell ref="G85:G88"/>
    <mergeCell ref="F85:F88"/>
    <mergeCell ref="B88:E88"/>
    <mergeCell ref="B73:E73"/>
    <mergeCell ref="H73:I73"/>
    <mergeCell ref="B74:E74"/>
    <mergeCell ref="H74:I74"/>
    <mergeCell ref="B85:E85"/>
    <mergeCell ref="H85:I85"/>
    <mergeCell ref="N58:Q58"/>
    <mergeCell ref="N1:O1"/>
    <mergeCell ref="P1:Q1"/>
    <mergeCell ref="N2:O2"/>
    <mergeCell ref="P2:Q2"/>
    <mergeCell ref="G3:M8"/>
    <mergeCell ref="N3:O3"/>
    <mergeCell ref="P3:Q3"/>
    <mergeCell ref="A44:C44"/>
    <mergeCell ref="N44:Q44"/>
    <mergeCell ref="A45:E45"/>
    <mergeCell ref="F45:Q45"/>
    <mergeCell ref="D8:F8"/>
    <mergeCell ref="D11:F11"/>
    <mergeCell ref="M11:Q11"/>
    <mergeCell ref="B13:F13"/>
    <mergeCell ref="B50:C50"/>
    <mergeCell ref="N50:Q50"/>
    <mergeCell ref="B51:C51"/>
    <mergeCell ref="N51:Q51"/>
    <mergeCell ref="A53:E53"/>
    <mergeCell ref="M18:P19"/>
    <mergeCell ref="M24:P25"/>
    <mergeCell ref="N56:Q56"/>
    <mergeCell ref="Q103:Q106"/>
    <mergeCell ref="B93:E93"/>
    <mergeCell ref="H93:I93"/>
    <mergeCell ref="B94:E94"/>
    <mergeCell ref="H94:I94"/>
    <mergeCell ref="B95:E95"/>
    <mergeCell ref="H95:I95"/>
    <mergeCell ref="B89:E89"/>
    <mergeCell ref="H89:I89"/>
    <mergeCell ref="B90:E90"/>
    <mergeCell ref="H90:I90"/>
    <mergeCell ref="B91:E91"/>
    <mergeCell ref="H91:I91"/>
    <mergeCell ref="B92:E92"/>
    <mergeCell ref="H92:I92"/>
    <mergeCell ref="B101:E101"/>
    <mergeCell ref="H101:I101"/>
    <mergeCell ref="B103:E103"/>
    <mergeCell ref="H103:I103"/>
    <mergeCell ref="K93:L93"/>
    <mergeCell ref="K94:L94"/>
    <mergeCell ref="K95:L95"/>
    <mergeCell ref="K96:L96"/>
    <mergeCell ref="K98:L98"/>
    <mergeCell ref="C156:I156"/>
    <mergeCell ref="C157:I157"/>
    <mergeCell ref="C159:I159"/>
    <mergeCell ref="B160:E160"/>
    <mergeCell ref="B161:Q161"/>
    <mergeCell ref="B162:Q162"/>
    <mergeCell ref="B150:I150"/>
    <mergeCell ref="B151:C151"/>
    <mergeCell ref="B152:C152"/>
    <mergeCell ref="C153:F153"/>
    <mergeCell ref="C155:I155"/>
    <mergeCell ref="C158:I158"/>
    <mergeCell ref="Q132:Q135"/>
    <mergeCell ref="J141:N141"/>
    <mergeCell ref="B144:I144"/>
    <mergeCell ref="B138:E138"/>
    <mergeCell ref="H138:I138"/>
    <mergeCell ref="B139:E139"/>
    <mergeCell ref="M30:P31"/>
    <mergeCell ref="M36:P37"/>
    <mergeCell ref="B86:E86"/>
    <mergeCell ref="H86:I86"/>
    <mergeCell ref="B87:E87"/>
    <mergeCell ref="H87:I87"/>
    <mergeCell ref="B80:E80"/>
    <mergeCell ref="H80:I80"/>
    <mergeCell ref="B81:E81"/>
    <mergeCell ref="H81:I81"/>
    <mergeCell ref="B82:E82"/>
    <mergeCell ref="H82:I82"/>
    <mergeCell ref="A84:E84"/>
    <mergeCell ref="H84:I84"/>
    <mergeCell ref="B78:E78"/>
    <mergeCell ref="H78:I78"/>
    <mergeCell ref="H88:I88"/>
    <mergeCell ref="B76:E76"/>
    <mergeCell ref="N61:Q61"/>
    <mergeCell ref="N60:Q60"/>
    <mergeCell ref="F53:Q53"/>
    <mergeCell ref="A57:E57"/>
    <mergeCell ref="F57:Q57"/>
    <mergeCell ref="D28:P28"/>
    <mergeCell ref="Q128:Q131"/>
    <mergeCell ref="H76:I76"/>
    <mergeCell ref="B72:E72"/>
    <mergeCell ref="H72:I72"/>
    <mergeCell ref="B129:E129"/>
    <mergeCell ref="H129:I129"/>
    <mergeCell ref="B122:E122"/>
    <mergeCell ref="H122:I122"/>
    <mergeCell ref="B124:E124"/>
    <mergeCell ref="H124:I124"/>
    <mergeCell ref="B125:E125"/>
    <mergeCell ref="H125:I125"/>
    <mergeCell ref="B123:E123"/>
    <mergeCell ref="H123:I123"/>
    <mergeCell ref="B127:E127"/>
    <mergeCell ref="H127:I127"/>
    <mergeCell ref="N46:Q46"/>
    <mergeCell ref="Q99:Q102"/>
    <mergeCell ref="N47:Q47"/>
    <mergeCell ref="A49:E49"/>
    <mergeCell ref="F49:Q49"/>
    <mergeCell ref="B54:C54"/>
    <mergeCell ref="N54:Q54"/>
    <mergeCell ref="B55:C55"/>
    <mergeCell ref="N55:Q55"/>
    <mergeCell ref="B48:C48"/>
    <mergeCell ref="N48:Q48"/>
    <mergeCell ref="B52:C52"/>
    <mergeCell ref="N52:Q52"/>
    <mergeCell ref="K63:L63"/>
    <mergeCell ref="K64:L64"/>
    <mergeCell ref="K65:L65"/>
    <mergeCell ref="K66:L66"/>
    <mergeCell ref="K67:L67"/>
    <mergeCell ref="K68:L68"/>
    <mergeCell ref="K69:L69"/>
    <mergeCell ref="K70:L70"/>
    <mergeCell ref="B46:C46"/>
    <mergeCell ref="B56:C56"/>
    <mergeCell ref="B67:E67"/>
    <mergeCell ref="H67:I67"/>
    <mergeCell ref="B58:C58"/>
    <mergeCell ref="A63:E63"/>
    <mergeCell ref="H63:I63"/>
    <mergeCell ref="B64:E64"/>
    <mergeCell ref="H64:I64"/>
    <mergeCell ref="B65:E65"/>
    <mergeCell ref="H65:I65"/>
    <mergeCell ref="B66:E66"/>
    <mergeCell ref="H66:I66"/>
    <mergeCell ref="B47:C47"/>
    <mergeCell ref="B61:C61"/>
    <mergeCell ref="B59:C59"/>
    <mergeCell ref="K78:L78"/>
    <mergeCell ref="K79:L79"/>
    <mergeCell ref="K80:L80"/>
    <mergeCell ref="K81:L81"/>
    <mergeCell ref="K82:L82"/>
    <mergeCell ref="K83:L83"/>
    <mergeCell ref="K84:L84"/>
    <mergeCell ref="K71:L71"/>
    <mergeCell ref="K72:L72"/>
    <mergeCell ref="K73:L73"/>
    <mergeCell ref="K74:L74"/>
    <mergeCell ref="K75:L75"/>
    <mergeCell ref="K76:L76"/>
    <mergeCell ref="K77:L77"/>
    <mergeCell ref="K99:L99"/>
    <mergeCell ref="K100:L100"/>
    <mergeCell ref="K85:L85"/>
    <mergeCell ref="K86:L86"/>
    <mergeCell ref="K87:L87"/>
    <mergeCell ref="K88:L88"/>
    <mergeCell ref="K89:L89"/>
    <mergeCell ref="K90:L90"/>
    <mergeCell ref="K91:L91"/>
    <mergeCell ref="K92:L92"/>
    <mergeCell ref="K108:L108"/>
    <mergeCell ref="K109:L109"/>
    <mergeCell ref="K110:L110"/>
    <mergeCell ref="K111:L111"/>
    <mergeCell ref="K112:L112"/>
    <mergeCell ref="K113:L113"/>
    <mergeCell ref="K114:L114"/>
    <mergeCell ref="K101:L101"/>
    <mergeCell ref="K102:L102"/>
    <mergeCell ref="K103:L103"/>
    <mergeCell ref="K104:L104"/>
    <mergeCell ref="K105:L105"/>
    <mergeCell ref="K106:L106"/>
    <mergeCell ref="K107:L107"/>
    <mergeCell ref="B126:E126"/>
    <mergeCell ref="H126:I126"/>
    <mergeCell ref="K115:L115"/>
    <mergeCell ref="K116:L116"/>
    <mergeCell ref="K117:L117"/>
    <mergeCell ref="K118:L118"/>
    <mergeCell ref="K119:L119"/>
    <mergeCell ref="K120:L120"/>
    <mergeCell ref="K121:L121"/>
    <mergeCell ref="K122:L122"/>
    <mergeCell ref="H117:I117"/>
    <mergeCell ref="B119:E119"/>
    <mergeCell ref="H119:I119"/>
    <mergeCell ref="A115:E115"/>
    <mergeCell ref="H115:I115"/>
    <mergeCell ref="H116:I116"/>
    <mergeCell ref="B117:E117"/>
    <mergeCell ref="H121:I121"/>
    <mergeCell ref="K127:L127"/>
    <mergeCell ref="K128:L128"/>
    <mergeCell ref="K129:L129"/>
    <mergeCell ref="F146:F149"/>
    <mergeCell ref="H132:I132"/>
    <mergeCell ref="B133:E133"/>
    <mergeCell ref="H133:I133"/>
    <mergeCell ref="B131:E131"/>
    <mergeCell ref="H131:I131"/>
    <mergeCell ref="B135:E135"/>
    <mergeCell ref="H135:I135"/>
    <mergeCell ref="H134:I134"/>
    <mergeCell ref="B136:E136"/>
    <mergeCell ref="H139:I139"/>
    <mergeCell ref="B140:E140"/>
    <mergeCell ref="H140:I140"/>
    <mergeCell ref="B134:E134"/>
    <mergeCell ref="H136:I136"/>
    <mergeCell ref="B137:E137"/>
    <mergeCell ref="H137:I137"/>
    <mergeCell ref="B132:E132"/>
    <mergeCell ref="B128:E128"/>
    <mergeCell ref="H128:I128"/>
    <mergeCell ref="G145:I145"/>
    <mergeCell ref="H43:Q43"/>
    <mergeCell ref="K137:L137"/>
    <mergeCell ref="K138:L138"/>
    <mergeCell ref="K139:L139"/>
    <mergeCell ref="K140:L140"/>
    <mergeCell ref="B168:P168"/>
    <mergeCell ref="K130:L130"/>
    <mergeCell ref="K131:L131"/>
    <mergeCell ref="K132:L132"/>
    <mergeCell ref="K133:L133"/>
    <mergeCell ref="K134:L134"/>
    <mergeCell ref="K135:L135"/>
    <mergeCell ref="K136:L136"/>
    <mergeCell ref="G149:I149"/>
    <mergeCell ref="C146:D149"/>
    <mergeCell ref="C145:D145"/>
    <mergeCell ref="G146:I146"/>
    <mergeCell ref="G147:I147"/>
    <mergeCell ref="G148:I148"/>
    <mergeCell ref="E146:E148"/>
    <mergeCell ref="K123:L123"/>
    <mergeCell ref="K124:L124"/>
    <mergeCell ref="K125:L125"/>
    <mergeCell ref="K126:L126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96" max="16" man="1"/>
    <brk id="152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O198"/>
  <sheetViews>
    <sheetView view="pageBreakPreview" topLeftCell="A27" zoomScale="27" zoomScaleNormal="40" zoomScaleSheetLayoutView="27" zoomScalePageLayoutView="25" workbookViewId="0">
      <selection activeCell="F27" sqref="F27"/>
    </sheetView>
  </sheetViews>
  <sheetFormatPr defaultColWidth="9.21875" defaultRowHeight="24"/>
  <cols>
    <col min="1" max="1" width="82.21875" style="103" customWidth="1"/>
    <col min="2" max="2" width="221" style="104" customWidth="1"/>
    <col min="3" max="5" width="70.77734375" style="104" hidden="1" customWidth="1"/>
    <col min="6" max="19" width="9.21875" style="104"/>
    <col min="20" max="20" width="9.21875" style="104" customWidth="1"/>
    <col min="21" max="16384" width="9.21875" style="104"/>
  </cols>
  <sheetData>
    <row r="1" spans="1:8" s="95" customFormat="1" ht="134.25" customHeight="1">
      <c r="A1" s="93"/>
      <c r="B1" s="94"/>
      <c r="C1" s="94"/>
      <c r="D1" s="94"/>
      <c r="E1" s="94"/>
    </row>
    <row r="2" spans="1:8" s="95" customFormat="1" ht="37.5" customHeight="1">
      <c r="A2" s="94" t="str">
        <f>'1. CUTTING DOCKET'!B7</f>
        <v xml:space="preserve">STYLE NUMBER: </v>
      </c>
      <c r="B2" s="94" t="str">
        <f>'1. CUTTING DOCKET'!D7</f>
        <v>ST118574</v>
      </c>
      <c r="C2" s="94"/>
      <c r="D2" s="94"/>
      <c r="E2" s="94"/>
    </row>
    <row r="3" spans="1:8" s="95" customFormat="1" ht="37.5" customHeight="1">
      <c r="A3" s="96" t="str">
        <f>'1. CUTTING DOCKET'!B8</f>
        <v xml:space="preserve">STYLE NAME : </v>
      </c>
      <c r="B3" s="94" t="str">
        <f>'1. CUTTING DOCKET'!D8</f>
        <v>FLEECE VARSITY CREW</v>
      </c>
      <c r="C3" s="94"/>
      <c r="D3" s="94"/>
      <c r="E3" s="96"/>
    </row>
    <row r="4" spans="1:8" s="95" customFormat="1" ht="37.5" customHeight="1">
      <c r="A4" s="96" t="str">
        <f>'1. CUTTING DOCKET'!B9</f>
        <v>SEASON:</v>
      </c>
      <c r="B4" s="94" t="str">
        <f>'1. CUTTING DOCKET'!D9</f>
        <v>SP25 SAMPLING</v>
      </c>
      <c r="C4" s="94"/>
      <c r="D4" s="94"/>
      <c r="E4" s="96"/>
    </row>
    <row r="5" spans="1:8" s="95" customFormat="1" ht="54">
      <c r="A5" s="97"/>
      <c r="B5" s="115" t="str">
        <f>'1. CUTTING DOCKET'!D18</f>
        <v>BLACK 19-4008 TCX</v>
      </c>
      <c r="C5" s="115" t="str">
        <f>'1. CUTTING DOCKET'!D27</f>
        <v>GREEN</v>
      </c>
      <c r="D5" s="115" t="str">
        <f>'1. CUTTING DOCKET'!D30</f>
        <v>LT BLUE</v>
      </c>
      <c r="E5" s="115" t="str">
        <f>'1. CUTTING DOCKET'!D36</f>
        <v>WASHED BLACK</v>
      </c>
    </row>
    <row r="6" spans="1:8" s="99" customFormat="1" ht="51.75" customHeight="1">
      <c r="A6" s="98" t="s">
        <v>32</v>
      </c>
      <c r="B6" s="415" t="str">
        <f>'1. CUTTING DOCKET'!E46</f>
        <v>PFD</v>
      </c>
      <c r="C6" s="416"/>
      <c r="D6" s="416"/>
      <c r="E6" s="416"/>
    </row>
    <row r="7" spans="1:8" s="99" customFormat="1" ht="76.8" customHeight="1">
      <c r="A7" s="100" t="s">
        <v>33</v>
      </c>
      <c r="B7" s="415" t="str">
        <f>'1. CUTTING DOCKET'!B46</f>
        <v>66% COTTON 34% POLY 490GSM (CAMBER “LOFTY” FLEECE)</v>
      </c>
      <c r="C7" s="416"/>
      <c r="D7" s="416"/>
      <c r="E7" s="416"/>
    </row>
    <row r="8" spans="1:8" s="133" customFormat="1" ht="409.6" customHeight="1">
      <c r="A8" s="132" t="s">
        <v>131</v>
      </c>
      <c r="B8" s="423"/>
      <c r="C8" s="424"/>
      <c r="D8" s="424"/>
      <c r="E8" s="424"/>
      <c r="H8" s="134"/>
    </row>
    <row r="9" spans="1:8" s="133" customFormat="1" ht="70.5" customHeight="1">
      <c r="A9" s="98" t="s">
        <v>132</v>
      </c>
      <c r="B9" s="415" t="str">
        <f>'1. CUTTING DOCKET'!E47</f>
        <v>PFD</v>
      </c>
      <c r="C9" s="416"/>
      <c r="D9" s="416"/>
      <c r="E9" s="416"/>
    </row>
    <row r="10" spans="1:8" s="133" customFormat="1" ht="409.6" customHeight="1">
      <c r="A10" s="132" t="str">
        <f>'1. CUTTING DOCKET'!B47</f>
        <v>RIB 1X1 - 100%COTTON - 430GSM</v>
      </c>
      <c r="B10" s="425"/>
      <c r="C10" s="426"/>
      <c r="D10" s="426"/>
      <c r="E10" s="426"/>
      <c r="H10" s="134"/>
    </row>
    <row r="11" spans="1:8" s="133" customFormat="1" ht="92.55" customHeight="1">
      <c r="A11" s="98" t="str">
        <f>'1. CUTTING DOCKET'!B48</f>
        <v>SINGLE JERSEY 200GSM</v>
      </c>
      <c r="B11" s="415" t="str">
        <f>'1. CUTTING DOCKET'!E48</f>
        <v>PFD</v>
      </c>
      <c r="C11" s="416"/>
      <c r="D11" s="416"/>
      <c r="E11" s="416"/>
    </row>
    <row r="12" spans="1:8" s="133" customFormat="1" ht="409.6" customHeight="1">
      <c r="A12" s="231" t="str">
        <f>'1. CUTTING DOCKET'!D48</f>
        <v>VIỀN CỔ</v>
      </c>
      <c r="B12" s="425"/>
      <c r="C12" s="426"/>
      <c r="D12" s="426"/>
      <c r="E12" s="426"/>
      <c r="H12" s="134"/>
    </row>
    <row r="13" spans="1:8" s="99" customFormat="1" ht="44.25" customHeight="1">
      <c r="A13" s="98" t="s">
        <v>52</v>
      </c>
      <c r="B13" s="417" t="str">
        <f>'1. CUTTING DOCKET'!F64</f>
        <v>PFD</v>
      </c>
      <c r="C13" s="418"/>
      <c r="D13" s="418"/>
      <c r="E13" s="418"/>
    </row>
    <row r="14" spans="1:8" s="99" customFormat="1" ht="100.5" customHeight="1">
      <c r="A14" s="101" t="str">
        <f>'1. CUTTING DOCKET'!B64</f>
        <v>CHỈ 40/2 MAY CHÍNH + VẮT SỔ</v>
      </c>
      <c r="B14" s="419" t="str">
        <f>'1. CUTTING DOCKET'!G64</f>
        <v>DYEMAX</v>
      </c>
      <c r="C14" s="420"/>
      <c r="D14" s="420"/>
      <c r="E14" s="420"/>
    </row>
    <row r="15" spans="1:8" s="99" customFormat="1" ht="100.5" customHeight="1">
      <c r="A15" s="101" t="str">
        <f>'1. CUTTING DOCKET'!B68</f>
        <v>CHỈ 40/2 MAY NHÃN CHÍNH</v>
      </c>
      <c r="B15" s="419" t="s">
        <v>145</v>
      </c>
      <c r="C15" s="420"/>
      <c r="D15" s="420"/>
      <c r="E15" s="420"/>
    </row>
    <row r="16" spans="1:8" s="99" customFormat="1" ht="100.5" customHeight="1">
      <c r="A16" s="101" t="str">
        <f>'1. CUTTING DOCKET'!B72</f>
        <v>CHỈ SỬA HÀNG</v>
      </c>
      <c r="B16" s="247" t="str">
        <f>'1. CUTTING DOCKET'!G72</f>
        <v>TESTING</v>
      </c>
      <c r="C16" s="247" t="str">
        <f>'1. CUTTING DOCKET'!G73</f>
        <v>TESTING</v>
      </c>
      <c r="D16" s="140" t="str">
        <f>'1. CUTTING DOCKET'!G74</f>
        <v>TESTING</v>
      </c>
      <c r="E16" s="140" t="str">
        <f>'1. CUTTING DOCKET'!G75</f>
        <v>TESTING</v>
      </c>
    </row>
    <row r="17" spans="1:5" s="99" customFormat="1" ht="99.6" customHeight="1">
      <c r="A17" s="98" t="str">
        <f>'1. CUTTING DOCKET'!B76</f>
        <v>NHÃN CHÍNH - ZWVNL06</v>
      </c>
      <c r="B17" s="417" t="str">
        <f>'1. CUTTING DOCKET'!F76</f>
        <v>BLACK/ WHITE</v>
      </c>
      <c r="C17" s="418"/>
      <c r="D17" s="418"/>
      <c r="E17" s="418"/>
    </row>
    <row r="18" spans="1:5" s="99" customFormat="1" ht="288" customHeight="1">
      <c r="A18" s="102" t="s">
        <v>217</v>
      </c>
      <c r="B18" s="421"/>
      <c r="C18" s="422"/>
      <c r="D18" s="422"/>
      <c r="E18" s="422"/>
    </row>
    <row r="19" spans="1:5" s="99" customFormat="1" ht="100.5" customHeight="1">
      <c r="A19" s="98" t="str">
        <f>'1. CUTTING DOCKET'!B80</f>
        <v>NHÃN SIZE  - ZWVNL20</v>
      </c>
      <c r="B19" s="417" t="str">
        <f>'1. CUTTING DOCKET'!F80</f>
        <v>BLACK/ WHITE</v>
      </c>
      <c r="C19" s="418"/>
      <c r="D19" s="418"/>
      <c r="E19" s="418"/>
    </row>
    <row r="20" spans="1:5" s="99" customFormat="1" ht="206.25" customHeight="1">
      <c r="A20" s="101" t="s">
        <v>134</v>
      </c>
      <c r="B20" s="427"/>
      <c r="C20" s="428"/>
      <c r="D20" s="428"/>
      <c r="E20" s="428"/>
    </row>
    <row r="21" spans="1:5" s="99" customFormat="1" ht="191.55" customHeight="1">
      <c r="A21" s="98" t="str">
        <f>'1. CUTTING DOCKET'!B85</f>
        <v>NHÃN THÀNH PHẦN 2 LÁ 66% COTTON 34% POLYESTER</v>
      </c>
      <c r="B21" s="417" t="str">
        <f>'1. CUTTING DOCKET'!F85</f>
        <v>NỀN TRẮNG CHỮ ĐEN</v>
      </c>
      <c r="C21" s="418"/>
      <c r="D21" s="418"/>
      <c r="E21" s="418" t="e">
        <f>#REF!</f>
        <v>#REF!</v>
      </c>
    </row>
    <row r="22" spans="1:5" s="99" customFormat="1" ht="409.5" customHeight="1">
      <c r="A22" s="413" t="s">
        <v>324</v>
      </c>
      <c r="B22" s="429" t="s">
        <v>251</v>
      </c>
      <c r="C22" s="430"/>
      <c r="D22" s="430"/>
      <c r="E22" s="430"/>
    </row>
    <row r="23" spans="1:5" s="99" customFormat="1" ht="409.5" customHeight="1">
      <c r="A23" s="414"/>
      <c r="B23" s="429" t="s">
        <v>252</v>
      </c>
      <c r="C23" s="430"/>
      <c r="D23" s="430"/>
      <c r="E23" s="430"/>
    </row>
    <row r="24" spans="1:5" s="99" customFormat="1" ht="91.05" customHeight="1">
      <c r="A24" s="98" t="str">
        <f>'1. CUTTING DOCKET'!B89</f>
        <v>NHÃN TRANG TRÍ - ZDNA01</v>
      </c>
      <c r="B24" s="417" t="str">
        <f>'1. CUTTING DOCKET'!F89</f>
        <v>GREY /WHITE</v>
      </c>
      <c r="C24" s="418"/>
      <c r="D24" s="418"/>
      <c r="E24" s="418" t="e">
        <f>#REF!</f>
        <v>#REF!</v>
      </c>
    </row>
    <row r="25" spans="1:5" s="99" customFormat="1" ht="369" customHeight="1">
      <c r="A25" s="102" t="s">
        <v>325</v>
      </c>
      <c r="B25" s="421"/>
      <c r="C25" s="422"/>
      <c r="D25" s="422"/>
      <c r="E25" s="422"/>
    </row>
    <row r="26" spans="1:5" s="99" customFormat="1" ht="59.55" customHeight="1">
      <c r="A26" s="98" t="str">
        <f>'1. CUTTING DOCKET'!B93</f>
        <v>DÂY BÁNH PHỞ</v>
      </c>
      <c r="B26" s="417" t="s">
        <v>123</v>
      </c>
      <c r="C26" s="418"/>
      <c r="D26" s="418"/>
      <c r="E26" s="418" t="e">
        <f>#REF!</f>
        <v>#REF!</v>
      </c>
    </row>
    <row r="27" spans="1:5" s="99" customFormat="1" ht="346.5" customHeight="1">
      <c r="A27" s="102" t="s">
        <v>218</v>
      </c>
      <c r="B27" s="160"/>
      <c r="C27" s="161"/>
      <c r="D27" s="161"/>
      <c r="E27" s="161"/>
    </row>
    <row r="28" spans="1:5" s="129" customFormat="1" ht="97.05" customHeight="1">
      <c r="A28" s="98" t="str">
        <f>'1. CUTTING DOCKET'!B99</f>
        <v>STICKER DÁN THẺ BÀI + BAO- SMST</v>
      </c>
      <c r="B28" s="417" t="str">
        <f>'1. CUTTING DOCKET'!F99</f>
        <v>NỀN TRẮNG CHỮ ĐEN</v>
      </c>
      <c r="C28" s="418"/>
      <c r="D28" s="418"/>
      <c r="E28" s="418" t="e">
        <f>#REF!</f>
        <v>#REF!</v>
      </c>
    </row>
    <row r="29" spans="1:5" s="99" customFormat="1" ht="299.25" customHeight="1">
      <c r="A29" s="101" t="s">
        <v>195</v>
      </c>
      <c r="B29" s="431" t="s">
        <v>139</v>
      </c>
      <c r="C29" s="432"/>
      <c r="D29" s="432"/>
      <c r="E29" s="432"/>
    </row>
    <row r="30" spans="1:5" s="133" customFormat="1" ht="99" customHeight="1">
      <c r="A30" s="98" t="str">
        <f>'1. CUTTING DOCKET'!B107</f>
        <v>THẺ BÀI 2 LÁ - ZHGT09</v>
      </c>
      <c r="B30" s="417" t="str">
        <f>'1. CUTTING DOCKET'!F107</f>
        <v>NỀN NATURAL CHỮ ĐEN</v>
      </c>
      <c r="C30" s="418"/>
      <c r="D30" s="418"/>
      <c r="E30" s="418" t="e">
        <f>#REF!</f>
        <v>#REF!</v>
      </c>
    </row>
    <row r="31" spans="1:5" s="133" customFormat="1" ht="242.1" customHeight="1">
      <c r="A31" s="101" t="s">
        <v>140</v>
      </c>
      <c r="B31" s="433"/>
      <c r="C31" s="434"/>
      <c r="D31" s="434"/>
      <c r="E31" s="434"/>
    </row>
    <row r="32" spans="1:5" s="99" customFormat="1" ht="41.4">
      <c r="A32" s="98" t="str">
        <f>'1. CUTTING DOCKET'!B111</f>
        <v>BAO NYLON 25" x 20" + 2"</v>
      </c>
      <c r="B32" s="417" t="str">
        <f>'1. CUTTING DOCKET'!F111</f>
        <v>CLEAR</v>
      </c>
      <c r="C32" s="418"/>
      <c r="D32" s="418"/>
      <c r="E32" s="418" t="e">
        <f>#REF!</f>
        <v>#REF!</v>
      </c>
    </row>
    <row r="33" spans="1:5" s="99" customFormat="1" ht="181.5" customHeight="1">
      <c r="A33" s="102"/>
      <c r="B33" s="433"/>
      <c r="C33" s="434"/>
      <c r="D33" s="434"/>
      <c r="E33" s="434"/>
    </row>
    <row r="34" spans="1:5" s="99" customFormat="1" ht="166.5" customHeight="1">
      <c r="A34" s="141" t="s">
        <v>146</v>
      </c>
      <c r="B34" s="417" t="str">
        <f>'1. CUTTING DOCKET'!F116</f>
        <v>NATURAL</v>
      </c>
      <c r="C34" s="418"/>
      <c r="D34" s="418"/>
      <c r="E34" s="418" t="e">
        <f>#REF!</f>
        <v>#REF!</v>
      </c>
    </row>
    <row r="35" spans="1:5" s="99" customFormat="1" ht="267.75" customHeight="1">
      <c r="A35" s="142" t="s">
        <v>147</v>
      </c>
      <c r="B35" s="433"/>
      <c r="C35" s="434"/>
      <c r="D35" s="434"/>
      <c r="E35" s="434"/>
    </row>
    <row r="36" spans="1:5" s="99" customFormat="1" ht="69" customHeight="1">
      <c r="A36" s="98" t="str">
        <f>'1. CUTTING DOCKET'!B128</f>
        <v xml:space="preserve">GIẤY CHỐNG ẨM </v>
      </c>
      <c r="B36" s="417" t="s">
        <v>38</v>
      </c>
      <c r="C36" s="418"/>
      <c r="D36" s="418"/>
      <c r="E36" s="418" t="s">
        <v>38</v>
      </c>
    </row>
    <row r="37" spans="1:5" s="99" customFormat="1" ht="121.5" customHeight="1">
      <c r="A37" s="101" t="s">
        <v>130</v>
      </c>
      <c r="B37" s="433"/>
      <c r="C37" s="434"/>
      <c r="D37" s="434"/>
      <c r="E37" s="434"/>
    </row>
    <row r="38" spans="1:5" s="99" customFormat="1" ht="54" customHeight="1">
      <c r="A38" s="98" t="s">
        <v>128</v>
      </c>
      <c r="B38" s="417" t="s">
        <v>123</v>
      </c>
      <c r="C38" s="418"/>
      <c r="D38" s="418"/>
      <c r="E38" s="418" t="s">
        <v>123</v>
      </c>
    </row>
    <row r="39" spans="1:5" s="99" customFormat="1" ht="149.25" customHeight="1">
      <c r="A39" s="101" t="s">
        <v>130</v>
      </c>
      <c r="B39" s="433"/>
      <c r="C39" s="434"/>
      <c r="D39" s="434"/>
      <c r="E39" s="434"/>
    </row>
    <row r="40" spans="1:5" ht="82.8">
      <c r="A40" s="98" t="s">
        <v>150</v>
      </c>
      <c r="B40" s="435" t="s">
        <v>151</v>
      </c>
      <c r="C40" s="436"/>
      <c r="D40" s="436"/>
      <c r="E40" s="436"/>
    </row>
    <row r="41" spans="1:5" ht="219" customHeight="1">
      <c r="A41" s="101"/>
      <c r="B41" s="433"/>
      <c r="C41" s="434"/>
      <c r="D41" s="434"/>
      <c r="E41" s="434"/>
    </row>
    <row r="170" ht="69" customHeight="1"/>
    <row r="171" ht="100.5" customHeight="1"/>
    <row r="172" ht="49.05" customHeight="1"/>
    <row r="190" spans="2:15" s="127" customFormat="1" ht="144.75" customHeight="1">
      <c r="B190" s="317" t="s">
        <v>244</v>
      </c>
      <c r="C190" s="317"/>
      <c r="D190" s="317"/>
      <c r="E190" s="317"/>
      <c r="F190" s="317"/>
      <c r="G190" s="317"/>
      <c r="H190" s="317"/>
      <c r="I190" s="317"/>
      <c r="J190" s="317"/>
      <c r="K190" s="317"/>
      <c r="L190" s="317"/>
      <c r="M190" s="317"/>
      <c r="N190" s="317"/>
      <c r="O190" s="317"/>
    </row>
    <row r="191" spans="2:15" s="127" customFormat="1" ht="32.4">
      <c r="B191" s="408" t="s">
        <v>245</v>
      </c>
      <c r="C191" s="408"/>
      <c r="D191" s="408"/>
      <c r="E191" s="408"/>
      <c r="F191" s="240"/>
      <c r="G191" s="240"/>
      <c r="H191" s="238" t="s">
        <v>223</v>
      </c>
      <c r="I191" s="240"/>
    </row>
    <row r="192" spans="2:15" s="127" customFormat="1" ht="32.4">
      <c r="B192" s="238" t="s">
        <v>224</v>
      </c>
      <c r="C192" s="238" t="s">
        <v>225</v>
      </c>
      <c r="D192" s="238" t="s">
        <v>226</v>
      </c>
      <c r="E192" s="238" t="s">
        <v>227</v>
      </c>
      <c r="F192" s="238" t="s">
        <v>224</v>
      </c>
      <c r="G192" s="238" t="s">
        <v>225</v>
      </c>
      <c r="H192" s="238" t="s">
        <v>226</v>
      </c>
      <c r="I192" s="238" t="s">
        <v>227</v>
      </c>
    </row>
    <row r="193" spans="2:9" s="127" customFormat="1" ht="32.4">
      <c r="B193" s="238" t="s">
        <v>228</v>
      </c>
      <c r="C193" s="238" t="s">
        <v>229</v>
      </c>
      <c r="D193" s="238" t="s">
        <v>230</v>
      </c>
      <c r="E193" s="238" t="s">
        <v>231</v>
      </c>
      <c r="F193" s="238" t="s">
        <v>228</v>
      </c>
      <c r="G193" s="238" t="s">
        <v>229</v>
      </c>
      <c r="H193" s="238" t="s">
        <v>230</v>
      </c>
      <c r="I193" s="238" t="s">
        <v>231</v>
      </c>
    </row>
    <row r="194" spans="2:9" s="127" customFormat="1" ht="32.4">
      <c r="B194" s="240" t="s">
        <v>59</v>
      </c>
      <c r="C194" s="240" t="s">
        <v>59</v>
      </c>
      <c r="D194" s="240" t="s">
        <v>232</v>
      </c>
      <c r="E194" s="240" t="s">
        <v>246</v>
      </c>
      <c r="F194" s="240" t="s">
        <v>59</v>
      </c>
      <c r="G194" s="240" t="s">
        <v>59</v>
      </c>
      <c r="H194" s="240" t="s">
        <v>232</v>
      </c>
      <c r="I194" s="240" t="s">
        <v>233</v>
      </c>
    </row>
    <row r="195" spans="2:9" s="127" customFormat="1" ht="32.4">
      <c r="B195" s="240" t="s">
        <v>10</v>
      </c>
      <c r="C195" s="240" t="s">
        <v>10</v>
      </c>
      <c r="D195" s="240" t="s">
        <v>10</v>
      </c>
      <c r="E195" s="240" t="s">
        <v>247</v>
      </c>
      <c r="F195" s="240" t="s">
        <v>10</v>
      </c>
      <c r="G195" s="240" t="s">
        <v>10</v>
      </c>
      <c r="H195" s="240" t="s">
        <v>10</v>
      </c>
      <c r="I195" s="240" t="s">
        <v>234</v>
      </c>
    </row>
    <row r="196" spans="2:9" s="127" customFormat="1" ht="32.4">
      <c r="B196" s="240" t="s">
        <v>56</v>
      </c>
      <c r="C196" s="240" t="s">
        <v>56</v>
      </c>
      <c r="D196" s="240" t="s">
        <v>235</v>
      </c>
      <c r="E196" s="240" t="s">
        <v>248</v>
      </c>
      <c r="F196" s="240" t="s">
        <v>56</v>
      </c>
      <c r="G196" s="240" t="s">
        <v>56</v>
      </c>
      <c r="H196" s="240" t="s">
        <v>235</v>
      </c>
      <c r="I196" s="240" t="s">
        <v>236</v>
      </c>
    </row>
    <row r="197" spans="2:9" s="127" customFormat="1" ht="32.4">
      <c r="B197" s="240" t="s">
        <v>57</v>
      </c>
      <c r="C197" s="240" t="s">
        <v>57</v>
      </c>
      <c r="D197" s="240" t="s">
        <v>237</v>
      </c>
      <c r="E197" s="240" t="s">
        <v>249</v>
      </c>
      <c r="F197" s="240" t="s">
        <v>57</v>
      </c>
      <c r="G197" s="240" t="s">
        <v>57</v>
      </c>
      <c r="H197" s="240" t="s">
        <v>237</v>
      </c>
      <c r="I197" s="240" t="s">
        <v>238</v>
      </c>
    </row>
    <row r="198" spans="2:9" s="127" customFormat="1" ht="32.4">
      <c r="B198" s="240" t="s">
        <v>58</v>
      </c>
      <c r="C198" s="240" t="s">
        <v>58</v>
      </c>
      <c r="D198" s="240" t="s">
        <v>239</v>
      </c>
      <c r="E198" s="240" t="s">
        <v>250</v>
      </c>
      <c r="F198" s="240" t="s">
        <v>58</v>
      </c>
      <c r="G198" s="240" t="s">
        <v>58</v>
      </c>
      <c r="H198" s="240" t="s">
        <v>239</v>
      </c>
      <c r="I198" s="240" t="s">
        <v>240</v>
      </c>
    </row>
  </sheetData>
  <mergeCells count="37">
    <mergeCell ref="B190:O190"/>
    <mergeCell ref="B191:E191"/>
    <mergeCell ref="B29:E29"/>
    <mergeCell ref="B30:E30"/>
    <mergeCell ref="B31:E31"/>
    <mergeCell ref="B40:E40"/>
    <mergeCell ref="B41:E41"/>
    <mergeCell ref="B32:E32"/>
    <mergeCell ref="B39:E39"/>
    <mergeCell ref="B33:E33"/>
    <mergeCell ref="B34:E34"/>
    <mergeCell ref="B35:E35"/>
    <mergeCell ref="B36:E36"/>
    <mergeCell ref="B37:E37"/>
    <mergeCell ref="B38:E38"/>
    <mergeCell ref="B28:E28"/>
    <mergeCell ref="B26:E26"/>
    <mergeCell ref="B14:E14"/>
    <mergeCell ref="B24:E24"/>
    <mergeCell ref="B25:E25"/>
    <mergeCell ref="B22:E22"/>
    <mergeCell ref="B23:E23"/>
    <mergeCell ref="A22:A23"/>
    <mergeCell ref="B6:E6"/>
    <mergeCell ref="B9:E9"/>
    <mergeCell ref="B13:E13"/>
    <mergeCell ref="B7:E7"/>
    <mergeCell ref="B15:E15"/>
    <mergeCell ref="B17:E17"/>
    <mergeCell ref="B18:E18"/>
    <mergeCell ref="B19:E19"/>
    <mergeCell ref="B21:E21"/>
    <mergeCell ref="B8:E8"/>
    <mergeCell ref="B10:E10"/>
    <mergeCell ref="B11:E11"/>
    <mergeCell ref="B20:E20"/>
    <mergeCell ref="B12:E12"/>
  </mergeCells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3" max="4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21"/>
  <sheetViews>
    <sheetView zoomScale="76" zoomScaleNormal="76" workbookViewId="0">
      <selection activeCell="A2" sqref="A2:XFD21"/>
    </sheetView>
  </sheetViews>
  <sheetFormatPr defaultRowHeight="14.4"/>
  <cols>
    <col min="1" max="1" width="17" bestFit="1" customWidth="1"/>
    <col min="2" max="2" width="26.21875" bestFit="1" customWidth="1"/>
    <col min="3" max="3" width="13.21875" bestFit="1" customWidth="1"/>
    <col min="4" max="4" width="12.77734375" bestFit="1" customWidth="1"/>
    <col min="5" max="5" width="5.77734375" bestFit="1" customWidth="1"/>
    <col min="6" max="6" width="15" bestFit="1" customWidth="1"/>
  </cols>
  <sheetData>
    <row r="1" spans="1:6" s="144" customFormat="1" ht="18">
      <c r="A1" s="143" t="s">
        <v>155</v>
      </c>
      <c r="B1" s="143" t="s">
        <v>156</v>
      </c>
      <c r="C1" s="143" t="s">
        <v>157</v>
      </c>
      <c r="D1" s="143" t="s">
        <v>158</v>
      </c>
      <c r="E1" s="143" t="s">
        <v>159</v>
      </c>
      <c r="F1" s="143" t="s">
        <v>160</v>
      </c>
    </row>
    <row r="2" spans="1:6" ht="29.25" customHeight="1">
      <c r="A2" s="200"/>
      <c r="B2" s="200"/>
      <c r="C2" s="200"/>
      <c r="D2" s="200"/>
      <c r="E2" s="200"/>
      <c r="F2" s="200"/>
    </row>
    <row r="3" spans="1:6" ht="29.25" customHeight="1">
      <c r="A3" s="200"/>
      <c r="B3" s="200"/>
      <c r="C3" s="200"/>
      <c r="D3" s="200"/>
      <c r="E3" s="200"/>
      <c r="F3" s="200"/>
    </row>
    <row r="4" spans="1:6" ht="29.25" customHeight="1">
      <c r="A4" s="200"/>
      <c r="B4" s="200"/>
      <c r="C4" s="200"/>
      <c r="D4" s="200"/>
      <c r="E4" s="200"/>
      <c r="F4" s="200"/>
    </row>
    <row r="5" spans="1:6" ht="29.25" customHeight="1">
      <c r="A5" s="200"/>
      <c r="B5" s="200"/>
      <c r="C5" s="200"/>
      <c r="D5" s="200"/>
      <c r="E5" s="200"/>
      <c r="F5" s="200"/>
    </row>
    <row r="6" spans="1:6" ht="29.25" customHeight="1">
      <c r="A6" s="200"/>
      <c r="B6" s="200"/>
      <c r="C6" s="200"/>
      <c r="D6" s="200"/>
      <c r="E6" s="200"/>
      <c r="F6" s="200"/>
    </row>
    <row r="7" spans="1:6" ht="29.25" customHeight="1">
      <c r="A7" s="200"/>
      <c r="B7" s="200"/>
      <c r="C7" s="200"/>
      <c r="D7" s="200"/>
      <c r="E7" s="200"/>
      <c r="F7" s="200"/>
    </row>
    <row r="8" spans="1:6" ht="29.25" customHeight="1">
      <c r="A8" s="200"/>
      <c r="B8" s="200"/>
      <c r="C8" s="200"/>
      <c r="D8" s="200"/>
      <c r="E8" s="200"/>
      <c r="F8" s="200"/>
    </row>
    <row r="9" spans="1:6" ht="29.25" customHeight="1">
      <c r="A9" s="200"/>
      <c r="B9" s="200"/>
      <c r="C9" s="200"/>
      <c r="D9" s="200"/>
      <c r="E9" s="200"/>
      <c r="F9" s="200"/>
    </row>
    <row r="10" spans="1:6" ht="29.25" customHeight="1">
      <c r="A10" s="200"/>
      <c r="B10" s="200"/>
      <c r="C10" s="200"/>
      <c r="D10" s="200"/>
      <c r="E10" s="200"/>
      <c r="F10" s="200"/>
    </row>
    <row r="11" spans="1:6" ht="29.25" customHeight="1">
      <c r="A11" s="200"/>
      <c r="B11" s="200"/>
      <c r="C11" s="200"/>
      <c r="D11" s="200"/>
      <c r="E11" s="200"/>
      <c r="F11" s="200"/>
    </row>
    <row r="12" spans="1:6" ht="29.25" customHeight="1">
      <c r="A12" s="200"/>
      <c r="B12" s="200"/>
      <c r="C12" s="200"/>
      <c r="D12" s="200"/>
      <c r="E12" s="200"/>
      <c r="F12" s="200"/>
    </row>
    <row r="13" spans="1:6" ht="29.25" customHeight="1">
      <c r="A13" s="200"/>
      <c r="B13" s="200"/>
      <c r="C13" s="200"/>
      <c r="D13" s="200"/>
      <c r="E13" s="200"/>
      <c r="F13" s="200"/>
    </row>
    <row r="14" spans="1:6" ht="29.25" customHeight="1">
      <c r="A14" s="200"/>
      <c r="B14" s="200"/>
      <c r="C14" s="200"/>
      <c r="D14" s="200"/>
      <c r="E14" s="200"/>
      <c r="F14" s="200"/>
    </row>
    <row r="15" spans="1:6" ht="29.25" customHeight="1">
      <c r="A15" s="200"/>
      <c r="B15" s="200"/>
      <c r="C15" s="200"/>
      <c r="D15" s="200"/>
      <c r="E15" s="200"/>
      <c r="F15" s="200"/>
    </row>
    <row r="16" spans="1:6" ht="29.25" customHeight="1">
      <c r="A16" s="200"/>
      <c r="B16" s="200"/>
      <c r="C16" s="200"/>
      <c r="D16" s="200"/>
      <c r="E16" s="200"/>
      <c r="F16" s="200"/>
    </row>
    <row r="17" spans="1:6" ht="29.25" customHeight="1">
      <c r="A17" s="200"/>
      <c r="B17" s="200"/>
      <c r="C17" s="200"/>
      <c r="D17" s="200"/>
      <c r="E17" s="200"/>
      <c r="F17" s="200"/>
    </row>
    <row r="18" spans="1:6" ht="29.25" customHeight="1">
      <c r="A18" s="200"/>
      <c r="B18" s="200"/>
      <c r="C18" s="200"/>
      <c r="D18" s="200"/>
      <c r="E18" s="200"/>
      <c r="F18" s="200"/>
    </row>
    <row r="19" spans="1:6" ht="29.25" customHeight="1">
      <c r="A19" s="200"/>
      <c r="B19" s="200"/>
      <c r="C19" s="200"/>
      <c r="D19" s="200"/>
      <c r="E19" s="200"/>
      <c r="F19" s="200"/>
    </row>
    <row r="20" spans="1:6" ht="32.549999999999997" customHeight="1">
      <c r="A20" s="200"/>
      <c r="B20" s="200"/>
      <c r="C20" s="200"/>
      <c r="D20" s="200"/>
      <c r="E20" s="200"/>
      <c r="F20" s="200"/>
    </row>
    <row r="21" spans="1:6" ht="32.549999999999997" customHeight="1">
      <c r="A21" s="200"/>
      <c r="B21" s="200"/>
      <c r="C21" s="200"/>
      <c r="D21" s="200"/>
      <c r="E21" s="248"/>
      <c r="F21" s="248"/>
    </row>
  </sheetData>
  <pageMargins left="0.25" right="0.25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H66"/>
  <sheetViews>
    <sheetView view="pageBreakPreview" topLeftCell="A6" zoomScaleNormal="100" zoomScaleSheetLayoutView="100" zoomScalePageLayoutView="70" workbookViewId="0">
      <selection activeCell="G11" sqref="G11"/>
    </sheetView>
  </sheetViews>
  <sheetFormatPr defaultColWidth="9.77734375" defaultRowHeight="18.600000000000001"/>
  <cols>
    <col min="1" max="1" width="5.44140625" style="159" bestFit="1" customWidth="1"/>
    <col min="2" max="2" width="17.5546875" style="159" customWidth="1"/>
    <col min="3" max="3" width="10.5546875" style="159" customWidth="1"/>
    <col min="4" max="4" width="20" style="159" customWidth="1"/>
    <col min="5" max="5" width="2.44140625" style="159" customWidth="1"/>
    <col min="6" max="6" width="15.77734375" style="159" customWidth="1"/>
    <col min="7" max="7" width="19.44140625" style="159" customWidth="1"/>
    <col min="8" max="8" width="45.5546875" style="159" customWidth="1"/>
    <col min="9" max="254" width="9.77734375" style="159"/>
    <col min="255" max="255" width="3.77734375" style="159" customWidth="1"/>
    <col min="256" max="257" width="9.5546875" style="159" customWidth="1"/>
    <col min="258" max="259" width="14.5546875" style="159" customWidth="1"/>
    <col min="260" max="260" width="0" style="159" hidden="1" customWidth="1"/>
    <col min="261" max="267" width="9.5546875" style="159" customWidth="1"/>
    <col min="268" max="510" width="9.77734375" style="159"/>
    <col min="511" max="511" width="3.77734375" style="159" customWidth="1"/>
    <col min="512" max="513" width="9.5546875" style="159" customWidth="1"/>
    <col min="514" max="515" width="14.5546875" style="159" customWidth="1"/>
    <col min="516" max="516" width="0" style="159" hidden="1" customWidth="1"/>
    <col min="517" max="523" width="9.5546875" style="159" customWidth="1"/>
    <col min="524" max="766" width="9.77734375" style="159"/>
    <col min="767" max="767" width="3.77734375" style="159" customWidth="1"/>
    <col min="768" max="769" width="9.5546875" style="159" customWidth="1"/>
    <col min="770" max="771" width="14.5546875" style="159" customWidth="1"/>
    <col min="772" max="772" width="0" style="159" hidden="1" customWidth="1"/>
    <col min="773" max="779" width="9.5546875" style="159" customWidth="1"/>
    <col min="780" max="1022" width="9.77734375" style="159"/>
    <col min="1023" max="1023" width="3.77734375" style="159" customWidth="1"/>
    <col min="1024" max="1025" width="9.5546875" style="159" customWidth="1"/>
    <col min="1026" max="1027" width="14.5546875" style="159" customWidth="1"/>
    <col min="1028" max="1028" width="0" style="159" hidden="1" customWidth="1"/>
    <col min="1029" max="1035" width="9.5546875" style="159" customWidth="1"/>
    <col min="1036" max="1278" width="9.77734375" style="159"/>
    <col min="1279" max="1279" width="3.77734375" style="159" customWidth="1"/>
    <col min="1280" max="1281" width="9.5546875" style="159" customWidth="1"/>
    <col min="1282" max="1283" width="14.5546875" style="159" customWidth="1"/>
    <col min="1284" max="1284" width="0" style="159" hidden="1" customWidth="1"/>
    <col min="1285" max="1291" width="9.5546875" style="159" customWidth="1"/>
    <col min="1292" max="1534" width="9.77734375" style="159"/>
    <col min="1535" max="1535" width="3.77734375" style="159" customWidth="1"/>
    <col min="1536" max="1537" width="9.5546875" style="159" customWidth="1"/>
    <col min="1538" max="1539" width="14.5546875" style="159" customWidth="1"/>
    <col min="1540" max="1540" width="0" style="159" hidden="1" customWidth="1"/>
    <col min="1541" max="1547" width="9.5546875" style="159" customWidth="1"/>
    <col min="1548" max="1790" width="9.77734375" style="159"/>
    <col min="1791" max="1791" width="3.77734375" style="159" customWidth="1"/>
    <col min="1792" max="1793" width="9.5546875" style="159" customWidth="1"/>
    <col min="1794" max="1795" width="14.5546875" style="159" customWidth="1"/>
    <col min="1796" max="1796" width="0" style="159" hidden="1" customWidth="1"/>
    <col min="1797" max="1803" width="9.5546875" style="159" customWidth="1"/>
    <col min="1804" max="2046" width="9.77734375" style="159"/>
    <col min="2047" max="2047" width="3.77734375" style="159" customWidth="1"/>
    <col min="2048" max="2049" width="9.5546875" style="159" customWidth="1"/>
    <col min="2050" max="2051" width="14.5546875" style="159" customWidth="1"/>
    <col min="2052" max="2052" width="0" style="159" hidden="1" customWidth="1"/>
    <col min="2053" max="2059" width="9.5546875" style="159" customWidth="1"/>
    <col min="2060" max="2302" width="9.77734375" style="159"/>
    <col min="2303" max="2303" width="3.77734375" style="159" customWidth="1"/>
    <col min="2304" max="2305" width="9.5546875" style="159" customWidth="1"/>
    <col min="2306" max="2307" width="14.5546875" style="159" customWidth="1"/>
    <col min="2308" max="2308" width="0" style="159" hidden="1" customWidth="1"/>
    <col min="2309" max="2315" width="9.5546875" style="159" customWidth="1"/>
    <col min="2316" max="2558" width="9.77734375" style="159"/>
    <col min="2559" max="2559" width="3.77734375" style="159" customWidth="1"/>
    <col min="2560" max="2561" width="9.5546875" style="159" customWidth="1"/>
    <col min="2562" max="2563" width="14.5546875" style="159" customWidth="1"/>
    <col min="2564" max="2564" width="0" style="159" hidden="1" customWidth="1"/>
    <col min="2565" max="2571" width="9.5546875" style="159" customWidth="1"/>
    <col min="2572" max="2814" width="9.77734375" style="159"/>
    <col min="2815" max="2815" width="3.77734375" style="159" customWidth="1"/>
    <col min="2816" max="2817" width="9.5546875" style="159" customWidth="1"/>
    <col min="2818" max="2819" width="14.5546875" style="159" customWidth="1"/>
    <col min="2820" max="2820" width="0" style="159" hidden="1" customWidth="1"/>
    <col min="2821" max="2827" width="9.5546875" style="159" customWidth="1"/>
    <col min="2828" max="3070" width="9.77734375" style="159"/>
    <col min="3071" max="3071" width="3.77734375" style="159" customWidth="1"/>
    <col min="3072" max="3073" width="9.5546875" style="159" customWidth="1"/>
    <col min="3074" max="3075" width="14.5546875" style="159" customWidth="1"/>
    <col min="3076" max="3076" width="0" style="159" hidden="1" customWidth="1"/>
    <col min="3077" max="3083" width="9.5546875" style="159" customWidth="1"/>
    <col min="3084" max="3326" width="9.77734375" style="159"/>
    <col min="3327" max="3327" width="3.77734375" style="159" customWidth="1"/>
    <col min="3328" max="3329" width="9.5546875" style="159" customWidth="1"/>
    <col min="3330" max="3331" width="14.5546875" style="159" customWidth="1"/>
    <col min="3332" max="3332" width="0" style="159" hidden="1" customWidth="1"/>
    <col min="3333" max="3339" width="9.5546875" style="159" customWidth="1"/>
    <col min="3340" max="3582" width="9.77734375" style="159"/>
    <col min="3583" max="3583" width="3.77734375" style="159" customWidth="1"/>
    <col min="3584" max="3585" width="9.5546875" style="159" customWidth="1"/>
    <col min="3586" max="3587" width="14.5546875" style="159" customWidth="1"/>
    <col min="3588" max="3588" width="0" style="159" hidden="1" customWidth="1"/>
    <col min="3589" max="3595" width="9.5546875" style="159" customWidth="1"/>
    <col min="3596" max="3838" width="9.77734375" style="159"/>
    <col min="3839" max="3839" width="3.77734375" style="159" customWidth="1"/>
    <col min="3840" max="3841" width="9.5546875" style="159" customWidth="1"/>
    <col min="3842" max="3843" width="14.5546875" style="159" customWidth="1"/>
    <col min="3844" max="3844" width="0" style="159" hidden="1" customWidth="1"/>
    <col min="3845" max="3851" width="9.5546875" style="159" customWidth="1"/>
    <col min="3852" max="4094" width="9.77734375" style="159"/>
    <col min="4095" max="4095" width="3.77734375" style="159" customWidth="1"/>
    <col min="4096" max="4097" width="9.5546875" style="159" customWidth="1"/>
    <col min="4098" max="4099" width="14.5546875" style="159" customWidth="1"/>
    <col min="4100" max="4100" width="0" style="159" hidden="1" customWidth="1"/>
    <col min="4101" max="4107" width="9.5546875" style="159" customWidth="1"/>
    <col min="4108" max="4350" width="9.77734375" style="159"/>
    <col min="4351" max="4351" width="3.77734375" style="159" customWidth="1"/>
    <col min="4352" max="4353" width="9.5546875" style="159" customWidth="1"/>
    <col min="4354" max="4355" width="14.5546875" style="159" customWidth="1"/>
    <col min="4356" max="4356" width="0" style="159" hidden="1" customWidth="1"/>
    <col min="4357" max="4363" width="9.5546875" style="159" customWidth="1"/>
    <col min="4364" max="4606" width="9.77734375" style="159"/>
    <col min="4607" max="4607" width="3.77734375" style="159" customWidth="1"/>
    <col min="4608" max="4609" width="9.5546875" style="159" customWidth="1"/>
    <col min="4610" max="4611" width="14.5546875" style="159" customWidth="1"/>
    <col min="4612" max="4612" width="0" style="159" hidden="1" customWidth="1"/>
    <col min="4613" max="4619" width="9.5546875" style="159" customWidth="1"/>
    <col min="4620" max="4862" width="9.77734375" style="159"/>
    <col min="4863" max="4863" width="3.77734375" style="159" customWidth="1"/>
    <col min="4864" max="4865" width="9.5546875" style="159" customWidth="1"/>
    <col min="4866" max="4867" width="14.5546875" style="159" customWidth="1"/>
    <col min="4868" max="4868" width="0" style="159" hidden="1" customWidth="1"/>
    <col min="4869" max="4875" width="9.5546875" style="159" customWidth="1"/>
    <col min="4876" max="5118" width="9.77734375" style="159"/>
    <col min="5119" max="5119" width="3.77734375" style="159" customWidth="1"/>
    <col min="5120" max="5121" width="9.5546875" style="159" customWidth="1"/>
    <col min="5122" max="5123" width="14.5546875" style="159" customWidth="1"/>
    <col min="5124" max="5124" width="0" style="159" hidden="1" customWidth="1"/>
    <col min="5125" max="5131" width="9.5546875" style="159" customWidth="1"/>
    <col min="5132" max="5374" width="9.77734375" style="159"/>
    <col min="5375" max="5375" width="3.77734375" style="159" customWidth="1"/>
    <col min="5376" max="5377" width="9.5546875" style="159" customWidth="1"/>
    <col min="5378" max="5379" width="14.5546875" style="159" customWidth="1"/>
    <col min="5380" max="5380" width="0" style="159" hidden="1" customWidth="1"/>
    <col min="5381" max="5387" width="9.5546875" style="159" customWidth="1"/>
    <col min="5388" max="5630" width="9.77734375" style="159"/>
    <col min="5631" max="5631" width="3.77734375" style="159" customWidth="1"/>
    <col min="5632" max="5633" width="9.5546875" style="159" customWidth="1"/>
    <col min="5634" max="5635" width="14.5546875" style="159" customWidth="1"/>
    <col min="5636" max="5636" width="0" style="159" hidden="1" customWidth="1"/>
    <col min="5637" max="5643" width="9.5546875" style="159" customWidth="1"/>
    <col min="5644" max="5886" width="9.77734375" style="159"/>
    <col min="5887" max="5887" width="3.77734375" style="159" customWidth="1"/>
    <col min="5888" max="5889" width="9.5546875" style="159" customWidth="1"/>
    <col min="5890" max="5891" width="14.5546875" style="159" customWidth="1"/>
    <col min="5892" max="5892" width="0" style="159" hidden="1" customWidth="1"/>
    <col min="5893" max="5899" width="9.5546875" style="159" customWidth="1"/>
    <col min="5900" max="6142" width="9.77734375" style="159"/>
    <col min="6143" max="6143" width="3.77734375" style="159" customWidth="1"/>
    <col min="6144" max="6145" width="9.5546875" style="159" customWidth="1"/>
    <col min="6146" max="6147" width="14.5546875" style="159" customWidth="1"/>
    <col min="6148" max="6148" width="0" style="159" hidden="1" customWidth="1"/>
    <col min="6149" max="6155" width="9.5546875" style="159" customWidth="1"/>
    <col min="6156" max="6398" width="9.77734375" style="159"/>
    <col min="6399" max="6399" width="3.77734375" style="159" customWidth="1"/>
    <col min="6400" max="6401" width="9.5546875" style="159" customWidth="1"/>
    <col min="6402" max="6403" width="14.5546875" style="159" customWidth="1"/>
    <col min="6404" max="6404" width="0" style="159" hidden="1" customWidth="1"/>
    <col min="6405" max="6411" width="9.5546875" style="159" customWidth="1"/>
    <col min="6412" max="6654" width="9.77734375" style="159"/>
    <col min="6655" max="6655" width="3.77734375" style="159" customWidth="1"/>
    <col min="6656" max="6657" width="9.5546875" style="159" customWidth="1"/>
    <col min="6658" max="6659" width="14.5546875" style="159" customWidth="1"/>
    <col min="6660" max="6660" width="0" style="159" hidden="1" customWidth="1"/>
    <col min="6661" max="6667" width="9.5546875" style="159" customWidth="1"/>
    <col min="6668" max="6910" width="9.77734375" style="159"/>
    <col min="6911" max="6911" width="3.77734375" style="159" customWidth="1"/>
    <col min="6912" max="6913" width="9.5546875" style="159" customWidth="1"/>
    <col min="6914" max="6915" width="14.5546875" style="159" customWidth="1"/>
    <col min="6916" max="6916" width="0" style="159" hidden="1" customWidth="1"/>
    <col min="6917" max="6923" width="9.5546875" style="159" customWidth="1"/>
    <col min="6924" max="7166" width="9.77734375" style="159"/>
    <col min="7167" max="7167" width="3.77734375" style="159" customWidth="1"/>
    <col min="7168" max="7169" width="9.5546875" style="159" customWidth="1"/>
    <col min="7170" max="7171" width="14.5546875" style="159" customWidth="1"/>
    <col min="7172" max="7172" width="0" style="159" hidden="1" customWidth="1"/>
    <col min="7173" max="7179" width="9.5546875" style="159" customWidth="1"/>
    <col min="7180" max="7422" width="9.77734375" style="159"/>
    <col min="7423" max="7423" width="3.77734375" style="159" customWidth="1"/>
    <col min="7424" max="7425" width="9.5546875" style="159" customWidth="1"/>
    <col min="7426" max="7427" width="14.5546875" style="159" customWidth="1"/>
    <col min="7428" max="7428" width="0" style="159" hidden="1" customWidth="1"/>
    <col min="7429" max="7435" width="9.5546875" style="159" customWidth="1"/>
    <col min="7436" max="7678" width="9.77734375" style="159"/>
    <col min="7679" max="7679" width="3.77734375" style="159" customWidth="1"/>
    <col min="7680" max="7681" width="9.5546875" style="159" customWidth="1"/>
    <col min="7682" max="7683" width="14.5546875" style="159" customWidth="1"/>
    <col min="7684" max="7684" width="0" style="159" hidden="1" customWidth="1"/>
    <col min="7685" max="7691" width="9.5546875" style="159" customWidth="1"/>
    <col min="7692" max="7934" width="9.77734375" style="159"/>
    <col min="7935" max="7935" width="3.77734375" style="159" customWidth="1"/>
    <col min="7936" max="7937" width="9.5546875" style="159" customWidth="1"/>
    <col min="7938" max="7939" width="14.5546875" style="159" customWidth="1"/>
    <col min="7940" max="7940" width="0" style="159" hidden="1" customWidth="1"/>
    <col min="7941" max="7947" width="9.5546875" style="159" customWidth="1"/>
    <col min="7948" max="8190" width="9.77734375" style="159"/>
    <col min="8191" max="8191" width="3.77734375" style="159" customWidth="1"/>
    <col min="8192" max="8193" width="9.5546875" style="159" customWidth="1"/>
    <col min="8194" max="8195" width="14.5546875" style="159" customWidth="1"/>
    <col min="8196" max="8196" width="0" style="159" hidden="1" customWidth="1"/>
    <col min="8197" max="8203" width="9.5546875" style="159" customWidth="1"/>
    <col min="8204" max="8446" width="9.77734375" style="159"/>
    <col min="8447" max="8447" width="3.77734375" style="159" customWidth="1"/>
    <col min="8448" max="8449" width="9.5546875" style="159" customWidth="1"/>
    <col min="8450" max="8451" width="14.5546875" style="159" customWidth="1"/>
    <col min="8452" max="8452" width="0" style="159" hidden="1" customWidth="1"/>
    <col min="8453" max="8459" width="9.5546875" style="159" customWidth="1"/>
    <col min="8460" max="8702" width="9.77734375" style="159"/>
    <col min="8703" max="8703" width="3.77734375" style="159" customWidth="1"/>
    <col min="8704" max="8705" width="9.5546875" style="159" customWidth="1"/>
    <col min="8706" max="8707" width="14.5546875" style="159" customWidth="1"/>
    <col min="8708" max="8708" width="0" style="159" hidden="1" customWidth="1"/>
    <col min="8709" max="8715" width="9.5546875" style="159" customWidth="1"/>
    <col min="8716" max="8958" width="9.77734375" style="159"/>
    <col min="8959" max="8959" width="3.77734375" style="159" customWidth="1"/>
    <col min="8960" max="8961" width="9.5546875" style="159" customWidth="1"/>
    <col min="8962" max="8963" width="14.5546875" style="159" customWidth="1"/>
    <col min="8964" max="8964" width="0" style="159" hidden="1" customWidth="1"/>
    <col min="8965" max="8971" width="9.5546875" style="159" customWidth="1"/>
    <col min="8972" max="9214" width="9.77734375" style="159"/>
    <col min="9215" max="9215" width="3.77734375" style="159" customWidth="1"/>
    <col min="9216" max="9217" width="9.5546875" style="159" customWidth="1"/>
    <col min="9218" max="9219" width="14.5546875" style="159" customWidth="1"/>
    <col min="9220" max="9220" width="0" style="159" hidden="1" customWidth="1"/>
    <col min="9221" max="9227" width="9.5546875" style="159" customWidth="1"/>
    <col min="9228" max="9470" width="9.77734375" style="159"/>
    <col min="9471" max="9471" width="3.77734375" style="159" customWidth="1"/>
    <col min="9472" max="9473" width="9.5546875" style="159" customWidth="1"/>
    <col min="9474" max="9475" width="14.5546875" style="159" customWidth="1"/>
    <col min="9476" max="9476" width="0" style="159" hidden="1" customWidth="1"/>
    <col min="9477" max="9483" width="9.5546875" style="159" customWidth="1"/>
    <col min="9484" max="9726" width="9.77734375" style="159"/>
    <col min="9727" max="9727" width="3.77734375" style="159" customWidth="1"/>
    <col min="9728" max="9729" width="9.5546875" style="159" customWidth="1"/>
    <col min="9730" max="9731" width="14.5546875" style="159" customWidth="1"/>
    <col min="9732" max="9732" width="0" style="159" hidden="1" customWidth="1"/>
    <col min="9733" max="9739" width="9.5546875" style="159" customWidth="1"/>
    <col min="9740" max="9982" width="9.77734375" style="159"/>
    <col min="9983" max="9983" width="3.77734375" style="159" customWidth="1"/>
    <col min="9984" max="9985" width="9.5546875" style="159" customWidth="1"/>
    <col min="9986" max="9987" width="14.5546875" style="159" customWidth="1"/>
    <col min="9988" max="9988" width="0" style="159" hidden="1" customWidth="1"/>
    <col min="9989" max="9995" width="9.5546875" style="159" customWidth="1"/>
    <col min="9996" max="10238" width="9.77734375" style="159"/>
    <col min="10239" max="10239" width="3.77734375" style="159" customWidth="1"/>
    <col min="10240" max="10241" width="9.5546875" style="159" customWidth="1"/>
    <col min="10242" max="10243" width="14.5546875" style="159" customWidth="1"/>
    <col min="10244" max="10244" width="0" style="159" hidden="1" customWidth="1"/>
    <col min="10245" max="10251" width="9.5546875" style="159" customWidth="1"/>
    <col min="10252" max="10494" width="9.77734375" style="159"/>
    <col min="10495" max="10495" width="3.77734375" style="159" customWidth="1"/>
    <col min="10496" max="10497" width="9.5546875" style="159" customWidth="1"/>
    <col min="10498" max="10499" width="14.5546875" style="159" customWidth="1"/>
    <col min="10500" max="10500" width="0" style="159" hidden="1" customWidth="1"/>
    <col min="10501" max="10507" width="9.5546875" style="159" customWidth="1"/>
    <col min="10508" max="10750" width="9.77734375" style="159"/>
    <col min="10751" max="10751" width="3.77734375" style="159" customWidth="1"/>
    <col min="10752" max="10753" width="9.5546875" style="159" customWidth="1"/>
    <col min="10754" max="10755" width="14.5546875" style="159" customWidth="1"/>
    <col min="10756" max="10756" width="0" style="159" hidden="1" customWidth="1"/>
    <col min="10757" max="10763" width="9.5546875" style="159" customWidth="1"/>
    <col min="10764" max="11006" width="9.77734375" style="159"/>
    <col min="11007" max="11007" width="3.77734375" style="159" customWidth="1"/>
    <col min="11008" max="11009" width="9.5546875" style="159" customWidth="1"/>
    <col min="11010" max="11011" width="14.5546875" style="159" customWidth="1"/>
    <col min="11012" max="11012" width="0" style="159" hidden="1" customWidth="1"/>
    <col min="11013" max="11019" width="9.5546875" style="159" customWidth="1"/>
    <col min="11020" max="11262" width="9.77734375" style="159"/>
    <col min="11263" max="11263" width="3.77734375" style="159" customWidth="1"/>
    <col min="11264" max="11265" width="9.5546875" style="159" customWidth="1"/>
    <col min="11266" max="11267" width="14.5546875" style="159" customWidth="1"/>
    <col min="11268" max="11268" width="0" style="159" hidden="1" customWidth="1"/>
    <col min="11269" max="11275" width="9.5546875" style="159" customWidth="1"/>
    <col min="11276" max="11518" width="9.77734375" style="159"/>
    <col min="11519" max="11519" width="3.77734375" style="159" customWidth="1"/>
    <col min="11520" max="11521" width="9.5546875" style="159" customWidth="1"/>
    <col min="11522" max="11523" width="14.5546875" style="159" customWidth="1"/>
    <col min="11524" max="11524" width="0" style="159" hidden="1" customWidth="1"/>
    <col min="11525" max="11531" width="9.5546875" style="159" customWidth="1"/>
    <col min="11532" max="11774" width="9.77734375" style="159"/>
    <col min="11775" max="11775" width="3.77734375" style="159" customWidth="1"/>
    <col min="11776" max="11777" width="9.5546875" style="159" customWidth="1"/>
    <col min="11778" max="11779" width="14.5546875" style="159" customWidth="1"/>
    <col min="11780" max="11780" width="0" style="159" hidden="1" customWidth="1"/>
    <col min="11781" max="11787" width="9.5546875" style="159" customWidth="1"/>
    <col min="11788" max="12030" width="9.77734375" style="159"/>
    <col min="12031" max="12031" width="3.77734375" style="159" customWidth="1"/>
    <col min="12032" max="12033" width="9.5546875" style="159" customWidth="1"/>
    <col min="12034" max="12035" width="14.5546875" style="159" customWidth="1"/>
    <col min="12036" max="12036" width="0" style="159" hidden="1" customWidth="1"/>
    <col min="12037" max="12043" width="9.5546875" style="159" customWidth="1"/>
    <col min="12044" max="12286" width="9.77734375" style="159"/>
    <col min="12287" max="12287" width="3.77734375" style="159" customWidth="1"/>
    <col min="12288" max="12289" width="9.5546875" style="159" customWidth="1"/>
    <col min="12290" max="12291" width="14.5546875" style="159" customWidth="1"/>
    <col min="12292" max="12292" width="0" style="159" hidden="1" customWidth="1"/>
    <col min="12293" max="12299" width="9.5546875" style="159" customWidth="1"/>
    <col min="12300" max="12542" width="9.77734375" style="159"/>
    <col min="12543" max="12543" width="3.77734375" style="159" customWidth="1"/>
    <col min="12544" max="12545" width="9.5546875" style="159" customWidth="1"/>
    <col min="12546" max="12547" width="14.5546875" style="159" customWidth="1"/>
    <col min="12548" max="12548" width="0" style="159" hidden="1" customWidth="1"/>
    <col min="12549" max="12555" width="9.5546875" style="159" customWidth="1"/>
    <col min="12556" max="12798" width="9.77734375" style="159"/>
    <col min="12799" max="12799" width="3.77734375" style="159" customWidth="1"/>
    <col min="12800" max="12801" width="9.5546875" style="159" customWidth="1"/>
    <col min="12802" max="12803" width="14.5546875" style="159" customWidth="1"/>
    <col min="12804" max="12804" width="0" style="159" hidden="1" customWidth="1"/>
    <col min="12805" max="12811" width="9.5546875" style="159" customWidth="1"/>
    <col min="12812" max="13054" width="9.77734375" style="159"/>
    <col min="13055" max="13055" width="3.77734375" style="159" customWidth="1"/>
    <col min="13056" max="13057" width="9.5546875" style="159" customWidth="1"/>
    <col min="13058" max="13059" width="14.5546875" style="159" customWidth="1"/>
    <col min="13060" max="13060" width="0" style="159" hidden="1" customWidth="1"/>
    <col min="13061" max="13067" width="9.5546875" style="159" customWidth="1"/>
    <col min="13068" max="13310" width="9.77734375" style="159"/>
    <col min="13311" max="13311" width="3.77734375" style="159" customWidth="1"/>
    <col min="13312" max="13313" width="9.5546875" style="159" customWidth="1"/>
    <col min="13314" max="13315" width="14.5546875" style="159" customWidth="1"/>
    <col min="13316" max="13316" width="0" style="159" hidden="1" customWidth="1"/>
    <col min="13317" max="13323" width="9.5546875" style="159" customWidth="1"/>
    <col min="13324" max="13566" width="9.77734375" style="159"/>
    <col min="13567" max="13567" width="3.77734375" style="159" customWidth="1"/>
    <col min="13568" max="13569" width="9.5546875" style="159" customWidth="1"/>
    <col min="13570" max="13571" width="14.5546875" style="159" customWidth="1"/>
    <col min="13572" max="13572" width="0" style="159" hidden="1" customWidth="1"/>
    <col min="13573" max="13579" width="9.5546875" style="159" customWidth="1"/>
    <col min="13580" max="13822" width="9.77734375" style="159"/>
    <col min="13823" max="13823" width="3.77734375" style="159" customWidth="1"/>
    <col min="13824" max="13825" width="9.5546875" style="159" customWidth="1"/>
    <col min="13826" max="13827" width="14.5546875" style="159" customWidth="1"/>
    <col min="13828" max="13828" width="0" style="159" hidden="1" customWidth="1"/>
    <col min="13829" max="13835" width="9.5546875" style="159" customWidth="1"/>
    <col min="13836" max="14078" width="9.77734375" style="159"/>
    <col min="14079" max="14079" width="3.77734375" style="159" customWidth="1"/>
    <col min="14080" max="14081" width="9.5546875" style="159" customWidth="1"/>
    <col min="14082" max="14083" width="14.5546875" style="159" customWidth="1"/>
    <col min="14084" max="14084" width="0" style="159" hidden="1" customWidth="1"/>
    <col min="14085" max="14091" width="9.5546875" style="159" customWidth="1"/>
    <col min="14092" max="14334" width="9.77734375" style="159"/>
    <col min="14335" max="14335" width="3.77734375" style="159" customWidth="1"/>
    <col min="14336" max="14337" width="9.5546875" style="159" customWidth="1"/>
    <col min="14338" max="14339" width="14.5546875" style="159" customWidth="1"/>
    <col min="14340" max="14340" width="0" style="159" hidden="1" customWidth="1"/>
    <col min="14341" max="14347" width="9.5546875" style="159" customWidth="1"/>
    <col min="14348" max="14590" width="9.77734375" style="159"/>
    <col min="14591" max="14591" width="3.77734375" style="159" customWidth="1"/>
    <col min="14592" max="14593" width="9.5546875" style="159" customWidth="1"/>
    <col min="14594" max="14595" width="14.5546875" style="159" customWidth="1"/>
    <col min="14596" max="14596" width="0" style="159" hidden="1" customWidth="1"/>
    <col min="14597" max="14603" width="9.5546875" style="159" customWidth="1"/>
    <col min="14604" max="14846" width="9.77734375" style="159"/>
    <col min="14847" max="14847" width="3.77734375" style="159" customWidth="1"/>
    <col min="14848" max="14849" width="9.5546875" style="159" customWidth="1"/>
    <col min="14850" max="14851" width="14.5546875" style="159" customWidth="1"/>
    <col min="14852" max="14852" width="0" style="159" hidden="1" customWidth="1"/>
    <col min="14853" max="14859" width="9.5546875" style="159" customWidth="1"/>
    <col min="14860" max="15102" width="9.77734375" style="159"/>
    <col min="15103" max="15103" width="3.77734375" style="159" customWidth="1"/>
    <col min="15104" max="15105" width="9.5546875" style="159" customWidth="1"/>
    <col min="15106" max="15107" width="14.5546875" style="159" customWidth="1"/>
    <col min="15108" max="15108" width="0" style="159" hidden="1" customWidth="1"/>
    <col min="15109" max="15115" width="9.5546875" style="159" customWidth="1"/>
    <col min="15116" max="15358" width="9.77734375" style="159"/>
    <col min="15359" max="15359" width="3.77734375" style="159" customWidth="1"/>
    <col min="15360" max="15361" width="9.5546875" style="159" customWidth="1"/>
    <col min="15362" max="15363" width="14.5546875" style="159" customWidth="1"/>
    <col min="15364" max="15364" width="0" style="159" hidden="1" customWidth="1"/>
    <col min="15365" max="15371" width="9.5546875" style="159" customWidth="1"/>
    <col min="15372" max="15614" width="9.77734375" style="159"/>
    <col min="15615" max="15615" width="3.77734375" style="159" customWidth="1"/>
    <col min="15616" max="15617" width="9.5546875" style="159" customWidth="1"/>
    <col min="15618" max="15619" width="14.5546875" style="159" customWidth="1"/>
    <col min="15620" max="15620" width="0" style="159" hidden="1" customWidth="1"/>
    <col min="15621" max="15627" width="9.5546875" style="159" customWidth="1"/>
    <col min="15628" max="15870" width="9.77734375" style="159"/>
    <col min="15871" max="15871" width="3.77734375" style="159" customWidth="1"/>
    <col min="15872" max="15873" width="9.5546875" style="159" customWidth="1"/>
    <col min="15874" max="15875" width="14.5546875" style="159" customWidth="1"/>
    <col min="15876" max="15876" width="0" style="159" hidden="1" customWidth="1"/>
    <col min="15877" max="15883" width="9.5546875" style="159" customWidth="1"/>
    <col min="15884" max="16126" width="9.77734375" style="159"/>
    <col min="16127" max="16127" width="3.77734375" style="159" customWidth="1"/>
    <col min="16128" max="16129" width="9.5546875" style="159" customWidth="1"/>
    <col min="16130" max="16131" width="14.5546875" style="159" customWidth="1"/>
    <col min="16132" max="16132" width="0" style="159" hidden="1" customWidth="1"/>
    <col min="16133" max="16139" width="9.5546875" style="159" customWidth="1"/>
    <col min="16140" max="16384" width="9.77734375" style="159"/>
  </cols>
  <sheetData>
    <row r="1" spans="1:8" s="147" customFormat="1" ht="18" customHeight="1">
      <c r="B1"/>
      <c r="C1"/>
      <c r="D1"/>
      <c r="E1"/>
      <c r="F1" s="209" t="s">
        <v>108</v>
      </c>
      <c r="G1" s="210" t="s">
        <v>161</v>
      </c>
      <c r="H1"/>
    </row>
    <row r="2" spans="1:8" s="147" customFormat="1" ht="14.55" customHeight="1">
      <c r="B2"/>
      <c r="C2"/>
      <c r="D2"/>
      <c r="E2"/>
      <c r="F2" s="209" t="s">
        <v>110</v>
      </c>
      <c r="G2" s="211" t="s">
        <v>185</v>
      </c>
      <c r="H2"/>
    </row>
    <row r="3" spans="1:8" s="147" customFormat="1" ht="14.55" customHeight="1" thickBot="1">
      <c r="B3"/>
      <c r="C3"/>
      <c r="D3"/>
      <c r="E3"/>
      <c r="F3" s="209" t="s">
        <v>112</v>
      </c>
      <c r="G3" s="212" t="s">
        <v>162</v>
      </c>
      <c r="H3"/>
    </row>
    <row r="4" spans="1:8" s="147" customFormat="1" ht="17.25" customHeight="1" thickBot="1">
      <c r="A4" s="146"/>
      <c r="B4" s="439" t="s">
        <v>163</v>
      </c>
      <c r="C4" s="439"/>
      <c r="D4" s="213"/>
      <c r="E4"/>
      <c r="F4"/>
      <c r="G4"/>
      <c r="H4"/>
    </row>
    <row r="5" spans="1:8" s="147" customFormat="1" ht="4.05" customHeight="1" thickBot="1">
      <c r="A5" s="146"/>
      <c r="B5" s="440"/>
      <c r="C5" s="440"/>
      <c r="D5" s="180"/>
      <c r="E5"/>
      <c r="F5" s="146"/>
      <c r="G5" s="146"/>
      <c r="H5"/>
    </row>
    <row r="6" spans="1:8" s="147" customFormat="1" ht="17.25" customHeight="1" thickBot="1">
      <c r="A6" s="146"/>
      <c r="B6" s="439" t="s">
        <v>164</v>
      </c>
      <c r="C6" s="439"/>
      <c r="D6" s="214" t="s">
        <v>115</v>
      </c>
      <c r="E6"/>
      <c r="F6" s="148" t="s">
        <v>165</v>
      </c>
      <c r="G6" s="215" t="str">
        <f>'1. CUTTING DOCKET'!D9</f>
        <v>SP25 SAMPLING</v>
      </c>
      <c r="H6"/>
    </row>
    <row r="7" spans="1:8" s="147" customFormat="1" ht="4.05" customHeight="1" thickBot="1">
      <c r="A7" s="146"/>
      <c r="B7" s="441"/>
      <c r="C7" s="441"/>
      <c r="D7" s="180"/>
      <c r="E7"/>
      <c r="F7" s="149"/>
      <c r="G7" s="152"/>
      <c r="H7"/>
    </row>
    <row r="8" spans="1:8" s="147" customFormat="1" ht="17.25" customHeight="1" thickBot="1">
      <c r="A8" s="146"/>
      <c r="B8" s="439" t="s">
        <v>186</v>
      </c>
      <c r="C8" s="439"/>
      <c r="D8" s="214" t="str">
        <f>'1. CUTTING DOCKET'!D7</f>
        <v>ST118574</v>
      </c>
      <c r="E8" s="216"/>
      <c r="F8" s="148" t="s">
        <v>166</v>
      </c>
      <c r="G8" s="214" t="str">
        <f>'1. CUTTING DOCKET'!D10</f>
        <v>CREW NECK</v>
      </c>
      <c r="H8"/>
    </row>
    <row r="9" spans="1:8" s="147" customFormat="1" ht="9" customHeight="1" thickBot="1">
      <c r="A9" s="217"/>
      <c r="B9" s="151"/>
      <c r="C9" s="151"/>
      <c r="D9" s="151"/>
      <c r="F9" s="151"/>
      <c r="G9" s="151"/>
    </row>
    <row r="10" spans="1:8" s="152" customFormat="1" ht="33.75" customHeight="1" thickBot="1">
      <c r="A10" s="218" t="s">
        <v>187</v>
      </c>
      <c r="B10" s="219" t="s">
        <v>188</v>
      </c>
      <c r="C10" s="437" t="s">
        <v>189</v>
      </c>
      <c r="D10" s="438"/>
      <c r="E10" s="438"/>
      <c r="F10" s="438"/>
      <c r="G10" s="220" t="s">
        <v>190</v>
      </c>
      <c r="H10" s="221" t="s">
        <v>191</v>
      </c>
    </row>
    <row r="11" spans="1:8" s="147" customFormat="1" ht="76.5" customHeight="1">
      <c r="A11" s="153">
        <v>1</v>
      </c>
      <c r="B11" s="154" t="s">
        <v>167</v>
      </c>
      <c r="C11" s="443" t="str">
        <f>'1. CUTTING DOCKET'!D43</f>
        <v>NCC: THUẬN TIẾN</v>
      </c>
      <c r="D11" s="444"/>
      <c r="E11" s="444"/>
      <c r="F11" s="445"/>
      <c r="G11" s="153"/>
      <c r="H11" s="153"/>
    </row>
    <row r="12" spans="1:8" s="147" customFormat="1" ht="76.5" customHeight="1">
      <c r="A12" s="155">
        <v>2</v>
      </c>
      <c r="B12" s="156" t="s">
        <v>168</v>
      </c>
      <c r="C12" s="446"/>
      <c r="D12" s="447"/>
      <c r="E12" s="447"/>
      <c r="F12" s="448"/>
      <c r="G12" s="222"/>
      <c r="H12" s="222"/>
    </row>
    <row r="13" spans="1:8" s="147" customFormat="1" ht="76.5" customHeight="1">
      <c r="A13" s="155">
        <v>3</v>
      </c>
      <c r="B13" s="156" t="s">
        <v>169</v>
      </c>
      <c r="C13" s="449" t="s">
        <v>170</v>
      </c>
      <c r="D13" s="447"/>
      <c r="E13" s="447"/>
      <c r="F13" s="448"/>
      <c r="G13" s="222"/>
      <c r="H13" s="222"/>
    </row>
    <row r="14" spans="1:8" s="147" customFormat="1" ht="76.5" customHeight="1">
      <c r="A14" s="155">
        <v>4</v>
      </c>
      <c r="B14" s="156" t="s">
        <v>171</v>
      </c>
      <c r="C14" s="450" t="s">
        <v>172</v>
      </c>
      <c r="D14" s="451"/>
      <c r="E14" s="451"/>
      <c r="F14" s="452"/>
      <c r="G14" s="222"/>
      <c r="H14" s="222"/>
    </row>
    <row r="15" spans="1:8" s="147" customFormat="1" ht="102" customHeight="1">
      <c r="A15" s="155">
        <v>5</v>
      </c>
      <c r="B15" s="156" t="s">
        <v>173</v>
      </c>
      <c r="C15" s="450" t="s">
        <v>256</v>
      </c>
      <c r="D15" s="451"/>
      <c r="E15" s="451"/>
      <c r="F15" s="452"/>
      <c r="G15" s="222"/>
      <c r="H15" s="222"/>
    </row>
    <row r="16" spans="1:8" s="147" customFormat="1" ht="56.25" customHeight="1">
      <c r="A16" s="155">
        <v>6</v>
      </c>
      <c r="B16" s="156" t="s">
        <v>174</v>
      </c>
      <c r="C16" s="446"/>
      <c r="D16" s="447"/>
      <c r="E16" s="447"/>
      <c r="F16" s="448"/>
      <c r="G16" s="222"/>
      <c r="H16" s="222"/>
    </row>
    <row r="17" spans="1:8" s="147" customFormat="1" ht="76.5" customHeight="1">
      <c r="A17" s="155">
        <v>7</v>
      </c>
      <c r="B17" s="156" t="s">
        <v>175</v>
      </c>
      <c r="C17" s="453" t="str">
        <f>'1. CUTTING DOCKET'!$C$142</f>
        <v>IN THÀNH PHẨM SAU NHUỘM</v>
      </c>
      <c r="D17" s="451"/>
      <c r="E17" s="451"/>
      <c r="F17" s="452"/>
      <c r="G17" s="222"/>
      <c r="H17" s="222"/>
    </row>
    <row r="18" spans="1:8" s="147" customFormat="1" ht="76.5" customHeight="1">
      <c r="A18" s="155">
        <v>8</v>
      </c>
      <c r="B18" s="156" t="s">
        <v>176</v>
      </c>
      <c r="C18" s="454" t="str">
        <f>'1. CUTTING DOCKET'!$C$153</f>
        <v>KHÔNG THÊU</v>
      </c>
      <c r="D18" s="455"/>
      <c r="E18" s="455"/>
      <c r="F18" s="456"/>
      <c r="G18" s="222"/>
      <c r="H18" s="222"/>
    </row>
    <row r="19" spans="1:8" s="147" customFormat="1" ht="76.5" customHeight="1">
      <c r="A19" s="155">
        <v>9</v>
      </c>
      <c r="B19" s="156" t="s">
        <v>177</v>
      </c>
      <c r="C19" s="453" t="str">
        <f>'1. CUTTING DOCKET'!$C$154</f>
        <v>PIGMENT DYE + POTASSIUM</v>
      </c>
      <c r="D19" s="451"/>
      <c r="E19" s="451"/>
      <c r="F19" s="452"/>
      <c r="G19" s="222"/>
      <c r="H19" s="222"/>
    </row>
    <row r="20" spans="1:8" s="147" customFormat="1" ht="76.5" customHeight="1" thickBot="1">
      <c r="A20" s="157">
        <v>10</v>
      </c>
      <c r="B20" s="223" t="s">
        <v>178</v>
      </c>
      <c r="C20" s="457" t="s">
        <v>257</v>
      </c>
      <c r="D20" s="458"/>
      <c r="E20" s="458"/>
      <c r="F20" s="459"/>
      <c r="G20" s="158"/>
      <c r="H20" s="158"/>
    </row>
    <row r="21" spans="1:8" ht="12" customHeight="1">
      <c r="A21" s="152"/>
      <c r="B21" s="152"/>
      <c r="C21" s="150"/>
      <c r="D21" s="150"/>
      <c r="E21" s="150"/>
      <c r="F21" s="150"/>
      <c r="G21" s="152"/>
      <c r="H21" s="152"/>
    </row>
    <row r="22" spans="1:8" ht="34.5" customHeight="1">
      <c r="A22" s="152"/>
      <c r="B22" s="442" t="s">
        <v>192</v>
      </c>
      <c r="C22" s="442"/>
      <c r="D22" s="442"/>
      <c r="E22" s="150"/>
      <c r="F22" s="150"/>
      <c r="G22" s="442" t="s">
        <v>193</v>
      </c>
      <c r="H22" s="442"/>
    </row>
    <row r="23" spans="1:8" ht="40.049999999999997" customHeight="1">
      <c r="A23" s="152"/>
      <c r="B23" s="224"/>
      <c r="C23" s="224"/>
      <c r="D23" s="224"/>
      <c r="E23" s="224"/>
      <c r="F23" s="147"/>
      <c r="G23" s="224"/>
      <c r="H23" s="224"/>
    </row>
    <row r="24" spans="1:8" ht="40.049999999999997" customHeight="1">
      <c r="A24" s="146"/>
      <c r="B24" s="145"/>
      <c r="C24" s="145"/>
      <c r="D24" s="145"/>
      <c r="E24" s="145"/>
      <c r="F24" s="145"/>
      <c r="G24" s="145"/>
      <c r="H24" s="145"/>
    </row>
    <row r="25" spans="1:8" ht="40.049999999999997" customHeight="1">
      <c r="A25" s="146"/>
      <c r="B25" s="145"/>
      <c r="C25" s="145"/>
      <c r="D25" s="145"/>
      <c r="E25" s="145"/>
      <c r="F25" s="145"/>
      <c r="G25" s="145"/>
      <c r="H25" s="145"/>
    </row>
    <row r="26" spans="1:8" ht="40.049999999999997" customHeight="1">
      <c r="A26" s="146"/>
      <c r="B26" s="145"/>
      <c r="C26" s="145"/>
      <c r="D26" s="145"/>
      <c r="E26" s="145"/>
      <c r="F26" s="145"/>
      <c r="G26" s="145"/>
      <c r="H26" s="145"/>
    </row>
    <row r="27" spans="1:8" ht="40.049999999999997" customHeight="1">
      <c r="A27" s="146"/>
      <c r="B27" s="145"/>
      <c r="C27" s="145"/>
      <c r="D27" s="145"/>
      <c r="E27" s="145"/>
      <c r="F27" s="145"/>
      <c r="G27" s="145"/>
      <c r="H27" s="145"/>
    </row>
    <row r="28" spans="1:8" ht="40.049999999999997" customHeight="1">
      <c r="A28" s="146"/>
      <c r="B28" s="145"/>
      <c r="C28" s="145"/>
      <c r="D28" s="145"/>
      <c r="E28" s="145"/>
      <c r="F28" s="145"/>
      <c r="G28" s="145"/>
      <c r="H28" s="145"/>
    </row>
    <row r="29" spans="1:8" ht="40.049999999999997" customHeight="1">
      <c r="A29" s="146"/>
      <c r="B29" s="145"/>
      <c r="C29" s="145"/>
      <c r="D29" s="145"/>
      <c r="E29" s="145"/>
      <c r="F29" s="145"/>
      <c r="G29" s="145"/>
      <c r="H29" s="145"/>
    </row>
    <row r="30" spans="1:8" ht="40.049999999999997" customHeight="1">
      <c r="A30" s="146"/>
      <c r="B30" s="145"/>
      <c r="C30" s="145"/>
      <c r="D30" s="145"/>
      <c r="E30" s="145"/>
      <c r="F30" s="145"/>
      <c r="G30" s="145"/>
      <c r="H30" s="145"/>
    </row>
    <row r="31" spans="1:8" ht="40.049999999999997" customHeight="1">
      <c r="A31" s="146"/>
      <c r="B31" s="145"/>
      <c r="C31" s="145"/>
      <c r="D31" s="145"/>
      <c r="E31" s="145"/>
      <c r="F31" s="145"/>
      <c r="G31" s="145"/>
      <c r="H31" s="145"/>
    </row>
    <row r="32" spans="1:8" ht="40.049999999999997" customHeight="1">
      <c r="A32" s="146"/>
      <c r="B32" s="145"/>
      <c r="C32" s="145"/>
      <c r="D32" s="145"/>
      <c r="E32" s="145"/>
      <c r="F32" s="145"/>
      <c r="G32" s="145"/>
      <c r="H32" s="145"/>
    </row>
    <row r="33" spans="1:8" ht="40.049999999999997" customHeight="1">
      <c r="A33" s="146"/>
      <c r="B33" s="145"/>
      <c r="C33" s="145"/>
      <c r="D33" s="145"/>
      <c r="E33" s="145"/>
      <c r="F33" s="145"/>
      <c r="G33" s="145"/>
      <c r="H33" s="145"/>
    </row>
    <row r="34" spans="1:8" ht="40.049999999999997" customHeight="1">
      <c r="A34" s="146"/>
      <c r="B34" s="145"/>
      <c r="C34" s="145"/>
      <c r="D34" s="145"/>
      <c r="E34" s="145"/>
      <c r="F34" s="145"/>
      <c r="G34" s="145"/>
      <c r="H34" s="145"/>
    </row>
    <row r="35" spans="1:8" ht="40.049999999999997" customHeight="1">
      <c r="A35" s="146"/>
      <c r="B35" s="145"/>
      <c r="C35" s="145"/>
      <c r="D35" s="145"/>
      <c r="E35" s="145"/>
      <c r="F35" s="145"/>
      <c r="G35" s="145"/>
      <c r="H35" s="145"/>
    </row>
    <row r="36" spans="1:8" ht="40.049999999999997" customHeight="1">
      <c r="A36" s="146"/>
      <c r="B36" s="145"/>
      <c r="C36" s="145"/>
      <c r="D36" s="145"/>
      <c r="E36" s="145"/>
      <c r="F36" s="145"/>
      <c r="G36" s="145"/>
      <c r="H36" s="145"/>
    </row>
    <row r="37" spans="1:8" ht="40.049999999999997" customHeight="1">
      <c r="A37" s="146"/>
      <c r="B37" s="145"/>
      <c r="C37" s="145"/>
      <c r="D37" s="145"/>
      <c r="E37" s="145"/>
      <c r="F37" s="145"/>
      <c r="G37" s="145"/>
      <c r="H37" s="145"/>
    </row>
    <row r="38" spans="1:8" ht="40.049999999999997" customHeight="1">
      <c r="A38" s="146"/>
      <c r="B38" s="145"/>
      <c r="C38" s="145"/>
      <c r="D38" s="145"/>
      <c r="E38" s="145"/>
      <c r="F38" s="145"/>
      <c r="G38" s="145"/>
      <c r="H38" s="145"/>
    </row>
    <row r="39" spans="1:8" ht="40.049999999999997" customHeight="1">
      <c r="A39" s="146"/>
      <c r="B39" s="145"/>
      <c r="C39" s="145"/>
      <c r="D39" s="145"/>
      <c r="E39" s="145"/>
      <c r="F39" s="145"/>
      <c r="G39" s="145"/>
      <c r="H39" s="145"/>
    </row>
    <row r="40" spans="1:8" ht="40.049999999999997" customHeight="1">
      <c r="A40" s="146"/>
      <c r="B40" s="145"/>
      <c r="C40" s="145"/>
      <c r="D40" s="145"/>
      <c r="E40" s="145"/>
      <c r="F40" s="145"/>
      <c r="G40" s="145"/>
      <c r="H40" s="145"/>
    </row>
    <row r="41" spans="1:8" ht="40.049999999999997" customHeight="1">
      <c r="A41" s="146"/>
      <c r="B41" s="145"/>
      <c r="C41" s="145"/>
      <c r="D41" s="145"/>
      <c r="E41" s="145"/>
      <c r="F41" s="145"/>
      <c r="G41" s="145"/>
      <c r="H41" s="145"/>
    </row>
    <row r="42" spans="1:8" ht="40.049999999999997" customHeight="1">
      <c r="A42" s="146"/>
      <c r="B42" s="145"/>
      <c r="C42" s="145"/>
      <c r="D42" s="145"/>
      <c r="E42" s="145"/>
      <c r="F42" s="145"/>
      <c r="G42" s="145"/>
      <c r="H42" s="145"/>
    </row>
    <row r="43" spans="1:8" ht="40.049999999999997" customHeight="1">
      <c r="A43" s="146"/>
      <c r="B43" s="145"/>
      <c r="C43" s="145"/>
      <c r="D43" s="145"/>
      <c r="E43" s="145"/>
      <c r="F43" s="145"/>
      <c r="G43" s="145"/>
      <c r="H43" s="145"/>
    </row>
    <row r="44" spans="1:8" ht="40.049999999999997" customHeight="1">
      <c r="A44" s="146"/>
      <c r="B44" s="145"/>
      <c r="C44" s="145"/>
      <c r="D44" s="145"/>
      <c r="E44" s="145"/>
      <c r="F44" s="145"/>
      <c r="G44" s="145"/>
      <c r="H44" s="145"/>
    </row>
    <row r="45" spans="1:8" ht="40.049999999999997" customHeight="1">
      <c r="A45" s="146"/>
      <c r="B45" s="145"/>
      <c r="C45" s="145"/>
      <c r="D45" s="145"/>
      <c r="E45" s="145"/>
      <c r="F45" s="145"/>
      <c r="G45" s="145"/>
      <c r="H45" s="145"/>
    </row>
    <row r="46" spans="1:8" ht="40.049999999999997" customHeight="1">
      <c r="A46" s="146"/>
      <c r="B46" s="145"/>
      <c r="C46" s="145"/>
      <c r="D46" s="145"/>
      <c r="E46" s="145"/>
      <c r="F46" s="145"/>
      <c r="G46" s="145"/>
      <c r="H46" s="145"/>
    </row>
    <row r="47" spans="1:8" ht="40.049999999999997" customHeight="1">
      <c r="A47" s="146"/>
      <c r="B47" s="145"/>
      <c r="C47" s="145"/>
      <c r="D47" s="145"/>
      <c r="E47" s="145"/>
      <c r="F47" s="145"/>
      <c r="G47" s="145"/>
      <c r="H47" s="145"/>
    </row>
    <row r="48" spans="1:8" ht="40.049999999999997" customHeight="1">
      <c r="A48" s="146"/>
      <c r="B48" s="145"/>
      <c r="C48" s="145"/>
      <c r="D48" s="145"/>
      <c r="E48" s="145"/>
      <c r="F48" s="145"/>
      <c r="G48" s="145"/>
      <c r="H48" s="145"/>
    </row>
    <row r="49" spans="1:8" ht="40.049999999999997" customHeight="1">
      <c r="A49" s="146"/>
      <c r="B49" s="145"/>
      <c r="C49" s="145"/>
      <c r="D49" s="145"/>
      <c r="E49" s="145"/>
      <c r="F49" s="145"/>
      <c r="G49" s="145"/>
      <c r="H49" s="145"/>
    </row>
    <row r="50" spans="1:8" ht="40.049999999999997" customHeight="1">
      <c r="A50" s="146"/>
      <c r="B50" s="145"/>
      <c r="C50" s="145"/>
      <c r="D50" s="145"/>
      <c r="E50" s="145"/>
      <c r="F50" s="145"/>
      <c r="G50" s="145"/>
      <c r="H50" s="145"/>
    </row>
    <row r="51" spans="1:8" ht="40.049999999999997" customHeight="1">
      <c r="A51" s="146"/>
      <c r="B51" s="145"/>
      <c r="C51" s="145"/>
      <c r="D51" s="145"/>
      <c r="E51" s="145"/>
      <c r="F51" s="145"/>
      <c r="G51" s="145"/>
      <c r="H51" s="145"/>
    </row>
    <row r="52" spans="1:8" ht="40.049999999999997" customHeight="1">
      <c r="A52" s="146"/>
      <c r="B52" s="145"/>
      <c r="C52" s="145"/>
      <c r="D52" s="145"/>
      <c r="E52" s="145"/>
      <c r="F52" s="145"/>
      <c r="G52" s="145"/>
      <c r="H52" s="145"/>
    </row>
    <row r="53" spans="1:8" ht="40.049999999999997" customHeight="1">
      <c r="A53" s="146"/>
      <c r="B53" s="145"/>
      <c r="C53" s="145"/>
      <c r="D53" s="145"/>
      <c r="E53" s="145"/>
      <c r="F53" s="145"/>
      <c r="G53" s="145"/>
      <c r="H53" s="145"/>
    </row>
    <row r="54" spans="1:8" ht="40.049999999999997" customHeight="1">
      <c r="A54" s="146"/>
      <c r="B54" s="145"/>
      <c r="C54" s="145"/>
      <c r="D54" s="145"/>
      <c r="E54" s="145"/>
      <c r="F54" s="145"/>
      <c r="G54" s="145"/>
      <c r="H54" s="145"/>
    </row>
    <row r="55" spans="1:8" ht="40.049999999999997" customHeight="1">
      <c r="A55" s="146"/>
      <c r="B55" s="145"/>
      <c r="C55" s="145"/>
      <c r="D55" s="145"/>
      <c r="E55" s="145"/>
      <c r="F55" s="145"/>
      <c r="G55" s="145"/>
      <c r="H55" s="145"/>
    </row>
    <row r="56" spans="1:8" ht="40.049999999999997" customHeight="1">
      <c r="A56" s="146"/>
      <c r="B56" s="145"/>
      <c r="C56" s="145"/>
      <c r="D56" s="145"/>
      <c r="E56" s="145"/>
      <c r="F56" s="145"/>
      <c r="G56" s="145"/>
      <c r="H56" s="145"/>
    </row>
    <row r="57" spans="1:8" ht="40.049999999999997" customHeight="1">
      <c r="A57" s="146"/>
      <c r="B57" s="145"/>
      <c r="C57" s="145"/>
      <c r="D57" s="145"/>
      <c r="E57" s="145"/>
      <c r="F57" s="145"/>
      <c r="G57" s="145"/>
      <c r="H57" s="145"/>
    </row>
    <row r="58" spans="1:8" ht="40.049999999999997" customHeight="1">
      <c r="A58" s="146"/>
      <c r="B58" s="145"/>
      <c r="C58" s="145"/>
      <c r="D58" s="145"/>
      <c r="E58" s="145"/>
      <c r="F58" s="145"/>
      <c r="G58" s="145"/>
      <c r="H58" s="145"/>
    </row>
    <row r="59" spans="1:8" ht="40.049999999999997" customHeight="1">
      <c r="A59" s="146"/>
      <c r="B59" s="145"/>
      <c r="C59" s="145"/>
      <c r="D59" s="145"/>
      <c r="E59" s="145"/>
      <c r="F59" s="145"/>
      <c r="G59" s="145"/>
      <c r="H59" s="145"/>
    </row>
    <row r="60" spans="1:8" ht="40.049999999999997" customHeight="1">
      <c r="A60" s="146"/>
      <c r="B60" s="145"/>
      <c r="C60" s="145"/>
      <c r="D60" s="145"/>
      <c r="E60" s="145"/>
      <c r="F60" s="145"/>
      <c r="G60" s="145"/>
      <c r="H60" s="145"/>
    </row>
    <row r="61" spans="1:8" ht="40.049999999999997" customHeight="1">
      <c r="A61" s="146"/>
      <c r="B61" s="145"/>
      <c r="C61" s="145"/>
      <c r="D61" s="145"/>
      <c r="E61" s="145"/>
      <c r="F61" s="145"/>
      <c r="G61" s="145"/>
      <c r="H61" s="145"/>
    </row>
    <row r="62" spans="1:8" ht="40.049999999999997" customHeight="1">
      <c r="A62" s="146"/>
      <c r="B62" s="145"/>
      <c r="C62" s="145"/>
      <c r="D62" s="145"/>
      <c r="E62" s="145"/>
      <c r="F62" s="145"/>
      <c r="G62" s="145"/>
      <c r="H62" s="145"/>
    </row>
    <row r="63" spans="1:8" ht="40.049999999999997" customHeight="1">
      <c r="A63" s="146"/>
      <c r="B63" s="145"/>
      <c r="C63" s="145"/>
      <c r="D63" s="145"/>
      <c r="E63" s="145"/>
      <c r="F63" s="145"/>
      <c r="G63" s="145"/>
      <c r="H63" s="145"/>
    </row>
    <row r="64" spans="1:8" ht="40.049999999999997" customHeight="1">
      <c r="A64" s="146"/>
      <c r="B64" s="145"/>
      <c r="C64" s="145"/>
      <c r="D64" s="145"/>
      <c r="E64" s="145"/>
      <c r="F64" s="145"/>
      <c r="G64" s="145"/>
      <c r="H64" s="145"/>
    </row>
    <row r="65" spans="1:8" ht="40.049999999999997" customHeight="1">
      <c r="A65" s="146"/>
      <c r="B65" s="145"/>
      <c r="C65" s="145"/>
      <c r="D65" s="145"/>
      <c r="E65" s="145"/>
      <c r="F65" s="145"/>
      <c r="G65" s="145"/>
      <c r="H65" s="145"/>
    </row>
    <row r="66" spans="1:8" ht="40.049999999999997" customHeight="1">
      <c r="A66" s="146"/>
      <c r="B66" s="145"/>
      <c r="C66" s="145"/>
      <c r="D66" s="145"/>
      <c r="E66" s="145"/>
      <c r="F66" s="145"/>
      <c r="G66" s="145"/>
      <c r="H66" s="145"/>
    </row>
  </sheetData>
  <mergeCells count="18"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CD47A-37A9-4FBC-AC52-5BAFFCCEC134}">
  <sheetPr>
    <pageSetUpPr fitToPage="1"/>
  </sheetPr>
  <dimension ref="A1:T1000"/>
  <sheetViews>
    <sheetView tabSelected="1" zoomScale="81" zoomScaleNormal="81" workbookViewId="0">
      <pane xSplit="9" ySplit="5" topLeftCell="J6" activePane="bottomRight" state="frozen"/>
      <selection pane="topRight" activeCell="I1" sqref="I1"/>
      <selection pane="bottomLeft" activeCell="A6" sqref="A6"/>
      <selection pane="bottomRight" activeCell="D29" sqref="D29"/>
    </sheetView>
  </sheetViews>
  <sheetFormatPr defaultColWidth="14.44140625" defaultRowHeight="15" customHeight="1"/>
  <cols>
    <col min="1" max="1" width="8.77734375" style="257" customWidth="1"/>
    <col min="2" max="2" width="22.33203125" style="257" customWidth="1"/>
    <col min="3" max="3" width="36.88671875" style="257" customWidth="1"/>
    <col min="4" max="4" width="64.21875" style="257" customWidth="1"/>
    <col min="5" max="5" width="11.33203125" style="257" customWidth="1"/>
    <col min="6" max="7" width="17.44140625" style="257" customWidth="1"/>
    <col min="8" max="8" width="14.33203125" style="257" customWidth="1"/>
    <col min="9" max="9" width="14.6640625" style="257" customWidth="1"/>
    <col min="10" max="10" width="16.6640625" style="257" customWidth="1"/>
    <col min="11" max="11" width="13.44140625" style="257" customWidth="1"/>
    <col min="12" max="12" width="17" style="257" customWidth="1"/>
    <col min="13" max="13" width="11.77734375" style="257" customWidth="1"/>
    <col min="14" max="20" width="22.33203125" style="257" customWidth="1"/>
    <col min="21" max="27" width="15.21875" style="257" customWidth="1"/>
    <col min="28" max="16384" width="14.44140625" style="257"/>
  </cols>
  <sheetData>
    <row r="1" spans="1:20" ht="24.75" customHeight="1" thickBot="1">
      <c r="A1" s="462" t="s">
        <v>275</v>
      </c>
      <c r="B1" s="461"/>
      <c r="C1" s="271">
        <f>[1]COMMENTS!C1</f>
        <v>118537</v>
      </c>
      <c r="D1" s="306"/>
      <c r="E1" s="272"/>
      <c r="F1" s="273"/>
      <c r="G1" s="256"/>
      <c r="H1" s="256"/>
      <c r="I1" s="256"/>
    </row>
    <row r="2" spans="1:20" ht="24.75" customHeight="1" thickBot="1">
      <c r="A2" s="462" t="s">
        <v>276</v>
      </c>
      <c r="B2" s="461"/>
      <c r="C2" s="271" t="str">
        <f>[1]COMMENTS!C2</f>
        <v>BIG CRACKLE SPORT CREW</v>
      </c>
      <c r="D2" s="307"/>
      <c r="E2" s="274"/>
      <c r="F2" s="255"/>
      <c r="G2" s="256"/>
      <c r="H2" s="256"/>
      <c r="I2" s="256"/>
    </row>
    <row r="3" spans="1:20" ht="22.5" customHeight="1" thickBot="1">
      <c r="A3" s="460" t="s">
        <v>277</v>
      </c>
      <c r="B3" s="461"/>
      <c r="C3" s="271" t="str">
        <f>[1]COMMENTS!C3</f>
        <v>UNAVALABLE</v>
      </c>
      <c r="D3" s="307"/>
      <c r="E3" s="274"/>
      <c r="F3" s="275"/>
      <c r="G3" s="276"/>
      <c r="H3" s="258"/>
      <c r="I3" s="277"/>
    </row>
    <row r="4" spans="1:20" ht="22.5" customHeight="1" thickBot="1">
      <c r="A4" s="462" t="s">
        <v>165</v>
      </c>
      <c r="B4" s="461"/>
      <c r="C4" s="271" t="str">
        <f>[1]COMMENTS!C4</f>
        <v>SP24</v>
      </c>
      <c r="D4" s="307"/>
      <c r="E4" s="274"/>
      <c r="F4" s="278" t="str">
        <f>[1]COMMENTS!E4</f>
        <v>DATE: 8/22/2023</v>
      </c>
      <c r="G4" s="276"/>
      <c r="H4" s="258"/>
      <c r="I4" s="277"/>
    </row>
    <row r="5" spans="1:20" ht="22.5" customHeight="1" thickBot="1">
      <c r="A5" s="463" t="s">
        <v>55</v>
      </c>
      <c r="B5" s="464"/>
      <c r="C5" s="271" t="str">
        <f>[1]COMMENTS!C5</f>
        <v>M</v>
      </c>
      <c r="D5" s="307"/>
      <c r="E5" s="274"/>
      <c r="F5" s="275"/>
      <c r="G5" s="274"/>
      <c r="H5" s="258"/>
      <c r="I5" s="277"/>
    </row>
    <row r="6" spans="1:20" ht="22.5" customHeight="1" thickBot="1">
      <c r="A6" s="460" t="s">
        <v>278</v>
      </c>
      <c r="B6" s="461"/>
      <c r="C6" s="271">
        <f>[1]COMMENTS!C6</f>
        <v>0</v>
      </c>
      <c r="D6" s="307"/>
      <c r="E6" s="274"/>
      <c r="F6" s="274"/>
      <c r="G6" s="274"/>
      <c r="H6" s="258"/>
      <c r="I6" s="279"/>
    </row>
    <row r="7" spans="1:20" ht="39.75" customHeight="1" thickBot="1">
      <c r="A7" s="259"/>
      <c r="B7" s="467" t="s">
        <v>279</v>
      </c>
      <c r="C7" s="468"/>
      <c r="D7" s="260"/>
      <c r="E7" s="280" t="s">
        <v>280</v>
      </c>
      <c r="F7" s="281"/>
      <c r="G7" s="281" t="s">
        <v>286</v>
      </c>
      <c r="H7" s="282"/>
      <c r="I7" s="283"/>
      <c r="J7" s="284"/>
      <c r="K7" s="261"/>
      <c r="L7" s="261"/>
      <c r="M7" s="261"/>
      <c r="N7" s="261"/>
      <c r="O7" s="261"/>
      <c r="P7" s="261"/>
      <c r="Q7" s="261"/>
      <c r="R7" s="261"/>
      <c r="S7" s="261"/>
      <c r="T7" s="261"/>
    </row>
    <row r="8" spans="1:20" ht="36" customHeight="1" thickBot="1">
      <c r="A8" s="285"/>
      <c r="B8" s="469" t="s">
        <v>287</v>
      </c>
      <c r="C8" s="461"/>
      <c r="D8" s="254"/>
      <c r="E8" s="286"/>
      <c r="F8" s="287" t="s">
        <v>59</v>
      </c>
      <c r="G8" s="288" t="s">
        <v>10</v>
      </c>
      <c r="H8" s="289" t="s">
        <v>56</v>
      </c>
      <c r="I8" s="290" t="s">
        <v>57</v>
      </c>
      <c r="J8" s="290" t="s">
        <v>58</v>
      </c>
      <c r="L8" s="261"/>
      <c r="M8" s="261"/>
      <c r="N8" s="261"/>
      <c r="O8" s="261"/>
      <c r="P8" s="261"/>
      <c r="Q8" s="261"/>
      <c r="R8" s="261"/>
      <c r="S8" s="261"/>
      <c r="T8" s="261"/>
    </row>
    <row r="9" spans="1:20" ht="35.549999999999997" customHeight="1">
      <c r="A9" s="291">
        <v>1</v>
      </c>
      <c r="B9" s="470" t="s">
        <v>89</v>
      </c>
      <c r="C9" s="471"/>
      <c r="D9" s="308" t="s">
        <v>303</v>
      </c>
      <c r="E9" s="262">
        <v>0.25</v>
      </c>
      <c r="F9" s="292">
        <f>G9-1/4</f>
        <v>6.25</v>
      </c>
      <c r="G9" s="263">
        <v>6.5</v>
      </c>
      <c r="H9" s="293">
        <f>G9+1/4</f>
        <v>6.75</v>
      </c>
      <c r="I9" s="293">
        <f t="shared" ref="I9:J9" si="0">G9+0.5</f>
        <v>7</v>
      </c>
      <c r="J9" s="294">
        <f t="shared" si="0"/>
        <v>7.25</v>
      </c>
      <c r="L9" s="261"/>
      <c r="M9" s="261"/>
      <c r="N9" s="261"/>
      <c r="O9" s="261"/>
      <c r="P9" s="261"/>
      <c r="Q9" s="261"/>
      <c r="R9" s="261"/>
      <c r="S9" s="261"/>
      <c r="T9" s="261"/>
    </row>
    <row r="10" spans="1:20" ht="35.549999999999997" customHeight="1">
      <c r="A10" s="295">
        <v>2</v>
      </c>
      <c r="B10" s="472" t="s">
        <v>288</v>
      </c>
      <c r="C10" s="466"/>
      <c r="D10" s="309" t="s">
        <v>96</v>
      </c>
      <c r="E10" s="265">
        <v>0.75</v>
      </c>
      <c r="F10" s="297">
        <f t="shared" ref="F10:F13" si="1">G10-1</f>
        <v>25</v>
      </c>
      <c r="G10" s="266">
        <v>26</v>
      </c>
      <c r="H10" s="298">
        <f t="shared" ref="H10:H13" si="2">G10+1</f>
        <v>27</v>
      </c>
      <c r="I10" s="298">
        <f t="shared" ref="I10:J13" si="3">G10+2</f>
        <v>28</v>
      </c>
      <c r="J10" s="299">
        <f t="shared" si="3"/>
        <v>29</v>
      </c>
      <c r="L10" s="261"/>
      <c r="M10" s="261"/>
      <c r="N10" s="261"/>
      <c r="O10" s="261"/>
      <c r="P10" s="261"/>
      <c r="Q10" s="261"/>
      <c r="R10" s="261"/>
      <c r="S10" s="261"/>
      <c r="T10" s="261"/>
    </row>
    <row r="11" spans="1:20" ht="35.549999999999997" customHeight="1">
      <c r="A11" s="295">
        <v>3</v>
      </c>
      <c r="B11" s="472" t="s">
        <v>289</v>
      </c>
      <c r="C11" s="466"/>
      <c r="D11" s="309" t="s">
        <v>304</v>
      </c>
      <c r="E11" s="265">
        <v>0.75</v>
      </c>
      <c r="F11" s="297">
        <f t="shared" si="1"/>
        <v>26</v>
      </c>
      <c r="G11" s="266">
        <v>27</v>
      </c>
      <c r="H11" s="298">
        <f t="shared" si="2"/>
        <v>28</v>
      </c>
      <c r="I11" s="298">
        <f t="shared" si="3"/>
        <v>29</v>
      </c>
      <c r="J11" s="299">
        <f t="shared" si="3"/>
        <v>30</v>
      </c>
      <c r="L11" s="261"/>
      <c r="M11" s="261"/>
      <c r="N11" s="261"/>
      <c r="O11" s="261"/>
      <c r="P11" s="261"/>
      <c r="Q11" s="261"/>
      <c r="R11" s="261"/>
      <c r="S11" s="261"/>
      <c r="T11" s="261"/>
    </row>
    <row r="12" spans="1:20" ht="35.549999999999997" customHeight="1">
      <c r="A12" s="295">
        <v>4</v>
      </c>
      <c r="B12" s="465" t="s">
        <v>290</v>
      </c>
      <c r="C12" s="466"/>
      <c r="D12" s="310" t="s">
        <v>305</v>
      </c>
      <c r="E12" s="265">
        <v>0.75</v>
      </c>
      <c r="F12" s="297">
        <f t="shared" si="1"/>
        <v>19.5</v>
      </c>
      <c r="G12" s="266">
        <v>20.5</v>
      </c>
      <c r="H12" s="298">
        <f t="shared" si="2"/>
        <v>21.5</v>
      </c>
      <c r="I12" s="298">
        <f t="shared" si="3"/>
        <v>22.5</v>
      </c>
      <c r="J12" s="299">
        <f t="shared" si="3"/>
        <v>23.5</v>
      </c>
      <c r="L12" s="261"/>
      <c r="M12" s="261"/>
      <c r="N12" s="261"/>
      <c r="O12" s="261"/>
      <c r="P12" s="261"/>
      <c r="Q12" s="261"/>
      <c r="R12" s="261"/>
      <c r="S12" s="261"/>
      <c r="T12" s="261"/>
    </row>
    <row r="13" spans="1:20" ht="35.549999999999997" customHeight="1">
      <c r="A13" s="291">
        <v>5</v>
      </c>
      <c r="B13" s="470" t="s">
        <v>291</v>
      </c>
      <c r="C13" s="473"/>
      <c r="D13" s="311" t="s">
        <v>78</v>
      </c>
      <c r="E13" s="262">
        <v>0.625</v>
      </c>
      <c r="F13" s="292">
        <f t="shared" si="1"/>
        <v>25</v>
      </c>
      <c r="G13" s="263">
        <v>26</v>
      </c>
      <c r="H13" s="293">
        <f t="shared" si="2"/>
        <v>27</v>
      </c>
      <c r="I13" s="293">
        <f t="shared" si="3"/>
        <v>28</v>
      </c>
      <c r="J13" s="294">
        <f t="shared" si="3"/>
        <v>29</v>
      </c>
      <c r="L13" s="261"/>
      <c r="M13" s="261"/>
      <c r="N13" s="261"/>
      <c r="O13" s="261"/>
      <c r="P13" s="261"/>
      <c r="Q13" s="261"/>
      <c r="R13" s="261"/>
      <c r="S13" s="261"/>
      <c r="T13" s="261"/>
    </row>
    <row r="14" spans="1:20" ht="35.549999999999997" customHeight="1">
      <c r="A14" s="295">
        <v>6</v>
      </c>
      <c r="B14" s="300" t="s">
        <v>281</v>
      </c>
      <c r="C14" s="296"/>
      <c r="D14" s="312" t="s">
        <v>306</v>
      </c>
      <c r="E14" s="265">
        <v>0.375</v>
      </c>
      <c r="F14" s="297">
        <f t="shared" ref="F14:F15" si="4">G14-0.5</f>
        <v>11</v>
      </c>
      <c r="G14" s="266">
        <v>11.5</v>
      </c>
      <c r="H14" s="298">
        <f t="shared" ref="H14:H15" si="5">G14+0.5</f>
        <v>12</v>
      </c>
      <c r="I14" s="298">
        <f t="shared" ref="I14:I15" si="6">G14+1</f>
        <v>12.5</v>
      </c>
      <c r="J14" s="299">
        <f>G14+1.5</f>
        <v>13</v>
      </c>
      <c r="L14" s="261"/>
      <c r="M14" s="261"/>
      <c r="N14" s="261"/>
      <c r="O14" s="261"/>
      <c r="P14" s="261"/>
      <c r="Q14" s="261"/>
      <c r="R14" s="261"/>
      <c r="S14" s="261"/>
      <c r="T14" s="261"/>
    </row>
    <row r="15" spans="1:20" ht="35.549999999999997" customHeight="1">
      <c r="A15" s="295">
        <v>7</v>
      </c>
      <c r="B15" s="465" t="s">
        <v>292</v>
      </c>
      <c r="C15" s="466"/>
      <c r="D15" s="312" t="s">
        <v>307</v>
      </c>
      <c r="E15" s="265">
        <v>0.375</v>
      </c>
      <c r="F15" s="297">
        <f t="shared" si="4"/>
        <v>11.25</v>
      </c>
      <c r="G15" s="266">
        <v>11.75</v>
      </c>
      <c r="H15" s="298">
        <f t="shared" si="5"/>
        <v>12.25</v>
      </c>
      <c r="I15" s="298">
        <f t="shared" si="6"/>
        <v>12.75</v>
      </c>
      <c r="J15" s="299">
        <f>H15+1</f>
        <v>13.25</v>
      </c>
      <c r="L15" s="261"/>
      <c r="M15" s="261"/>
      <c r="N15" s="261"/>
      <c r="O15" s="261"/>
      <c r="P15" s="261"/>
      <c r="Q15" s="261"/>
      <c r="R15" s="261"/>
      <c r="S15" s="261"/>
      <c r="T15" s="261"/>
    </row>
    <row r="16" spans="1:20" ht="35.549999999999997" customHeight="1">
      <c r="A16" s="295">
        <v>8</v>
      </c>
      <c r="B16" s="465" t="s">
        <v>293</v>
      </c>
      <c r="C16" s="466"/>
      <c r="D16" s="312" t="s">
        <v>308</v>
      </c>
      <c r="E16" s="265">
        <v>0.625</v>
      </c>
      <c r="F16" s="297">
        <f t="shared" ref="F16:F17" si="7">G16-1</f>
        <v>21.5</v>
      </c>
      <c r="G16" s="266">
        <v>22.5</v>
      </c>
      <c r="H16" s="298">
        <f t="shared" ref="H16:H17" si="8">G16+1</f>
        <v>23.5</v>
      </c>
      <c r="I16" s="298">
        <f t="shared" ref="I16:J17" si="9">G16+2</f>
        <v>24.5</v>
      </c>
      <c r="J16" s="299">
        <f t="shared" si="9"/>
        <v>25.5</v>
      </c>
      <c r="L16" s="261"/>
      <c r="M16" s="261"/>
      <c r="N16" s="261"/>
      <c r="O16" s="261"/>
      <c r="P16" s="261"/>
      <c r="Q16" s="261"/>
      <c r="R16" s="261"/>
      <c r="S16" s="261"/>
      <c r="T16" s="261"/>
    </row>
    <row r="17" spans="1:20" ht="35.549999999999997" customHeight="1">
      <c r="A17" s="295">
        <v>9</v>
      </c>
      <c r="B17" s="465" t="s">
        <v>294</v>
      </c>
      <c r="C17" s="466"/>
      <c r="D17" s="312" t="s">
        <v>309</v>
      </c>
      <c r="E17" s="265">
        <v>0.625</v>
      </c>
      <c r="F17" s="297">
        <f t="shared" si="7"/>
        <v>21.5</v>
      </c>
      <c r="G17" s="266">
        <v>22.5</v>
      </c>
      <c r="H17" s="298">
        <f t="shared" si="8"/>
        <v>23.5</v>
      </c>
      <c r="I17" s="298">
        <f t="shared" si="9"/>
        <v>24.5</v>
      </c>
      <c r="J17" s="299">
        <f t="shared" si="9"/>
        <v>25.5</v>
      </c>
      <c r="L17" s="261"/>
      <c r="M17" s="261"/>
      <c r="N17" s="261"/>
      <c r="O17" s="261"/>
      <c r="P17" s="261"/>
      <c r="Q17" s="261"/>
      <c r="R17" s="261"/>
      <c r="S17" s="261"/>
      <c r="T17" s="261"/>
    </row>
    <row r="18" spans="1:20" ht="35.549999999999997" customHeight="1">
      <c r="A18" s="295">
        <v>10</v>
      </c>
      <c r="B18" s="465" t="s">
        <v>282</v>
      </c>
      <c r="C18" s="466"/>
      <c r="D18" s="312" t="s">
        <v>310</v>
      </c>
      <c r="E18" s="265">
        <v>0.25</v>
      </c>
      <c r="F18" s="297">
        <f>G18-1/4</f>
        <v>3.25</v>
      </c>
      <c r="G18" s="266">
        <v>3.5</v>
      </c>
      <c r="H18" s="298">
        <f>G18+1/4</f>
        <v>3.75</v>
      </c>
      <c r="I18" s="298">
        <f t="shared" ref="I18:J18" si="10">G18+0.5</f>
        <v>4</v>
      </c>
      <c r="J18" s="299">
        <f t="shared" si="10"/>
        <v>4.25</v>
      </c>
      <c r="L18" s="261"/>
      <c r="M18" s="261"/>
      <c r="N18" s="261"/>
      <c r="O18" s="261"/>
      <c r="P18" s="261"/>
      <c r="Q18" s="261"/>
      <c r="R18" s="261"/>
      <c r="S18" s="261"/>
      <c r="T18" s="261"/>
    </row>
    <row r="19" spans="1:20" ht="35.549999999999997" customHeight="1">
      <c r="A19" s="295">
        <v>11</v>
      </c>
      <c r="B19" s="465" t="s">
        <v>295</v>
      </c>
      <c r="C19" s="466"/>
      <c r="D19" s="309" t="s">
        <v>311</v>
      </c>
      <c r="E19" s="265">
        <v>0.125</v>
      </c>
      <c r="F19" s="297">
        <f t="shared" ref="F19:F21" si="11">G19-0</f>
        <v>1.5</v>
      </c>
      <c r="G19" s="266">
        <v>1.5</v>
      </c>
      <c r="H19" s="298">
        <f t="shared" ref="H19:H21" si="12">G19+0</f>
        <v>1.5</v>
      </c>
      <c r="I19" s="298">
        <f t="shared" ref="I19:J21" si="13">G19+0</f>
        <v>1.5</v>
      </c>
      <c r="J19" s="299">
        <f t="shared" si="13"/>
        <v>1.5</v>
      </c>
      <c r="L19" s="261"/>
      <c r="M19" s="261"/>
      <c r="N19" s="261"/>
      <c r="O19" s="261"/>
      <c r="P19" s="261"/>
      <c r="Q19" s="261"/>
      <c r="R19" s="261"/>
      <c r="S19" s="261"/>
      <c r="T19" s="261"/>
    </row>
    <row r="20" spans="1:20" ht="35.549999999999997" customHeight="1">
      <c r="A20" s="291">
        <v>12</v>
      </c>
      <c r="B20" s="477" t="s">
        <v>296</v>
      </c>
      <c r="C20" s="471"/>
      <c r="D20" s="311" t="s">
        <v>312</v>
      </c>
      <c r="E20" s="262">
        <v>0.125</v>
      </c>
      <c r="F20" s="292">
        <f t="shared" si="11"/>
        <v>1.5</v>
      </c>
      <c r="G20" s="263">
        <v>1.5</v>
      </c>
      <c r="H20" s="293">
        <f t="shared" si="12"/>
        <v>1.5</v>
      </c>
      <c r="I20" s="293">
        <f t="shared" si="13"/>
        <v>1.5</v>
      </c>
      <c r="J20" s="294">
        <f t="shared" si="13"/>
        <v>1.5</v>
      </c>
      <c r="L20" s="264"/>
      <c r="M20" s="264"/>
      <c r="N20" s="264"/>
      <c r="O20" s="264"/>
      <c r="P20" s="264"/>
      <c r="Q20" s="264"/>
      <c r="R20" s="264"/>
      <c r="S20" s="264"/>
      <c r="T20" s="264"/>
    </row>
    <row r="21" spans="1:20" ht="35.549999999999997" customHeight="1">
      <c r="A21" s="295">
        <v>13</v>
      </c>
      <c r="B21" s="465" t="s">
        <v>297</v>
      </c>
      <c r="C21" s="466"/>
      <c r="D21" s="309" t="s">
        <v>313</v>
      </c>
      <c r="E21" s="265">
        <v>0.125</v>
      </c>
      <c r="F21" s="297">
        <f t="shared" si="11"/>
        <v>1</v>
      </c>
      <c r="G21" s="266">
        <v>1</v>
      </c>
      <c r="H21" s="298">
        <f t="shared" si="12"/>
        <v>1</v>
      </c>
      <c r="I21" s="298">
        <f t="shared" si="13"/>
        <v>1</v>
      </c>
      <c r="J21" s="299">
        <f t="shared" si="13"/>
        <v>1</v>
      </c>
      <c r="L21" s="264"/>
      <c r="M21" s="264"/>
      <c r="N21" s="264"/>
      <c r="O21" s="264"/>
      <c r="P21" s="264"/>
      <c r="Q21" s="264"/>
      <c r="R21" s="264"/>
      <c r="S21" s="264"/>
      <c r="T21" s="264"/>
    </row>
    <row r="22" spans="1:20" ht="35.549999999999997" customHeight="1">
      <c r="A22" s="295">
        <v>14</v>
      </c>
      <c r="B22" s="465" t="s">
        <v>298</v>
      </c>
      <c r="C22" s="466"/>
      <c r="D22" s="309" t="s">
        <v>314</v>
      </c>
      <c r="E22" s="265">
        <v>0.125</v>
      </c>
      <c r="F22" s="297">
        <f>G22-1/4</f>
        <v>4</v>
      </c>
      <c r="G22" s="266">
        <v>4.25</v>
      </c>
      <c r="H22" s="298">
        <f>G22+1/4</f>
        <v>4.5</v>
      </c>
      <c r="I22" s="298">
        <f>G22+1/2</f>
        <v>4.75</v>
      </c>
      <c r="J22" s="299">
        <f>H22+0.5</f>
        <v>5</v>
      </c>
      <c r="L22" s="261"/>
      <c r="M22" s="261"/>
      <c r="N22" s="261"/>
      <c r="O22" s="261"/>
      <c r="P22" s="261"/>
      <c r="Q22" s="261"/>
      <c r="R22" s="261"/>
      <c r="S22" s="261"/>
      <c r="T22" s="261"/>
    </row>
    <row r="23" spans="1:20" ht="35.549999999999997" customHeight="1">
      <c r="A23" s="295">
        <v>15</v>
      </c>
      <c r="B23" s="465" t="s">
        <v>299</v>
      </c>
      <c r="C23" s="466"/>
      <c r="D23" s="309" t="s">
        <v>315</v>
      </c>
      <c r="E23" s="265">
        <v>0.125</v>
      </c>
      <c r="F23" s="297">
        <f>G23-0</f>
        <v>1</v>
      </c>
      <c r="G23" s="266">
        <v>1</v>
      </c>
      <c r="H23" s="298">
        <f>G23+0</f>
        <v>1</v>
      </c>
      <c r="I23" s="298">
        <f t="shared" ref="I23:J23" si="14">G23+0</f>
        <v>1</v>
      </c>
      <c r="J23" s="299">
        <f t="shared" si="14"/>
        <v>1</v>
      </c>
      <c r="L23" s="261"/>
      <c r="M23" s="261"/>
      <c r="N23" s="261"/>
      <c r="O23" s="261"/>
      <c r="P23" s="261"/>
      <c r="Q23" s="261"/>
      <c r="R23" s="261"/>
      <c r="S23" s="261"/>
      <c r="T23" s="261"/>
    </row>
    <row r="24" spans="1:20" ht="35.549999999999997" customHeight="1">
      <c r="A24" s="301">
        <v>16</v>
      </c>
      <c r="B24" s="478" t="s">
        <v>283</v>
      </c>
      <c r="C24" s="476"/>
      <c r="D24" s="312" t="s">
        <v>316</v>
      </c>
      <c r="E24" s="268">
        <v>0.25</v>
      </c>
      <c r="F24" s="267">
        <f>G24-3/8</f>
        <v>9.375</v>
      </c>
      <c r="G24" s="302">
        <v>9.75</v>
      </c>
      <c r="H24" s="303">
        <f t="shared" ref="H24:H25" si="15">G24+0.375</f>
        <v>10.125</v>
      </c>
      <c r="I24" s="303">
        <f t="shared" ref="I24:I25" si="16">G24+0.75</f>
        <v>10.5</v>
      </c>
      <c r="J24" s="304">
        <f>H24+3/4</f>
        <v>10.875</v>
      </c>
      <c r="L24" s="261"/>
      <c r="M24" s="261"/>
      <c r="N24" s="261"/>
      <c r="O24" s="261"/>
      <c r="P24" s="261"/>
      <c r="Q24" s="261"/>
      <c r="R24" s="261"/>
      <c r="S24" s="261"/>
      <c r="T24" s="261"/>
    </row>
    <row r="25" spans="1:20" ht="35.549999999999997" customHeight="1">
      <c r="A25" s="301">
        <v>17</v>
      </c>
      <c r="B25" s="478" t="s">
        <v>284</v>
      </c>
      <c r="C25" s="476"/>
      <c r="D25" s="312" t="s">
        <v>317</v>
      </c>
      <c r="E25" s="268">
        <v>0.25</v>
      </c>
      <c r="F25" s="267">
        <f>G25-0.375</f>
        <v>6.875</v>
      </c>
      <c r="G25" s="302">
        <v>7.25</v>
      </c>
      <c r="H25" s="303">
        <f t="shared" si="15"/>
        <v>7.625</v>
      </c>
      <c r="I25" s="303">
        <f t="shared" si="16"/>
        <v>8</v>
      </c>
      <c r="J25" s="304">
        <f>H25+0.75</f>
        <v>8.375</v>
      </c>
      <c r="L25" s="261"/>
      <c r="M25" s="261"/>
      <c r="N25" s="261"/>
      <c r="O25" s="261"/>
      <c r="P25" s="261"/>
      <c r="Q25" s="261"/>
      <c r="R25" s="261"/>
      <c r="S25" s="261"/>
      <c r="T25" s="261"/>
    </row>
    <row r="26" spans="1:20" ht="35.549999999999997" customHeight="1">
      <c r="A26" s="301">
        <v>18</v>
      </c>
      <c r="B26" s="474" t="s">
        <v>300</v>
      </c>
      <c r="C26" s="466"/>
      <c r="D26" s="312" t="s">
        <v>318</v>
      </c>
      <c r="E26" s="268">
        <v>0.25</v>
      </c>
      <c r="F26" s="267">
        <f>G26-1/4</f>
        <v>5</v>
      </c>
      <c r="G26" s="302">
        <v>5.25</v>
      </c>
      <c r="H26" s="303">
        <f>G26+1/4</f>
        <v>5.5</v>
      </c>
      <c r="I26" s="303">
        <f t="shared" ref="I26:J26" si="17">G26+0.5</f>
        <v>5.75</v>
      </c>
      <c r="J26" s="304">
        <f t="shared" si="17"/>
        <v>6</v>
      </c>
      <c r="L26" s="261"/>
      <c r="M26" s="261"/>
      <c r="N26" s="261"/>
      <c r="O26" s="261"/>
      <c r="P26" s="261"/>
      <c r="Q26" s="261"/>
      <c r="R26" s="261"/>
      <c r="S26" s="261"/>
      <c r="T26" s="261"/>
    </row>
    <row r="27" spans="1:20" ht="35.549999999999997" customHeight="1">
      <c r="A27" s="301">
        <v>19</v>
      </c>
      <c r="B27" s="474" t="s">
        <v>301</v>
      </c>
      <c r="C27" s="466"/>
      <c r="D27" s="312" t="s">
        <v>319</v>
      </c>
      <c r="E27" s="268">
        <v>0.75</v>
      </c>
      <c r="F27" s="267">
        <f>G27-1</f>
        <v>23</v>
      </c>
      <c r="G27" s="302">
        <v>24</v>
      </c>
      <c r="H27" s="303">
        <f>G27+1</f>
        <v>25</v>
      </c>
      <c r="I27" s="303">
        <f t="shared" ref="I27:J27" si="18">G27+2</f>
        <v>26</v>
      </c>
      <c r="J27" s="304">
        <f t="shared" si="18"/>
        <v>27</v>
      </c>
      <c r="L27" s="261"/>
      <c r="M27" s="261"/>
      <c r="N27" s="261"/>
      <c r="O27" s="261"/>
      <c r="P27" s="261"/>
      <c r="Q27" s="261"/>
      <c r="R27" s="261"/>
      <c r="S27" s="261"/>
      <c r="T27" s="261"/>
    </row>
    <row r="28" spans="1:20" ht="35.549999999999997" customHeight="1">
      <c r="A28" s="295">
        <v>15</v>
      </c>
      <c r="B28" s="465" t="s">
        <v>285</v>
      </c>
      <c r="C28" s="466"/>
      <c r="D28" s="312" t="s">
        <v>320</v>
      </c>
      <c r="E28" s="265">
        <v>0.125</v>
      </c>
      <c r="F28" s="297">
        <f>G28-0.25</f>
        <v>8.5</v>
      </c>
      <c r="G28" s="266">
        <v>8.75</v>
      </c>
      <c r="H28" s="298">
        <f>G28+0.25</f>
        <v>9</v>
      </c>
      <c r="I28" s="298">
        <f t="shared" ref="I28:J28" si="19">G28+0.5</f>
        <v>9.25</v>
      </c>
      <c r="J28" s="299">
        <f t="shared" si="19"/>
        <v>9.5</v>
      </c>
      <c r="L28" s="264"/>
      <c r="M28" s="264"/>
      <c r="N28" s="264"/>
      <c r="O28" s="264"/>
      <c r="P28" s="264"/>
      <c r="Q28" s="264"/>
      <c r="R28" s="264"/>
      <c r="S28" s="264"/>
      <c r="T28" s="264"/>
    </row>
    <row r="29" spans="1:20" ht="35.549999999999997" customHeight="1">
      <c r="A29" s="295">
        <v>20</v>
      </c>
      <c r="B29" s="475" t="s">
        <v>302</v>
      </c>
      <c r="C29" s="476"/>
      <c r="D29" s="312" t="s">
        <v>321</v>
      </c>
      <c r="E29" s="265">
        <v>0.125</v>
      </c>
      <c r="F29" s="297">
        <v>3.125</v>
      </c>
      <c r="G29" s="266">
        <v>3.24</v>
      </c>
      <c r="H29" s="298">
        <f>G29+0.125</f>
        <v>3.3650000000000002</v>
      </c>
      <c r="I29" s="298">
        <f>G29+0.25</f>
        <v>3.49</v>
      </c>
      <c r="J29" s="299">
        <v>3.625</v>
      </c>
      <c r="L29" s="264"/>
      <c r="M29" s="264"/>
      <c r="N29" s="264"/>
      <c r="O29" s="264"/>
      <c r="P29" s="264"/>
      <c r="Q29" s="264"/>
      <c r="R29" s="264"/>
      <c r="S29" s="264"/>
      <c r="T29" s="264"/>
    </row>
    <row r="30" spans="1:20" ht="18.75" customHeight="1">
      <c r="A30" s="261"/>
      <c r="B30" s="261"/>
      <c r="C30" s="261"/>
      <c r="D30" s="261"/>
      <c r="E30" s="270"/>
      <c r="F30" s="270"/>
      <c r="G30" s="270"/>
      <c r="H30" s="269"/>
      <c r="I30" s="305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</row>
    <row r="31" spans="1:20" ht="18.75" customHeight="1">
      <c r="A31" s="261"/>
      <c r="B31" s="261"/>
      <c r="C31" s="261"/>
      <c r="D31" s="261"/>
      <c r="E31" s="270"/>
      <c r="F31" s="270"/>
      <c r="G31" s="270"/>
      <c r="H31" s="269"/>
      <c r="I31" s="305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</row>
    <row r="32" spans="1:20" ht="18.75" customHeight="1">
      <c r="A32" s="261"/>
      <c r="B32" s="261"/>
      <c r="C32" s="261"/>
      <c r="D32" s="261"/>
      <c r="E32" s="270"/>
      <c r="F32" s="270"/>
      <c r="G32" s="270"/>
      <c r="H32" s="269"/>
      <c r="I32" s="305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</row>
    <row r="33" spans="1:20" ht="18.75" customHeight="1">
      <c r="A33" s="261"/>
      <c r="B33" s="261"/>
      <c r="C33" s="261"/>
      <c r="D33" s="261"/>
      <c r="E33" s="270"/>
      <c r="F33" s="270"/>
      <c r="G33" s="270"/>
      <c r="H33" s="269"/>
      <c r="I33" s="305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</row>
    <row r="34" spans="1:20" ht="18.75" customHeight="1">
      <c r="A34" s="261"/>
      <c r="B34" s="261"/>
      <c r="C34" s="261"/>
      <c r="D34" s="261"/>
      <c r="E34" s="270"/>
      <c r="F34" s="270"/>
      <c r="G34" s="270"/>
      <c r="H34" s="269"/>
      <c r="I34" s="305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</row>
    <row r="35" spans="1:20" ht="18.75" customHeight="1">
      <c r="A35" s="261"/>
      <c r="B35" s="261"/>
      <c r="C35" s="261"/>
      <c r="D35" s="261"/>
      <c r="E35" s="270"/>
      <c r="F35" s="270"/>
      <c r="G35" s="270"/>
      <c r="H35" s="269"/>
      <c r="I35" s="305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</row>
    <row r="36" spans="1:20" ht="18.75" customHeight="1">
      <c r="A36" s="261"/>
      <c r="B36" s="261"/>
      <c r="C36" s="261"/>
      <c r="D36" s="261"/>
      <c r="E36" s="270"/>
      <c r="F36" s="270"/>
      <c r="G36" s="270"/>
      <c r="H36" s="269"/>
      <c r="I36" s="305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</row>
    <row r="37" spans="1:20" ht="18.75" customHeight="1">
      <c r="A37" s="261"/>
      <c r="B37" s="261"/>
      <c r="C37" s="261"/>
      <c r="D37" s="261"/>
      <c r="E37" s="270"/>
      <c r="F37" s="270"/>
      <c r="G37" s="270"/>
      <c r="H37" s="269"/>
      <c r="I37" s="305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</row>
    <row r="38" spans="1:20" ht="18.75" customHeight="1">
      <c r="A38" s="261"/>
      <c r="B38" s="261"/>
      <c r="C38" s="261"/>
      <c r="D38" s="261"/>
      <c r="E38" s="270"/>
      <c r="F38" s="270"/>
      <c r="G38" s="270"/>
      <c r="H38" s="269"/>
      <c r="I38" s="305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</row>
    <row r="39" spans="1:20" ht="18.75" customHeight="1">
      <c r="A39" s="261"/>
      <c r="B39" s="261"/>
      <c r="C39" s="261"/>
      <c r="D39" s="261"/>
      <c r="E39" s="270"/>
      <c r="F39" s="270"/>
      <c r="G39" s="270"/>
      <c r="H39" s="269"/>
      <c r="I39" s="305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</row>
    <row r="40" spans="1:20" ht="18.75" customHeight="1">
      <c r="A40" s="261"/>
      <c r="B40" s="261"/>
      <c r="C40" s="261"/>
      <c r="D40" s="261"/>
      <c r="E40" s="270"/>
      <c r="F40" s="270"/>
      <c r="G40" s="270"/>
      <c r="H40" s="269"/>
      <c r="I40" s="305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</row>
    <row r="41" spans="1:20" ht="18.75" customHeight="1">
      <c r="A41" s="261"/>
      <c r="B41" s="261"/>
      <c r="C41" s="261"/>
      <c r="D41" s="261"/>
      <c r="E41" s="270"/>
      <c r="F41" s="270"/>
      <c r="G41" s="270"/>
      <c r="H41" s="269"/>
      <c r="I41" s="305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</row>
    <row r="42" spans="1:20" ht="18.75" customHeight="1">
      <c r="A42" s="261"/>
      <c r="B42" s="261"/>
      <c r="C42" s="261"/>
      <c r="D42" s="261"/>
      <c r="E42" s="270"/>
      <c r="F42" s="270"/>
      <c r="G42" s="270"/>
      <c r="H42" s="269"/>
      <c r="I42" s="305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</row>
    <row r="43" spans="1:20" ht="18.75" customHeight="1">
      <c r="A43" s="261"/>
      <c r="B43" s="261"/>
      <c r="C43" s="261"/>
      <c r="D43" s="261"/>
      <c r="E43" s="270"/>
      <c r="F43" s="270"/>
      <c r="G43" s="270"/>
      <c r="H43" s="269"/>
      <c r="I43" s="305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</row>
    <row r="44" spans="1:20" ht="18.75" customHeight="1">
      <c r="A44" s="261"/>
      <c r="B44" s="261"/>
      <c r="C44" s="261"/>
      <c r="D44" s="261"/>
      <c r="E44" s="270"/>
      <c r="F44" s="270"/>
      <c r="G44" s="270"/>
      <c r="H44" s="269"/>
      <c r="I44" s="305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</row>
    <row r="45" spans="1:20" ht="18.75" customHeight="1">
      <c r="A45" s="261"/>
      <c r="B45" s="261"/>
      <c r="C45" s="261"/>
      <c r="D45" s="261"/>
      <c r="E45" s="270"/>
      <c r="F45" s="270"/>
      <c r="G45" s="270"/>
      <c r="H45" s="269"/>
      <c r="I45" s="305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</row>
    <row r="46" spans="1:20" ht="18.75" customHeight="1">
      <c r="A46" s="261"/>
      <c r="B46" s="261"/>
      <c r="C46" s="261"/>
      <c r="D46" s="261"/>
      <c r="E46" s="270"/>
      <c r="F46" s="270"/>
      <c r="G46" s="270"/>
      <c r="H46" s="269"/>
      <c r="I46" s="305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</row>
    <row r="47" spans="1:20" ht="18.75" customHeight="1">
      <c r="A47" s="261"/>
      <c r="B47" s="261"/>
      <c r="C47" s="261"/>
      <c r="D47" s="261"/>
      <c r="E47" s="270"/>
      <c r="F47" s="270"/>
      <c r="G47" s="270"/>
      <c r="H47" s="269"/>
      <c r="I47" s="305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</row>
    <row r="48" spans="1:20" ht="18.75" customHeight="1">
      <c r="A48" s="261"/>
      <c r="B48" s="261"/>
      <c r="C48" s="261"/>
      <c r="D48" s="261"/>
      <c r="E48" s="270"/>
      <c r="F48" s="270"/>
      <c r="G48" s="270"/>
      <c r="H48" s="269"/>
      <c r="I48" s="305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</row>
    <row r="49" spans="1:20" ht="18.75" customHeight="1">
      <c r="A49" s="261"/>
      <c r="B49" s="261"/>
      <c r="C49" s="261"/>
      <c r="D49" s="261"/>
      <c r="E49" s="270"/>
      <c r="F49" s="270"/>
      <c r="G49" s="270"/>
      <c r="H49" s="269"/>
      <c r="I49" s="305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</row>
    <row r="50" spans="1:20" ht="18.75" customHeight="1">
      <c r="A50" s="261"/>
      <c r="B50" s="261"/>
      <c r="C50" s="261"/>
      <c r="D50" s="261"/>
      <c r="E50" s="270"/>
      <c r="F50" s="270"/>
      <c r="G50" s="270"/>
      <c r="H50" s="269"/>
      <c r="I50" s="305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</row>
    <row r="51" spans="1:20" ht="18.75" customHeight="1">
      <c r="A51" s="261"/>
      <c r="B51" s="261"/>
      <c r="C51" s="261"/>
      <c r="D51" s="261"/>
      <c r="E51" s="270"/>
      <c r="F51" s="270"/>
      <c r="G51" s="270"/>
      <c r="H51" s="269"/>
      <c r="I51" s="305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</row>
    <row r="52" spans="1:20" ht="18.75" customHeight="1">
      <c r="A52" s="261"/>
      <c r="B52" s="261"/>
      <c r="C52" s="261"/>
      <c r="D52" s="261"/>
      <c r="E52" s="270"/>
      <c r="F52" s="270"/>
      <c r="G52" s="270"/>
      <c r="H52" s="269"/>
      <c r="I52" s="305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</row>
    <row r="53" spans="1:20" ht="18.75" customHeight="1">
      <c r="A53" s="261"/>
      <c r="B53" s="261"/>
      <c r="C53" s="261"/>
      <c r="D53" s="261"/>
      <c r="E53" s="270"/>
      <c r="F53" s="270"/>
      <c r="G53" s="270"/>
      <c r="H53" s="269"/>
      <c r="I53" s="305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</row>
    <row r="54" spans="1:20" ht="18.75" customHeight="1">
      <c r="A54" s="261"/>
      <c r="B54" s="261"/>
      <c r="C54" s="261"/>
      <c r="D54" s="261"/>
      <c r="E54" s="270"/>
      <c r="F54" s="270"/>
      <c r="G54" s="270"/>
      <c r="H54" s="269"/>
      <c r="I54" s="305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</row>
    <row r="55" spans="1:20" ht="18.75" customHeight="1">
      <c r="A55" s="261"/>
      <c r="B55" s="261"/>
      <c r="C55" s="261"/>
      <c r="D55" s="261"/>
      <c r="E55" s="270"/>
      <c r="F55" s="270"/>
      <c r="G55" s="270"/>
      <c r="H55" s="269"/>
      <c r="I55" s="305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</row>
    <row r="56" spans="1:20" ht="18.75" customHeight="1">
      <c r="A56" s="261"/>
      <c r="B56" s="261"/>
      <c r="C56" s="261"/>
      <c r="D56" s="261"/>
      <c r="E56" s="270"/>
      <c r="F56" s="270"/>
      <c r="G56" s="270"/>
      <c r="H56" s="269"/>
      <c r="I56" s="305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</row>
    <row r="57" spans="1:20" ht="18.75" customHeight="1">
      <c r="A57" s="261"/>
      <c r="B57" s="261"/>
      <c r="C57" s="261"/>
      <c r="D57" s="261"/>
      <c r="E57" s="270"/>
      <c r="F57" s="270"/>
      <c r="G57" s="270"/>
      <c r="H57" s="269"/>
      <c r="I57" s="305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</row>
    <row r="58" spans="1:20" ht="18.75" customHeight="1">
      <c r="A58" s="261"/>
      <c r="B58" s="261"/>
      <c r="C58" s="261"/>
      <c r="D58" s="261"/>
      <c r="E58" s="270"/>
      <c r="F58" s="270"/>
      <c r="G58" s="270"/>
      <c r="H58" s="269"/>
      <c r="I58" s="305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</row>
    <row r="59" spans="1:20" ht="18.75" customHeight="1">
      <c r="A59" s="261"/>
      <c r="B59" s="261"/>
      <c r="C59" s="261"/>
      <c r="D59" s="261"/>
      <c r="E59" s="270"/>
      <c r="F59" s="270"/>
      <c r="G59" s="270"/>
      <c r="H59" s="269"/>
      <c r="I59" s="305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</row>
    <row r="60" spans="1:20" ht="18.75" customHeight="1">
      <c r="A60" s="261"/>
      <c r="B60" s="261"/>
      <c r="C60" s="261"/>
      <c r="D60" s="261"/>
      <c r="E60" s="270"/>
      <c r="F60" s="270"/>
      <c r="G60" s="270"/>
      <c r="H60" s="269"/>
      <c r="I60" s="305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</row>
    <row r="61" spans="1:20" ht="18.75" customHeight="1">
      <c r="A61" s="261"/>
      <c r="B61" s="261"/>
      <c r="C61" s="261"/>
      <c r="D61" s="261"/>
      <c r="E61" s="270"/>
      <c r="F61" s="270"/>
      <c r="G61" s="270"/>
      <c r="H61" s="269"/>
      <c r="I61" s="305"/>
      <c r="J61" s="261"/>
      <c r="K61" s="261"/>
      <c r="L61" s="261"/>
      <c r="M61" s="261"/>
      <c r="N61" s="261"/>
      <c r="O61" s="261"/>
      <c r="P61" s="261"/>
      <c r="Q61" s="261"/>
      <c r="R61" s="261"/>
      <c r="S61" s="261"/>
      <c r="T61" s="261"/>
    </row>
    <row r="62" spans="1:20" ht="18.75" customHeight="1">
      <c r="A62" s="261"/>
      <c r="B62" s="261"/>
      <c r="C62" s="261"/>
      <c r="D62" s="261"/>
      <c r="E62" s="270"/>
      <c r="F62" s="270"/>
      <c r="G62" s="270"/>
      <c r="H62" s="269"/>
      <c r="I62" s="305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</row>
    <row r="63" spans="1:20" ht="18.75" customHeight="1">
      <c r="A63" s="261"/>
      <c r="B63" s="261"/>
      <c r="C63" s="261"/>
      <c r="D63" s="261"/>
      <c r="E63" s="270"/>
      <c r="F63" s="270"/>
      <c r="G63" s="270"/>
      <c r="H63" s="269"/>
      <c r="I63" s="305"/>
      <c r="J63" s="261"/>
      <c r="K63" s="261"/>
      <c r="L63" s="261"/>
      <c r="M63" s="261"/>
      <c r="N63" s="261"/>
      <c r="O63" s="261"/>
      <c r="P63" s="261"/>
      <c r="Q63" s="261"/>
      <c r="R63" s="261"/>
      <c r="S63" s="261"/>
      <c r="T63" s="261"/>
    </row>
    <row r="64" spans="1:20" ht="18.75" customHeight="1">
      <c r="A64" s="261"/>
      <c r="B64" s="261"/>
      <c r="C64" s="261"/>
      <c r="D64" s="261"/>
      <c r="E64" s="270"/>
      <c r="F64" s="270"/>
      <c r="G64" s="270"/>
      <c r="H64" s="269"/>
      <c r="I64" s="305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</row>
    <row r="65" spans="1:20" ht="18.75" customHeight="1">
      <c r="A65" s="261"/>
      <c r="B65" s="261"/>
      <c r="C65" s="261"/>
      <c r="D65" s="261"/>
      <c r="E65" s="270"/>
      <c r="F65" s="270"/>
      <c r="G65" s="270"/>
      <c r="H65" s="269"/>
      <c r="I65" s="305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</row>
    <row r="66" spans="1:20" ht="18.75" customHeight="1">
      <c r="A66" s="261"/>
      <c r="B66" s="261"/>
      <c r="C66" s="261"/>
      <c r="D66" s="261"/>
      <c r="E66" s="270"/>
      <c r="F66" s="270"/>
      <c r="G66" s="270"/>
      <c r="H66" s="269"/>
      <c r="I66" s="305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</row>
    <row r="67" spans="1:20" ht="18.75" customHeight="1">
      <c r="A67" s="261"/>
      <c r="B67" s="261"/>
      <c r="C67" s="261"/>
      <c r="D67" s="261"/>
      <c r="E67" s="270"/>
      <c r="F67" s="270"/>
      <c r="G67" s="270"/>
      <c r="H67" s="269"/>
      <c r="I67" s="305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</row>
    <row r="68" spans="1:20" ht="18.75" customHeight="1">
      <c r="A68" s="261"/>
      <c r="B68" s="261"/>
      <c r="C68" s="261"/>
      <c r="D68" s="261"/>
      <c r="E68" s="270"/>
      <c r="F68" s="270"/>
      <c r="G68" s="270"/>
      <c r="H68" s="269"/>
      <c r="I68" s="305"/>
      <c r="J68" s="261"/>
      <c r="K68" s="261"/>
      <c r="L68" s="261"/>
      <c r="M68" s="261"/>
      <c r="N68" s="261"/>
      <c r="O68" s="261"/>
      <c r="P68" s="261"/>
      <c r="Q68" s="261"/>
      <c r="R68" s="261"/>
      <c r="S68" s="261"/>
      <c r="T68" s="261"/>
    </row>
    <row r="69" spans="1:20" ht="18.75" customHeight="1">
      <c r="A69" s="261"/>
      <c r="B69" s="261"/>
      <c r="C69" s="261"/>
      <c r="D69" s="261"/>
      <c r="E69" s="270"/>
      <c r="F69" s="270"/>
      <c r="G69" s="270"/>
      <c r="H69" s="269"/>
      <c r="I69" s="305"/>
      <c r="J69" s="261"/>
      <c r="K69" s="261"/>
      <c r="L69" s="261"/>
      <c r="M69" s="261"/>
      <c r="N69" s="261"/>
      <c r="O69" s="261"/>
      <c r="P69" s="261"/>
      <c r="Q69" s="261"/>
      <c r="R69" s="261"/>
      <c r="S69" s="261"/>
      <c r="T69" s="261"/>
    </row>
    <row r="70" spans="1:20" ht="18.75" customHeight="1">
      <c r="A70" s="261"/>
      <c r="B70" s="261"/>
      <c r="C70" s="261"/>
      <c r="D70" s="261"/>
      <c r="E70" s="270"/>
      <c r="F70" s="270"/>
      <c r="G70" s="270"/>
      <c r="H70" s="269"/>
      <c r="I70" s="305"/>
      <c r="J70" s="261"/>
      <c r="K70" s="261"/>
      <c r="L70" s="261"/>
      <c r="M70" s="261"/>
      <c r="N70" s="261"/>
      <c r="O70" s="261"/>
      <c r="P70" s="261"/>
      <c r="Q70" s="261"/>
      <c r="R70" s="261"/>
      <c r="S70" s="261"/>
      <c r="T70" s="261"/>
    </row>
    <row r="71" spans="1:20" ht="18.75" customHeight="1">
      <c r="A71" s="261"/>
      <c r="B71" s="261"/>
      <c r="C71" s="261"/>
      <c r="D71" s="261"/>
      <c r="E71" s="270"/>
      <c r="F71" s="270"/>
      <c r="G71" s="270"/>
      <c r="H71" s="269"/>
      <c r="I71" s="305"/>
      <c r="J71" s="261"/>
      <c r="K71" s="261"/>
      <c r="L71" s="261"/>
      <c r="M71" s="261"/>
      <c r="N71" s="261"/>
      <c r="O71" s="261"/>
      <c r="P71" s="261"/>
      <c r="Q71" s="261"/>
      <c r="R71" s="261"/>
      <c r="S71" s="261"/>
      <c r="T71" s="261"/>
    </row>
    <row r="72" spans="1:20" ht="18.75" customHeight="1">
      <c r="A72" s="261"/>
      <c r="B72" s="261"/>
      <c r="C72" s="261"/>
      <c r="D72" s="261"/>
      <c r="E72" s="270"/>
      <c r="F72" s="270"/>
      <c r="G72" s="270"/>
      <c r="H72" s="269"/>
      <c r="I72" s="305"/>
      <c r="J72" s="261"/>
      <c r="K72" s="261"/>
      <c r="L72" s="261"/>
      <c r="M72" s="261"/>
      <c r="N72" s="261"/>
      <c r="O72" s="261"/>
      <c r="P72" s="261"/>
      <c r="Q72" s="261"/>
      <c r="R72" s="261"/>
      <c r="S72" s="261"/>
      <c r="T72" s="261"/>
    </row>
    <row r="73" spans="1:20" ht="18.75" customHeight="1">
      <c r="A73" s="261"/>
      <c r="B73" s="261"/>
      <c r="C73" s="261"/>
      <c r="D73" s="261"/>
      <c r="E73" s="270"/>
      <c r="F73" s="270"/>
      <c r="G73" s="270"/>
      <c r="H73" s="269"/>
      <c r="I73" s="305"/>
      <c r="J73" s="261"/>
      <c r="K73" s="261"/>
      <c r="L73" s="261"/>
      <c r="M73" s="261"/>
      <c r="N73" s="261"/>
      <c r="O73" s="261"/>
      <c r="P73" s="261"/>
      <c r="Q73" s="261"/>
      <c r="R73" s="261"/>
      <c r="S73" s="261"/>
      <c r="T73" s="261"/>
    </row>
    <row r="74" spans="1:20" ht="18.75" customHeight="1">
      <c r="A74" s="261"/>
      <c r="B74" s="261"/>
      <c r="C74" s="261"/>
      <c r="D74" s="261"/>
      <c r="E74" s="270"/>
      <c r="F74" s="270"/>
      <c r="G74" s="270"/>
      <c r="H74" s="269"/>
      <c r="I74" s="305"/>
      <c r="J74" s="261"/>
      <c r="K74" s="261"/>
      <c r="L74" s="261"/>
      <c r="M74" s="261"/>
      <c r="N74" s="261"/>
      <c r="O74" s="261"/>
      <c r="P74" s="261"/>
      <c r="Q74" s="261"/>
      <c r="R74" s="261"/>
      <c r="S74" s="261"/>
      <c r="T74" s="261"/>
    </row>
    <row r="75" spans="1:20" ht="18.75" customHeight="1">
      <c r="A75" s="261"/>
      <c r="B75" s="261"/>
      <c r="C75" s="261"/>
      <c r="D75" s="261"/>
      <c r="E75" s="270"/>
      <c r="F75" s="270"/>
      <c r="G75" s="270"/>
      <c r="H75" s="269"/>
      <c r="I75" s="305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</row>
    <row r="76" spans="1:20" ht="18.75" customHeight="1">
      <c r="A76" s="261"/>
      <c r="B76" s="261"/>
      <c r="C76" s="261"/>
      <c r="D76" s="261"/>
      <c r="E76" s="270"/>
      <c r="F76" s="270"/>
      <c r="G76" s="270"/>
      <c r="H76" s="269"/>
      <c r="I76" s="305"/>
      <c r="J76" s="261"/>
      <c r="K76" s="261"/>
      <c r="L76" s="261"/>
      <c r="M76" s="261"/>
      <c r="N76" s="261"/>
      <c r="O76" s="261"/>
      <c r="P76" s="261"/>
      <c r="Q76" s="261"/>
      <c r="R76" s="261"/>
      <c r="S76" s="261"/>
      <c r="T76" s="261"/>
    </row>
    <row r="77" spans="1:20" ht="18.75" customHeight="1">
      <c r="A77" s="261"/>
      <c r="B77" s="261"/>
      <c r="C77" s="261"/>
      <c r="D77" s="261"/>
      <c r="E77" s="270"/>
      <c r="F77" s="270"/>
      <c r="G77" s="270"/>
      <c r="H77" s="269"/>
      <c r="I77" s="305"/>
      <c r="J77" s="261"/>
      <c r="K77" s="261"/>
      <c r="L77" s="261"/>
      <c r="M77" s="261"/>
      <c r="N77" s="261"/>
      <c r="O77" s="261"/>
      <c r="P77" s="261"/>
      <c r="Q77" s="261"/>
      <c r="R77" s="261"/>
      <c r="S77" s="261"/>
      <c r="T77" s="261"/>
    </row>
    <row r="78" spans="1:20" ht="18.75" customHeight="1">
      <c r="A78" s="261"/>
      <c r="B78" s="261"/>
      <c r="C78" s="261"/>
      <c r="D78" s="261"/>
      <c r="E78" s="270"/>
      <c r="F78" s="270"/>
      <c r="G78" s="270"/>
      <c r="H78" s="269"/>
      <c r="I78" s="305"/>
      <c r="J78" s="261"/>
      <c r="K78" s="261"/>
      <c r="L78" s="261"/>
      <c r="M78" s="261"/>
      <c r="N78" s="261"/>
      <c r="O78" s="261"/>
      <c r="P78" s="261"/>
      <c r="Q78" s="261"/>
      <c r="R78" s="261"/>
      <c r="S78" s="261"/>
      <c r="T78" s="261"/>
    </row>
    <row r="79" spans="1:20" ht="18.75" customHeight="1">
      <c r="A79" s="261"/>
      <c r="B79" s="261"/>
      <c r="C79" s="261"/>
      <c r="D79" s="261"/>
      <c r="E79" s="270"/>
      <c r="F79" s="270"/>
      <c r="G79" s="270"/>
      <c r="H79" s="269"/>
      <c r="I79" s="305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</row>
    <row r="80" spans="1:20" ht="18.75" customHeight="1">
      <c r="A80" s="261"/>
      <c r="B80" s="261"/>
      <c r="C80" s="261"/>
      <c r="D80" s="261"/>
      <c r="E80" s="270"/>
      <c r="F80" s="270"/>
      <c r="G80" s="270"/>
      <c r="H80" s="269"/>
      <c r="I80" s="305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</row>
    <row r="81" spans="1:20" ht="18.75" customHeight="1">
      <c r="A81" s="261"/>
      <c r="B81" s="261"/>
      <c r="C81" s="261"/>
      <c r="D81" s="261"/>
      <c r="E81" s="270"/>
      <c r="F81" s="270"/>
      <c r="G81" s="270"/>
      <c r="H81" s="269"/>
      <c r="I81" s="305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</row>
    <row r="82" spans="1:20" ht="18.75" customHeight="1">
      <c r="A82" s="261"/>
      <c r="B82" s="261"/>
      <c r="C82" s="261"/>
      <c r="D82" s="261"/>
      <c r="E82" s="270"/>
      <c r="F82" s="270"/>
      <c r="G82" s="270"/>
      <c r="H82" s="269"/>
      <c r="I82" s="305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</row>
    <row r="83" spans="1:20" ht="18.75" customHeight="1">
      <c r="A83" s="261"/>
      <c r="B83" s="261"/>
      <c r="C83" s="261"/>
      <c r="D83" s="261"/>
      <c r="E83" s="270"/>
      <c r="F83" s="270"/>
      <c r="G83" s="270"/>
      <c r="H83" s="269"/>
      <c r="I83" s="305"/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</row>
    <row r="84" spans="1:20" ht="18.75" customHeight="1">
      <c r="A84" s="261"/>
      <c r="B84" s="261"/>
      <c r="C84" s="261"/>
      <c r="D84" s="261"/>
      <c r="E84" s="270"/>
      <c r="F84" s="270"/>
      <c r="G84" s="270"/>
      <c r="H84" s="269"/>
      <c r="I84" s="305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</row>
    <row r="85" spans="1:20" ht="18.75" customHeight="1">
      <c r="A85" s="261"/>
      <c r="B85" s="261"/>
      <c r="C85" s="261"/>
      <c r="D85" s="261"/>
      <c r="E85" s="270"/>
      <c r="F85" s="270"/>
      <c r="G85" s="270"/>
      <c r="H85" s="269"/>
      <c r="I85" s="305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</row>
    <row r="86" spans="1:20" ht="18.75" customHeight="1">
      <c r="A86" s="261"/>
      <c r="B86" s="261"/>
      <c r="C86" s="261"/>
      <c r="D86" s="261"/>
      <c r="E86" s="270"/>
      <c r="F86" s="270"/>
      <c r="G86" s="270"/>
      <c r="H86" s="269"/>
      <c r="I86" s="305"/>
      <c r="J86" s="261"/>
      <c r="K86" s="261"/>
      <c r="L86" s="261"/>
      <c r="M86" s="261"/>
      <c r="N86" s="261"/>
      <c r="O86" s="261"/>
      <c r="P86" s="261"/>
      <c r="Q86" s="261"/>
      <c r="R86" s="261"/>
      <c r="S86" s="261"/>
      <c r="T86" s="261"/>
    </row>
    <row r="87" spans="1:20" ht="18.75" customHeight="1">
      <c r="A87" s="261"/>
      <c r="B87" s="261"/>
      <c r="C87" s="261"/>
      <c r="D87" s="261"/>
      <c r="E87" s="270"/>
      <c r="F87" s="270"/>
      <c r="G87" s="270"/>
      <c r="H87" s="269"/>
      <c r="I87" s="305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</row>
    <row r="88" spans="1:20" ht="18.75" customHeight="1">
      <c r="A88" s="261"/>
      <c r="B88" s="261"/>
      <c r="C88" s="261"/>
      <c r="D88" s="261"/>
      <c r="E88" s="270"/>
      <c r="F88" s="270"/>
      <c r="G88" s="270"/>
      <c r="H88" s="269"/>
      <c r="I88" s="305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1"/>
    </row>
    <row r="89" spans="1:20" ht="18.75" customHeight="1">
      <c r="A89" s="261"/>
      <c r="B89" s="261"/>
      <c r="C89" s="261"/>
      <c r="D89" s="261"/>
      <c r="E89" s="270"/>
      <c r="F89" s="270"/>
      <c r="G89" s="270"/>
      <c r="H89" s="269"/>
      <c r="I89" s="305"/>
      <c r="J89" s="261"/>
      <c r="K89" s="261"/>
      <c r="L89" s="261"/>
      <c r="M89" s="261"/>
      <c r="N89" s="261"/>
      <c r="O89" s="261"/>
      <c r="P89" s="261"/>
      <c r="Q89" s="261"/>
      <c r="R89" s="261"/>
      <c r="S89" s="261"/>
      <c r="T89" s="261"/>
    </row>
    <row r="90" spans="1:20" ht="18.75" customHeight="1">
      <c r="A90" s="261"/>
      <c r="B90" s="261"/>
      <c r="C90" s="261"/>
      <c r="D90" s="261"/>
      <c r="E90" s="270"/>
      <c r="F90" s="270"/>
      <c r="G90" s="270"/>
      <c r="H90" s="269"/>
      <c r="I90" s="305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1"/>
    </row>
    <row r="91" spans="1:20" ht="18.75" customHeight="1">
      <c r="A91" s="261"/>
      <c r="B91" s="261"/>
      <c r="C91" s="261"/>
      <c r="D91" s="261"/>
      <c r="E91" s="270"/>
      <c r="F91" s="270"/>
      <c r="G91" s="270"/>
      <c r="H91" s="269"/>
      <c r="I91" s="305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</row>
    <row r="92" spans="1:20" ht="18.75" customHeight="1">
      <c r="A92" s="261"/>
      <c r="B92" s="261"/>
      <c r="C92" s="261"/>
      <c r="D92" s="261"/>
      <c r="E92" s="270"/>
      <c r="F92" s="270"/>
      <c r="G92" s="270"/>
      <c r="H92" s="269"/>
      <c r="I92" s="305"/>
      <c r="J92" s="261"/>
      <c r="K92" s="261"/>
      <c r="L92" s="261"/>
      <c r="M92" s="261"/>
      <c r="N92" s="261"/>
      <c r="O92" s="261"/>
      <c r="P92" s="261"/>
      <c r="Q92" s="261"/>
      <c r="R92" s="261"/>
      <c r="S92" s="261"/>
      <c r="T92" s="261"/>
    </row>
    <row r="93" spans="1:20" ht="18.75" customHeight="1">
      <c r="A93" s="261"/>
      <c r="B93" s="261"/>
      <c r="C93" s="261"/>
      <c r="D93" s="261"/>
      <c r="E93" s="270"/>
      <c r="F93" s="270"/>
      <c r="G93" s="270"/>
      <c r="H93" s="269"/>
      <c r="I93" s="305"/>
      <c r="J93" s="261"/>
      <c r="K93" s="261"/>
      <c r="L93" s="261"/>
      <c r="M93" s="261"/>
      <c r="N93" s="261"/>
      <c r="O93" s="261"/>
      <c r="P93" s="261"/>
      <c r="Q93" s="261"/>
      <c r="R93" s="261"/>
      <c r="S93" s="261"/>
      <c r="T93" s="261"/>
    </row>
    <row r="94" spans="1:20" ht="18.75" customHeight="1">
      <c r="A94" s="261"/>
      <c r="B94" s="261"/>
      <c r="C94" s="261"/>
      <c r="D94" s="261"/>
      <c r="E94" s="270"/>
      <c r="F94" s="270"/>
      <c r="G94" s="270"/>
      <c r="H94" s="269"/>
      <c r="I94" s="305"/>
      <c r="J94" s="261"/>
      <c r="K94" s="261"/>
      <c r="L94" s="261"/>
      <c r="M94" s="261"/>
      <c r="N94" s="261"/>
      <c r="O94" s="261"/>
      <c r="P94" s="261"/>
      <c r="Q94" s="261"/>
      <c r="R94" s="261"/>
      <c r="S94" s="261"/>
      <c r="T94" s="261"/>
    </row>
    <row r="95" spans="1:20" ht="18.75" customHeight="1">
      <c r="A95" s="261"/>
      <c r="B95" s="261"/>
      <c r="C95" s="261"/>
      <c r="D95" s="261"/>
      <c r="E95" s="270"/>
      <c r="F95" s="270"/>
      <c r="G95" s="270"/>
      <c r="H95" s="269"/>
      <c r="I95" s="305"/>
      <c r="J95" s="261"/>
      <c r="K95" s="261"/>
      <c r="L95" s="261"/>
      <c r="M95" s="261"/>
      <c r="N95" s="261"/>
      <c r="O95" s="261"/>
      <c r="P95" s="261"/>
      <c r="Q95" s="261"/>
      <c r="R95" s="261"/>
      <c r="S95" s="261"/>
      <c r="T95" s="261"/>
    </row>
    <row r="96" spans="1:20" ht="18.75" customHeight="1">
      <c r="A96" s="261"/>
      <c r="B96" s="261"/>
      <c r="C96" s="261"/>
      <c r="D96" s="261"/>
      <c r="E96" s="270"/>
      <c r="F96" s="270"/>
      <c r="G96" s="270"/>
      <c r="H96" s="269"/>
      <c r="I96" s="305"/>
      <c r="J96" s="261"/>
      <c r="K96" s="261"/>
      <c r="L96" s="261"/>
      <c r="M96" s="261"/>
      <c r="N96" s="261"/>
      <c r="O96" s="261"/>
      <c r="P96" s="261"/>
      <c r="Q96" s="261"/>
      <c r="R96" s="261"/>
      <c r="S96" s="261"/>
      <c r="T96" s="261"/>
    </row>
    <row r="97" spans="1:20" ht="18.75" customHeight="1">
      <c r="A97" s="261"/>
      <c r="B97" s="261"/>
      <c r="C97" s="261"/>
      <c r="D97" s="261"/>
      <c r="E97" s="270"/>
      <c r="F97" s="270"/>
      <c r="G97" s="270"/>
      <c r="H97" s="269"/>
      <c r="I97" s="305"/>
      <c r="J97" s="261"/>
      <c r="K97" s="261"/>
      <c r="L97" s="261"/>
      <c r="M97" s="261"/>
      <c r="N97" s="261"/>
      <c r="O97" s="261"/>
      <c r="P97" s="261"/>
      <c r="Q97" s="261"/>
      <c r="R97" s="261"/>
      <c r="S97" s="261"/>
      <c r="T97" s="261"/>
    </row>
    <row r="98" spans="1:20" ht="18.75" customHeight="1">
      <c r="A98" s="261"/>
      <c r="B98" s="261"/>
      <c r="C98" s="261"/>
      <c r="D98" s="261"/>
      <c r="E98" s="270"/>
      <c r="F98" s="270"/>
      <c r="G98" s="270"/>
      <c r="H98" s="269"/>
      <c r="I98" s="305"/>
      <c r="J98" s="261"/>
      <c r="K98" s="261"/>
      <c r="L98" s="261"/>
      <c r="M98" s="261"/>
      <c r="N98" s="261"/>
      <c r="O98" s="261"/>
      <c r="P98" s="261"/>
      <c r="Q98" s="261"/>
      <c r="R98" s="261"/>
      <c r="S98" s="261"/>
      <c r="T98" s="261"/>
    </row>
    <row r="99" spans="1:20" ht="18.75" customHeight="1">
      <c r="A99" s="261"/>
      <c r="B99" s="261"/>
      <c r="C99" s="261"/>
      <c r="D99" s="261"/>
      <c r="E99" s="270"/>
      <c r="F99" s="270"/>
      <c r="G99" s="270"/>
      <c r="H99" s="269"/>
      <c r="I99" s="305"/>
      <c r="J99" s="261"/>
      <c r="K99" s="261"/>
      <c r="L99" s="261"/>
      <c r="M99" s="261"/>
      <c r="N99" s="261"/>
      <c r="O99" s="261"/>
      <c r="P99" s="261"/>
      <c r="Q99" s="261"/>
      <c r="R99" s="261"/>
      <c r="S99" s="261"/>
      <c r="T99" s="261"/>
    </row>
    <row r="100" spans="1:20" ht="18.75" customHeight="1">
      <c r="A100" s="261"/>
      <c r="B100" s="261"/>
      <c r="C100" s="261"/>
      <c r="D100" s="261"/>
      <c r="E100" s="270"/>
      <c r="F100" s="270"/>
      <c r="G100" s="270"/>
      <c r="H100" s="269"/>
      <c r="I100" s="305"/>
      <c r="J100" s="261"/>
      <c r="K100" s="261"/>
      <c r="L100" s="261"/>
      <c r="M100" s="261"/>
      <c r="N100" s="261"/>
      <c r="O100" s="261"/>
      <c r="P100" s="261"/>
      <c r="Q100" s="261"/>
      <c r="R100" s="261"/>
      <c r="S100" s="261"/>
      <c r="T100" s="261"/>
    </row>
    <row r="101" spans="1:20" ht="18.75" customHeight="1">
      <c r="A101" s="261"/>
      <c r="B101" s="261"/>
      <c r="C101" s="261"/>
      <c r="D101" s="261"/>
      <c r="E101" s="270"/>
      <c r="F101" s="270"/>
      <c r="G101" s="270"/>
      <c r="H101" s="269"/>
      <c r="I101" s="305"/>
      <c r="J101" s="261"/>
      <c r="K101" s="261"/>
      <c r="L101" s="261"/>
      <c r="M101" s="261"/>
      <c r="N101" s="261"/>
      <c r="O101" s="261"/>
      <c r="P101" s="261"/>
      <c r="Q101" s="261"/>
      <c r="R101" s="261"/>
      <c r="S101" s="261"/>
      <c r="T101" s="261"/>
    </row>
    <row r="102" spans="1:20" ht="18.75" customHeight="1">
      <c r="A102" s="261"/>
      <c r="B102" s="261"/>
      <c r="C102" s="261"/>
      <c r="D102" s="261"/>
      <c r="E102" s="270"/>
      <c r="F102" s="270"/>
      <c r="G102" s="270"/>
      <c r="H102" s="269"/>
      <c r="I102" s="305"/>
      <c r="J102" s="261"/>
      <c r="K102" s="261"/>
      <c r="L102" s="261"/>
      <c r="M102" s="261"/>
      <c r="N102" s="261"/>
      <c r="O102" s="261"/>
      <c r="P102" s="261"/>
      <c r="Q102" s="261"/>
      <c r="R102" s="261"/>
      <c r="S102" s="261"/>
      <c r="T102" s="261"/>
    </row>
    <row r="103" spans="1:20" ht="18.75" customHeight="1">
      <c r="A103" s="261"/>
      <c r="B103" s="261"/>
      <c r="C103" s="261"/>
      <c r="D103" s="261"/>
      <c r="E103" s="270"/>
      <c r="F103" s="270"/>
      <c r="G103" s="270"/>
      <c r="H103" s="269"/>
      <c r="I103" s="305"/>
      <c r="J103" s="261"/>
      <c r="K103" s="261"/>
      <c r="L103" s="261"/>
      <c r="M103" s="261"/>
      <c r="N103" s="261"/>
      <c r="O103" s="261"/>
      <c r="P103" s="261"/>
      <c r="Q103" s="261"/>
      <c r="R103" s="261"/>
      <c r="S103" s="261"/>
      <c r="T103" s="261"/>
    </row>
    <row r="104" spans="1:20" ht="18.75" customHeight="1">
      <c r="A104" s="261"/>
      <c r="B104" s="261"/>
      <c r="C104" s="261"/>
      <c r="D104" s="261"/>
      <c r="E104" s="270"/>
      <c r="F104" s="270"/>
      <c r="G104" s="270"/>
      <c r="H104" s="269"/>
      <c r="I104" s="305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</row>
    <row r="105" spans="1:20" ht="18.75" customHeight="1">
      <c r="A105" s="261"/>
      <c r="B105" s="261"/>
      <c r="C105" s="261"/>
      <c r="D105" s="261"/>
      <c r="E105" s="270"/>
      <c r="F105" s="270"/>
      <c r="G105" s="270"/>
      <c r="H105" s="269"/>
      <c r="I105" s="305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</row>
    <row r="106" spans="1:20" ht="18.75" customHeight="1">
      <c r="A106" s="261"/>
      <c r="B106" s="261"/>
      <c r="C106" s="261"/>
      <c r="D106" s="261"/>
      <c r="E106" s="270"/>
      <c r="F106" s="270"/>
      <c r="G106" s="270"/>
      <c r="H106" s="269"/>
      <c r="I106" s="305"/>
      <c r="J106" s="261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</row>
    <row r="107" spans="1:20" ht="18.75" customHeight="1">
      <c r="A107" s="261"/>
      <c r="B107" s="261"/>
      <c r="C107" s="261"/>
      <c r="D107" s="261"/>
      <c r="E107" s="270"/>
      <c r="F107" s="270"/>
      <c r="G107" s="270"/>
      <c r="H107" s="269"/>
      <c r="I107" s="305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</row>
    <row r="108" spans="1:20" ht="18.75" customHeight="1">
      <c r="A108" s="261"/>
      <c r="B108" s="261"/>
      <c r="C108" s="261"/>
      <c r="D108" s="261"/>
      <c r="E108" s="270"/>
      <c r="F108" s="270"/>
      <c r="G108" s="270"/>
      <c r="H108" s="269"/>
      <c r="I108" s="305"/>
      <c r="J108" s="261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</row>
    <row r="109" spans="1:20" ht="18.75" customHeight="1">
      <c r="A109" s="261"/>
      <c r="B109" s="261"/>
      <c r="C109" s="261"/>
      <c r="D109" s="261"/>
      <c r="E109" s="270"/>
      <c r="F109" s="270"/>
      <c r="G109" s="270"/>
      <c r="H109" s="269"/>
      <c r="I109" s="305"/>
      <c r="J109" s="261"/>
      <c r="K109" s="261"/>
      <c r="L109" s="261"/>
      <c r="M109" s="261"/>
      <c r="N109" s="261"/>
      <c r="O109" s="261"/>
      <c r="P109" s="261"/>
      <c r="Q109" s="261"/>
      <c r="R109" s="261"/>
      <c r="S109" s="261"/>
      <c r="T109" s="261"/>
    </row>
    <row r="110" spans="1:20" ht="18.75" customHeight="1">
      <c r="A110" s="261"/>
      <c r="B110" s="261"/>
      <c r="C110" s="261"/>
      <c r="D110" s="261"/>
      <c r="E110" s="270"/>
      <c r="F110" s="270"/>
      <c r="G110" s="270"/>
      <c r="H110" s="269"/>
      <c r="I110" s="305"/>
      <c r="J110" s="261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</row>
    <row r="111" spans="1:20" ht="18.75" customHeight="1">
      <c r="A111" s="261"/>
      <c r="B111" s="261"/>
      <c r="C111" s="261"/>
      <c r="D111" s="261"/>
      <c r="E111" s="270"/>
      <c r="F111" s="270"/>
      <c r="G111" s="270"/>
      <c r="H111" s="269"/>
      <c r="I111" s="305"/>
      <c r="J111" s="261"/>
      <c r="K111" s="261"/>
      <c r="L111" s="261"/>
      <c r="M111" s="261"/>
      <c r="N111" s="261"/>
      <c r="O111" s="261"/>
      <c r="P111" s="261"/>
      <c r="Q111" s="261"/>
      <c r="R111" s="261"/>
      <c r="S111" s="261"/>
      <c r="T111" s="261"/>
    </row>
    <row r="112" spans="1:20" ht="18.75" customHeight="1">
      <c r="A112" s="261"/>
      <c r="B112" s="261"/>
      <c r="C112" s="261"/>
      <c r="D112" s="261"/>
      <c r="E112" s="270"/>
      <c r="F112" s="270"/>
      <c r="G112" s="270"/>
      <c r="H112" s="269"/>
      <c r="I112" s="305"/>
      <c r="J112" s="261"/>
      <c r="K112" s="261"/>
      <c r="L112" s="261"/>
      <c r="M112" s="261"/>
      <c r="N112" s="261"/>
      <c r="O112" s="261"/>
      <c r="P112" s="261"/>
      <c r="Q112" s="261"/>
      <c r="R112" s="261"/>
      <c r="S112" s="261"/>
      <c r="T112" s="261"/>
    </row>
    <row r="113" spans="1:20" ht="18.75" customHeight="1">
      <c r="A113" s="261"/>
      <c r="B113" s="261"/>
      <c r="C113" s="261"/>
      <c r="D113" s="261"/>
      <c r="E113" s="270"/>
      <c r="F113" s="270"/>
      <c r="G113" s="270"/>
      <c r="H113" s="269"/>
      <c r="I113" s="305"/>
      <c r="J113" s="261"/>
      <c r="K113" s="261"/>
      <c r="L113" s="261"/>
      <c r="M113" s="261"/>
      <c r="N113" s="261"/>
      <c r="O113" s="261"/>
      <c r="P113" s="261"/>
      <c r="Q113" s="261"/>
      <c r="R113" s="261"/>
      <c r="S113" s="261"/>
      <c r="T113" s="261"/>
    </row>
    <row r="114" spans="1:20" ht="18.75" customHeight="1">
      <c r="A114" s="261"/>
      <c r="B114" s="261"/>
      <c r="C114" s="261"/>
      <c r="D114" s="261"/>
      <c r="E114" s="270"/>
      <c r="F114" s="270"/>
      <c r="G114" s="270"/>
      <c r="H114" s="269"/>
      <c r="I114" s="305"/>
      <c r="J114" s="261"/>
      <c r="K114" s="261"/>
      <c r="L114" s="261"/>
      <c r="M114" s="261"/>
      <c r="N114" s="261"/>
      <c r="O114" s="261"/>
      <c r="P114" s="261"/>
      <c r="Q114" s="261"/>
      <c r="R114" s="261"/>
      <c r="S114" s="261"/>
      <c r="T114" s="261"/>
    </row>
    <row r="115" spans="1:20" ht="18.75" customHeight="1">
      <c r="A115" s="261"/>
      <c r="B115" s="261"/>
      <c r="C115" s="261"/>
      <c r="D115" s="261"/>
      <c r="E115" s="270"/>
      <c r="F115" s="270"/>
      <c r="G115" s="270"/>
      <c r="H115" s="269"/>
      <c r="I115" s="305"/>
      <c r="J115" s="261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</row>
    <row r="116" spans="1:20" ht="18.75" customHeight="1">
      <c r="A116" s="261"/>
      <c r="B116" s="261"/>
      <c r="C116" s="261"/>
      <c r="D116" s="261"/>
      <c r="E116" s="270"/>
      <c r="F116" s="270"/>
      <c r="G116" s="270"/>
      <c r="H116" s="269"/>
      <c r="I116" s="305"/>
      <c r="J116" s="261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</row>
    <row r="117" spans="1:20" ht="18.75" customHeight="1">
      <c r="A117" s="261"/>
      <c r="B117" s="261"/>
      <c r="C117" s="261"/>
      <c r="D117" s="261"/>
      <c r="E117" s="270"/>
      <c r="F117" s="270"/>
      <c r="G117" s="270"/>
      <c r="H117" s="269"/>
      <c r="I117" s="305"/>
      <c r="J117" s="261"/>
      <c r="K117" s="261"/>
      <c r="L117" s="261"/>
      <c r="M117" s="261"/>
      <c r="N117" s="261"/>
      <c r="O117" s="261"/>
      <c r="P117" s="261"/>
      <c r="Q117" s="261"/>
      <c r="R117" s="261"/>
      <c r="S117" s="261"/>
      <c r="T117" s="261"/>
    </row>
    <row r="118" spans="1:20" ht="18.75" customHeight="1">
      <c r="A118" s="261"/>
      <c r="B118" s="261"/>
      <c r="C118" s="261"/>
      <c r="D118" s="261"/>
      <c r="E118" s="270"/>
      <c r="F118" s="270"/>
      <c r="G118" s="270"/>
      <c r="H118" s="269"/>
      <c r="I118" s="305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</row>
    <row r="119" spans="1:20" ht="18.75" customHeight="1">
      <c r="A119" s="261"/>
      <c r="B119" s="261"/>
      <c r="C119" s="261"/>
      <c r="D119" s="261"/>
      <c r="E119" s="270"/>
      <c r="F119" s="270"/>
      <c r="G119" s="270"/>
      <c r="H119" s="269"/>
      <c r="I119" s="305"/>
      <c r="J119" s="261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</row>
    <row r="120" spans="1:20" ht="18.75" customHeight="1">
      <c r="A120" s="261"/>
      <c r="B120" s="261"/>
      <c r="C120" s="261"/>
      <c r="D120" s="261"/>
      <c r="E120" s="270"/>
      <c r="F120" s="270"/>
      <c r="G120" s="270"/>
      <c r="H120" s="269"/>
      <c r="I120" s="305"/>
      <c r="J120" s="261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</row>
    <row r="121" spans="1:20" ht="18.75" customHeight="1">
      <c r="A121" s="261"/>
      <c r="B121" s="261"/>
      <c r="C121" s="261"/>
      <c r="D121" s="261"/>
      <c r="E121" s="270"/>
      <c r="F121" s="270"/>
      <c r="G121" s="270"/>
      <c r="H121" s="269"/>
      <c r="I121" s="305"/>
      <c r="J121" s="261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</row>
    <row r="122" spans="1:20" ht="18.75" customHeight="1">
      <c r="A122" s="261"/>
      <c r="B122" s="261"/>
      <c r="C122" s="261"/>
      <c r="D122" s="261"/>
      <c r="E122" s="270"/>
      <c r="F122" s="270"/>
      <c r="G122" s="270"/>
      <c r="H122" s="269"/>
      <c r="I122" s="305"/>
      <c r="J122" s="261"/>
      <c r="K122" s="261"/>
      <c r="L122" s="261"/>
      <c r="M122" s="261"/>
      <c r="N122" s="261"/>
      <c r="O122" s="261"/>
      <c r="P122" s="261"/>
      <c r="Q122" s="261"/>
      <c r="R122" s="261"/>
      <c r="S122" s="261"/>
      <c r="T122" s="261"/>
    </row>
    <row r="123" spans="1:20" ht="18.75" customHeight="1">
      <c r="A123" s="261"/>
      <c r="B123" s="261"/>
      <c r="C123" s="261"/>
      <c r="D123" s="261"/>
      <c r="E123" s="270"/>
      <c r="F123" s="270"/>
      <c r="G123" s="270"/>
      <c r="H123" s="269"/>
      <c r="I123" s="305"/>
      <c r="J123" s="261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</row>
    <row r="124" spans="1:20" ht="18.75" customHeight="1">
      <c r="A124" s="261"/>
      <c r="B124" s="261"/>
      <c r="C124" s="261"/>
      <c r="D124" s="261"/>
      <c r="E124" s="270"/>
      <c r="F124" s="270"/>
      <c r="G124" s="270"/>
      <c r="H124" s="269"/>
      <c r="I124" s="305"/>
      <c r="J124" s="261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</row>
    <row r="125" spans="1:20" ht="18.75" customHeight="1">
      <c r="A125" s="261"/>
      <c r="B125" s="261"/>
      <c r="C125" s="261"/>
      <c r="D125" s="261"/>
      <c r="E125" s="270"/>
      <c r="F125" s="270"/>
      <c r="G125" s="270"/>
      <c r="H125" s="269"/>
      <c r="I125" s="305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</row>
    <row r="126" spans="1:20" ht="18.75" customHeight="1">
      <c r="A126" s="261"/>
      <c r="B126" s="261"/>
      <c r="C126" s="261"/>
      <c r="D126" s="261"/>
      <c r="E126" s="270"/>
      <c r="F126" s="270"/>
      <c r="G126" s="270"/>
      <c r="H126" s="269"/>
      <c r="I126" s="305"/>
      <c r="J126" s="261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</row>
    <row r="127" spans="1:20" ht="18.75" customHeight="1">
      <c r="A127" s="261"/>
      <c r="B127" s="261"/>
      <c r="C127" s="261"/>
      <c r="D127" s="261"/>
      <c r="E127" s="270"/>
      <c r="F127" s="270"/>
      <c r="G127" s="270"/>
      <c r="H127" s="269"/>
      <c r="I127" s="305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</row>
    <row r="128" spans="1:20" ht="18.75" customHeight="1">
      <c r="A128" s="261"/>
      <c r="B128" s="261"/>
      <c r="C128" s="261"/>
      <c r="D128" s="261"/>
      <c r="E128" s="270"/>
      <c r="F128" s="270"/>
      <c r="G128" s="270"/>
      <c r="H128" s="269"/>
      <c r="I128" s="305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</row>
    <row r="129" spans="1:20" ht="18.75" customHeight="1">
      <c r="A129" s="261"/>
      <c r="B129" s="261"/>
      <c r="C129" s="261"/>
      <c r="D129" s="261"/>
      <c r="E129" s="270"/>
      <c r="F129" s="270"/>
      <c r="G129" s="270"/>
      <c r="H129" s="269"/>
      <c r="I129" s="305"/>
      <c r="J129" s="26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</row>
    <row r="130" spans="1:20" ht="18.75" customHeight="1">
      <c r="A130" s="261"/>
      <c r="B130" s="261"/>
      <c r="C130" s="261"/>
      <c r="D130" s="261"/>
      <c r="E130" s="270"/>
      <c r="F130" s="270"/>
      <c r="G130" s="270"/>
      <c r="H130" s="269"/>
      <c r="I130" s="305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</row>
    <row r="131" spans="1:20" ht="18.75" customHeight="1">
      <c r="A131" s="261"/>
      <c r="B131" s="261"/>
      <c r="C131" s="261"/>
      <c r="D131" s="261"/>
      <c r="E131" s="270"/>
      <c r="F131" s="270"/>
      <c r="G131" s="270"/>
      <c r="H131" s="269"/>
      <c r="I131" s="305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</row>
    <row r="132" spans="1:20" ht="18.75" customHeight="1">
      <c r="A132" s="261"/>
      <c r="B132" s="261"/>
      <c r="C132" s="261"/>
      <c r="D132" s="261"/>
      <c r="E132" s="270"/>
      <c r="F132" s="270"/>
      <c r="G132" s="270"/>
      <c r="H132" s="269"/>
      <c r="I132" s="305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</row>
    <row r="133" spans="1:20" ht="18.75" customHeight="1">
      <c r="A133" s="261"/>
      <c r="B133" s="261"/>
      <c r="C133" s="261"/>
      <c r="D133" s="261"/>
      <c r="E133" s="270"/>
      <c r="F133" s="270"/>
      <c r="G133" s="270"/>
      <c r="H133" s="269"/>
      <c r="I133" s="305"/>
      <c r="J133" s="261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</row>
    <row r="134" spans="1:20" ht="18.75" customHeight="1">
      <c r="A134" s="261"/>
      <c r="B134" s="261"/>
      <c r="C134" s="261"/>
      <c r="D134" s="261"/>
      <c r="E134" s="270"/>
      <c r="F134" s="270"/>
      <c r="G134" s="270"/>
      <c r="H134" s="269"/>
      <c r="I134" s="305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</row>
    <row r="135" spans="1:20" ht="18.75" customHeight="1">
      <c r="A135" s="261"/>
      <c r="B135" s="261"/>
      <c r="C135" s="261"/>
      <c r="D135" s="261"/>
      <c r="E135" s="270"/>
      <c r="F135" s="270"/>
      <c r="G135" s="270"/>
      <c r="H135" s="269"/>
      <c r="I135" s="305"/>
      <c r="J135" s="261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</row>
    <row r="136" spans="1:20" ht="18.75" customHeight="1">
      <c r="A136" s="261"/>
      <c r="B136" s="261"/>
      <c r="C136" s="261"/>
      <c r="D136" s="261"/>
      <c r="E136" s="270"/>
      <c r="F136" s="270"/>
      <c r="G136" s="270"/>
      <c r="H136" s="269"/>
      <c r="I136" s="305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</row>
    <row r="137" spans="1:20" ht="18.75" customHeight="1">
      <c r="A137" s="261"/>
      <c r="B137" s="261"/>
      <c r="C137" s="261"/>
      <c r="D137" s="261"/>
      <c r="E137" s="270"/>
      <c r="F137" s="270"/>
      <c r="G137" s="270"/>
      <c r="H137" s="269"/>
      <c r="I137" s="305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</row>
    <row r="138" spans="1:20" ht="18.75" customHeight="1">
      <c r="A138" s="261"/>
      <c r="B138" s="261"/>
      <c r="C138" s="261"/>
      <c r="D138" s="261"/>
      <c r="E138" s="270"/>
      <c r="F138" s="270"/>
      <c r="G138" s="270"/>
      <c r="H138" s="269"/>
      <c r="I138" s="305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</row>
    <row r="139" spans="1:20" ht="18.75" customHeight="1">
      <c r="A139" s="261"/>
      <c r="B139" s="261"/>
      <c r="C139" s="261"/>
      <c r="D139" s="261"/>
      <c r="E139" s="270"/>
      <c r="F139" s="270"/>
      <c r="G139" s="270"/>
      <c r="H139" s="269"/>
      <c r="I139" s="305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</row>
    <row r="140" spans="1:20" ht="18.75" customHeight="1">
      <c r="A140" s="261"/>
      <c r="B140" s="261"/>
      <c r="C140" s="261"/>
      <c r="D140" s="261"/>
      <c r="E140" s="270"/>
      <c r="F140" s="270"/>
      <c r="G140" s="270"/>
      <c r="H140" s="269"/>
      <c r="I140" s="305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</row>
    <row r="141" spans="1:20" ht="18.75" customHeight="1">
      <c r="A141" s="261"/>
      <c r="B141" s="261"/>
      <c r="C141" s="261"/>
      <c r="D141" s="261"/>
      <c r="E141" s="270"/>
      <c r="F141" s="270"/>
      <c r="G141" s="270"/>
      <c r="H141" s="269"/>
      <c r="I141" s="305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</row>
    <row r="142" spans="1:20" ht="18.75" customHeight="1">
      <c r="A142" s="261"/>
      <c r="B142" s="261"/>
      <c r="C142" s="261"/>
      <c r="D142" s="261"/>
      <c r="E142" s="270"/>
      <c r="F142" s="270"/>
      <c r="G142" s="270"/>
      <c r="H142" s="269"/>
      <c r="I142" s="305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</row>
    <row r="143" spans="1:20" ht="18.75" customHeight="1">
      <c r="A143" s="261"/>
      <c r="B143" s="261"/>
      <c r="C143" s="261"/>
      <c r="D143" s="261"/>
      <c r="E143" s="270"/>
      <c r="F143" s="270"/>
      <c r="G143" s="270"/>
      <c r="H143" s="269"/>
      <c r="I143" s="305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</row>
    <row r="144" spans="1:20" ht="18.75" customHeight="1">
      <c r="A144" s="261"/>
      <c r="B144" s="261"/>
      <c r="C144" s="261"/>
      <c r="D144" s="261"/>
      <c r="E144" s="270"/>
      <c r="F144" s="270"/>
      <c r="G144" s="270"/>
      <c r="H144" s="269"/>
      <c r="I144" s="305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</row>
    <row r="145" spans="1:20" ht="18.75" customHeight="1">
      <c r="A145" s="261"/>
      <c r="B145" s="261"/>
      <c r="C145" s="261"/>
      <c r="D145" s="261"/>
      <c r="E145" s="270"/>
      <c r="F145" s="270"/>
      <c r="G145" s="270"/>
      <c r="H145" s="269"/>
      <c r="I145" s="305"/>
      <c r="J145" s="261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</row>
    <row r="146" spans="1:20" ht="18.75" customHeight="1">
      <c r="A146" s="261"/>
      <c r="B146" s="261"/>
      <c r="C146" s="261"/>
      <c r="D146" s="261"/>
      <c r="E146" s="270"/>
      <c r="F146" s="270"/>
      <c r="G146" s="270"/>
      <c r="H146" s="269"/>
      <c r="I146" s="305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</row>
    <row r="147" spans="1:20" ht="18.75" customHeight="1">
      <c r="A147" s="261"/>
      <c r="B147" s="261"/>
      <c r="C147" s="261"/>
      <c r="D147" s="261"/>
      <c r="E147" s="270"/>
      <c r="F147" s="270"/>
      <c r="G147" s="270"/>
      <c r="H147" s="269"/>
      <c r="I147" s="305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</row>
    <row r="148" spans="1:20" ht="18.75" customHeight="1">
      <c r="A148" s="261"/>
      <c r="B148" s="261"/>
      <c r="C148" s="261"/>
      <c r="D148" s="261"/>
      <c r="E148" s="270"/>
      <c r="F148" s="270"/>
      <c r="G148" s="270"/>
      <c r="H148" s="269"/>
      <c r="I148" s="305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</row>
    <row r="149" spans="1:20" ht="18.75" customHeight="1">
      <c r="A149" s="261"/>
      <c r="B149" s="261"/>
      <c r="C149" s="261"/>
      <c r="D149" s="261"/>
      <c r="E149" s="270"/>
      <c r="F149" s="270"/>
      <c r="G149" s="270"/>
      <c r="H149" s="269"/>
      <c r="I149" s="305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</row>
    <row r="150" spans="1:20" ht="18.75" customHeight="1">
      <c r="A150" s="261"/>
      <c r="B150" s="261"/>
      <c r="C150" s="261"/>
      <c r="D150" s="261"/>
      <c r="E150" s="270"/>
      <c r="F150" s="270"/>
      <c r="G150" s="270"/>
      <c r="H150" s="269"/>
      <c r="I150" s="305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</row>
    <row r="151" spans="1:20" ht="18.75" customHeight="1">
      <c r="A151" s="261"/>
      <c r="B151" s="261"/>
      <c r="C151" s="261"/>
      <c r="D151" s="261"/>
      <c r="E151" s="270"/>
      <c r="F151" s="270"/>
      <c r="G151" s="270"/>
      <c r="H151" s="269"/>
      <c r="I151" s="305"/>
      <c r="J151" s="261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</row>
    <row r="152" spans="1:20" ht="18.75" customHeight="1">
      <c r="A152" s="261"/>
      <c r="B152" s="261"/>
      <c r="C152" s="261"/>
      <c r="D152" s="261"/>
      <c r="E152" s="270"/>
      <c r="F152" s="270"/>
      <c r="G152" s="270"/>
      <c r="H152" s="269"/>
      <c r="I152" s="305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</row>
    <row r="153" spans="1:20" ht="18.75" customHeight="1">
      <c r="A153" s="261"/>
      <c r="B153" s="261"/>
      <c r="C153" s="261"/>
      <c r="D153" s="261"/>
      <c r="E153" s="270"/>
      <c r="F153" s="270"/>
      <c r="G153" s="270"/>
      <c r="H153" s="269"/>
      <c r="I153" s="305"/>
      <c r="J153" s="261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</row>
    <row r="154" spans="1:20" ht="18.75" customHeight="1">
      <c r="A154" s="261"/>
      <c r="B154" s="261"/>
      <c r="C154" s="261"/>
      <c r="D154" s="261"/>
      <c r="E154" s="270"/>
      <c r="F154" s="270"/>
      <c r="G154" s="270"/>
      <c r="H154" s="269"/>
      <c r="I154" s="305"/>
      <c r="J154" s="261"/>
      <c r="K154" s="261"/>
      <c r="L154" s="261"/>
      <c r="M154" s="261"/>
      <c r="N154" s="261"/>
      <c r="O154" s="261"/>
      <c r="P154" s="261"/>
      <c r="Q154" s="261"/>
      <c r="R154" s="261"/>
      <c r="S154" s="261"/>
      <c r="T154" s="261"/>
    </row>
    <row r="155" spans="1:20" ht="18.75" customHeight="1">
      <c r="A155" s="261"/>
      <c r="B155" s="261"/>
      <c r="C155" s="261"/>
      <c r="D155" s="261"/>
      <c r="E155" s="270"/>
      <c r="F155" s="270"/>
      <c r="G155" s="270"/>
      <c r="H155" s="269"/>
      <c r="I155" s="305"/>
      <c r="J155" s="261"/>
      <c r="K155" s="261"/>
      <c r="L155" s="261"/>
      <c r="M155" s="261"/>
      <c r="N155" s="261"/>
      <c r="O155" s="261"/>
      <c r="P155" s="261"/>
      <c r="Q155" s="261"/>
      <c r="R155" s="261"/>
      <c r="S155" s="261"/>
      <c r="T155" s="261"/>
    </row>
    <row r="156" spans="1:20" ht="18.75" customHeight="1">
      <c r="A156" s="261"/>
      <c r="B156" s="261"/>
      <c r="C156" s="261"/>
      <c r="D156" s="261"/>
      <c r="E156" s="270"/>
      <c r="F156" s="270"/>
      <c r="G156" s="270"/>
      <c r="H156" s="269"/>
      <c r="I156" s="305"/>
      <c r="J156" s="261"/>
      <c r="K156" s="261"/>
      <c r="L156" s="261"/>
      <c r="M156" s="261"/>
      <c r="N156" s="261"/>
      <c r="O156" s="261"/>
      <c r="P156" s="261"/>
      <c r="Q156" s="261"/>
      <c r="R156" s="261"/>
      <c r="S156" s="261"/>
      <c r="T156" s="261"/>
    </row>
    <row r="157" spans="1:20" ht="18.75" customHeight="1">
      <c r="A157" s="261"/>
      <c r="B157" s="261"/>
      <c r="C157" s="261"/>
      <c r="D157" s="261"/>
      <c r="E157" s="270"/>
      <c r="F157" s="270"/>
      <c r="G157" s="270"/>
      <c r="H157" s="269"/>
      <c r="I157" s="305"/>
      <c r="J157" s="261"/>
      <c r="K157" s="261"/>
      <c r="L157" s="261"/>
      <c r="M157" s="261"/>
      <c r="N157" s="261"/>
      <c r="O157" s="261"/>
      <c r="P157" s="261"/>
      <c r="Q157" s="261"/>
      <c r="R157" s="261"/>
      <c r="S157" s="261"/>
      <c r="T157" s="261"/>
    </row>
    <row r="158" spans="1:20" ht="18.75" customHeight="1">
      <c r="A158" s="261"/>
      <c r="B158" s="261"/>
      <c r="C158" s="261"/>
      <c r="D158" s="261"/>
      <c r="E158" s="270"/>
      <c r="F158" s="270"/>
      <c r="G158" s="270"/>
      <c r="H158" s="269"/>
      <c r="I158" s="305"/>
      <c r="J158" s="261"/>
      <c r="K158" s="261"/>
      <c r="L158" s="261"/>
      <c r="M158" s="261"/>
      <c r="N158" s="261"/>
      <c r="O158" s="261"/>
      <c r="P158" s="261"/>
      <c r="Q158" s="261"/>
      <c r="R158" s="261"/>
      <c r="S158" s="261"/>
      <c r="T158" s="261"/>
    </row>
    <row r="159" spans="1:20" ht="18.75" customHeight="1">
      <c r="A159" s="261"/>
      <c r="B159" s="261"/>
      <c r="C159" s="261"/>
      <c r="D159" s="261"/>
      <c r="E159" s="270"/>
      <c r="F159" s="270"/>
      <c r="G159" s="270"/>
      <c r="H159" s="269"/>
      <c r="I159" s="305"/>
      <c r="J159" s="261"/>
      <c r="K159" s="261"/>
      <c r="L159" s="261"/>
      <c r="M159" s="261"/>
      <c r="N159" s="261"/>
      <c r="O159" s="261"/>
      <c r="P159" s="261"/>
      <c r="Q159" s="261"/>
      <c r="R159" s="261"/>
      <c r="S159" s="261"/>
      <c r="T159" s="261"/>
    </row>
    <row r="160" spans="1:20" ht="18.75" customHeight="1">
      <c r="A160" s="261"/>
      <c r="B160" s="261"/>
      <c r="C160" s="261"/>
      <c r="D160" s="261"/>
      <c r="E160" s="270"/>
      <c r="F160" s="270"/>
      <c r="G160" s="270"/>
      <c r="H160" s="269"/>
      <c r="I160" s="305"/>
      <c r="J160" s="261"/>
      <c r="K160" s="261"/>
      <c r="L160" s="261"/>
      <c r="M160" s="261"/>
      <c r="N160" s="261"/>
      <c r="O160" s="261"/>
      <c r="P160" s="261"/>
      <c r="Q160" s="261"/>
      <c r="R160" s="261"/>
      <c r="S160" s="261"/>
      <c r="T160" s="261"/>
    </row>
    <row r="161" spans="1:20" ht="18.75" customHeight="1">
      <c r="A161" s="261"/>
      <c r="B161" s="261"/>
      <c r="C161" s="261"/>
      <c r="D161" s="261"/>
      <c r="E161" s="270"/>
      <c r="F161" s="270"/>
      <c r="G161" s="270"/>
      <c r="H161" s="269"/>
      <c r="I161" s="305"/>
      <c r="J161" s="261"/>
      <c r="K161" s="261"/>
      <c r="L161" s="261"/>
      <c r="M161" s="261"/>
      <c r="N161" s="261"/>
      <c r="O161" s="261"/>
      <c r="P161" s="261"/>
      <c r="Q161" s="261"/>
      <c r="R161" s="261"/>
      <c r="S161" s="261"/>
      <c r="T161" s="261"/>
    </row>
    <row r="162" spans="1:20" ht="18.75" customHeight="1">
      <c r="A162" s="261"/>
      <c r="B162" s="261"/>
      <c r="C162" s="261"/>
      <c r="D162" s="261"/>
      <c r="E162" s="270"/>
      <c r="F162" s="270"/>
      <c r="G162" s="270"/>
      <c r="H162" s="269"/>
      <c r="I162" s="305"/>
      <c r="J162" s="261"/>
      <c r="K162" s="261"/>
      <c r="L162" s="261"/>
      <c r="M162" s="261"/>
      <c r="N162" s="261"/>
      <c r="O162" s="261"/>
      <c r="P162" s="261"/>
      <c r="Q162" s="261"/>
      <c r="R162" s="261"/>
      <c r="S162" s="261"/>
      <c r="T162" s="261"/>
    </row>
    <row r="163" spans="1:20" ht="18.75" customHeight="1">
      <c r="A163" s="261"/>
      <c r="B163" s="261"/>
      <c r="C163" s="261"/>
      <c r="D163" s="261"/>
      <c r="E163" s="270"/>
      <c r="F163" s="270"/>
      <c r="G163" s="270"/>
      <c r="H163" s="269"/>
      <c r="I163" s="305"/>
      <c r="J163" s="261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</row>
    <row r="164" spans="1:20" ht="18.75" customHeight="1">
      <c r="A164" s="261"/>
      <c r="B164" s="261"/>
      <c r="C164" s="261"/>
      <c r="D164" s="261"/>
      <c r="E164" s="270"/>
      <c r="F164" s="270"/>
      <c r="G164" s="270"/>
      <c r="H164" s="269"/>
      <c r="I164" s="305"/>
      <c r="J164" s="261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</row>
    <row r="165" spans="1:20" ht="18.75" customHeight="1">
      <c r="A165" s="261"/>
      <c r="B165" s="261"/>
      <c r="C165" s="261"/>
      <c r="D165" s="261"/>
      <c r="E165" s="270"/>
      <c r="F165" s="270"/>
      <c r="G165" s="270"/>
      <c r="H165" s="269"/>
      <c r="I165" s="305"/>
      <c r="J165" s="261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</row>
    <row r="166" spans="1:20" ht="18.75" customHeight="1">
      <c r="A166" s="261"/>
      <c r="B166" s="261"/>
      <c r="C166" s="261"/>
      <c r="D166" s="261"/>
      <c r="E166" s="270"/>
      <c r="F166" s="270"/>
      <c r="G166" s="270"/>
      <c r="H166" s="269"/>
      <c r="I166" s="305"/>
      <c r="J166" s="261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</row>
    <row r="167" spans="1:20" ht="18.75" customHeight="1">
      <c r="A167" s="261"/>
      <c r="B167" s="261"/>
      <c r="C167" s="261"/>
      <c r="D167" s="261"/>
      <c r="E167" s="270"/>
      <c r="F167" s="270"/>
      <c r="G167" s="270"/>
      <c r="H167" s="269"/>
      <c r="I167" s="305"/>
      <c r="J167" s="261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</row>
    <row r="168" spans="1:20" ht="18.75" customHeight="1">
      <c r="A168" s="261"/>
      <c r="B168" s="261"/>
      <c r="C168" s="261"/>
      <c r="D168" s="261"/>
      <c r="E168" s="270"/>
      <c r="F168" s="270"/>
      <c r="G168" s="270"/>
      <c r="H168" s="269"/>
      <c r="I168" s="305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</row>
    <row r="169" spans="1:20" ht="18.75" customHeight="1">
      <c r="A169" s="261"/>
      <c r="B169" s="261"/>
      <c r="C169" s="261"/>
      <c r="D169" s="261"/>
      <c r="E169" s="270"/>
      <c r="F169" s="270"/>
      <c r="G169" s="270"/>
      <c r="H169" s="269"/>
      <c r="I169" s="305"/>
      <c r="J169" s="261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</row>
    <row r="170" spans="1:20" ht="18.75" customHeight="1">
      <c r="A170" s="261"/>
      <c r="B170" s="261"/>
      <c r="C170" s="261"/>
      <c r="D170" s="261"/>
      <c r="E170" s="270"/>
      <c r="F170" s="270"/>
      <c r="G170" s="270"/>
      <c r="H170" s="269"/>
      <c r="I170" s="305"/>
      <c r="J170" s="261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</row>
    <row r="171" spans="1:20" ht="18.75" customHeight="1">
      <c r="A171" s="261"/>
      <c r="B171" s="261"/>
      <c r="C171" s="261"/>
      <c r="D171" s="261"/>
      <c r="E171" s="270"/>
      <c r="F171" s="270"/>
      <c r="G171" s="270"/>
      <c r="H171" s="269"/>
      <c r="I171" s="305"/>
      <c r="J171" s="261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</row>
    <row r="172" spans="1:20" ht="18.75" customHeight="1">
      <c r="A172" s="261"/>
      <c r="B172" s="261"/>
      <c r="C172" s="261"/>
      <c r="D172" s="261"/>
      <c r="E172" s="270"/>
      <c r="F172" s="270"/>
      <c r="G172" s="270"/>
      <c r="H172" s="269"/>
      <c r="I172" s="305"/>
      <c r="J172" s="261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</row>
    <row r="173" spans="1:20" ht="18.75" customHeight="1">
      <c r="A173" s="261"/>
      <c r="B173" s="261"/>
      <c r="C173" s="261"/>
      <c r="D173" s="261"/>
      <c r="E173" s="270"/>
      <c r="F173" s="270"/>
      <c r="G173" s="270"/>
      <c r="H173" s="269"/>
      <c r="I173" s="305"/>
      <c r="J173" s="261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</row>
    <row r="174" spans="1:20" ht="18.75" customHeight="1">
      <c r="A174" s="261"/>
      <c r="B174" s="261"/>
      <c r="C174" s="261"/>
      <c r="D174" s="261"/>
      <c r="E174" s="270"/>
      <c r="F174" s="270"/>
      <c r="G174" s="270"/>
      <c r="H174" s="269"/>
      <c r="I174" s="305"/>
      <c r="J174" s="261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</row>
    <row r="175" spans="1:20" ht="18.75" customHeight="1">
      <c r="A175" s="261"/>
      <c r="B175" s="261"/>
      <c r="C175" s="261"/>
      <c r="D175" s="261"/>
      <c r="E175" s="270"/>
      <c r="F175" s="270"/>
      <c r="G175" s="270"/>
      <c r="H175" s="269"/>
      <c r="I175" s="305"/>
      <c r="J175" s="261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</row>
    <row r="176" spans="1:20" ht="18.75" customHeight="1">
      <c r="A176" s="261"/>
      <c r="B176" s="261"/>
      <c r="C176" s="261"/>
      <c r="D176" s="261"/>
      <c r="E176" s="270"/>
      <c r="F176" s="270"/>
      <c r="G176" s="270"/>
      <c r="H176" s="269"/>
      <c r="I176" s="305"/>
      <c r="J176" s="261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</row>
    <row r="177" spans="1:20" ht="18.75" customHeight="1">
      <c r="A177" s="261"/>
      <c r="B177" s="261"/>
      <c r="C177" s="261"/>
      <c r="D177" s="261"/>
      <c r="E177" s="270"/>
      <c r="F177" s="270"/>
      <c r="G177" s="270"/>
      <c r="H177" s="269"/>
      <c r="I177" s="305"/>
      <c r="J177" s="261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</row>
    <row r="178" spans="1:20" ht="18.75" customHeight="1">
      <c r="A178" s="261"/>
      <c r="B178" s="261"/>
      <c r="C178" s="261"/>
      <c r="D178" s="261"/>
      <c r="E178" s="270"/>
      <c r="F178" s="270"/>
      <c r="G178" s="270"/>
      <c r="H178" s="269"/>
      <c r="I178" s="305"/>
      <c r="J178" s="261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</row>
    <row r="179" spans="1:20" ht="18.75" customHeight="1">
      <c r="A179" s="261"/>
      <c r="B179" s="261"/>
      <c r="C179" s="261"/>
      <c r="D179" s="261"/>
      <c r="E179" s="270"/>
      <c r="F179" s="270"/>
      <c r="G179" s="270"/>
      <c r="H179" s="269"/>
      <c r="I179" s="305"/>
      <c r="J179" s="261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</row>
    <row r="180" spans="1:20" ht="18.75" customHeight="1">
      <c r="A180" s="261"/>
      <c r="B180" s="261"/>
      <c r="C180" s="261"/>
      <c r="D180" s="261"/>
      <c r="E180" s="270"/>
      <c r="F180" s="270"/>
      <c r="G180" s="270"/>
      <c r="H180" s="269"/>
      <c r="I180" s="305"/>
      <c r="J180" s="261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</row>
    <row r="181" spans="1:20" ht="18.75" customHeight="1">
      <c r="A181" s="261"/>
      <c r="B181" s="261"/>
      <c r="C181" s="261"/>
      <c r="D181" s="261"/>
      <c r="E181" s="270"/>
      <c r="F181" s="270"/>
      <c r="G181" s="270"/>
      <c r="H181" s="269"/>
      <c r="I181" s="305"/>
      <c r="J181" s="261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</row>
    <row r="182" spans="1:20" ht="18.75" customHeight="1">
      <c r="A182" s="261"/>
      <c r="B182" s="261"/>
      <c r="C182" s="261"/>
      <c r="D182" s="261"/>
      <c r="E182" s="270"/>
      <c r="F182" s="270"/>
      <c r="G182" s="270"/>
      <c r="H182" s="269"/>
      <c r="I182" s="305"/>
      <c r="J182" s="261"/>
      <c r="K182" s="261"/>
      <c r="L182" s="261"/>
      <c r="M182" s="261"/>
      <c r="N182" s="261"/>
      <c r="O182" s="261"/>
      <c r="P182" s="261"/>
      <c r="Q182" s="261"/>
      <c r="R182" s="261"/>
      <c r="S182" s="261"/>
      <c r="T182" s="261"/>
    </row>
    <row r="183" spans="1:20" ht="18.75" customHeight="1">
      <c r="A183" s="261"/>
      <c r="B183" s="261"/>
      <c r="C183" s="261"/>
      <c r="D183" s="261"/>
      <c r="E183" s="270"/>
      <c r="F183" s="270"/>
      <c r="G183" s="270"/>
      <c r="H183" s="269"/>
      <c r="I183" s="305"/>
      <c r="J183" s="261"/>
      <c r="K183" s="261"/>
      <c r="L183" s="261"/>
      <c r="M183" s="261"/>
      <c r="N183" s="261"/>
      <c r="O183" s="261"/>
      <c r="P183" s="261"/>
      <c r="Q183" s="261"/>
      <c r="R183" s="261"/>
      <c r="S183" s="261"/>
      <c r="T183" s="261"/>
    </row>
    <row r="184" spans="1:20" ht="18.75" customHeight="1">
      <c r="A184" s="261"/>
      <c r="B184" s="261"/>
      <c r="C184" s="261"/>
      <c r="D184" s="261"/>
      <c r="E184" s="270"/>
      <c r="F184" s="270"/>
      <c r="G184" s="270"/>
      <c r="H184" s="269"/>
      <c r="I184" s="305"/>
      <c r="J184" s="261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</row>
    <row r="185" spans="1:20" ht="18.75" customHeight="1">
      <c r="A185" s="261"/>
      <c r="B185" s="261"/>
      <c r="C185" s="261"/>
      <c r="D185" s="261"/>
      <c r="E185" s="270"/>
      <c r="F185" s="270"/>
      <c r="G185" s="270"/>
      <c r="H185" s="269"/>
      <c r="I185" s="305"/>
      <c r="J185" s="261"/>
      <c r="K185" s="261"/>
      <c r="L185" s="261"/>
      <c r="M185" s="261"/>
      <c r="N185" s="261"/>
      <c r="O185" s="261"/>
      <c r="P185" s="261"/>
      <c r="Q185" s="261"/>
      <c r="R185" s="261"/>
      <c r="S185" s="261"/>
      <c r="T185" s="261"/>
    </row>
    <row r="186" spans="1:20" ht="18.75" customHeight="1">
      <c r="A186" s="261"/>
      <c r="B186" s="261"/>
      <c r="C186" s="261"/>
      <c r="D186" s="261"/>
      <c r="E186" s="270"/>
      <c r="F186" s="270"/>
      <c r="G186" s="270"/>
      <c r="H186" s="269"/>
      <c r="I186" s="305"/>
      <c r="J186" s="261"/>
      <c r="K186" s="261"/>
      <c r="L186" s="261"/>
      <c r="M186" s="261"/>
      <c r="N186" s="261"/>
      <c r="O186" s="261"/>
      <c r="P186" s="261"/>
      <c r="Q186" s="261"/>
      <c r="R186" s="261"/>
      <c r="S186" s="261"/>
      <c r="T186" s="261"/>
    </row>
    <row r="187" spans="1:20" ht="18.75" customHeight="1">
      <c r="A187" s="261"/>
      <c r="B187" s="261"/>
      <c r="C187" s="261"/>
      <c r="D187" s="261"/>
      <c r="E187" s="270"/>
      <c r="F187" s="270"/>
      <c r="G187" s="270"/>
      <c r="H187" s="269"/>
      <c r="I187" s="305"/>
      <c r="J187" s="261"/>
      <c r="K187" s="261"/>
      <c r="L187" s="261"/>
      <c r="M187" s="261"/>
      <c r="N187" s="261"/>
      <c r="O187" s="261"/>
      <c r="P187" s="261"/>
      <c r="Q187" s="261"/>
      <c r="R187" s="261"/>
      <c r="S187" s="261"/>
      <c r="T187" s="261"/>
    </row>
    <row r="188" spans="1:20" ht="18.75" customHeight="1">
      <c r="A188" s="261"/>
      <c r="B188" s="261"/>
      <c r="C188" s="261"/>
      <c r="D188" s="261"/>
      <c r="E188" s="270"/>
      <c r="F188" s="270"/>
      <c r="G188" s="270"/>
      <c r="H188" s="269"/>
      <c r="I188" s="305"/>
      <c r="J188" s="261"/>
      <c r="K188" s="261"/>
      <c r="L188" s="261"/>
      <c r="M188" s="261"/>
      <c r="N188" s="261"/>
      <c r="O188" s="261"/>
      <c r="P188" s="261"/>
      <c r="Q188" s="261"/>
      <c r="R188" s="261"/>
      <c r="S188" s="261"/>
      <c r="T188" s="261"/>
    </row>
    <row r="189" spans="1:20" ht="18.75" customHeight="1">
      <c r="A189" s="261"/>
      <c r="B189" s="261"/>
      <c r="C189" s="261"/>
      <c r="D189" s="261"/>
      <c r="E189" s="270"/>
      <c r="F189" s="270"/>
      <c r="G189" s="270"/>
      <c r="H189" s="269"/>
      <c r="I189" s="305"/>
      <c r="J189" s="261"/>
      <c r="K189" s="261"/>
      <c r="L189" s="261"/>
      <c r="M189" s="261"/>
      <c r="N189" s="261"/>
      <c r="O189" s="261"/>
      <c r="P189" s="261"/>
      <c r="Q189" s="261"/>
      <c r="R189" s="261"/>
      <c r="S189" s="261"/>
      <c r="T189" s="261"/>
    </row>
    <row r="190" spans="1:20" ht="18.75" customHeight="1">
      <c r="A190" s="261"/>
      <c r="B190" s="261"/>
      <c r="C190" s="261"/>
      <c r="D190" s="261"/>
      <c r="E190" s="270"/>
      <c r="F190" s="270"/>
      <c r="G190" s="270"/>
      <c r="H190" s="269"/>
      <c r="I190" s="305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</row>
    <row r="191" spans="1:20" ht="18.75" customHeight="1">
      <c r="A191" s="261"/>
      <c r="B191" s="261"/>
      <c r="C191" s="261"/>
      <c r="D191" s="261"/>
      <c r="E191" s="270"/>
      <c r="F191" s="270"/>
      <c r="G191" s="270"/>
      <c r="H191" s="269"/>
      <c r="I191" s="305"/>
      <c r="J191" s="261"/>
      <c r="K191" s="261"/>
      <c r="L191" s="261"/>
      <c r="M191" s="261"/>
      <c r="N191" s="261"/>
      <c r="O191" s="261"/>
      <c r="P191" s="261"/>
      <c r="Q191" s="261"/>
      <c r="R191" s="261"/>
      <c r="S191" s="261"/>
      <c r="T191" s="261"/>
    </row>
    <row r="192" spans="1:20" ht="18.75" customHeight="1">
      <c r="A192" s="261"/>
      <c r="B192" s="261"/>
      <c r="C192" s="261"/>
      <c r="D192" s="261"/>
      <c r="E192" s="270"/>
      <c r="F192" s="270"/>
      <c r="G192" s="270"/>
      <c r="H192" s="269"/>
      <c r="I192" s="305"/>
      <c r="J192" s="261"/>
      <c r="K192" s="261"/>
      <c r="L192" s="261"/>
      <c r="M192" s="261"/>
      <c r="N192" s="261"/>
      <c r="O192" s="261"/>
      <c r="P192" s="261"/>
      <c r="Q192" s="261"/>
      <c r="R192" s="261"/>
      <c r="S192" s="261"/>
      <c r="T192" s="261"/>
    </row>
    <row r="193" spans="1:20" ht="18.75" customHeight="1">
      <c r="A193" s="261"/>
      <c r="B193" s="261"/>
      <c r="C193" s="261"/>
      <c r="D193" s="261"/>
      <c r="E193" s="270"/>
      <c r="F193" s="270"/>
      <c r="G193" s="270"/>
      <c r="H193" s="269"/>
      <c r="I193" s="305"/>
      <c r="J193" s="261"/>
      <c r="K193" s="261"/>
      <c r="L193" s="261"/>
      <c r="M193" s="261"/>
      <c r="N193" s="261"/>
      <c r="O193" s="261"/>
      <c r="P193" s="261"/>
      <c r="Q193" s="261"/>
      <c r="R193" s="261"/>
      <c r="S193" s="261"/>
      <c r="T193" s="261"/>
    </row>
    <row r="194" spans="1:20" ht="18.75" customHeight="1">
      <c r="A194" s="261"/>
      <c r="B194" s="261"/>
      <c r="C194" s="261"/>
      <c r="D194" s="261"/>
      <c r="E194" s="270"/>
      <c r="F194" s="270"/>
      <c r="G194" s="270"/>
      <c r="H194" s="269"/>
      <c r="I194" s="305"/>
      <c r="J194" s="261"/>
      <c r="K194" s="261"/>
      <c r="L194" s="261"/>
      <c r="M194" s="261"/>
      <c r="N194" s="261"/>
      <c r="O194" s="261"/>
      <c r="P194" s="261"/>
      <c r="Q194" s="261"/>
      <c r="R194" s="261"/>
      <c r="S194" s="261"/>
      <c r="T194" s="261"/>
    </row>
    <row r="195" spans="1:20" ht="18.75" customHeight="1">
      <c r="A195" s="261"/>
      <c r="B195" s="261"/>
      <c r="C195" s="261"/>
      <c r="D195" s="261"/>
      <c r="E195" s="270"/>
      <c r="F195" s="270"/>
      <c r="G195" s="270"/>
      <c r="H195" s="269"/>
      <c r="I195" s="305"/>
      <c r="J195" s="261"/>
      <c r="K195" s="261"/>
      <c r="L195" s="261"/>
      <c r="M195" s="261"/>
      <c r="N195" s="261"/>
      <c r="O195" s="261"/>
      <c r="P195" s="261"/>
      <c r="Q195" s="261"/>
      <c r="R195" s="261"/>
      <c r="S195" s="261"/>
      <c r="T195" s="261"/>
    </row>
    <row r="196" spans="1:20" ht="18.75" customHeight="1">
      <c r="A196" s="261"/>
      <c r="B196" s="261"/>
      <c r="C196" s="261"/>
      <c r="D196" s="261"/>
      <c r="E196" s="270"/>
      <c r="F196" s="270"/>
      <c r="G196" s="270"/>
      <c r="H196" s="269"/>
      <c r="I196" s="305"/>
      <c r="J196" s="261"/>
      <c r="K196" s="261"/>
      <c r="L196" s="261"/>
      <c r="M196" s="261"/>
      <c r="N196" s="261"/>
      <c r="O196" s="261"/>
      <c r="P196" s="261"/>
      <c r="Q196" s="261"/>
      <c r="R196" s="261"/>
      <c r="S196" s="261"/>
      <c r="T196" s="261"/>
    </row>
    <row r="197" spans="1:20" ht="18.75" customHeight="1">
      <c r="A197" s="261"/>
      <c r="B197" s="261"/>
      <c r="C197" s="261"/>
      <c r="D197" s="261"/>
      <c r="E197" s="270"/>
      <c r="F197" s="270"/>
      <c r="G197" s="270"/>
      <c r="H197" s="269"/>
      <c r="I197" s="305"/>
      <c r="J197" s="261"/>
      <c r="K197" s="261"/>
      <c r="L197" s="261"/>
      <c r="M197" s="261"/>
      <c r="N197" s="261"/>
      <c r="O197" s="261"/>
      <c r="P197" s="261"/>
      <c r="Q197" s="261"/>
      <c r="R197" s="261"/>
      <c r="S197" s="261"/>
      <c r="T197" s="261"/>
    </row>
    <row r="198" spans="1:20" ht="18.75" customHeight="1">
      <c r="A198" s="261"/>
      <c r="B198" s="261"/>
      <c r="C198" s="261"/>
      <c r="D198" s="261"/>
      <c r="E198" s="270"/>
      <c r="F198" s="270"/>
      <c r="G198" s="270"/>
      <c r="H198" s="269"/>
      <c r="I198" s="305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</row>
    <row r="199" spans="1:20" ht="18.75" customHeight="1">
      <c r="A199" s="261"/>
      <c r="B199" s="261"/>
      <c r="C199" s="261"/>
      <c r="D199" s="261"/>
      <c r="E199" s="270"/>
      <c r="F199" s="270"/>
      <c r="G199" s="270"/>
      <c r="H199" s="269"/>
      <c r="I199" s="305"/>
      <c r="J199" s="261"/>
      <c r="K199" s="261"/>
      <c r="L199" s="261"/>
      <c r="M199" s="261"/>
      <c r="N199" s="261"/>
      <c r="O199" s="261"/>
      <c r="P199" s="261"/>
      <c r="Q199" s="261"/>
      <c r="R199" s="261"/>
      <c r="S199" s="261"/>
      <c r="T199" s="261"/>
    </row>
    <row r="200" spans="1:20" ht="18.75" customHeight="1">
      <c r="A200" s="261"/>
      <c r="B200" s="261"/>
      <c r="C200" s="261"/>
      <c r="D200" s="261"/>
      <c r="E200" s="270"/>
      <c r="F200" s="270"/>
      <c r="G200" s="270"/>
      <c r="H200" s="269"/>
      <c r="I200" s="305"/>
      <c r="J200" s="261"/>
      <c r="K200" s="261"/>
      <c r="L200" s="261"/>
      <c r="M200" s="261"/>
      <c r="N200" s="261"/>
      <c r="O200" s="261"/>
      <c r="P200" s="261"/>
      <c r="Q200" s="261"/>
      <c r="R200" s="261"/>
      <c r="S200" s="261"/>
      <c r="T200" s="261"/>
    </row>
    <row r="201" spans="1:20" ht="18.75" customHeight="1">
      <c r="A201" s="261"/>
      <c r="B201" s="261"/>
      <c r="C201" s="261"/>
      <c r="D201" s="261"/>
      <c r="E201" s="270"/>
      <c r="F201" s="270"/>
      <c r="G201" s="270"/>
      <c r="H201" s="269"/>
      <c r="I201" s="305"/>
      <c r="J201" s="261"/>
      <c r="K201" s="261"/>
      <c r="L201" s="261"/>
      <c r="M201" s="261"/>
      <c r="N201" s="261"/>
      <c r="O201" s="261"/>
      <c r="P201" s="261"/>
      <c r="Q201" s="261"/>
      <c r="R201" s="261"/>
      <c r="S201" s="261"/>
      <c r="T201" s="261"/>
    </row>
    <row r="202" spans="1:20" ht="18.75" customHeight="1">
      <c r="A202" s="261"/>
      <c r="B202" s="261"/>
      <c r="C202" s="261"/>
      <c r="D202" s="261"/>
      <c r="E202" s="270"/>
      <c r="F202" s="270"/>
      <c r="G202" s="270"/>
      <c r="H202" s="269"/>
      <c r="I202" s="305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</row>
    <row r="203" spans="1:20" ht="18.75" customHeight="1">
      <c r="A203" s="261"/>
      <c r="B203" s="261"/>
      <c r="C203" s="261"/>
      <c r="D203" s="261"/>
      <c r="E203" s="270"/>
      <c r="F203" s="270"/>
      <c r="G203" s="270"/>
      <c r="H203" s="269"/>
      <c r="I203" s="305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</row>
    <row r="204" spans="1:20" ht="18.75" customHeight="1">
      <c r="A204" s="261"/>
      <c r="B204" s="261"/>
      <c r="C204" s="261"/>
      <c r="D204" s="261"/>
      <c r="E204" s="270"/>
      <c r="F204" s="270"/>
      <c r="G204" s="270"/>
      <c r="H204" s="269"/>
      <c r="I204" s="305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</row>
    <row r="205" spans="1:20" ht="18.75" customHeight="1">
      <c r="A205" s="261"/>
      <c r="B205" s="261"/>
      <c r="C205" s="261"/>
      <c r="D205" s="261"/>
      <c r="E205" s="270"/>
      <c r="F205" s="270"/>
      <c r="G205" s="270"/>
      <c r="H205" s="269"/>
      <c r="I205" s="305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</row>
    <row r="206" spans="1:20" ht="18.75" customHeight="1">
      <c r="A206" s="261"/>
      <c r="B206" s="261"/>
      <c r="C206" s="261"/>
      <c r="D206" s="261"/>
      <c r="E206" s="270"/>
      <c r="F206" s="270"/>
      <c r="G206" s="270"/>
      <c r="H206" s="269"/>
      <c r="I206" s="305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</row>
    <row r="207" spans="1:20" ht="18.75" customHeight="1">
      <c r="A207" s="261"/>
      <c r="B207" s="261"/>
      <c r="C207" s="261"/>
      <c r="D207" s="261"/>
      <c r="E207" s="270"/>
      <c r="F207" s="270"/>
      <c r="G207" s="270"/>
      <c r="H207" s="269"/>
      <c r="I207" s="305"/>
      <c r="J207" s="261"/>
      <c r="K207" s="261"/>
      <c r="L207" s="261"/>
      <c r="M207" s="261"/>
      <c r="N207" s="261"/>
      <c r="O207" s="261"/>
      <c r="P207" s="261"/>
      <c r="Q207" s="261"/>
      <c r="R207" s="261"/>
      <c r="S207" s="261"/>
      <c r="T207" s="261"/>
    </row>
    <row r="208" spans="1:20" ht="18.75" customHeight="1">
      <c r="A208" s="261"/>
      <c r="B208" s="261"/>
      <c r="C208" s="261"/>
      <c r="D208" s="261"/>
      <c r="E208" s="270"/>
      <c r="F208" s="270"/>
      <c r="G208" s="270"/>
      <c r="H208" s="269"/>
      <c r="I208" s="305"/>
      <c r="J208" s="261"/>
      <c r="K208" s="261"/>
      <c r="L208" s="261"/>
      <c r="M208" s="261"/>
      <c r="N208" s="261"/>
      <c r="O208" s="261"/>
      <c r="P208" s="261"/>
      <c r="Q208" s="261"/>
      <c r="R208" s="261"/>
      <c r="S208" s="261"/>
      <c r="T208" s="261"/>
    </row>
    <row r="209" spans="1:20" ht="18.75" customHeight="1">
      <c r="A209" s="261"/>
      <c r="B209" s="261"/>
      <c r="C209" s="261"/>
      <c r="D209" s="261"/>
      <c r="E209" s="270"/>
      <c r="F209" s="270"/>
      <c r="G209" s="270"/>
      <c r="H209" s="269"/>
      <c r="I209" s="305"/>
      <c r="J209" s="261"/>
      <c r="K209" s="261"/>
      <c r="L209" s="261"/>
      <c r="M209" s="261"/>
      <c r="N209" s="261"/>
      <c r="O209" s="261"/>
      <c r="P209" s="261"/>
      <c r="Q209" s="261"/>
      <c r="R209" s="261"/>
      <c r="S209" s="261"/>
      <c r="T209" s="261"/>
    </row>
    <row r="210" spans="1:20" ht="18.75" customHeight="1">
      <c r="A210" s="261"/>
      <c r="B210" s="261"/>
      <c r="C210" s="261"/>
      <c r="D210" s="261"/>
      <c r="E210" s="270"/>
      <c r="F210" s="270"/>
      <c r="G210" s="270"/>
      <c r="H210" s="269"/>
      <c r="I210" s="305"/>
      <c r="J210" s="261"/>
      <c r="K210" s="261"/>
      <c r="L210" s="261"/>
      <c r="M210" s="261"/>
      <c r="N210" s="261"/>
      <c r="O210" s="261"/>
      <c r="P210" s="261"/>
      <c r="Q210" s="261"/>
      <c r="R210" s="261"/>
      <c r="S210" s="261"/>
      <c r="T210" s="261"/>
    </row>
    <row r="211" spans="1:20" ht="18.75" customHeight="1">
      <c r="A211" s="261"/>
      <c r="B211" s="261"/>
      <c r="C211" s="261"/>
      <c r="D211" s="261"/>
      <c r="E211" s="270"/>
      <c r="F211" s="270"/>
      <c r="G211" s="270"/>
      <c r="H211" s="269"/>
      <c r="I211" s="305"/>
      <c r="J211" s="261"/>
      <c r="K211" s="261"/>
      <c r="L211" s="261"/>
      <c r="M211" s="261"/>
      <c r="N211" s="261"/>
      <c r="O211" s="261"/>
      <c r="P211" s="261"/>
      <c r="Q211" s="261"/>
      <c r="R211" s="261"/>
      <c r="S211" s="261"/>
      <c r="T211" s="261"/>
    </row>
    <row r="212" spans="1:20" ht="18.75" customHeight="1">
      <c r="A212" s="261"/>
      <c r="B212" s="261"/>
      <c r="C212" s="261"/>
      <c r="D212" s="261"/>
      <c r="E212" s="270"/>
      <c r="F212" s="270"/>
      <c r="G212" s="270"/>
      <c r="H212" s="269"/>
      <c r="I212" s="305"/>
      <c r="J212" s="261"/>
      <c r="K212" s="261"/>
      <c r="L212" s="261"/>
      <c r="M212" s="261"/>
      <c r="N212" s="261"/>
      <c r="O212" s="261"/>
      <c r="P212" s="261"/>
      <c r="Q212" s="261"/>
      <c r="R212" s="261"/>
      <c r="S212" s="261"/>
      <c r="T212" s="261"/>
    </row>
    <row r="213" spans="1:20" ht="18.75" customHeight="1">
      <c r="A213" s="261"/>
      <c r="B213" s="261"/>
      <c r="C213" s="261"/>
      <c r="D213" s="261"/>
      <c r="E213" s="270"/>
      <c r="F213" s="270"/>
      <c r="G213" s="270"/>
      <c r="H213" s="269"/>
      <c r="I213" s="305"/>
      <c r="J213" s="261"/>
      <c r="K213" s="261"/>
      <c r="L213" s="261"/>
      <c r="M213" s="261"/>
      <c r="N213" s="261"/>
      <c r="O213" s="261"/>
      <c r="P213" s="261"/>
      <c r="Q213" s="261"/>
      <c r="R213" s="261"/>
      <c r="S213" s="261"/>
      <c r="T213" s="261"/>
    </row>
    <row r="214" spans="1:20" ht="18.75" customHeight="1">
      <c r="A214" s="261"/>
      <c r="B214" s="261"/>
      <c r="C214" s="261"/>
      <c r="D214" s="261"/>
      <c r="E214" s="270"/>
      <c r="F214" s="270"/>
      <c r="G214" s="270"/>
      <c r="H214" s="269"/>
      <c r="I214" s="305"/>
      <c r="J214" s="261"/>
      <c r="K214" s="261"/>
      <c r="L214" s="261"/>
      <c r="M214" s="261"/>
      <c r="N214" s="261"/>
      <c r="O214" s="261"/>
      <c r="P214" s="261"/>
      <c r="Q214" s="261"/>
      <c r="R214" s="261"/>
      <c r="S214" s="261"/>
      <c r="T214" s="261"/>
    </row>
    <row r="215" spans="1:20" ht="18.75" customHeight="1">
      <c r="A215" s="261"/>
      <c r="B215" s="261"/>
      <c r="C215" s="261"/>
      <c r="D215" s="261"/>
      <c r="E215" s="270"/>
      <c r="F215" s="270"/>
      <c r="G215" s="270"/>
      <c r="H215" s="269"/>
      <c r="I215" s="305"/>
      <c r="J215" s="261"/>
      <c r="K215" s="261"/>
      <c r="L215" s="261"/>
      <c r="M215" s="261"/>
      <c r="N215" s="261"/>
      <c r="O215" s="261"/>
      <c r="P215" s="261"/>
      <c r="Q215" s="261"/>
      <c r="R215" s="261"/>
      <c r="S215" s="261"/>
      <c r="T215" s="261"/>
    </row>
    <row r="216" spans="1:20" ht="18.75" customHeight="1">
      <c r="A216" s="261"/>
      <c r="B216" s="261"/>
      <c r="C216" s="261"/>
      <c r="D216" s="261"/>
      <c r="E216" s="270"/>
      <c r="F216" s="270"/>
      <c r="G216" s="270"/>
      <c r="H216" s="269"/>
      <c r="I216" s="305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</row>
    <row r="217" spans="1:20" ht="18.75" customHeight="1">
      <c r="A217" s="261"/>
      <c r="B217" s="261"/>
      <c r="C217" s="261"/>
      <c r="D217" s="261"/>
      <c r="E217" s="270"/>
      <c r="F217" s="270"/>
      <c r="G217" s="270"/>
      <c r="H217" s="269"/>
      <c r="I217" s="305"/>
      <c r="J217" s="261"/>
      <c r="K217" s="261"/>
      <c r="L217" s="261"/>
      <c r="M217" s="261"/>
      <c r="N217" s="261"/>
      <c r="O217" s="261"/>
      <c r="P217" s="261"/>
      <c r="Q217" s="261"/>
      <c r="R217" s="261"/>
      <c r="S217" s="261"/>
      <c r="T217" s="261"/>
    </row>
    <row r="218" spans="1:20" ht="18.75" customHeight="1">
      <c r="A218" s="261"/>
      <c r="B218" s="261"/>
      <c r="C218" s="261"/>
      <c r="D218" s="261"/>
      <c r="E218" s="270"/>
      <c r="F218" s="270"/>
      <c r="G218" s="270"/>
      <c r="H218" s="269"/>
      <c r="I218" s="305"/>
      <c r="J218" s="261"/>
      <c r="K218" s="261"/>
      <c r="L218" s="261"/>
      <c r="M218" s="261"/>
      <c r="N218" s="261"/>
      <c r="O218" s="261"/>
      <c r="P218" s="261"/>
      <c r="Q218" s="261"/>
      <c r="R218" s="261"/>
      <c r="S218" s="261"/>
      <c r="T218" s="261"/>
    </row>
    <row r="219" spans="1:20" ht="18.75" customHeight="1">
      <c r="A219" s="261"/>
      <c r="B219" s="261"/>
      <c r="C219" s="261"/>
      <c r="D219" s="261"/>
      <c r="E219" s="270"/>
      <c r="F219" s="270"/>
      <c r="G219" s="270"/>
      <c r="H219" s="269"/>
      <c r="I219" s="305"/>
      <c r="J219" s="261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</row>
    <row r="220" spans="1:20" ht="18.75" customHeight="1">
      <c r="A220" s="261"/>
      <c r="B220" s="261"/>
      <c r="C220" s="261"/>
      <c r="D220" s="261"/>
      <c r="E220" s="270"/>
      <c r="F220" s="270"/>
      <c r="G220" s="270"/>
      <c r="H220" s="269"/>
      <c r="I220" s="305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</row>
    <row r="221" spans="1:20" ht="18.75" customHeight="1">
      <c r="A221" s="261"/>
      <c r="B221" s="261"/>
      <c r="C221" s="261"/>
      <c r="D221" s="261"/>
      <c r="E221" s="270"/>
      <c r="F221" s="270"/>
      <c r="G221" s="270"/>
      <c r="H221" s="269"/>
      <c r="I221" s="305"/>
      <c r="J221" s="261"/>
      <c r="K221" s="261"/>
      <c r="L221" s="261"/>
      <c r="M221" s="261"/>
      <c r="N221" s="261"/>
      <c r="O221" s="261"/>
      <c r="P221" s="261"/>
      <c r="Q221" s="261"/>
      <c r="R221" s="261"/>
      <c r="S221" s="261"/>
      <c r="T221" s="261"/>
    </row>
    <row r="222" spans="1:20" ht="18.75" customHeight="1">
      <c r="A222" s="261"/>
      <c r="B222" s="261"/>
      <c r="C222" s="261"/>
      <c r="D222" s="261"/>
      <c r="E222" s="270"/>
      <c r="F222" s="270"/>
      <c r="G222" s="270"/>
      <c r="H222" s="269"/>
      <c r="I222" s="305"/>
      <c r="J222" s="261"/>
      <c r="K222" s="261"/>
      <c r="L222" s="261"/>
      <c r="M222" s="261"/>
      <c r="N222" s="261"/>
      <c r="O222" s="261"/>
      <c r="P222" s="261"/>
      <c r="Q222" s="261"/>
      <c r="R222" s="261"/>
      <c r="S222" s="261"/>
      <c r="T222" s="261"/>
    </row>
    <row r="223" spans="1:20" ht="18.75" customHeight="1">
      <c r="A223" s="261"/>
      <c r="B223" s="261"/>
      <c r="C223" s="261"/>
      <c r="D223" s="261"/>
      <c r="E223" s="270"/>
      <c r="F223" s="270"/>
      <c r="G223" s="270"/>
      <c r="H223" s="269"/>
      <c r="I223" s="305"/>
      <c r="J223" s="261"/>
      <c r="K223" s="261"/>
      <c r="L223" s="261"/>
      <c r="M223" s="261"/>
      <c r="N223" s="261"/>
      <c r="O223" s="261"/>
      <c r="P223" s="261"/>
      <c r="Q223" s="261"/>
      <c r="R223" s="261"/>
      <c r="S223" s="261"/>
      <c r="T223" s="261"/>
    </row>
    <row r="224" spans="1:20" ht="18.75" customHeight="1">
      <c r="A224" s="261"/>
      <c r="B224" s="261"/>
      <c r="C224" s="261"/>
      <c r="D224" s="261"/>
      <c r="E224" s="270"/>
      <c r="F224" s="270"/>
      <c r="G224" s="270"/>
      <c r="H224" s="269"/>
      <c r="I224" s="305"/>
      <c r="J224" s="261"/>
      <c r="K224" s="261"/>
      <c r="L224" s="261"/>
      <c r="M224" s="261"/>
      <c r="N224" s="261"/>
      <c r="O224" s="261"/>
      <c r="P224" s="261"/>
      <c r="Q224" s="261"/>
      <c r="R224" s="261"/>
      <c r="S224" s="261"/>
      <c r="T224" s="261"/>
    </row>
    <row r="225" spans="1:20" ht="18.75" customHeight="1">
      <c r="A225" s="261"/>
      <c r="B225" s="261"/>
      <c r="C225" s="261"/>
      <c r="D225" s="261"/>
      <c r="E225" s="270"/>
      <c r="F225" s="270"/>
      <c r="G225" s="270"/>
      <c r="H225" s="269"/>
      <c r="I225" s="305"/>
      <c r="J225" s="261"/>
      <c r="K225" s="261"/>
      <c r="L225" s="261"/>
      <c r="M225" s="261"/>
      <c r="N225" s="261"/>
      <c r="O225" s="261"/>
      <c r="P225" s="261"/>
      <c r="Q225" s="261"/>
      <c r="R225" s="261"/>
      <c r="S225" s="261"/>
      <c r="T225" s="261"/>
    </row>
    <row r="226" spans="1:20" ht="18.75" customHeight="1">
      <c r="A226" s="261"/>
      <c r="B226" s="261"/>
      <c r="C226" s="261"/>
      <c r="D226" s="261"/>
      <c r="E226" s="270"/>
      <c r="F226" s="270"/>
      <c r="G226" s="270"/>
      <c r="H226" s="269"/>
      <c r="I226" s="305"/>
      <c r="J226" s="261"/>
      <c r="K226" s="261"/>
      <c r="L226" s="261"/>
      <c r="M226" s="261"/>
      <c r="N226" s="261"/>
      <c r="O226" s="261"/>
      <c r="P226" s="261"/>
      <c r="Q226" s="261"/>
      <c r="R226" s="261"/>
      <c r="S226" s="261"/>
      <c r="T226" s="261"/>
    </row>
    <row r="227" spans="1:20" ht="18.75" customHeight="1">
      <c r="A227" s="261"/>
      <c r="B227" s="261"/>
      <c r="C227" s="261"/>
      <c r="D227" s="261"/>
      <c r="E227" s="270"/>
      <c r="F227" s="270"/>
      <c r="G227" s="270"/>
      <c r="H227" s="269"/>
      <c r="I227" s="305"/>
      <c r="J227" s="261"/>
      <c r="K227" s="261"/>
      <c r="L227" s="261"/>
      <c r="M227" s="261"/>
      <c r="N227" s="261"/>
      <c r="O227" s="261"/>
      <c r="P227" s="261"/>
      <c r="Q227" s="261"/>
      <c r="R227" s="261"/>
      <c r="S227" s="261"/>
      <c r="T227" s="261"/>
    </row>
    <row r="228" spans="1:20" ht="18.75" customHeight="1">
      <c r="A228" s="261"/>
      <c r="B228" s="261"/>
      <c r="C228" s="261"/>
      <c r="D228" s="261"/>
      <c r="E228" s="270"/>
      <c r="F228" s="270"/>
      <c r="G228" s="270"/>
      <c r="H228" s="269"/>
      <c r="I228" s="305"/>
      <c r="J228" s="261"/>
      <c r="K228" s="261"/>
      <c r="L228" s="261"/>
      <c r="M228" s="261"/>
      <c r="N228" s="261"/>
      <c r="O228" s="261"/>
      <c r="P228" s="261"/>
      <c r="Q228" s="261"/>
      <c r="R228" s="261"/>
      <c r="S228" s="261"/>
      <c r="T228" s="261"/>
    </row>
    <row r="229" spans="1:20" ht="18.75" customHeight="1">
      <c r="A229" s="261"/>
      <c r="B229" s="261"/>
      <c r="C229" s="261"/>
      <c r="D229" s="261"/>
      <c r="E229" s="270"/>
      <c r="F229" s="270"/>
      <c r="G229" s="270"/>
      <c r="H229" s="269"/>
      <c r="I229" s="305"/>
      <c r="J229" s="261"/>
      <c r="K229" s="261"/>
      <c r="L229" s="261"/>
      <c r="M229" s="261"/>
      <c r="N229" s="261"/>
      <c r="O229" s="261"/>
      <c r="P229" s="261"/>
      <c r="Q229" s="261"/>
      <c r="R229" s="261"/>
      <c r="S229" s="261"/>
      <c r="T229" s="261"/>
    </row>
    <row r="230" spans="1:20" ht="15.75" customHeight="1">
      <c r="E230" s="274"/>
      <c r="F230" s="274"/>
      <c r="G230" s="274"/>
      <c r="H230" s="258"/>
      <c r="I230" s="277"/>
    </row>
    <row r="231" spans="1:20" ht="15.75" customHeight="1">
      <c r="E231" s="274"/>
      <c r="F231" s="274"/>
      <c r="G231" s="274"/>
      <c r="H231" s="258"/>
      <c r="I231" s="277"/>
    </row>
    <row r="232" spans="1:20" ht="15.75" customHeight="1">
      <c r="E232" s="274"/>
      <c r="F232" s="274"/>
      <c r="G232" s="274"/>
      <c r="H232" s="258"/>
      <c r="I232" s="277"/>
    </row>
    <row r="233" spans="1:20" ht="15.75" customHeight="1">
      <c r="E233" s="274"/>
      <c r="F233" s="274"/>
      <c r="G233" s="274"/>
      <c r="H233" s="258"/>
      <c r="I233" s="277"/>
    </row>
    <row r="234" spans="1:20" ht="15.75" customHeight="1">
      <c r="E234" s="274"/>
      <c r="F234" s="274"/>
      <c r="G234" s="274"/>
      <c r="H234" s="258"/>
      <c r="I234" s="277"/>
    </row>
    <row r="235" spans="1:20" ht="15.75" customHeight="1">
      <c r="E235" s="274"/>
      <c r="F235" s="274"/>
      <c r="G235" s="274"/>
      <c r="H235" s="258"/>
      <c r="I235" s="277"/>
    </row>
    <row r="236" spans="1:20" ht="15.75" customHeight="1">
      <c r="E236" s="274"/>
      <c r="F236" s="274"/>
      <c r="G236" s="274"/>
      <c r="H236" s="258"/>
      <c r="I236" s="277"/>
    </row>
    <row r="237" spans="1:20" ht="15.75" customHeight="1">
      <c r="E237" s="274"/>
      <c r="F237" s="274"/>
      <c r="G237" s="274"/>
      <c r="H237" s="258"/>
      <c r="I237" s="277"/>
    </row>
    <row r="238" spans="1:20" ht="15.75" customHeight="1">
      <c r="E238" s="274"/>
      <c r="F238" s="274"/>
      <c r="G238" s="274"/>
      <c r="H238" s="258"/>
      <c r="I238" s="277"/>
    </row>
    <row r="239" spans="1:20" ht="15.75" customHeight="1">
      <c r="E239" s="274"/>
      <c r="F239" s="274"/>
      <c r="G239" s="274"/>
      <c r="H239" s="258"/>
      <c r="I239" s="277"/>
    </row>
    <row r="240" spans="1:20" ht="15.75" customHeight="1">
      <c r="E240" s="274"/>
      <c r="F240" s="274"/>
      <c r="G240" s="274"/>
      <c r="H240" s="258"/>
      <c r="I240" s="277"/>
    </row>
    <row r="241" spans="5:9" ht="15.75" customHeight="1">
      <c r="E241" s="274"/>
      <c r="F241" s="274"/>
      <c r="G241" s="274"/>
      <c r="H241" s="258"/>
      <c r="I241" s="277"/>
    </row>
    <row r="242" spans="5:9" ht="15.75" customHeight="1">
      <c r="E242" s="274"/>
      <c r="F242" s="274"/>
      <c r="G242" s="274"/>
      <c r="H242" s="258"/>
      <c r="I242" s="277"/>
    </row>
    <row r="243" spans="5:9" ht="15.75" customHeight="1">
      <c r="E243" s="274"/>
      <c r="F243" s="274"/>
      <c r="G243" s="274"/>
      <c r="H243" s="258"/>
      <c r="I243" s="277"/>
    </row>
    <row r="244" spans="5:9" ht="15.75" customHeight="1">
      <c r="E244" s="274"/>
      <c r="F244" s="274"/>
      <c r="G244" s="274"/>
      <c r="H244" s="258"/>
      <c r="I244" s="277"/>
    </row>
    <row r="245" spans="5:9" ht="15.75" customHeight="1">
      <c r="E245" s="274"/>
      <c r="F245" s="274"/>
      <c r="G245" s="274"/>
      <c r="H245" s="258"/>
      <c r="I245" s="277"/>
    </row>
    <row r="246" spans="5:9" ht="15.75" customHeight="1">
      <c r="E246" s="274"/>
      <c r="F246" s="274"/>
      <c r="G246" s="274"/>
      <c r="H246" s="258"/>
      <c r="I246" s="277"/>
    </row>
    <row r="247" spans="5:9" ht="15.75" customHeight="1">
      <c r="E247" s="274"/>
      <c r="F247" s="274"/>
      <c r="G247" s="274"/>
      <c r="H247" s="258"/>
      <c r="I247" s="277"/>
    </row>
    <row r="248" spans="5:9" ht="15.75" customHeight="1">
      <c r="E248" s="274"/>
      <c r="F248" s="274"/>
      <c r="G248" s="274"/>
      <c r="H248" s="258"/>
      <c r="I248" s="277"/>
    </row>
    <row r="249" spans="5:9" ht="15.75" customHeight="1">
      <c r="E249" s="274"/>
      <c r="F249" s="274"/>
      <c r="G249" s="274"/>
      <c r="H249" s="258"/>
      <c r="I249" s="277"/>
    </row>
    <row r="250" spans="5:9" ht="15.75" customHeight="1">
      <c r="E250" s="274"/>
      <c r="F250" s="274"/>
      <c r="G250" s="274"/>
      <c r="H250" s="258"/>
      <c r="I250" s="277"/>
    </row>
    <row r="251" spans="5:9" ht="15.75" customHeight="1">
      <c r="E251" s="274"/>
      <c r="F251" s="274"/>
      <c r="G251" s="274"/>
      <c r="H251" s="258"/>
      <c r="I251" s="277"/>
    </row>
    <row r="252" spans="5:9" ht="15.75" customHeight="1">
      <c r="E252" s="274"/>
      <c r="F252" s="274"/>
      <c r="G252" s="274"/>
      <c r="H252" s="258"/>
      <c r="I252" s="277"/>
    </row>
    <row r="253" spans="5:9" ht="15.75" customHeight="1">
      <c r="E253" s="274"/>
      <c r="F253" s="274"/>
      <c r="G253" s="274"/>
      <c r="H253" s="258"/>
      <c r="I253" s="277"/>
    </row>
    <row r="254" spans="5:9" ht="15.75" customHeight="1">
      <c r="E254" s="274"/>
      <c r="F254" s="274"/>
      <c r="G254" s="274"/>
      <c r="H254" s="258"/>
      <c r="I254" s="277"/>
    </row>
    <row r="255" spans="5:9" ht="15.75" customHeight="1">
      <c r="E255" s="274"/>
      <c r="F255" s="274"/>
      <c r="G255" s="274"/>
      <c r="H255" s="258"/>
      <c r="I255" s="277"/>
    </row>
    <row r="256" spans="5:9" ht="15.75" customHeight="1">
      <c r="E256" s="274"/>
      <c r="F256" s="274"/>
      <c r="G256" s="274"/>
      <c r="H256" s="258"/>
      <c r="I256" s="277"/>
    </row>
    <row r="257" spans="5:9" ht="15.75" customHeight="1">
      <c r="E257" s="274"/>
      <c r="F257" s="274"/>
      <c r="G257" s="274"/>
      <c r="H257" s="258"/>
      <c r="I257" s="277"/>
    </row>
    <row r="258" spans="5:9" ht="15.75" customHeight="1">
      <c r="E258" s="274"/>
      <c r="F258" s="274"/>
      <c r="G258" s="274"/>
      <c r="H258" s="258"/>
      <c r="I258" s="277"/>
    </row>
    <row r="259" spans="5:9" ht="15.75" customHeight="1">
      <c r="E259" s="274"/>
      <c r="F259" s="274"/>
      <c r="G259" s="274"/>
      <c r="H259" s="258"/>
      <c r="I259" s="277"/>
    </row>
    <row r="260" spans="5:9" ht="15.75" customHeight="1">
      <c r="E260" s="274"/>
      <c r="F260" s="274"/>
      <c r="G260" s="274"/>
      <c r="H260" s="258"/>
      <c r="I260" s="277"/>
    </row>
    <row r="261" spans="5:9" ht="15.75" customHeight="1">
      <c r="E261" s="274"/>
      <c r="F261" s="274"/>
      <c r="G261" s="274"/>
      <c r="H261" s="258"/>
      <c r="I261" s="277"/>
    </row>
    <row r="262" spans="5:9" ht="15.75" customHeight="1">
      <c r="E262" s="274"/>
      <c r="F262" s="274"/>
      <c r="G262" s="274"/>
      <c r="H262" s="258"/>
      <c r="I262" s="277"/>
    </row>
    <row r="263" spans="5:9" ht="15.75" customHeight="1">
      <c r="E263" s="274"/>
      <c r="F263" s="274"/>
      <c r="G263" s="274"/>
      <c r="H263" s="258"/>
      <c r="I263" s="277"/>
    </row>
    <row r="264" spans="5:9" ht="15.75" customHeight="1">
      <c r="E264" s="274"/>
      <c r="F264" s="274"/>
      <c r="G264" s="274"/>
      <c r="H264" s="258"/>
      <c r="I264" s="277"/>
    </row>
    <row r="265" spans="5:9" ht="15.75" customHeight="1">
      <c r="E265" s="274"/>
      <c r="F265" s="274"/>
      <c r="G265" s="274"/>
      <c r="H265" s="258"/>
      <c r="I265" s="277"/>
    </row>
    <row r="266" spans="5:9" ht="15.75" customHeight="1">
      <c r="E266" s="274"/>
      <c r="F266" s="274"/>
      <c r="G266" s="274"/>
      <c r="H266" s="258"/>
      <c r="I266" s="277"/>
    </row>
    <row r="267" spans="5:9" ht="15.75" customHeight="1">
      <c r="E267" s="274"/>
      <c r="F267" s="274"/>
      <c r="G267" s="274"/>
      <c r="H267" s="258"/>
      <c r="I267" s="277"/>
    </row>
    <row r="268" spans="5:9" ht="15.75" customHeight="1">
      <c r="E268" s="274"/>
      <c r="F268" s="274"/>
      <c r="G268" s="274"/>
      <c r="H268" s="258"/>
      <c r="I268" s="277"/>
    </row>
    <row r="269" spans="5:9" ht="15.75" customHeight="1">
      <c r="E269" s="274"/>
      <c r="F269" s="274"/>
      <c r="G269" s="274"/>
      <c r="H269" s="258"/>
      <c r="I269" s="277"/>
    </row>
    <row r="270" spans="5:9" ht="15.75" customHeight="1">
      <c r="E270" s="274"/>
      <c r="F270" s="274"/>
      <c r="G270" s="274"/>
      <c r="H270" s="258"/>
      <c r="I270" s="277"/>
    </row>
    <row r="271" spans="5:9" ht="15.75" customHeight="1">
      <c r="E271" s="274"/>
      <c r="F271" s="274"/>
      <c r="G271" s="274"/>
      <c r="H271" s="258"/>
      <c r="I271" s="277"/>
    </row>
    <row r="272" spans="5:9" ht="15.75" customHeight="1">
      <c r="E272" s="274"/>
      <c r="F272" s="274"/>
      <c r="G272" s="274"/>
      <c r="H272" s="258"/>
      <c r="I272" s="277"/>
    </row>
    <row r="273" spans="5:9" ht="15.75" customHeight="1">
      <c r="E273" s="274"/>
      <c r="F273" s="274"/>
      <c r="G273" s="274"/>
      <c r="H273" s="258"/>
      <c r="I273" s="277"/>
    </row>
    <row r="274" spans="5:9" ht="15.75" customHeight="1">
      <c r="E274" s="274"/>
      <c r="F274" s="274"/>
      <c r="G274" s="274"/>
      <c r="H274" s="258"/>
      <c r="I274" s="277"/>
    </row>
    <row r="275" spans="5:9" ht="15.75" customHeight="1">
      <c r="E275" s="274"/>
      <c r="F275" s="274"/>
      <c r="G275" s="274"/>
      <c r="H275" s="258"/>
      <c r="I275" s="277"/>
    </row>
    <row r="276" spans="5:9" ht="15.75" customHeight="1">
      <c r="E276" s="274"/>
      <c r="F276" s="274"/>
      <c r="G276" s="274"/>
      <c r="H276" s="258"/>
      <c r="I276" s="277"/>
    </row>
    <row r="277" spans="5:9" ht="15.75" customHeight="1">
      <c r="E277" s="274"/>
      <c r="F277" s="274"/>
      <c r="G277" s="274"/>
      <c r="H277" s="258"/>
      <c r="I277" s="277"/>
    </row>
    <row r="278" spans="5:9" ht="15.75" customHeight="1">
      <c r="E278" s="274"/>
      <c r="F278" s="274"/>
      <c r="G278" s="274"/>
      <c r="H278" s="258"/>
      <c r="I278" s="277"/>
    </row>
    <row r="279" spans="5:9" ht="15.75" customHeight="1">
      <c r="E279" s="274"/>
      <c r="F279" s="274"/>
      <c r="G279" s="274"/>
      <c r="H279" s="258"/>
      <c r="I279" s="277"/>
    </row>
    <row r="280" spans="5:9" ht="15.75" customHeight="1">
      <c r="E280" s="274"/>
      <c r="F280" s="274"/>
      <c r="G280" s="274"/>
      <c r="H280" s="258"/>
      <c r="I280" s="277"/>
    </row>
    <row r="281" spans="5:9" ht="15.75" customHeight="1">
      <c r="E281" s="274"/>
      <c r="F281" s="274"/>
      <c r="G281" s="274"/>
      <c r="H281" s="258"/>
      <c r="I281" s="277"/>
    </row>
    <row r="282" spans="5:9" ht="15.75" customHeight="1">
      <c r="E282" s="274"/>
      <c r="F282" s="274"/>
      <c r="G282" s="274"/>
      <c r="H282" s="258"/>
      <c r="I282" s="277"/>
    </row>
    <row r="283" spans="5:9" ht="15.75" customHeight="1">
      <c r="E283" s="274"/>
      <c r="F283" s="274"/>
      <c r="G283" s="274"/>
      <c r="H283" s="258"/>
      <c r="I283" s="277"/>
    </row>
    <row r="284" spans="5:9" ht="15.75" customHeight="1">
      <c r="E284" s="274"/>
      <c r="F284" s="274"/>
      <c r="G284" s="274"/>
      <c r="H284" s="258"/>
      <c r="I284" s="277"/>
    </row>
    <row r="285" spans="5:9" ht="15.75" customHeight="1">
      <c r="E285" s="274"/>
      <c r="F285" s="274"/>
      <c r="G285" s="274"/>
      <c r="H285" s="258"/>
      <c r="I285" s="277"/>
    </row>
    <row r="286" spans="5:9" ht="15.75" customHeight="1">
      <c r="E286" s="274"/>
      <c r="F286" s="274"/>
      <c r="G286" s="274"/>
      <c r="H286" s="258"/>
      <c r="I286" s="277"/>
    </row>
    <row r="287" spans="5:9" ht="15.75" customHeight="1">
      <c r="E287" s="274"/>
      <c r="F287" s="274"/>
      <c r="G287" s="274"/>
      <c r="H287" s="258"/>
      <c r="I287" s="277"/>
    </row>
    <row r="288" spans="5:9" ht="15.75" customHeight="1">
      <c r="E288" s="274"/>
      <c r="F288" s="274"/>
      <c r="G288" s="274"/>
      <c r="H288" s="258"/>
      <c r="I288" s="277"/>
    </row>
    <row r="289" spans="5:9" ht="15.75" customHeight="1">
      <c r="E289" s="274"/>
      <c r="F289" s="274"/>
      <c r="G289" s="274"/>
      <c r="H289" s="258"/>
      <c r="I289" s="277"/>
    </row>
    <row r="290" spans="5:9" ht="15.75" customHeight="1">
      <c r="E290" s="274"/>
      <c r="F290" s="274"/>
      <c r="G290" s="274"/>
      <c r="H290" s="258"/>
      <c r="I290" s="277"/>
    </row>
    <row r="291" spans="5:9" ht="15.75" customHeight="1">
      <c r="E291" s="274"/>
      <c r="F291" s="274"/>
      <c r="G291" s="274"/>
      <c r="H291" s="258"/>
      <c r="I291" s="277"/>
    </row>
    <row r="292" spans="5:9" ht="15.75" customHeight="1">
      <c r="E292" s="274"/>
      <c r="F292" s="274"/>
      <c r="G292" s="274"/>
      <c r="H292" s="258"/>
      <c r="I292" s="277"/>
    </row>
    <row r="293" spans="5:9" ht="15.75" customHeight="1">
      <c r="E293" s="274"/>
      <c r="F293" s="274"/>
      <c r="G293" s="274"/>
      <c r="H293" s="258"/>
      <c r="I293" s="277"/>
    </row>
    <row r="294" spans="5:9" ht="15.75" customHeight="1">
      <c r="E294" s="274"/>
      <c r="F294" s="274"/>
      <c r="G294" s="274"/>
      <c r="H294" s="258"/>
      <c r="I294" s="277"/>
    </row>
    <row r="295" spans="5:9" ht="15.75" customHeight="1">
      <c r="E295" s="274"/>
      <c r="F295" s="274"/>
      <c r="G295" s="274"/>
      <c r="H295" s="258"/>
      <c r="I295" s="277"/>
    </row>
    <row r="296" spans="5:9" ht="15.75" customHeight="1">
      <c r="E296" s="274"/>
      <c r="F296" s="274"/>
      <c r="G296" s="274"/>
      <c r="H296" s="258"/>
      <c r="I296" s="277"/>
    </row>
    <row r="297" spans="5:9" ht="15.75" customHeight="1">
      <c r="E297" s="274"/>
      <c r="F297" s="274"/>
      <c r="G297" s="274"/>
      <c r="H297" s="258"/>
      <c r="I297" s="277"/>
    </row>
    <row r="298" spans="5:9" ht="15.75" customHeight="1">
      <c r="E298" s="274"/>
      <c r="F298" s="274"/>
      <c r="G298" s="274"/>
      <c r="H298" s="258"/>
      <c r="I298" s="277"/>
    </row>
    <row r="299" spans="5:9" ht="15.75" customHeight="1">
      <c r="E299" s="274"/>
      <c r="F299" s="274"/>
      <c r="G299" s="274"/>
      <c r="H299" s="258"/>
      <c r="I299" s="277"/>
    </row>
    <row r="300" spans="5:9" ht="15.75" customHeight="1">
      <c r="E300" s="274"/>
      <c r="F300" s="274"/>
      <c r="G300" s="274"/>
      <c r="H300" s="258"/>
      <c r="I300" s="277"/>
    </row>
    <row r="301" spans="5:9" ht="15.75" customHeight="1">
      <c r="E301" s="274"/>
      <c r="F301" s="274"/>
      <c r="G301" s="274"/>
      <c r="H301" s="258"/>
      <c r="I301" s="277"/>
    </row>
    <row r="302" spans="5:9" ht="15.75" customHeight="1">
      <c r="E302" s="274"/>
      <c r="F302" s="274"/>
      <c r="G302" s="274"/>
      <c r="H302" s="258"/>
      <c r="I302" s="277"/>
    </row>
    <row r="303" spans="5:9" ht="15.75" customHeight="1">
      <c r="E303" s="274"/>
      <c r="F303" s="274"/>
      <c r="G303" s="274"/>
      <c r="H303" s="258"/>
      <c r="I303" s="277"/>
    </row>
    <row r="304" spans="5:9" ht="15.75" customHeight="1">
      <c r="E304" s="274"/>
      <c r="F304" s="274"/>
      <c r="G304" s="274"/>
      <c r="H304" s="258"/>
      <c r="I304" s="277"/>
    </row>
    <row r="305" spans="5:9" ht="15.75" customHeight="1">
      <c r="E305" s="274"/>
      <c r="F305" s="274"/>
      <c r="G305" s="274"/>
      <c r="H305" s="258"/>
      <c r="I305" s="277"/>
    </row>
    <row r="306" spans="5:9" ht="15.75" customHeight="1">
      <c r="E306" s="274"/>
      <c r="F306" s="274"/>
      <c r="G306" s="274"/>
      <c r="H306" s="258"/>
      <c r="I306" s="277"/>
    </row>
    <row r="307" spans="5:9" ht="15.75" customHeight="1">
      <c r="E307" s="274"/>
      <c r="F307" s="274"/>
      <c r="G307" s="274"/>
      <c r="H307" s="258"/>
      <c r="I307" s="277"/>
    </row>
    <row r="308" spans="5:9" ht="15.75" customHeight="1">
      <c r="E308" s="274"/>
      <c r="F308" s="274"/>
      <c r="G308" s="274"/>
      <c r="H308" s="258"/>
      <c r="I308" s="277"/>
    </row>
    <row r="309" spans="5:9" ht="15.75" customHeight="1">
      <c r="E309" s="274"/>
      <c r="F309" s="274"/>
      <c r="G309" s="274"/>
      <c r="H309" s="258"/>
      <c r="I309" s="277"/>
    </row>
    <row r="310" spans="5:9" ht="15.75" customHeight="1">
      <c r="E310" s="274"/>
      <c r="F310" s="274"/>
      <c r="G310" s="274"/>
      <c r="H310" s="258"/>
      <c r="I310" s="277"/>
    </row>
    <row r="311" spans="5:9" ht="15.75" customHeight="1">
      <c r="E311" s="274"/>
      <c r="F311" s="274"/>
      <c r="G311" s="274"/>
      <c r="H311" s="258"/>
      <c r="I311" s="277"/>
    </row>
    <row r="312" spans="5:9" ht="15.75" customHeight="1">
      <c r="E312" s="274"/>
      <c r="F312" s="274"/>
      <c r="G312" s="274"/>
      <c r="H312" s="258"/>
      <c r="I312" s="277"/>
    </row>
    <row r="313" spans="5:9" ht="15.75" customHeight="1">
      <c r="E313" s="274"/>
      <c r="F313" s="274"/>
      <c r="G313" s="274"/>
      <c r="H313" s="258"/>
      <c r="I313" s="277"/>
    </row>
    <row r="314" spans="5:9" ht="15.75" customHeight="1">
      <c r="E314" s="274"/>
      <c r="F314" s="274"/>
      <c r="G314" s="274"/>
      <c r="H314" s="258"/>
      <c r="I314" s="277"/>
    </row>
    <row r="315" spans="5:9" ht="15.75" customHeight="1">
      <c r="E315" s="274"/>
      <c r="F315" s="274"/>
      <c r="G315" s="274"/>
      <c r="H315" s="258"/>
      <c r="I315" s="277"/>
    </row>
    <row r="316" spans="5:9" ht="15.75" customHeight="1">
      <c r="E316" s="274"/>
      <c r="F316" s="274"/>
      <c r="G316" s="274"/>
      <c r="H316" s="258"/>
      <c r="I316" s="277"/>
    </row>
    <row r="317" spans="5:9" ht="15.75" customHeight="1">
      <c r="E317" s="274"/>
      <c r="F317" s="274"/>
      <c r="G317" s="274"/>
      <c r="H317" s="258"/>
      <c r="I317" s="277"/>
    </row>
    <row r="318" spans="5:9" ht="15.75" customHeight="1">
      <c r="E318" s="274"/>
      <c r="F318" s="274"/>
      <c r="G318" s="274"/>
      <c r="H318" s="258"/>
      <c r="I318" s="277"/>
    </row>
    <row r="319" spans="5:9" ht="15.75" customHeight="1">
      <c r="E319" s="274"/>
      <c r="F319" s="274"/>
      <c r="G319" s="274"/>
      <c r="H319" s="258"/>
      <c r="I319" s="277"/>
    </row>
    <row r="320" spans="5:9" ht="15.75" customHeight="1">
      <c r="E320" s="274"/>
      <c r="F320" s="274"/>
      <c r="G320" s="274"/>
      <c r="H320" s="258"/>
      <c r="I320" s="277"/>
    </row>
    <row r="321" spans="5:9" ht="15.75" customHeight="1">
      <c r="E321" s="274"/>
      <c r="F321" s="274"/>
      <c r="G321" s="274"/>
      <c r="H321" s="258"/>
      <c r="I321" s="277"/>
    </row>
    <row r="322" spans="5:9" ht="15.75" customHeight="1">
      <c r="E322" s="274"/>
      <c r="F322" s="274"/>
      <c r="G322" s="274"/>
      <c r="H322" s="258"/>
      <c r="I322" s="277"/>
    </row>
    <row r="323" spans="5:9" ht="15.75" customHeight="1">
      <c r="E323" s="274"/>
      <c r="F323" s="274"/>
      <c r="G323" s="274"/>
      <c r="H323" s="258"/>
      <c r="I323" s="277"/>
    </row>
    <row r="324" spans="5:9" ht="15.75" customHeight="1">
      <c r="E324" s="274"/>
      <c r="F324" s="274"/>
      <c r="G324" s="274"/>
      <c r="H324" s="258"/>
      <c r="I324" s="277"/>
    </row>
    <row r="325" spans="5:9" ht="15.75" customHeight="1">
      <c r="E325" s="274"/>
      <c r="F325" s="274"/>
      <c r="G325" s="274"/>
      <c r="H325" s="258"/>
      <c r="I325" s="277"/>
    </row>
    <row r="326" spans="5:9" ht="15.75" customHeight="1">
      <c r="E326" s="274"/>
      <c r="F326" s="274"/>
      <c r="G326" s="274"/>
      <c r="H326" s="258"/>
      <c r="I326" s="277"/>
    </row>
    <row r="327" spans="5:9" ht="15.75" customHeight="1">
      <c r="E327" s="274"/>
      <c r="F327" s="274"/>
      <c r="G327" s="274"/>
      <c r="H327" s="258"/>
      <c r="I327" s="277"/>
    </row>
    <row r="328" spans="5:9" ht="15.75" customHeight="1">
      <c r="E328" s="274"/>
      <c r="F328" s="274"/>
      <c r="G328" s="274"/>
      <c r="H328" s="258"/>
      <c r="I328" s="277"/>
    </row>
    <row r="329" spans="5:9" ht="15.75" customHeight="1">
      <c r="E329" s="274"/>
      <c r="F329" s="274"/>
      <c r="G329" s="274"/>
      <c r="H329" s="258"/>
      <c r="I329" s="277"/>
    </row>
    <row r="330" spans="5:9" ht="15.75" customHeight="1">
      <c r="E330" s="274"/>
      <c r="F330" s="274"/>
      <c r="G330" s="274"/>
      <c r="H330" s="258"/>
      <c r="I330" s="277"/>
    </row>
    <row r="331" spans="5:9" ht="15.75" customHeight="1">
      <c r="E331" s="274"/>
      <c r="F331" s="274"/>
      <c r="G331" s="274"/>
      <c r="H331" s="258"/>
      <c r="I331" s="277"/>
    </row>
    <row r="332" spans="5:9" ht="15.75" customHeight="1">
      <c r="E332" s="274"/>
      <c r="F332" s="274"/>
      <c r="G332" s="274"/>
      <c r="H332" s="258"/>
      <c r="I332" s="277"/>
    </row>
    <row r="333" spans="5:9" ht="15.75" customHeight="1">
      <c r="E333" s="274"/>
      <c r="F333" s="274"/>
      <c r="G333" s="274"/>
      <c r="H333" s="258"/>
      <c r="I333" s="277"/>
    </row>
    <row r="334" spans="5:9" ht="15.75" customHeight="1">
      <c r="E334" s="274"/>
      <c r="F334" s="274"/>
      <c r="G334" s="274"/>
      <c r="H334" s="258"/>
      <c r="I334" s="277"/>
    </row>
    <row r="335" spans="5:9" ht="15.75" customHeight="1">
      <c r="E335" s="274"/>
      <c r="F335" s="274"/>
      <c r="G335" s="274"/>
      <c r="H335" s="258"/>
      <c r="I335" s="277"/>
    </row>
    <row r="336" spans="5:9" ht="15.75" customHeight="1">
      <c r="E336" s="274"/>
      <c r="F336" s="274"/>
      <c r="G336" s="274"/>
      <c r="H336" s="258"/>
      <c r="I336" s="277"/>
    </row>
    <row r="337" spans="5:9" ht="15.75" customHeight="1">
      <c r="E337" s="274"/>
      <c r="F337" s="274"/>
      <c r="G337" s="274"/>
      <c r="H337" s="258"/>
      <c r="I337" s="277"/>
    </row>
    <row r="338" spans="5:9" ht="15.75" customHeight="1">
      <c r="E338" s="274"/>
      <c r="F338" s="274"/>
      <c r="G338" s="274"/>
      <c r="H338" s="258"/>
      <c r="I338" s="277"/>
    </row>
    <row r="339" spans="5:9" ht="15.75" customHeight="1">
      <c r="E339" s="274"/>
      <c r="F339" s="274"/>
      <c r="G339" s="274"/>
      <c r="H339" s="258"/>
      <c r="I339" s="277"/>
    </row>
    <row r="340" spans="5:9" ht="15.75" customHeight="1">
      <c r="E340" s="274"/>
      <c r="F340" s="274"/>
      <c r="G340" s="274"/>
      <c r="H340" s="258"/>
      <c r="I340" s="277"/>
    </row>
    <row r="341" spans="5:9" ht="15.75" customHeight="1">
      <c r="E341" s="274"/>
      <c r="F341" s="274"/>
      <c r="G341" s="274"/>
      <c r="H341" s="258"/>
      <c r="I341" s="277"/>
    </row>
    <row r="342" spans="5:9" ht="15.75" customHeight="1">
      <c r="E342" s="274"/>
      <c r="F342" s="274"/>
      <c r="G342" s="274"/>
      <c r="H342" s="258"/>
      <c r="I342" s="277"/>
    </row>
    <row r="343" spans="5:9" ht="15.75" customHeight="1">
      <c r="E343" s="274"/>
      <c r="F343" s="274"/>
      <c r="G343" s="274"/>
      <c r="H343" s="258"/>
      <c r="I343" s="277"/>
    </row>
    <row r="344" spans="5:9" ht="15.75" customHeight="1">
      <c r="E344" s="274"/>
      <c r="F344" s="274"/>
      <c r="G344" s="274"/>
      <c r="H344" s="258"/>
      <c r="I344" s="277"/>
    </row>
    <row r="345" spans="5:9" ht="15.75" customHeight="1">
      <c r="E345" s="274"/>
      <c r="F345" s="274"/>
      <c r="G345" s="274"/>
      <c r="H345" s="258"/>
      <c r="I345" s="277"/>
    </row>
    <row r="346" spans="5:9" ht="15.75" customHeight="1">
      <c r="E346" s="274"/>
      <c r="F346" s="274"/>
      <c r="G346" s="274"/>
      <c r="H346" s="258"/>
      <c r="I346" s="277"/>
    </row>
    <row r="347" spans="5:9" ht="15.75" customHeight="1">
      <c r="E347" s="274"/>
      <c r="F347" s="274"/>
      <c r="G347" s="274"/>
      <c r="H347" s="258"/>
      <c r="I347" s="277"/>
    </row>
    <row r="348" spans="5:9" ht="15.75" customHeight="1">
      <c r="E348" s="274"/>
      <c r="F348" s="274"/>
      <c r="G348" s="274"/>
      <c r="H348" s="258"/>
      <c r="I348" s="277"/>
    </row>
    <row r="349" spans="5:9" ht="15.75" customHeight="1">
      <c r="E349" s="274"/>
      <c r="F349" s="274"/>
      <c r="G349" s="274"/>
      <c r="H349" s="258"/>
      <c r="I349" s="277"/>
    </row>
    <row r="350" spans="5:9" ht="15.75" customHeight="1">
      <c r="E350" s="274"/>
      <c r="F350" s="274"/>
      <c r="G350" s="274"/>
      <c r="H350" s="258"/>
      <c r="I350" s="277"/>
    </row>
    <row r="351" spans="5:9" ht="15.75" customHeight="1">
      <c r="E351" s="274"/>
      <c r="F351" s="274"/>
      <c r="G351" s="274"/>
      <c r="H351" s="258"/>
      <c r="I351" s="277"/>
    </row>
    <row r="352" spans="5:9" ht="15.75" customHeight="1">
      <c r="E352" s="274"/>
      <c r="F352" s="274"/>
      <c r="G352" s="274"/>
      <c r="H352" s="258"/>
      <c r="I352" s="277"/>
    </row>
    <row r="353" spans="5:9" ht="15.75" customHeight="1">
      <c r="E353" s="274"/>
      <c r="F353" s="274"/>
      <c r="G353" s="274"/>
      <c r="H353" s="258"/>
      <c r="I353" s="277"/>
    </row>
    <row r="354" spans="5:9" ht="15.75" customHeight="1">
      <c r="E354" s="274"/>
      <c r="F354" s="274"/>
      <c r="G354" s="274"/>
      <c r="H354" s="258"/>
      <c r="I354" s="277"/>
    </row>
    <row r="355" spans="5:9" ht="15.75" customHeight="1">
      <c r="E355" s="274"/>
      <c r="F355" s="274"/>
      <c r="G355" s="274"/>
      <c r="H355" s="258"/>
      <c r="I355" s="277"/>
    </row>
    <row r="356" spans="5:9" ht="15.75" customHeight="1">
      <c r="E356" s="274"/>
      <c r="F356" s="274"/>
      <c r="G356" s="274"/>
      <c r="H356" s="258"/>
      <c r="I356" s="277"/>
    </row>
    <row r="357" spans="5:9" ht="15.75" customHeight="1">
      <c r="E357" s="274"/>
      <c r="F357" s="274"/>
      <c r="G357" s="274"/>
      <c r="H357" s="258"/>
      <c r="I357" s="277"/>
    </row>
    <row r="358" spans="5:9" ht="15.75" customHeight="1">
      <c r="E358" s="274"/>
      <c r="F358" s="274"/>
      <c r="G358" s="274"/>
      <c r="H358" s="258"/>
      <c r="I358" s="277"/>
    </row>
    <row r="359" spans="5:9" ht="15.75" customHeight="1">
      <c r="E359" s="274"/>
      <c r="F359" s="274"/>
      <c r="G359" s="274"/>
      <c r="H359" s="258"/>
      <c r="I359" s="277"/>
    </row>
    <row r="360" spans="5:9" ht="15.75" customHeight="1">
      <c r="E360" s="274"/>
      <c r="F360" s="274"/>
      <c r="G360" s="274"/>
      <c r="H360" s="258"/>
      <c r="I360" s="277"/>
    </row>
    <row r="361" spans="5:9" ht="15.75" customHeight="1">
      <c r="E361" s="274"/>
      <c r="F361" s="274"/>
      <c r="G361" s="274"/>
      <c r="H361" s="258"/>
      <c r="I361" s="277"/>
    </row>
    <row r="362" spans="5:9" ht="15.75" customHeight="1">
      <c r="E362" s="274"/>
      <c r="F362" s="274"/>
      <c r="G362" s="274"/>
      <c r="H362" s="258"/>
      <c r="I362" s="277"/>
    </row>
    <row r="363" spans="5:9" ht="15.75" customHeight="1">
      <c r="E363" s="274"/>
      <c r="F363" s="274"/>
      <c r="G363" s="274"/>
      <c r="H363" s="258"/>
      <c r="I363" s="277"/>
    </row>
    <row r="364" spans="5:9" ht="15.75" customHeight="1">
      <c r="E364" s="274"/>
      <c r="F364" s="274"/>
      <c r="G364" s="274"/>
      <c r="H364" s="258"/>
      <c r="I364" s="277"/>
    </row>
    <row r="365" spans="5:9" ht="15.75" customHeight="1">
      <c r="E365" s="274"/>
      <c r="F365" s="274"/>
      <c r="G365" s="274"/>
      <c r="H365" s="258"/>
      <c r="I365" s="277"/>
    </row>
    <row r="366" spans="5:9" ht="15.75" customHeight="1">
      <c r="E366" s="274"/>
      <c r="F366" s="274"/>
      <c r="G366" s="274"/>
      <c r="H366" s="258"/>
      <c r="I366" s="277"/>
    </row>
    <row r="367" spans="5:9" ht="15.75" customHeight="1">
      <c r="E367" s="274"/>
      <c r="F367" s="274"/>
      <c r="G367" s="274"/>
      <c r="H367" s="258"/>
      <c r="I367" s="277"/>
    </row>
    <row r="368" spans="5:9" ht="15.75" customHeight="1">
      <c r="E368" s="274"/>
      <c r="F368" s="274"/>
      <c r="G368" s="274"/>
      <c r="H368" s="258"/>
      <c r="I368" s="277"/>
    </row>
    <row r="369" spans="5:9" ht="15.75" customHeight="1">
      <c r="E369" s="274"/>
      <c r="F369" s="274"/>
      <c r="G369" s="274"/>
      <c r="H369" s="258"/>
      <c r="I369" s="277"/>
    </row>
    <row r="370" spans="5:9" ht="15.75" customHeight="1">
      <c r="E370" s="274"/>
      <c r="F370" s="274"/>
      <c r="G370" s="274"/>
      <c r="H370" s="258"/>
      <c r="I370" s="277"/>
    </row>
    <row r="371" spans="5:9" ht="15.75" customHeight="1">
      <c r="E371" s="274"/>
      <c r="F371" s="274"/>
      <c r="G371" s="274"/>
      <c r="H371" s="258"/>
      <c r="I371" s="277"/>
    </row>
    <row r="372" spans="5:9" ht="15.75" customHeight="1">
      <c r="E372" s="274"/>
      <c r="F372" s="274"/>
      <c r="G372" s="274"/>
      <c r="H372" s="258"/>
      <c r="I372" s="277"/>
    </row>
    <row r="373" spans="5:9" ht="15.75" customHeight="1">
      <c r="E373" s="274"/>
      <c r="F373" s="274"/>
      <c r="G373" s="274"/>
      <c r="H373" s="258"/>
      <c r="I373" s="277"/>
    </row>
    <row r="374" spans="5:9" ht="15.75" customHeight="1">
      <c r="E374" s="274"/>
      <c r="F374" s="274"/>
      <c r="G374" s="274"/>
      <c r="H374" s="258"/>
      <c r="I374" s="277"/>
    </row>
    <row r="375" spans="5:9" ht="15.75" customHeight="1">
      <c r="E375" s="274"/>
      <c r="F375" s="274"/>
      <c r="G375" s="274"/>
      <c r="H375" s="258"/>
      <c r="I375" s="277"/>
    </row>
    <row r="376" spans="5:9" ht="15.75" customHeight="1">
      <c r="E376" s="274"/>
      <c r="F376" s="274"/>
      <c r="G376" s="274"/>
      <c r="H376" s="258"/>
      <c r="I376" s="277"/>
    </row>
    <row r="377" spans="5:9" ht="15.75" customHeight="1">
      <c r="E377" s="274"/>
      <c r="F377" s="274"/>
      <c r="G377" s="274"/>
      <c r="H377" s="258"/>
      <c r="I377" s="277"/>
    </row>
    <row r="378" spans="5:9" ht="15.75" customHeight="1">
      <c r="E378" s="274"/>
      <c r="F378" s="274"/>
      <c r="G378" s="274"/>
      <c r="H378" s="258"/>
      <c r="I378" s="277"/>
    </row>
    <row r="379" spans="5:9" ht="15.75" customHeight="1">
      <c r="E379" s="274"/>
      <c r="F379" s="274"/>
      <c r="G379" s="274"/>
      <c r="H379" s="258"/>
      <c r="I379" s="277"/>
    </row>
    <row r="380" spans="5:9" ht="15.75" customHeight="1">
      <c r="E380" s="274"/>
      <c r="F380" s="274"/>
      <c r="G380" s="274"/>
      <c r="H380" s="258"/>
      <c r="I380" s="277"/>
    </row>
    <row r="381" spans="5:9" ht="15.75" customHeight="1">
      <c r="E381" s="274"/>
      <c r="F381" s="274"/>
      <c r="G381" s="274"/>
      <c r="H381" s="258"/>
      <c r="I381" s="277"/>
    </row>
    <row r="382" spans="5:9" ht="15.75" customHeight="1">
      <c r="E382" s="274"/>
      <c r="F382" s="274"/>
      <c r="G382" s="274"/>
      <c r="H382" s="258"/>
      <c r="I382" s="277"/>
    </row>
    <row r="383" spans="5:9" ht="15.75" customHeight="1">
      <c r="E383" s="274"/>
      <c r="F383" s="274"/>
      <c r="G383" s="274"/>
      <c r="H383" s="258"/>
      <c r="I383" s="277"/>
    </row>
    <row r="384" spans="5:9" ht="15.75" customHeight="1">
      <c r="E384" s="274"/>
      <c r="F384" s="274"/>
      <c r="G384" s="274"/>
      <c r="H384" s="258"/>
      <c r="I384" s="277"/>
    </row>
    <row r="385" spans="5:9" ht="15.75" customHeight="1">
      <c r="E385" s="274"/>
      <c r="F385" s="274"/>
      <c r="G385" s="274"/>
      <c r="H385" s="258"/>
      <c r="I385" s="277"/>
    </row>
    <row r="386" spans="5:9" ht="15.75" customHeight="1">
      <c r="E386" s="274"/>
      <c r="F386" s="274"/>
      <c r="G386" s="274"/>
      <c r="H386" s="258"/>
      <c r="I386" s="277"/>
    </row>
    <row r="387" spans="5:9" ht="15.75" customHeight="1">
      <c r="E387" s="274"/>
      <c r="F387" s="274"/>
      <c r="G387" s="274"/>
      <c r="H387" s="258"/>
      <c r="I387" s="277"/>
    </row>
    <row r="388" spans="5:9" ht="15.75" customHeight="1">
      <c r="E388" s="274"/>
      <c r="F388" s="274"/>
      <c r="G388" s="274"/>
      <c r="H388" s="258"/>
      <c r="I388" s="277"/>
    </row>
    <row r="389" spans="5:9" ht="15.75" customHeight="1">
      <c r="E389" s="274"/>
      <c r="F389" s="274"/>
      <c r="G389" s="274"/>
      <c r="H389" s="258"/>
      <c r="I389" s="277"/>
    </row>
    <row r="390" spans="5:9" ht="15.75" customHeight="1">
      <c r="E390" s="274"/>
      <c r="F390" s="274"/>
      <c r="G390" s="274"/>
      <c r="H390" s="258"/>
      <c r="I390" s="277"/>
    </row>
    <row r="391" spans="5:9" ht="15.75" customHeight="1">
      <c r="E391" s="274"/>
      <c r="F391" s="274"/>
      <c r="G391" s="274"/>
      <c r="H391" s="258"/>
      <c r="I391" s="277"/>
    </row>
    <row r="392" spans="5:9" ht="15.75" customHeight="1">
      <c r="E392" s="274"/>
      <c r="F392" s="274"/>
      <c r="G392" s="274"/>
      <c r="H392" s="258"/>
      <c r="I392" s="277"/>
    </row>
    <row r="393" spans="5:9" ht="15.75" customHeight="1">
      <c r="E393" s="274"/>
      <c r="F393" s="274"/>
      <c r="G393" s="274"/>
      <c r="H393" s="258"/>
      <c r="I393" s="277"/>
    </row>
    <row r="394" spans="5:9" ht="15.75" customHeight="1">
      <c r="E394" s="274"/>
      <c r="F394" s="274"/>
      <c r="G394" s="274"/>
      <c r="H394" s="258"/>
      <c r="I394" s="277"/>
    </row>
    <row r="395" spans="5:9" ht="15.75" customHeight="1">
      <c r="E395" s="274"/>
      <c r="F395" s="274"/>
      <c r="G395" s="274"/>
      <c r="H395" s="258"/>
      <c r="I395" s="277"/>
    </row>
    <row r="396" spans="5:9" ht="15.75" customHeight="1">
      <c r="E396" s="274"/>
      <c r="F396" s="274"/>
      <c r="G396" s="274"/>
      <c r="H396" s="258"/>
      <c r="I396" s="277"/>
    </row>
    <row r="397" spans="5:9" ht="15.75" customHeight="1">
      <c r="E397" s="274"/>
      <c r="F397" s="274"/>
      <c r="G397" s="274"/>
      <c r="H397" s="258"/>
      <c r="I397" s="277"/>
    </row>
    <row r="398" spans="5:9" ht="15.75" customHeight="1">
      <c r="E398" s="274"/>
      <c r="F398" s="274"/>
      <c r="G398" s="274"/>
      <c r="H398" s="258"/>
      <c r="I398" s="277"/>
    </row>
    <row r="399" spans="5:9" ht="15.75" customHeight="1">
      <c r="E399" s="274"/>
      <c r="F399" s="274"/>
      <c r="G399" s="274"/>
      <c r="H399" s="258"/>
      <c r="I399" s="277"/>
    </row>
    <row r="400" spans="5:9" ht="15.75" customHeight="1">
      <c r="E400" s="274"/>
      <c r="F400" s="274"/>
      <c r="G400" s="274"/>
      <c r="H400" s="258"/>
      <c r="I400" s="277"/>
    </row>
    <row r="401" spans="5:9" ht="15.75" customHeight="1">
      <c r="E401" s="274"/>
      <c r="F401" s="274"/>
      <c r="G401" s="274"/>
      <c r="H401" s="258"/>
      <c r="I401" s="277"/>
    </row>
    <row r="402" spans="5:9" ht="15.75" customHeight="1">
      <c r="E402" s="274"/>
      <c r="F402" s="274"/>
      <c r="G402" s="274"/>
      <c r="H402" s="258"/>
      <c r="I402" s="277"/>
    </row>
    <row r="403" spans="5:9" ht="15.75" customHeight="1">
      <c r="E403" s="274"/>
      <c r="F403" s="274"/>
      <c r="G403" s="274"/>
      <c r="H403" s="258"/>
      <c r="I403" s="277"/>
    </row>
    <row r="404" spans="5:9" ht="15.75" customHeight="1">
      <c r="E404" s="274"/>
      <c r="F404" s="274"/>
      <c r="G404" s="274"/>
      <c r="H404" s="258"/>
      <c r="I404" s="277"/>
    </row>
    <row r="405" spans="5:9" ht="15.75" customHeight="1">
      <c r="E405" s="274"/>
      <c r="F405" s="274"/>
      <c r="G405" s="274"/>
      <c r="H405" s="258"/>
      <c r="I405" s="277"/>
    </row>
    <row r="406" spans="5:9" ht="15.75" customHeight="1">
      <c r="E406" s="274"/>
      <c r="F406" s="274"/>
      <c r="G406" s="274"/>
      <c r="H406" s="258"/>
      <c r="I406" s="277"/>
    </row>
    <row r="407" spans="5:9" ht="15.75" customHeight="1">
      <c r="E407" s="274"/>
      <c r="F407" s="274"/>
      <c r="G407" s="274"/>
      <c r="H407" s="258"/>
      <c r="I407" s="277"/>
    </row>
    <row r="408" spans="5:9" ht="15.75" customHeight="1">
      <c r="E408" s="274"/>
      <c r="F408" s="274"/>
      <c r="G408" s="274"/>
      <c r="H408" s="258"/>
      <c r="I408" s="277"/>
    </row>
    <row r="409" spans="5:9" ht="15.75" customHeight="1">
      <c r="E409" s="274"/>
      <c r="F409" s="274"/>
      <c r="G409" s="274"/>
      <c r="H409" s="258"/>
      <c r="I409" s="277"/>
    </row>
    <row r="410" spans="5:9" ht="15.75" customHeight="1">
      <c r="E410" s="274"/>
      <c r="F410" s="274"/>
      <c r="G410" s="274"/>
      <c r="H410" s="258"/>
      <c r="I410" s="277"/>
    </row>
    <row r="411" spans="5:9" ht="15.75" customHeight="1">
      <c r="E411" s="274"/>
      <c r="F411" s="274"/>
      <c r="G411" s="274"/>
      <c r="H411" s="258"/>
      <c r="I411" s="277"/>
    </row>
    <row r="412" spans="5:9" ht="15.75" customHeight="1">
      <c r="E412" s="274"/>
      <c r="F412" s="274"/>
      <c r="G412" s="274"/>
      <c r="H412" s="258"/>
      <c r="I412" s="277"/>
    </row>
    <row r="413" spans="5:9" ht="15.75" customHeight="1">
      <c r="E413" s="274"/>
      <c r="F413" s="274"/>
      <c r="G413" s="274"/>
      <c r="H413" s="258"/>
      <c r="I413" s="277"/>
    </row>
    <row r="414" spans="5:9" ht="15.75" customHeight="1">
      <c r="E414" s="274"/>
      <c r="F414" s="274"/>
      <c r="G414" s="274"/>
      <c r="H414" s="258"/>
      <c r="I414" s="277"/>
    </row>
    <row r="415" spans="5:9" ht="15.75" customHeight="1">
      <c r="E415" s="274"/>
      <c r="F415" s="274"/>
      <c r="G415" s="274"/>
      <c r="H415" s="258"/>
      <c r="I415" s="277"/>
    </row>
    <row r="416" spans="5:9" ht="15.75" customHeight="1">
      <c r="E416" s="274"/>
      <c r="F416" s="274"/>
      <c r="G416" s="274"/>
      <c r="H416" s="258"/>
      <c r="I416" s="277"/>
    </row>
    <row r="417" spans="5:9" ht="15.75" customHeight="1">
      <c r="E417" s="274"/>
      <c r="F417" s="274"/>
      <c r="G417" s="274"/>
      <c r="H417" s="258"/>
      <c r="I417" s="277"/>
    </row>
    <row r="418" spans="5:9" ht="15.75" customHeight="1">
      <c r="E418" s="274"/>
      <c r="F418" s="274"/>
      <c r="G418" s="274"/>
      <c r="H418" s="258"/>
      <c r="I418" s="277"/>
    </row>
    <row r="419" spans="5:9" ht="15.75" customHeight="1">
      <c r="E419" s="274"/>
      <c r="F419" s="274"/>
      <c r="G419" s="274"/>
      <c r="H419" s="258"/>
      <c r="I419" s="277"/>
    </row>
    <row r="420" spans="5:9" ht="15.75" customHeight="1">
      <c r="E420" s="274"/>
      <c r="F420" s="274"/>
      <c r="G420" s="274"/>
      <c r="H420" s="258"/>
      <c r="I420" s="277"/>
    </row>
    <row r="421" spans="5:9" ht="15.75" customHeight="1">
      <c r="E421" s="274"/>
      <c r="F421" s="274"/>
      <c r="G421" s="274"/>
      <c r="H421" s="258"/>
      <c r="I421" s="277"/>
    </row>
    <row r="422" spans="5:9" ht="15.75" customHeight="1">
      <c r="E422" s="274"/>
      <c r="F422" s="274"/>
      <c r="G422" s="274"/>
      <c r="H422" s="258"/>
      <c r="I422" s="277"/>
    </row>
    <row r="423" spans="5:9" ht="15.75" customHeight="1">
      <c r="E423" s="274"/>
      <c r="F423" s="274"/>
      <c r="G423" s="274"/>
      <c r="H423" s="258"/>
      <c r="I423" s="277"/>
    </row>
    <row r="424" spans="5:9" ht="15.75" customHeight="1">
      <c r="E424" s="274"/>
      <c r="F424" s="274"/>
      <c r="G424" s="274"/>
      <c r="H424" s="258"/>
      <c r="I424" s="277"/>
    </row>
    <row r="425" spans="5:9" ht="15.75" customHeight="1">
      <c r="E425" s="274"/>
      <c r="F425" s="274"/>
      <c r="G425" s="274"/>
      <c r="H425" s="258"/>
      <c r="I425" s="277"/>
    </row>
    <row r="426" spans="5:9" ht="15.75" customHeight="1">
      <c r="E426" s="274"/>
      <c r="F426" s="274"/>
      <c r="G426" s="274"/>
      <c r="H426" s="258"/>
      <c r="I426" s="277"/>
    </row>
    <row r="427" spans="5:9" ht="15.75" customHeight="1">
      <c r="E427" s="274"/>
      <c r="F427" s="274"/>
      <c r="G427" s="274"/>
      <c r="H427" s="258"/>
      <c r="I427" s="277"/>
    </row>
    <row r="428" spans="5:9" ht="15.75" customHeight="1">
      <c r="E428" s="274"/>
      <c r="F428" s="274"/>
      <c r="G428" s="274"/>
      <c r="H428" s="258"/>
      <c r="I428" s="277"/>
    </row>
    <row r="429" spans="5:9" ht="15.75" customHeight="1">
      <c r="E429" s="274"/>
      <c r="F429" s="274"/>
      <c r="G429" s="274"/>
      <c r="H429" s="258"/>
      <c r="I429" s="277"/>
    </row>
    <row r="430" spans="5:9" ht="15.75" customHeight="1">
      <c r="E430" s="274"/>
      <c r="F430" s="274"/>
      <c r="G430" s="274"/>
      <c r="H430" s="258"/>
      <c r="I430" s="277"/>
    </row>
    <row r="431" spans="5:9" ht="15.75" customHeight="1">
      <c r="E431" s="274"/>
      <c r="F431" s="274"/>
      <c r="G431" s="274"/>
      <c r="H431" s="258"/>
      <c r="I431" s="277"/>
    </row>
    <row r="432" spans="5:9" ht="15.75" customHeight="1">
      <c r="E432" s="274"/>
      <c r="F432" s="274"/>
      <c r="G432" s="274"/>
      <c r="H432" s="258"/>
      <c r="I432" s="277"/>
    </row>
    <row r="433" spans="5:9" ht="15.75" customHeight="1">
      <c r="E433" s="274"/>
      <c r="F433" s="274"/>
      <c r="G433" s="274"/>
      <c r="H433" s="258"/>
      <c r="I433" s="277"/>
    </row>
    <row r="434" spans="5:9" ht="15.75" customHeight="1">
      <c r="E434" s="274"/>
      <c r="F434" s="274"/>
      <c r="G434" s="274"/>
      <c r="H434" s="258"/>
      <c r="I434" s="277"/>
    </row>
    <row r="435" spans="5:9" ht="15.75" customHeight="1">
      <c r="E435" s="274"/>
      <c r="F435" s="274"/>
      <c r="G435" s="274"/>
      <c r="H435" s="258"/>
      <c r="I435" s="277"/>
    </row>
    <row r="436" spans="5:9" ht="15.75" customHeight="1">
      <c r="E436" s="274"/>
      <c r="F436" s="274"/>
      <c r="G436" s="274"/>
      <c r="H436" s="258"/>
      <c r="I436" s="277"/>
    </row>
    <row r="437" spans="5:9" ht="15.75" customHeight="1">
      <c r="E437" s="274"/>
      <c r="F437" s="274"/>
      <c r="G437" s="274"/>
      <c r="H437" s="258"/>
      <c r="I437" s="277"/>
    </row>
    <row r="438" spans="5:9" ht="15.75" customHeight="1">
      <c r="E438" s="274"/>
      <c r="F438" s="274"/>
      <c r="G438" s="274"/>
      <c r="H438" s="258"/>
      <c r="I438" s="277"/>
    </row>
    <row r="439" spans="5:9" ht="15.75" customHeight="1">
      <c r="E439" s="274"/>
      <c r="F439" s="274"/>
      <c r="G439" s="274"/>
      <c r="H439" s="258"/>
      <c r="I439" s="277"/>
    </row>
    <row r="440" spans="5:9" ht="15.75" customHeight="1">
      <c r="E440" s="274"/>
      <c r="F440" s="274"/>
      <c r="G440" s="274"/>
      <c r="H440" s="258"/>
      <c r="I440" s="277"/>
    </row>
    <row r="441" spans="5:9" ht="15.75" customHeight="1">
      <c r="E441" s="274"/>
      <c r="F441" s="274"/>
      <c r="G441" s="274"/>
      <c r="H441" s="258"/>
      <c r="I441" s="277"/>
    </row>
    <row r="442" spans="5:9" ht="15.75" customHeight="1">
      <c r="E442" s="274"/>
      <c r="F442" s="274"/>
      <c r="G442" s="274"/>
      <c r="H442" s="258"/>
      <c r="I442" s="277"/>
    </row>
    <row r="443" spans="5:9" ht="15.75" customHeight="1">
      <c r="E443" s="274"/>
      <c r="F443" s="274"/>
      <c r="G443" s="274"/>
      <c r="H443" s="258"/>
      <c r="I443" s="277"/>
    </row>
    <row r="444" spans="5:9" ht="15.75" customHeight="1">
      <c r="E444" s="274"/>
      <c r="F444" s="274"/>
      <c r="G444" s="274"/>
      <c r="H444" s="258"/>
      <c r="I444" s="277"/>
    </row>
    <row r="445" spans="5:9" ht="15.75" customHeight="1">
      <c r="E445" s="274"/>
      <c r="F445" s="274"/>
      <c r="G445" s="274"/>
      <c r="H445" s="258"/>
      <c r="I445" s="277"/>
    </row>
    <row r="446" spans="5:9" ht="15.75" customHeight="1">
      <c r="E446" s="274"/>
      <c r="F446" s="274"/>
      <c r="G446" s="274"/>
      <c r="H446" s="258"/>
      <c r="I446" s="277"/>
    </row>
    <row r="447" spans="5:9" ht="15.75" customHeight="1">
      <c r="E447" s="274"/>
      <c r="F447" s="274"/>
      <c r="G447" s="274"/>
      <c r="H447" s="258"/>
      <c r="I447" s="277"/>
    </row>
    <row r="448" spans="5:9" ht="15.75" customHeight="1">
      <c r="E448" s="274"/>
      <c r="F448" s="274"/>
      <c r="G448" s="274"/>
      <c r="H448" s="258"/>
      <c r="I448" s="277"/>
    </row>
    <row r="449" spans="5:9" ht="15.75" customHeight="1">
      <c r="E449" s="274"/>
      <c r="F449" s="274"/>
      <c r="G449" s="274"/>
      <c r="H449" s="258"/>
      <c r="I449" s="277"/>
    </row>
    <row r="450" spans="5:9" ht="15.75" customHeight="1">
      <c r="E450" s="274"/>
      <c r="F450" s="274"/>
      <c r="G450" s="274"/>
      <c r="H450" s="258"/>
      <c r="I450" s="277"/>
    </row>
    <row r="451" spans="5:9" ht="15.75" customHeight="1">
      <c r="E451" s="274"/>
      <c r="F451" s="274"/>
      <c r="G451" s="274"/>
      <c r="H451" s="258"/>
      <c r="I451" s="277"/>
    </row>
    <row r="452" spans="5:9" ht="15.75" customHeight="1">
      <c r="E452" s="274"/>
      <c r="F452" s="274"/>
      <c r="G452" s="274"/>
      <c r="H452" s="258"/>
      <c r="I452" s="277"/>
    </row>
    <row r="453" spans="5:9" ht="15.75" customHeight="1">
      <c r="E453" s="274"/>
      <c r="F453" s="274"/>
      <c r="G453" s="274"/>
      <c r="H453" s="258"/>
      <c r="I453" s="277"/>
    </row>
    <row r="454" spans="5:9" ht="15.75" customHeight="1">
      <c r="E454" s="274"/>
      <c r="F454" s="274"/>
      <c r="G454" s="274"/>
      <c r="H454" s="258"/>
      <c r="I454" s="277"/>
    </row>
    <row r="455" spans="5:9" ht="15.75" customHeight="1">
      <c r="E455" s="274"/>
      <c r="F455" s="274"/>
      <c r="G455" s="274"/>
      <c r="H455" s="258"/>
      <c r="I455" s="277"/>
    </row>
    <row r="456" spans="5:9" ht="15.75" customHeight="1">
      <c r="E456" s="274"/>
      <c r="F456" s="274"/>
      <c r="G456" s="274"/>
      <c r="H456" s="258"/>
      <c r="I456" s="277"/>
    </row>
    <row r="457" spans="5:9" ht="15.75" customHeight="1">
      <c r="E457" s="274"/>
      <c r="F457" s="274"/>
      <c r="G457" s="274"/>
      <c r="H457" s="258"/>
      <c r="I457" s="277"/>
    </row>
    <row r="458" spans="5:9" ht="15.75" customHeight="1">
      <c r="E458" s="274"/>
      <c r="F458" s="274"/>
      <c r="G458" s="274"/>
      <c r="H458" s="258"/>
      <c r="I458" s="277"/>
    </row>
    <row r="459" spans="5:9" ht="15.75" customHeight="1">
      <c r="E459" s="274"/>
      <c r="F459" s="274"/>
      <c r="G459" s="274"/>
      <c r="H459" s="258"/>
      <c r="I459" s="277"/>
    </row>
    <row r="460" spans="5:9" ht="15.75" customHeight="1">
      <c r="E460" s="274"/>
      <c r="F460" s="274"/>
      <c r="G460" s="274"/>
      <c r="H460" s="258"/>
      <c r="I460" s="277"/>
    </row>
    <row r="461" spans="5:9" ht="15.75" customHeight="1">
      <c r="E461" s="274"/>
      <c r="F461" s="274"/>
      <c r="G461" s="274"/>
      <c r="H461" s="258"/>
      <c r="I461" s="277"/>
    </row>
    <row r="462" spans="5:9" ht="15.75" customHeight="1">
      <c r="E462" s="274"/>
      <c r="F462" s="274"/>
      <c r="G462" s="274"/>
      <c r="H462" s="258"/>
      <c r="I462" s="277"/>
    </row>
    <row r="463" spans="5:9" ht="15.75" customHeight="1">
      <c r="E463" s="274"/>
      <c r="F463" s="274"/>
      <c r="G463" s="274"/>
      <c r="H463" s="258"/>
      <c r="I463" s="277"/>
    </row>
    <row r="464" spans="5:9" ht="15.75" customHeight="1">
      <c r="E464" s="274"/>
      <c r="F464" s="274"/>
      <c r="G464" s="274"/>
      <c r="H464" s="258"/>
      <c r="I464" s="277"/>
    </row>
    <row r="465" spans="5:9" ht="15.75" customHeight="1">
      <c r="E465" s="274"/>
      <c r="F465" s="274"/>
      <c r="G465" s="274"/>
      <c r="H465" s="258"/>
      <c r="I465" s="277"/>
    </row>
    <row r="466" spans="5:9" ht="15.75" customHeight="1">
      <c r="E466" s="274"/>
      <c r="F466" s="274"/>
      <c r="G466" s="274"/>
      <c r="H466" s="258"/>
      <c r="I466" s="277"/>
    </row>
    <row r="467" spans="5:9" ht="15.75" customHeight="1">
      <c r="E467" s="274"/>
      <c r="F467" s="274"/>
      <c r="G467" s="274"/>
      <c r="H467" s="258"/>
      <c r="I467" s="277"/>
    </row>
    <row r="468" spans="5:9" ht="15.75" customHeight="1">
      <c r="E468" s="274"/>
      <c r="F468" s="274"/>
      <c r="G468" s="274"/>
      <c r="H468" s="258"/>
      <c r="I468" s="277"/>
    </row>
    <row r="469" spans="5:9" ht="15.75" customHeight="1">
      <c r="E469" s="274"/>
      <c r="F469" s="274"/>
      <c r="G469" s="274"/>
      <c r="H469" s="258"/>
      <c r="I469" s="277"/>
    </row>
    <row r="470" spans="5:9" ht="15.75" customHeight="1">
      <c r="E470" s="274"/>
      <c r="F470" s="274"/>
      <c r="G470" s="274"/>
      <c r="H470" s="258"/>
      <c r="I470" s="277"/>
    </row>
    <row r="471" spans="5:9" ht="15.75" customHeight="1">
      <c r="E471" s="274"/>
      <c r="F471" s="274"/>
      <c r="G471" s="274"/>
      <c r="H471" s="258"/>
      <c r="I471" s="277"/>
    </row>
    <row r="472" spans="5:9" ht="15.75" customHeight="1">
      <c r="E472" s="274"/>
      <c r="F472" s="274"/>
      <c r="G472" s="274"/>
      <c r="H472" s="258"/>
      <c r="I472" s="277"/>
    </row>
    <row r="473" spans="5:9" ht="15.75" customHeight="1">
      <c r="E473" s="274"/>
      <c r="F473" s="274"/>
      <c r="G473" s="274"/>
      <c r="H473" s="258"/>
      <c r="I473" s="277"/>
    </row>
    <row r="474" spans="5:9" ht="15.75" customHeight="1">
      <c r="E474" s="274"/>
      <c r="F474" s="274"/>
      <c r="G474" s="274"/>
      <c r="H474" s="258"/>
      <c r="I474" s="277"/>
    </row>
    <row r="475" spans="5:9" ht="15.75" customHeight="1">
      <c r="E475" s="274"/>
      <c r="F475" s="274"/>
      <c r="G475" s="274"/>
      <c r="H475" s="258"/>
      <c r="I475" s="277"/>
    </row>
    <row r="476" spans="5:9" ht="15.75" customHeight="1">
      <c r="E476" s="274"/>
      <c r="F476" s="274"/>
      <c r="G476" s="274"/>
      <c r="H476" s="258"/>
      <c r="I476" s="277"/>
    </row>
    <row r="477" spans="5:9" ht="15.75" customHeight="1">
      <c r="E477" s="274"/>
      <c r="F477" s="274"/>
      <c r="G477" s="274"/>
      <c r="H477" s="258"/>
      <c r="I477" s="277"/>
    </row>
    <row r="478" spans="5:9" ht="15.75" customHeight="1">
      <c r="E478" s="274"/>
      <c r="F478" s="274"/>
      <c r="G478" s="274"/>
      <c r="H478" s="258"/>
      <c r="I478" s="277"/>
    </row>
    <row r="479" spans="5:9" ht="15.75" customHeight="1">
      <c r="E479" s="274"/>
      <c r="F479" s="274"/>
      <c r="G479" s="274"/>
      <c r="H479" s="258"/>
      <c r="I479" s="277"/>
    </row>
    <row r="480" spans="5:9" ht="15.75" customHeight="1">
      <c r="E480" s="274"/>
      <c r="F480" s="274"/>
      <c r="G480" s="274"/>
      <c r="H480" s="258"/>
      <c r="I480" s="277"/>
    </row>
    <row r="481" spans="5:9" ht="15.75" customHeight="1">
      <c r="E481" s="274"/>
      <c r="F481" s="274"/>
      <c r="G481" s="274"/>
      <c r="H481" s="258"/>
      <c r="I481" s="277"/>
    </row>
    <row r="482" spans="5:9" ht="15.75" customHeight="1">
      <c r="E482" s="274"/>
      <c r="F482" s="274"/>
      <c r="G482" s="274"/>
      <c r="H482" s="258"/>
      <c r="I482" s="277"/>
    </row>
    <row r="483" spans="5:9" ht="15.75" customHeight="1">
      <c r="E483" s="274"/>
      <c r="F483" s="274"/>
      <c r="G483" s="274"/>
      <c r="H483" s="258"/>
      <c r="I483" s="277"/>
    </row>
    <row r="484" spans="5:9" ht="15.75" customHeight="1">
      <c r="E484" s="274"/>
      <c r="F484" s="274"/>
      <c r="G484" s="274"/>
      <c r="H484" s="258"/>
      <c r="I484" s="277"/>
    </row>
    <row r="485" spans="5:9" ht="15.75" customHeight="1">
      <c r="E485" s="274"/>
      <c r="F485" s="274"/>
      <c r="G485" s="274"/>
      <c r="H485" s="258"/>
      <c r="I485" s="277"/>
    </row>
    <row r="486" spans="5:9" ht="15.75" customHeight="1">
      <c r="E486" s="274"/>
      <c r="F486" s="274"/>
      <c r="G486" s="274"/>
      <c r="H486" s="258"/>
      <c r="I486" s="277"/>
    </row>
    <row r="487" spans="5:9" ht="15.75" customHeight="1">
      <c r="E487" s="274"/>
      <c r="F487" s="274"/>
      <c r="G487" s="274"/>
      <c r="H487" s="258"/>
      <c r="I487" s="277"/>
    </row>
    <row r="488" spans="5:9" ht="15.75" customHeight="1">
      <c r="E488" s="274"/>
      <c r="F488" s="274"/>
      <c r="G488" s="274"/>
      <c r="H488" s="258"/>
      <c r="I488" s="277"/>
    </row>
    <row r="489" spans="5:9" ht="15.75" customHeight="1">
      <c r="E489" s="274"/>
      <c r="F489" s="274"/>
      <c r="G489" s="274"/>
      <c r="H489" s="258"/>
      <c r="I489" s="277"/>
    </row>
    <row r="490" spans="5:9" ht="15.75" customHeight="1">
      <c r="E490" s="274"/>
      <c r="F490" s="274"/>
      <c r="G490" s="274"/>
      <c r="H490" s="258"/>
      <c r="I490" s="277"/>
    </row>
    <row r="491" spans="5:9" ht="15.75" customHeight="1">
      <c r="E491" s="274"/>
      <c r="F491" s="274"/>
      <c r="G491" s="274"/>
      <c r="H491" s="258"/>
      <c r="I491" s="277"/>
    </row>
    <row r="492" spans="5:9" ht="15.75" customHeight="1">
      <c r="E492" s="274"/>
      <c r="F492" s="274"/>
      <c r="G492" s="274"/>
      <c r="H492" s="258"/>
      <c r="I492" s="277"/>
    </row>
    <row r="493" spans="5:9" ht="15.75" customHeight="1">
      <c r="E493" s="274"/>
      <c r="F493" s="274"/>
      <c r="G493" s="274"/>
      <c r="H493" s="258"/>
      <c r="I493" s="277"/>
    </row>
    <row r="494" spans="5:9" ht="15.75" customHeight="1">
      <c r="E494" s="274"/>
      <c r="F494" s="274"/>
      <c r="G494" s="274"/>
      <c r="H494" s="258"/>
      <c r="I494" s="277"/>
    </row>
    <row r="495" spans="5:9" ht="15.75" customHeight="1">
      <c r="E495" s="274"/>
      <c r="F495" s="274"/>
      <c r="G495" s="274"/>
      <c r="H495" s="258"/>
      <c r="I495" s="277"/>
    </row>
    <row r="496" spans="5:9" ht="15.75" customHeight="1">
      <c r="E496" s="274"/>
      <c r="F496" s="274"/>
      <c r="G496" s="274"/>
      <c r="H496" s="258"/>
      <c r="I496" s="277"/>
    </row>
    <row r="497" spans="5:9" ht="15.75" customHeight="1">
      <c r="E497" s="274"/>
      <c r="F497" s="274"/>
      <c r="G497" s="274"/>
      <c r="H497" s="258"/>
      <c r="I497" s="277"/>
    </row>
    <row r="498" spans="5:9" ht="15.75" customHeight="1">
      <c r="E498" s="274"/>
      <c r="F498" s="274"/>
      <c r="G498" s="274"/>
      <c r="H498" s="258"/>
      <c r="I498" s="277"/>
    </row>
    <row r="499" spans="5:9" ht="15.75" customHeight="1">
      <c r="E499" s="274"/>
      <c r="F499" s="274"/>
      <c r="G499" s="274"/>
      <c r="H499" s="258"/>
      <c r="I499" s="277"/>
    </row>
    <row r="500" spans="5:9" ht="15.75" customHeight="1">
      <c r="E500" s="274"/>
      <c r="F500" s="274"/>
      <c r="G500" s="274"/>
      <c r="H500" s="258"/>
      <c r="I500" s="277"/>
    </row>
    <row r="501" spans="5:9" ht="15.75" customHeight="1">
      <c r="E501" s="274"/>
      <c r="F501" s="274"/>
      <c r="G501" s="274"/>
      <c r="H501" s="258"/>
      <c r="I501" s="277"/>
    </row>
    <row r="502" spans="5:9" ht="15.75" customHeight="1">
      <c r="E502" s="274"/>
      <c r="F502" s="274"/>
      <c r="G502" s="274"/>
      <c r="H502" s="258"/>
      <c r="I502" s="277"/>
    </row>
    <row r="503" spans="5:9" ht="15.75" customHeight="1">
      <c r="E503" s="274"/>
      <c r="F503" s="274"/>
      <c r="G503" s="274"/>
      <c r="H503" s="258"/>
      <c r="I503" s="277"/>
    </row>
    <row r="504" spans="5:9" ht="15.75" customHeight="1">
      <c r="E504" s="274"/>
      <c r="F504" s="274"/>
      <c r="G504" s="274"/>
      <c r="H504" s="258"/>
      <c r="I504" s="277"/>
    </row>
    <row r="505" spans="5:9" ht="15.75" customHeight="1">
      <c r="E505" s="274"/>
      <c r="F505" s="274"/>
      <c r="G505" s="274"/>
      <c r="H505" s="258"/>
      <c r="I505" s="277"/>
    </row>
    <row r="506" spans="5:9" ht="15.75" customHeight="1">
      <c r="E506" s="274"/>
      <c r="F506" s="274"/>
      <c r="G506" s="274"/>
      <c r="H506" s="258"/>
      <c r="I506" s="277"/>
    </row>
    <row r="507" spans="5:9" ht="15.75" customHeight="1">
      <c r="E507" s="274"/>
      <c r="F507" s="274"/>
      <c r="G507" s="274"/>
      <c r="H507" s="258"/>
      <c r="I507" s="277"/>
    </row>
    <row r="508" spans="5:9" ht="15.75" customHeight="1">
      <c r="E508" s="274"/>
      <c r="F508" s="274"/>
      <c r="G508" s="274"/>
      <c r="H508" s="258"/>
      <c r="I508" s="277"/>
    </row>
    <row r="509" spans="5:9" ht="15.75" customHeight="1">
      <c r="E509" s="274"/>
      <c r="F509" s="274"/>
      <c r="G509" s="274"/>
      <c r="H509" s="258"/>
      <c r="I509" s="277"/>
    </row>
    <row r="510" spans="5:9" ht="15.75" customHeight="1">
      <c r="E510" s="274"/>
      <c r="F510" s="274"/>
      <c r="G510" s="274"/>
      <c r="H510" s="258"/>
      <c r="I510" s="277"/>
    </row>
    <row r="511" spans="5:9" ht="15.75" customHeight="1">
      <c r="E511" s="274"/>
      <c r="F511" s="274"/>
      <c r="G511" s="274"/>
      <c r="H511" s="258"/>
      <c r="I511" s="277"/>
    </row>
    <row r="512" spans="5:9" ht="15.75" customHeight="1">
      <c r="E512" s="274"/>
      <c r="F512" s="274"/>
      <c r="G512" s="274"/>
      <c r="H512" s="258"/>
      <c r="I512" s="277"/>
    </row>
    <row r="513" spans="5:9" ht="15.75" customHeight="1">
      <c r="E513" s="274"/>
      <c r="F513" s="274"/>
      <c r="G513" s="274"/>
      <c r="H513" s="258"/>
      <c r="I513" s="277"/>
    </row>
    <row r="514" spans="5:9" ht="15.75" customHeight="1">
      <c r="E514" s="274"/>
      <c r="F514" s="274"/>
      <c r="G514" s="274"/>
      <c r="H514" s="258"/>
      <c r="I514" s="277"/>
    </row>
    <row r="515" spans="5:9" ht="15.75" customHeight="1">
      <c r="E515" s="274"/>
      <c r="F515" s="274"/>
      <c r="G515" s="274"/>
      <c r="H515" s="258"/>
      <c r="I515" s="277"/>
    </row>
    <row r="516" spans="5:9" ht="15.75" customHeight="1">
      <c r="E516" s="274"/>
      <c r="F516" s="274"/>
      <c r="G516" s="274"/>
      <c r="H516" s="258"/>
      <c r="I516" s="277"/>
    </row>
    <row r="517" spans="5:9" ht="15.75" customHeight="1">
      <c r="E517" s="274"/>
      <c r="F517" s="274"/>
      <c r="G517" s="274"/>
      <c r="H517" s="258"/>
      <c r="I517" s="277"/>
    </row>
    <row r="518" spans="5:9" ht="15.75" customHeight="1">
      <c r="E518" s="274"/>
      <c r="F518" s="274"/>
      <c r="G518" s="274"/>
      <c r="H518" s="258"/>
      <c r="I518" s="277"/>
    </row>
    <row r="519" spans="5:9" ht="15.75" customHeight="1">
      <c r="E519" s="274"/>
      <c r="F519" s="274"/>
      <c r="G519" s="274"/>
      <c r="H519" s="258"/>
      <c r="I519" s="277"/>
    </row>
    <row r="520" spans="5:9" ht="15.75" customHeight="1">
      <c r="E520" s="274"/>
      <c r="F520" s="274"/>
      <c r="G520" s="274"/>
      <c r="H520" s="258"/>
      <c r="I520" s="277"/>
    </row>
    <row r="521" spans="5:9" ht="15.75" customHeight="1">
      <c r="E521" s="274"/>
      <c r="F521" s="274"/>
      <c r="G521" s="274"/>
      <c r="H521" s="258"/>
      <c r="I521" s="277"/>
    </row>
    <row r="522" spans="5:9" ht="15.75" customHeight="1">
      <c r="E522" s="274"/>
      <c r="F522" s="274"/>
      <c r="G522" s="274"/>
      <c r="H522" s="258"/>
      <c r="I522" s="277"/>
    </row>
    <row r="523" spans="5:9" ht="15.75" customHeight="1">
      <c r="E523" s="274"/>
      <c r="F523" s="274"/>
      <c r="G523" s="274"/>
      <c r="H523" s="258"/>
      <c r="I523" s="277"/>
    </row>
    <row r="524" spans="5:9" ht="15.75" customHeight="1">
      <c r="E524" s="274"/>
      <c r="F524" s="274"/>
      <c r="G524" s="274"/>
      <c r="H524" s="258"/>
      <c r="I524" s="277"/>
    </row>
    <row r="525" spans="5:9" ht="15.75" customHeight="1">
      <c r="E525" s="274"/>
      <c r="F525" s="274"/>
      <c r="G525" s="274"/>
      <c r="H525" s="258"/>
      <c r="I525" s="277"/>
    </row>
    <row r="526" spans="5:9" ht="15.75" customHeight="1">
      <c r="E526" s="274"/>
      <c r="F526" s="274"/>
      <c r="G526" s="274"/>
      <c r="H526" s="258"/>
      <c r="I526" s="277"/>
    </row>
    <row r="527" spans="5:9" ht="15.75" customHeight="1">
      <c r="E527" s="274"/>
      <c r="F527" s="274"/>
      <c r="G527" s="274"/>
      <c r="H527" s="258"/>
      <c r="I527" s="277"/>
    </row>
    <row r="528" spans="5:9" ht="15.75" customHeight="1">
      <c r="E528" s="274"/>
      <c r="F528" s="274"/>
      <c r="G528" s="274"/>
      <c r="H528" s="258"/>
      <c r="I528" s="277"/>
    </row>
    <row r="529" spans="5:9" ht="15.75" customHeight="1">
      <c r="E529" s="274"/>
      <c r="F529" s="274"/>
      <c r="G529" s="274"/>
      <c r="H529" s="258"/>
      <c r="I529" s="277"/>
    </row>
    <row r="530" spans="5:9" ht="15.75" customHeight="1">
      <c r="E530" s="274"/>
      <c r="F530" s="274"/>
      <c r="G530" s="274"/>
      <c r="H530" s="258"/>
      <c r="I530" s="277"/>
    </row>
    <row r="531" spans="5:9" ht="15.75" customHeight="1">
      <c r="E531" s="274"/>
      <c r="F531" s="274"/>
      <c r="G531" s="274"/>
      <c r="H531" s="258"/>
      <c r="I531" s="277"/>
    </row>
    <row r="532" spans="5:9" ht="15.75" customHeight="1">
      <c r="E532" s="274"/>
      <c r="F532" s="274"/>
      <c r="G532" s="274"/>
      <c r="H532" s="258"/>
      <c r="I532" s="277"/>
    </row>
    <row r="533" spans="5:9" ht="15.75" customHeight="1">
      <c r="E533" s="274"/>
      <c r="F533" s="274"/>
      <c r="G533" s="274"/>
      <c r="H533" s="258"/>
      <c r="I533" s="277"/>
    </row>
    <row r="534" spans="5:9" ht="15.75" customHeight="1">
      <c r="E534" s="274"/>
      <c r="F534" s="274"/>
      <c r="G534" s="274"/>
      <c r="H534" s="258"/>
      <c r="I534" s="277"/>
    </row>
    <row r="535" spans="5:9" ht="15.75" customHeight="1">
      <c r="E535" s="274"/>
      <c r="F535" s="274"/>
      <c r="G535" s="274"/>
      <c r="H535" s="258"/>
      <c r="I535" s="277"/>
    </row>
    <row r="536" spans="5:9" ht="15.75" customHeight="1">
      <c r="E536" s="274"/>
      <c r="F536" s="274"/>
      <c r="G536" s="274"/>
      <c r="H536" s="258"/>
      <c r="I536" s="277"/>
    </row>
    <row r="537" spans="5:9" ht="15.75" customHeight="1">
      <c r="E537" s="274"/>
      <c r="F537" s="274"/>
      <c r="G537" s="274"/>
      <c r="H537" s="258"/>
      <c r="I537" s="277"/>
    </row>
    <row r="538" spans="5:9" ht="15.75" customHeight="1">
      <c r="E538" s="274"/>
      <c r="F538" s="274"/>
      <c r="G538" s="274"/>
      <c r="H538" s="258"/>
      <c r="I538" s="277"/>
    </row>
    <row r="539" spans="5:9" ht="15.75" customHeight="1">
      <c r="E539" s="274"/>
      <c r="F539" s="274"/>
      <c r="G539" s="274"/>
      <c r="H539" s="258"/>
      <c r="I539" s="277"/>
    </row>
    <row r="540" spans="5:9" ht="15.75" customHeight="1">
      <c r="E540" s="274"/>
      <c r="F540" s="274"/>
      <c r="G540" s="274"/>
      <c r="H540" s="258"/>
      <c r="I540" s="277"/>
    </row>
    <row r="541" spans="5:9" ht="15.75" customHeight="1">
      <c r="E541" s="274"/>
      <c r="F541" s="274"/>
      <c r="G541" s="274"/>
      <c r="H541" s="258"/>
      <c r="I541" s="277"/>
    </row>
    <row r="542" spans="5:9" ht="15.75" customHeight="1">
      <c r="E542" s="274"/>
      <c r="F542" s="274"/>
      <c r="G542" s="274"/>
      <c r="H542" s="258"/>
      <c r="I542" s="277"/>
    </row>
    <row r="543" spans="5:9" ht="15.75" customHeight="1">
      <c r="E543" s="274"/>
      <c r="F543" s="274"/>
      <c r="G543" s="274"/>
      <c r="H543" s="258"/>
      <c r="I543" s="277"/>
    </row>
    <row r="544" spans="5:9" ht="15.75" customHeight="1">
      <c r="E544" s="274"/>
      <c r="F544" s="274"/>
      <c r="G544" s="274"/>
      <c r="H544" s="258"/>
      <c r="I544" s="277"/>
    </row>
    <row r="545" spans="5:9" ht="15.75" customHeight="1">
      <c r="E545" s="274"/>
      <c r="F545" s="274"/>
      <c r="G545" s="274"/>
      <c r="H545" s="258"/>
      <c r="I545" s="277"/>
    </row>
    <row r="546" spans="5:9" ht="15.75" customHeight="1">
      <c r="E546" s="274"/>
      <c r="F546" s="274"/>
      <c r="G546" s="274"/>
      <c r="H546" s="258"/>
      <c r="I546" s="277"/>
    </row>
    <row r="547" spans="5:9" ht="15.75" customHeight="1">
      <c r="E547" s="274"/>
      <c r="F547" s="274"/>
      <c r="G547" s="274"/>
      <c r="H547" s="258"/>
      <c r="I547" s="277"/>
    </row>
    <row r="548" spans="5:9" ht="15.75" customHeight="1">
      <c r="E548" s="274"/>
      <c r="F548" s="274"/>
      <c r="G548" s="274"/>
      <c r="H548" s="258"/>
      <c r="I548" s="277"/>
    </row>
    <row r="549" spans="5:9" ht="15.75" customHeight="1">
      <c r="E549" s="274"/>
      <c r="F549" s="274"/>
      <c r="G549" s="274"/>
      <c r="H549" s="258"/>
      <c r="I549" s="277"/>
    </row>
    <row r="550" spans="5:9" ht="15.75" customHeight="1">
      <c r="E550" s="274"/>
      <c r="F550" s="274"/>
      <c r="G550" s="274"/>
      <c r="H550" s="258"/>
      <c r="I550" s="277"/>
    </row>
    <row r="551" spans="5:9" ht="15.75" customHeight="1">
      <c r="E551" s="274"/>
      <c r="F551" s="274"/>
      <c r="G551" s="274"/>
      <c r="H551" s="258"/>
      <c r="I551" s="277"/>
    </row>
    <row r="552" spans="5:9" ht="15.75" customHeight="1">
      <c r="E552" s="274"/>
      <c r="F552" s="274"/>
      <c r="G552" s="274"/>
      <c r="H552" s="258"/>
      <c r="I552" s="277"/>
    </row>
    <row r="553" spans="5:9" ht="15.75" customHeight="1">
      <c r="E553" s="274"/>
      <c r="F553" s="274"/>
      <c r="G553" s="274"/>
      <c r="H553" s="258"/>
      <c r="I553" s="277"/>
    </row>
    <row r="554" spans="5:9" ht="15.75" customHeight="1">
      <c r="E554" s="274"/>
      <c r="F554" s="274"/>
      <c r="G554" s="274"/>
      <c r="H554" s="258"/>
      <c r="I554" s="277"/>
    </row>
    <row r="555" spans="5:9" ht="15.75" customHeight="1">
      <c r="E555" s="274"/>
      <c r="F555" s="274"/>
      <c r="G555" s="274"/>
      <c r="H555" s="258"/>
      <c r="I555" s="277"/>
    </row>
    <row r="556" spans="5:9" ht="15.75" customHeight="1">
      <c r="E556" s="274"/>
      <c r="F556" s="274"/>
      <c r="G556" s="274"/>
      <c r="H556" s="258"/>
      <c r="I556" s="277"/>
    </row>
    <row r="557" spans="5:9" ht="15.75" customHeight="1">
      <c r="E557" s="274"/>
      <c r="F557" s="274"/>
      <c r="G557" s="274"/>
      <c r="H557" s="258"/>
      <c r="I557" s="277"/>
    </row>
    <row r="558" spans="5:9" ht="15.75" customHeight="1">
      <c r="E558" s="274"/>
      <c r="F558" s="274"/>
      <c r="G558" s="274"/>
      <c r="H558" s="258"/>
      <c r="I558" s="277"/>
    </row>
    <row r="559" spans="5:9" ht="15.75" customHeight="1">
      <c r="E559" s="274"/>
      <c r="F559" s="274"/>
      <c r="G559" s="274"/>
      <c r="H559" s="258"/>
      <c r="I559" s="277"/>
    </row>
    <row r="560" spans="5:9" ht="15.75" customHeight="1">
      <c r="E560" s="274"/>
      <c r="F560" s="274"/>
      <c r="G560" s="274"/>
      <c r="H560" s="258"/>
      <c r="I560" s="277"/>
    </row>
    <row r="561" spans="5:9" ht="15.75" customHeight="1">
      <c r="E561" s="274"/>
      <c r="F561" s="274"/>
      <c r="G561" s="274"/>
      <c r="H561" s="258"/>
      <c r="I561" s="277"/>
    </row>
    <row r="562" spans="5:9" ht="15.75" customHeight="1">
      <c r="E562" s="274"/>
      <c r="F562" s="274"/>
      <c r="G562" s="274"/>
      <c r="H562" s="258"/>
      <c r="I562" s="277"/>
    </row>
    <row r="563" spans="5:9" ht="15.75" customHeight="1">
      <c r="E563" s="274"/>
      <c r="F563" s="274"/>
      <c r="G563" s="274"/>
      <c r="H563" s="258"/>
      <c r="I563" s="277"/>
    </row>
    <row r="564" spans="5:9" ht="15.75" customHeight="1">
      <c r="E564" s="274"/>
      <c r="F564" s="274"/>
      <c r="G564" s="274"/>
      <c r="H564" s="258"/>
      <c r="I564" s="277"/>
    </row>
    <row r="565" spans="5:9" ht="15.75" customHeight="1">
      <c r="E565" s="274"/>
      <c r="F565" s="274"/>
      <c r="G565" s="274"/>
      <c r="H565" s="258"/>
      <c r="I565" s="277"/>
    </row>
    <row r="566" spans="5:9" ht="15.75" customHeight="1">
      <c r="E566" s="274"/>
      <c r="F566" s="274"/>
      <c r="G566" s="274"/>
      <c r="H566" s="258"/>
      <c r="I566" s="277"/>
    </row>
    <row r="567" spans="5:9" ht="15.75" customHeight="1">
      <c r="E567" s="274"/>
      <c r="F567" s="274"/>
      <c r="G567" s="274"/>
      <c r="H567" s="258"/>
      <c r="I567" s="277"/>
    </row>
    <row r="568" spans="5:9" ht="15.75" customHeight="1">
      <c r="E568" s="274"/>
      <c r="F568" s="274"/>
      <c r="G568" s="274"/>
      <c r="H568" s="258"/>
      <c r="I568" s="277"/>
    </row>
    <row r="569" spans="5:9" ht="15.75" customHeight="1">
      <c r="E569" s="274"/>
      <c r="F569" s="274"/>
      <c r="G569" s="274"/>
      <c r="H569" s="258"/>
      <c r="I569" s="277"/>
    </row>
    <row r="570" spans="5:9" ht="15.75" customHeight="1">
      <c r="E570" s="274"/>
      <c r="F570" s="274"/>
      <c r="G570" s="274"/>
      <c r="H570" s="258"/>
      <c r="I570" s="277"/>
    </row>
    <row r="571" spans="5:9" ht="15.75" customHeight="1">
      <c r="E571" s="274"/>
      <c r="F571" s="274"/>
      <c r="G571" s="274"/>
      <c r="H571" s="258"/>
      <c r="I571" s="277"/>
    </row>
    <row r="572" spans="5:9" ht="15.75" customHeight="1">
      <c r="E572" s="274"/>
      <c r="F572" s="274"/>
      <c r="G572" s="274"/>
      <c r="H572" s="258"/>
      <c r="I572" s="277"/>
    </row>
    <row r="573" spans="5:9" ht="15.75" customHeight="1">
      <c r="E573" s="274"/>
      <c r="F573" s="274"/>
      <c r="G573" s="274"/>
      <c r="H573" s="258"/>
      <c r="I573" s="277"/>
    </row>
    <row r="574" spans="5:9" ht="15.75" customHeight="1">
      <c r="E574" s="274"/>
      <c r="F574" s="274"/>
      <c r="G574" s="274"/>
      <c r="H574" s="258"/>
      <c r="I574" s="277"/>
    </row>
    <row r="575" spans="5:9" ht="15.75" customHeight="1">
      <c r="E575" s="274"/>
      <c r="F575" s="274"/>
      <c r="G575" s="274"/>
      <c r="H575" s="258"/>
      <c r="I575" s="277"/>
    </row>
    <row r="576" spans="5:9" ht="15.75" customHeight="1">
      <c r="E576" s="274"/>
      <c r="F576" s="274"/>
      <c r="G576" s="274"/>
      <c r="H576" s="258"/>
      <c r="I576" s="277"/>
    </row>
    <row r="577" spans="5:9" ht="15.75" customHeight="1">
      <c r="E577" s="274"/>
      <c r="F577" s="274"/>
      <c r="G577" s="274"/>
      <c r="H577" s="258"/>
      <c r="I577" s="277"/>
    </row>
    <row r="578" spans="5:9" ht="15.75" customHeight="1">
      <c r="E578" s="274"/>
      <c r="F578" s="274"/>
      <c r="G578" s="274"/>
      <c r="H578" s="258"/>
      <c r="I578" s="277"/>
    </row>
    <row r="579" spans="5:9" ht="15.75" customHeight="1">
      <c r="E579" s="274"/>
      <c r="F579" s="274"/>
      <c r="G579" s="274"/>
      <c r="H579" s="258"/>
      <c r="I579" s="277"/>
    </row>
    <row r="580" spans="5:9" ht="15.75" customHeight="1">
      <c r="E580" s="274"/>
      <c r="F580" s="274"/>
      <c r="G580" s="274"/>
      <c r="H580" s="258"/>
      <c r="I580" s="277"/>
    </row>
    <row r="581" spans="5:9" ht="15.75" customHeight="1">
      <c r="E581" s="274"/>
      <c r="F581" s="274"/>
      <c r="G581" s="274"/>
      <c r="H581" s="258"/>
      <c r="I581" s="277"/>
    </row>
    <row r="582" spans="5:9" ht="15.75" customHeight="1">
      <c r="E582" s="274"/>
      <c r="F582" s="274"/>
      <c r="G582" s="274"/>
      <c r="H582" s="258"/>
      <c r="I582" s="277"/>
    </row>
    <row r="583" spans="5:9" ht="15.75" customHeight="1">
      <c r="E583" s="274"/>
      <c r="F583" s="274"/>
      <c r="G583" s="274"/>
      <c r="H583" s="258"/>
      <c r="I583" s="277"/>
    </row>
    <row r="584" spans="5:9" ht="15.75" customHeight="1">
      <c r="E584" s="274"/>
      <c r="F584" s="274"/>
      <c r="G584" s="274"/>
      <c r="H584" s="258"/>
      <c r="I584" s="277"/>
    </row>
    <row r="585" spans="5:9" ht="15.75" customHeight="1">
      <c r="E585" s="274"/>
      <c r="F585" s="274"/>
      <c r="G585" s="274"/>
      <c r="H585" s="258"/>
      <c r="I585" s="277"/>
    </row>
    <row r="586" spans="5:9" ht="15.75" customHeight="1">
      <c r="E586" s="274"/>
      <c r="F586" s="274"/>
      <c r="G586" s="274"/>
      <c r="H586" s="258"/>
      <c r="I586" s="277"/>
    </row>
    <row r="587" spans="5:9" ht="15.75" customHeight="1">
      <c r="E587" s="274"/>
      <c r="F587" s="274"/>
      <c r="G587" s="274"/>
      <c r="H587" s="258"/>
      <c r="I587" s="277"/>
    </row>
    <row r="588" spans="5:9" ht="15.75" customHeight="1">
      <c r="E588" s="274"/>
      <c r="F588" s="274"/>
      <c r="G588" s="274"/>
      <c r="H588" s="258"/>
      <c r="I588" s="277"/>
    </row>
    <row r="589" spans="5:9" ht="15.75" customHeight="1">
      <c r="E589" s="274"/>
      <c r="F589" s="274"/>
      <c r="G589" s="274"/>
      <c r="H589" s="258"/>
      <c r="I589" s="277"/>
    </row>
    <row r="590" spans="5:9" ht="15.75" customHeight="1">
      <c r="E590" s="274"/>
      <c r="F590" s="274"/>
      <c r="G590" s="274"/>
      <c r="H590" s="258"/>
      <c r="I590" s="277"/>
    </row>
    <row r="591" spans="5:9" ht="15.75" customHeight="1">
      <c r="E591" s="274"/>
      <c r="F591" s="274"/>
      <c r="G591" s="274"/>
      <c r="H591" s="258"/>
      <c r="I591" s="277"/>
    </row>
    <row r="592" spans="5:9" ht="15.75" customHeight="1">
      <c r="E592" s="274"/>
      <c r="F592" s="274"/>
      <c r="G592" s="274"/>
      <c r="H592" s="258"/>
      <c r="I592" s="277"/>
    </row>
    <row r="593" spans="5:9" ht="15.75" customHeight="1">
      <c r="E593" s="274"/>
      <c r="F593" s="274"/>
      <c r="G593" s="274"/>
      <c r="H593" s="258"/>
      <c r="I593" s="277"/>
    </row>
    <row r="594" spans="5:9" ht="15.75" customHeight="1">
      <c r="E594" s="274"/>
      <c r="F594" s="274"/>
      <c r="G594" s="274"/>
      <c r="H594" s="258"/>
      <c r="I594" s="277"/>
    </row>
    <row r="595" spans="5:9" ht="15.75" customHeight="1">
      <c r="E595" s="274"/>
      <c r="F595" s="274"/>
      <c r="G595" s="274"/>
      <c r="H595" s="258"/>
      <c r="I595" s="277"/>
    </row>
    <row r="596" spans="5:9" ht="15.75" customHeight="1">
      <c r="E596" s="274"/>
      <c r="F596" s="274"/>
      <c r="G596" s="274"/>
      <c r="H596" s="258"/>
      <c r="I596" s="277"/>
    </row>
    <row r="597" spans="5:9" ht="15.75" customHeight="1">
      <c r="E597" s="274"/>
      <c r="F597" s="274"/>
      <c r="G597" s="274"/>
      <c r="H597" s="258"/>
      <c r="I597" s="277"/>
    </row>
    <row r="598" spans="5:9" ht="15.75" customHeight="1">
      <c r="E598" s="274"/>
      <c r="F598" s="274"/>
      <c r="G598" s="274"/>
      <c r="H598" s="258"/>
      <c r="I598" s="277"/>
    </row>
    <row r="599" spans="5:9" ht="15.75" customHeight="1">
      <c r="E599" s="274"/>
      <c r="F599" s="274"/>
      <c r="G599" s="274"/>
      <c r="H599" s="258"/>
      <c r="I599" s="277"/>
    </row>
    <row r="600" spans="5:9" ht="15.75" customHeight="1">
      <c r="E600" s="274"/>
      <c r="F600" s="274"/>
      <c r="G600" s="274"/>
      <c r="H600" s="258"/>
      <c r="I600" s="277"/>
    </row>
    <row r="601" spans="5:9" ht="15.75" customHeight="1">
      <c r="E601" s="274"/>
      <c r="F601" s="274"/>
      <c r="G601" s="274"/>
      <c r="H601" s="258"/>
      <c r="I601" s="277"/>
    </row>
    <row r="602" spans="5:9" ht="15.75" customHeight="1">
      <c r="E602" s="274"/>
      <c r="F602" s="274"/>
      <c r="G602" s="274"/>
      <c r="H602" s="258"/>
      <c r="I602" s="277"/>
    </row>
    <row r="603" spans="5:9" ht="15.75" customHeight="1">
      <c r="E603" s="274"/>
      <c r="F603" s="274"/>
      <c r="G603" s="274"/>
      <c r="H603" s="258"/>
      <c r="I603" s="277"/>
    </row>
    <row r="604" spans="5:9" ht="15.75" customHeight="1">
      <c r="E604" s="274"/>
      <c r="F604" s="274"/>
      <c r="G604" s="274"/>
      <c r="H604" s="258"/>
      <c r="I604" s="277"/>
    </row>
    <row r="605" spans="5:9" ht="15.75" customHeight="1">
      <c r="E605" s="274"/>
      <c r="F605" s="274"/>
      <c r="G605" s="274"/>
      <c r="H605" s="258"/>
      <c r="I605" s="277"/>
    </row>
    <row r="606" spans="5:9" ht="15.75" customHeight="1">
      <c r="E606" s="274"/>
      <c r="F606" s="274"/>
      <c r="G606" s="274"/>
      <c r="H606" s="258"/>
      <c r="I606" s="277"/>
    </row>
    <row r="607" spans="5:9" ht="15.75" customHeight="1">
      <c r="E607" s="274"/>
      <c r="F607" s="274"/>
      <c r="G607" s="274"/>
      <c r="H607" s="258"/>
      <c r="I607" s="277"/>
    </row>
    <row r="608" spans="5:9" ht="15.75" customHeight="1">
      <c r="E608" s="274"/>
      <c r="F608" s="274"/>
      <c r="G608" s="274"/>
      <c r="H608" s="258"/>
      <c r="I608" s="277"/>
    </row>
    <row r="609" spans="5:9" ht="15.75" customHeight="1">
      <c r="E609" s="274"/>
      <c r="F609" s="274"/>
      <c r="G609" s="274"/>
      <c r="H609" s="258"/>
      <c r="I609" s="277"/>
    </row>
    <row r="610" spans="5:9" ht="15.75" customHeight="1">
      <c r="E610" s="274"/>
      <c r="F610" s="274"/>
      <c r="G610" s="274"/>
      <c r="H610" s="258"/>
      <c r="I610" s="277"/>
    </row>
    <row r="611" spans="5:9" ht="15.75" customHeight="1">
      <c r="E611" s="274"/>
      <c r="F611" s="274"/>
      <c r="G611" s="274"/>
      <c r="H611" s="258"/>
      <c r="I611" s="277"/>
    </row>
    <row r="612" spans="5:9" ht="15.75" customHeight="1">
      <c r="E612" s="274"/>
      <c r="F612" s="274"/>
      <c r="G612" s="274"/>
      <c r="H612" s="258"/>
      <c r="I612" s="277"/>
    </row>
    <row r="613" spans="5:9" ht="15.75" customHeight="1">
      <c r="E613" s="274"/>
      <c r="F613" s="274"/>
      <c r="G613" s="274"/>
      <c r="H613" s="258"/>
      <c r="I613" s="277"/>
    </row>
    <row r="614" spans="5:9" ht="15.75" customHeight="1">
      <c r="E614" s="274"/>
      <c r="F614" s="274"/>
      <c r="G614" s="274"/>
      <c r="H614" s="258"/>
      <c r="I614" s="277"/>
    </row>
    <row r="615" spans="5:9" ht="15.75" customHeight="1">
      <c r="E615" s="274"/>
      <c r="F615" s="274"/>
      <c r="G615" s="274"/>
      <c r="H615" s="258"/>
      <c r="I615" s="277"/>
    </row>
    <row r="616" spans="5:9" ht="15.75" customHeight="1">
      <c r="E616" s="274"/>
      <c r="F616" s="274"/>
      <c r="G616" s="274"/>
      <c r="H616" s="258"/>
      <c r="I616" s="277"/>
    </row>
    <row r="617" spans="5:9" ht="15.75" customHeight="1">
      <c r="E617" s="274"/>
      <c r="F617" s="274"/>
      <c r="G617" s="274"/>
      <c r="H617" s="258"/>
      <c r="I617" s="277"/>
    </row>
    <row r="618" spans="5:9" ht="15.75" customHeight="1">
      <c r="E618" s="274"/>
      <c r="F618" s="274"/>
      <c r="G618" s="274"/>
      <c r="H618" s="258"/>
      <c r="I618" s="277"/>
    </row>
    <row r="619" spans="5:9" ht="15.75" customHeight="1">
      <c r="E619" s="274"/>
      <c r="F619" s="274"/>
      <c r="G619" s="274"/>
      <c r="H619" s="258"/>
      <c r="I619" s="277"/>
    </row>
    <row r="620" spans="5:9" ht="15.75" customHeight="1">
      <c r="E620" s="274"/>
      <c r="F620" s="274"/>
      <c r="G620" s="274"/>
      <c r="H620" s="258"/>
      <c r="I620" s="277"/>
    </row>
    <row r="621" spans="5:9" ht="15.75" customHeight="1">
      <c r="E621" s="274"/>
      <c r="F621" s="274"/>
      <c r="G621" s="274"/>
      <c r="H621" s="258"/>
      <c r="I621" s="277"/>
    </row>
    <row r="622" spans="5:9" ht="15.75" customHeight="1">
      <c r="E622" s="274"/>
      <c r="F622" s="274"/>
      <c r="G622" s="274"/>
      <c r="H622" s="258"/>
      <c r="I622" s="277"/>
    </row>
    <row r="623" spans="5:9" ht="15.75" customHeight="1">
      <c r="E623" s="274"/>
      <c r="F623" s="274"/>
      <c r="G623" s="274"/>
      <c r="H623" s="258"/>
      <c r="I623" s="277"/>
    </row>
    <row r="624" spans="5:9" ht="15.75" customHeight="1">
      <c r="E624" s="274"/>
      <c r="F624" s="274"/>
      <c r="G624" s="274"/>
      <c r="H624" s="258"/>
      <c r="I624" s="277"/>
    </row>
    <row r="625" spans="5:9" ht="15.75" customHeight="1">
      <c r="E625" s="274"/>
      <c r="F625" s="274"/>
      <c r="G625" s="274"/>
      <c r="H625" s="258"/>
      <c r="I625" s="277"/>
    </row>
    <row r="626" spans="5:9" ht="15.75" customHeight="1">
      <c r="E626" s="274"/>
      <c r="F626" s="274"/>
      <c r="G626" s="274"/>
      <c r="H626" s="258"/>
      <c r="I626" s="277"/>
    </row>
    <row r="627" spans="5:9" ht="15.75" customHeight="1">
      <c r="E627" s="274"/>
      <c r="F627" s="274"/>
      <c r="G627" s="274"/>
      <c r="H627" s="258"/>
      <c r="I627" s="277"/>
    </row>
    <row r="628" spans="5:9" ht="15.75" customHeight="1">
      <c r="E628" s="274"/>
      <c r="F628" s="274"/>
      <c r="G628" s="274"/>
      <c r="H628" s="258"/>
      <c r="I628" s="277"/>
    </row>
    <row r="629" spans="5:9" ht="15.75" customHeight="1">
      <c r="E629" s="274"/>
      <c r="F629" s="274"/>
      <c r="G629" s="274"/>
      <c r="H629" s="258"/>
      <c r="I629" s="277"/>
    </row>
    <row r="630" spans="5:9" ht="15.75" customHeight="1">
      <c r="E630" s="274"/>
      <c r="F630" s="274"/>
      <c r="G630" s="274"/>
      <c r="H630" s="258"/>
      <c r="I630" s="277"/>
    </row>
    <row r="631" spans="5:9" ht="15.75" customHeight="1">
      <c r="E631" s="274"/>
      <c r="F631" s="274"/>
      <c r="G631" s="274"/>
      <c r="H631" s="258"/>
      <c r="I631" s="277"/>
    </row>
    <row r="632" spans="5:9" ht="15.75" customHeight="1">
      <c r="E632" s="274"/>
      <c r="F632" s="274"/>
      <c r="G632" s="274"/>
      <c r="H632" s="258"/>
      <c r="I632" s="277"/>
    </row>
    <row r="633" spans="5:9" ht="15.75" customHeight="1">
      <c r="E633" s="274"/>
      <c r="F633" s="274"/>
      <c r="G633" s="274"/>
      <c r="H633" s="258"/>
      <c r="I633" s="277"/>
    </row>
    <row r="634" spans="5:9" ht="15.75" customHeight="1">
      <c r="E634" s="274"/>
      <c r="F634" s="274"/>
      <c r="G634" s="274"/>
      <c r="H634" s="258"/>
      <c r="I634" s="277"/>
    </row>
    <row r="635" spans="5:9" ht="15.75" customHeight="1">
      <c r="E635" s="274"/>
      <c r="F635" s="274"/>
      <c r="G635" s="274"/>
      <c r="H635" s="258"/>
      <c r="I635" s="277"/>
    </row>
    <row r="636" spans="5:9" ht="15.75" customHeight="1">
      <c r="E636" s="274"/>
      <c r="F636" s="274"/>
      <c r="G636" s="274"/>
      <c r="H636" s="258"/>
      <c r="I636" s="277"/>
    </row>
    <row r="637" spans="5:9" ht="15.75" customHeight="1">
      <c r="E637" s="274"/>
      <c r="F637" s="274"/>
      <c r="G637" s="274"/>
      <c r="H637" s="258"/>
      <c r="I637" s="277"/>
    </row>
    <row r="638" spans="5:9" ht="15.75" customHeight="1">
      <c r="E638" s="274"/>
      <c r="F638" s="274"/>
      <c r="G638" s="274"/>
      <c r="H638" s="258"/>
      <c r="I638" s="277"/>
    </row>
    <row r="639" spans="5:9" ht="15.75" customHeight="1">
      <c r="E639" s="274"/>
      <c r="F639" s="274"/>
      <c r="G639" s="274"/>
      <c r="H639" s="258"/>
      <c r="I639" s="277"/>
    </row>
    <row r="640" spans="5:9" ht="15.75" customHeight="1">
      <c r="E640" s="274"/>
      <c r="F640" s="274"/>
      <c r="G640" s="274"/>
      <c r="H640" s="258"/>
      <c r="I640" s="277"/>
    </row>
    <row r="641" spans="5:9" ht="15.75" customHeight="1">
      <c r="E641" s="274"/>
      <c r="F641" s="274"/>
      <c r="G641" s="274"/>
      <c r="H641" s="258"/>
      <c r="I641" s="277"/>
    </row>
    <row r="642" spans="5:9" ht="15.75" customHeight="1">
      <c r="E642" s="274"/>
      <c r="F642" s="274"/>
      <c r="G642" s="274"/>
      <c r="H642" s="258"/>
      <c r="I642" s="277"/>
    </row>
    <row r="643" spans="5:9" ht="15.75" customHeight="1">
      <c r="E643" s="274"/>
      <c r="F643" s="274"/>
      <c r="G643" s="274"/>
      <c r="H643" s="258"/>
      <c r="I643" s="277"/>
    </row>
    <row r="644" spans="5:9" ht="15.75" customHeight="1">
      <c r="E644" s="274"/>
      <c r="F644" s="274"/>
      <c r="G644" s="274"/>
      <c r="H644" s="258"/>
      <c r="I644" s="277"/>
    </row>
    <row r="645" spans="5:9" ht="15.75" customHeight="1">
      <c r="E645" s="274"/>
      <c r="F645" s="274"/>
      <c r="G645" s="274"/>
      <c r="H645" s="258"/>
      <c r="I645" s="277"/>
    </row>
    <row r="646" spans="5:9" ht="15.75" customHeight="1">
      <c r="E646" s="274"/>
      <c r="F646" s="274"/>
      <c r="G646" s="274"/>
      <c r="H646" s="258"/>
      <c r="I646" s="277"/>
    </row>
    <row r="647" spans="5:9" ht="15.75" customHeight="1">
      <c r="E647" s="274"/>
      <c r="F647" s="274"/>
      <c r="G647" s="274"/>
      <c r="H647" s="258"/>
      <c r="I647" s="277"/>
    </row>
    <row r="648" spans="5:9" ht="15.75" customHeight="1">
      <c r="E648" s="274"/>
      <c r="F648" s="274"/>
      <c r="G648" s="274"/>
      <c r="H648" s="258"/>
      <c r="I648" s="277"/>
    </row>
    <row r="649" spans="5:9" ht="15.75" customHeight="1">
      <c r="E649" s="274"/>
      <c r="F649" s="274"/>
      <c r="G649" s="274"/>
      <c r="H649" s="258"/>
      <c r="I649" s="277"/>
    </row>
    <row r="650" spans="5:9" ht="15.75" customHeight="1">
      <c r="E650" s="274"/>
      <c r="F650" s="274"/>
      <c r="G650" s="274"/>
      <c r="H650" s="258"/>
      <c r="I650" s="277"/>
    </row>
    <row r="651" spans="5:9" ht="15.75" customHeight="1">
      <c r="E651" s="274"/>
      <c r="F651" s="274"/>
      <c r="G651" s="274"/>
      <c r="H651" s="258"/>
      <c r="I651" s="277"/>
    </row>
    <row r="652" spans="5:9" ht="15.75" customHeight="1">
      <c r="E652" s="274"/>
      <c r="F652" s="274"/>
      <c r="G652" s="274"/>
      <c r="H652" s="258"/>
      <c r="I652" s="277"/>
    </row>
    <row r="653" spans="5:9" ht="15.75" customHeight="1">
      <c r="E653" s="274"/>
      <c r="F653" s="274"/>
      <c r="G653" s="274"/>
      <c r="H653" s="258"/>
      <c r="I653" s="277"/>
    </row>
    <row r="654" spans="5:9" ht="15.75" customHeight="1">
      <c r="E654" s="274"/>
      <c r="F654" s="274"/>
      <c r="G654" s="274"/>
      <c r="H654" s="258"/>
      <c r="I654" s="277"/>
    </row>
    <row r="655" spans="5:9" ht="15.75" customHeight="1">
      <c r="E655" s="274"/>
      <c r="F655" s="274"/>
      <c r="G655" s="274"/>
      <c r="H655" s="258"/>
      <c r="I655" s="277"/>
    </row>
    <row r="656" spans="5:9" ht="15.75" customHeight="1">
      <c r="E656" s="274"/>
      <c r="F656" s="274"/>
      <c r="G656" s="274"/>
      <c r="H656" s="258"/>
      <c r="I656" s="277"/>
    </row>
    <row r="657" spans="5:9" ht="15.75" customHeight="1">
      <c r="E657" s="274"/>
      <c r="F657" s="274"/>
      <c r="G657" s="274"/>
      <c r="H657" s="258"/>
      <c r="I657" s="277"/>
    </row>
    <row r="658" spans="5:9" ht="15.75" customHeight="1">
      <c r="E658" s="274"/>
      <c r="F658" s="274"/>
      <c r="G658" s="274"/>
      <c r="H658" s="258"/>
      <c r="I658" s="277"/>
    </row>
    <row r="659" spans="5:9" ht="15.75" customHeight="1">
      <c r="E659" s="274"/>
      <c r="F659" s="274"/>
      <c r="G659" s="274"/>
      <c r="H659" s="258"/>
      <c r="I659" s="277"/>
    </row>
    <row r="660" spans="5:9" ht="15.75" customHeight="1">
      <c r="E660" s="274"/>
      <c r="F660" s="274"/>
      <c r="G660" s="274"/>
      <c r="H660" s="258"/>
      <c r="I660" s="277"/>
    </row>
    <row r="661" spans="5:9" ht="15.75" customHeight="1">
      <c r="E661" s="274"/>
      <c r="F661" s="274"/>
      <c r="G661" s="274"/>
      <c r="H661" s="258"/>
      <c r="I661" s="277"/>
    </row>
    <row r="662" spans="5:9" ht="15.75" customHeight="1">
      <c r="E662" s="274"/>
      <c r="F662" s="274"/>
      <c r="G662" s="274"/>
      <c r="H662" s="258"/>
      <c r="I662" s="277"/>
    </row>
    <row r="663" spans="5:9" ht="15.75" customHeight="1">
      <c r="E663" s="274"/>
      <c r="F663" s="274"/>
      <c r="G663" s="274"/>
      <c r="H663" s="258"/>
      <c r="I663" s="277"/>
    </row>
    <row r="664" spans="5:9" ht="15.75" customHeight="1">
      <c r="E664" s="274"/>
      <c r="F664" s="274"/>
      <c r="G664" s="274"/>
      <c r="H664" s="258"/>
      <c r="I664" s="277"/>
    </row>
    <row r="665" spans="5:9" ht="15.75" customHeight="1">
      <c r="E665" s="274"/>
      <c r="F665" s="274"/>
      <c r="G665" s="274"/>
      <c r="H665" s="258"/>
      <c r="I665" s="277"/>
    </row>
    <row r="666" spans="5:9" ht="15.75" customHeight="1">
      <c r="E666" s="274"/>
      <c r="F666" s="274"/>
      <c r="G666" s="274"/>
      <c r="H666" s="258"/>
      <c r="I666" s="277"/>
    </row>
    <row r="667" spans="5:9" ht="15.75" customHeight="1">
      <c r="E667" s="274"/>
      <c r="F667" s="274"/>
      <c r="G667" s="274"/>
      <c r="H667" s="258"/>
      <c r="I667" s="277"/>
    </row>
    <row r="668" spans="5:9" ht="15.75" customHeight="1">
      <c r="E668" s="274"/>
      <c r="F668" s="274"/>
      <c r="G668" s="274"/>
      <c r="H668" s="258"/>
      <c r="I668" s="277"/>
    </row>
    <row r="669" spans="5:9" ht="15.75" customHeight="1">
      <c r="E669" s="274"/>
      <c r="F669" s="274"/>
      <c r="G669" s="274"/>
      <c r="H669" s="258"/>
      <c r="I669" s="277"/>
    </row>
    <row r="670" spans="5:9" ht="15.75" customHeight="1">
      <c r="E670" s="274"/>
      <c r="F670" s="274"/>
      <c r="G670" s="274"/>
      <c r="H670" s="258"/>
      <c r="I670" s="277"/>
    </row>
    <row r="671" spans="5:9" ht="15.75" customHeight="1">
      <c r="E671" s="274"/>
      <c r="F671" s="274"/>
      <c r="G671" s="274"/>
      <c r="H671" s="258"/>
      <c r="I671" s="277"/>
    </row>
    <row r="672" spans="5:9" ht="15.75" customHeight="1">
      <c r="E672" s="274"/>
      <c r="F672" s="274"/>
      <c r="G672" s="274"/>
      <c r="H672" s="258"/>
      <c r="I672" s="277"/>
    </row>
    <row r="673" spans="5:9" ht="15.75" customHeight="1">
      <c r="E673" s="274"/>
      <c r="F673" s="274"/>
      <c r="G673" s="274"/>
      <c r="H673" s="258"/>
      <c r="I673" s="277"/>
    </row>
    <row r="674" spans="5:9" ht="15.75" customHeight="1">
      <c r="E674" s="274"/>
      <c r="F674" s="274"/>
      <c r="G674" s="274"/>
      <c r="H674" s="258"/>
      <c r="I674" s="277"/>
    </row>
    <row r="675" spans="5:9" ht="15.75" customHeight="1">
      <c r="E675" s="274"/>
      <c r="F675" s="274"/>
      <c r="G675" s="274"/>
      <c r="H675" s="258"/>
      <c r="I675" s="277"/>
    </row>
    <row r="676" spans="5:9" ht="15.75" customHeight="1">
      <c r="E676" s="274"/>
      <c r="F676" s="274"/>
      <c r="G676" s="274"/>
      <c r="H676" s="258"/>
      <c r="I676" s="277"/>
    </row>
    <row r="677" spans="5:9" ht="15.75" customHeight="1">
      <c r="E677" s="274"/>
      <c r="F677" s="274"/>
      <c r="G677" s="274"/>
      <c r="H677" s="258"/>
      <c r="I677" s="277"/>
    </row>
    <row r="678" spans="5:9" ht="15.75" customHeight="1">
      <c r="E678" s="274"/>
      <c r="F678" s="274"/>
      <c r="G678" s="274"/>
      <c r="H678" s="258"/>
      <c r="I678" s="277"/>
    </row>
    <row r="679" spans="5:9" ht="15.75" customHeight="1">
      <c r="E679" s="274"/>
      <c r="F679" s="274"/>
      <c r="G679" s="274"/>
      <c r="H679" s="258"/>
      <c r="I679" s="277"/>
    </row>
    <row r="680" spans="5:9" ht="15.75" customHeight="1">
      <c r="E680" s="274"/>
      <c r="F680" s="274"/>
      <c r="G680" s="274"/>
      <c r="H680" s="258"/>
      <c r="I680" s="277"/>
    </row>
    <row r="681" spans="5:9" ht="15.75" customHeight="1">
      <c r="E681" s="274"/>
      <c r="F681" s="274"/>
      <c r="G681" s="274"/>
      <c r="H681" s="258"/>
      <c r="I681" s="277"/>
    </row>
    <row r="682" spans="5:9" ht="15.75" customHeight="1">
      <c r="E682" s="274"/>
      <c r="F682" s="274"/>
      <c r="G682" s="274"/>
      <c r="H682" s="258"/>
      <c r="I682" s="277"/>
    </row>
    <row r="683" spans="5:9" ht="15.75" customHeight="1">
      <c r="E683" s="274"/>
      <c r="F683" s="274"/>
      <c r="G683" s="274"/>
      <c r="H683" s="258"/>
      <c r="I683" s="277"/>
    </row>
    <row r="684" spans="5:9" ht="15.75" customHeight="1">
      <c r="E684" s="274"/>
      <c r="F684" s="274"/>
      <c r="G684" s="274"/>
      <c r="H684" s="258"/>
      <c r="I684" s="277"/>
    </row>
    <row r="685" spans="5:9" ht="15.75" customHeight="1">
      <c r="E685" s="274"/>
      <c r="F685" s="274"/>
      <c r="G685" s="274"/>
      <c r="H685" s="258"/>
      <c r="I685" s="277"/>
    </row>
    <row r="686" spans="5:9" ht="15.75" customHeight="1">
      <c r="E686" s="274"/>
      <c r="F686" s="274"/>
      <c r="G686" s="274"/>
      <c r="H686" s="258"/>
      <c r="I686" s="277"/>
    </row>
    <row r="687" spans="5:9" ht="15.75" customHeight="1">
      <c r="E687" s="274"/>
      <c r="F687" s="274"/>
      <c r="G687" s="274"/>
      <c r="H687" s="258"/>
      <c r="I687" s="277"/>
    </row>
    <row r="688" spans="5:9" ht="15.75" customHeight="1">
      <c r="E688" s="274"/>
      <c r="F688" s="274"/>
      <c r="G688" s="274"/>
      <c r="H688" s="258"/>
      <c r="I688" s="277"/>
    </row>
    <row r="689" spans="5:9" ht="15.75" customHeight="1">
      <c r="E689" s="274"/>
      <c r="F689" s="274"/>
      <c r="G689" s="274"/>
      <c r="H689" s="258"/>
      <c r="I689" s="277"/>
    </row>
    <row r="690" spans="5:9" ht="15.75" customHeight="1">
      <c r="E690" s="274"/>
      <c r="F690" s="274"/>
      <c r="G690" s="274"/>
      <c r="H690" s="258"/>
      <c r="I690" s="277"/>
    </row>
    <row r="691" spans="5:9" ht="15.75" customHeight="1">
      <c r="E691" s="274"/>
      <c r="F691" s="274"/>
      <c r="G691" s="274"/>
      <c r="H691" s="258"/>
      <c r="I691" s="277"/>
    </row>
    <row r="692" spans="5:9" ht="15.75" customHeight="1">
      <c r="E692" s="274"/>
      <c r="F692" s="274"/>
      <c r="G692" s="274"/>
      <c r="H692" s="258"/>
      <c r="I692" s="277"/>
    </row>
    <row r="693" spans="5:9" ht="15.75" customHeight="1">
      <c r="E693" s="274"/>
      <c r="F693" s="274"/>
      <c r="G693" s="274"/>
      <c r="H693" s="258"/>
      <c r="I693" s="277"/>
    </row>
    <row r="694" spans="5:9" ht="15.75" customHeight="1">
      <c r="E694" s="274"/>
      <c r="F694" s="274"/>
      <c r="G694" s="274"/>
      <c r="H694" s="258"/>
      <c r="I694" s="277"/>
    </row>
    <row r="695" spans="5:9" ht="15.75" customHeight="1">
      <c r="E695" s="274"/>
      <c r="F695" s="274"/>
      <c r="G695" s="274"/>
      <c r="H695" s="258"/>
      <c r="I695" s="277"/>
    </row>
    <row r="696" spans="5:9" ht="15.75" customHeight="1">
      <c r="E696" s="274"/>
      <c r="F696" s="274"/>
      <c r="G696" s="274"/>
      <c r="H696" s="258"/>
      <c r="I696" s="277"/>
    </row>
    <row r="697" spans="5:9" ht="15.75" customHeight="1">
      <c r="E697" s="274"/>
      <c r="F697" s="274"/>
      <c r="G697" s="274"/>
      <c r="H697" s="258"/>
      <c r="I697" s="277"/>
    </row>
    <row r="698" spans="5:9" ht="15.75" customHeight="1">
      <c r="E698" s="274"/>
      <c r="F698" s="274"/>
      <c r="G698" s="274"/>
      <c r="H698" s="258"/>
      <c r="I698" s="277"/>
    </row>
    <row r="699" spans="5:9" ht="15.75" customHeight="1">
      <c r="E699" s="274"/>
      <c r="F699" s="274"/>
      <c r="G699" s="274"/>
      <c r="H699" s="258"/>
      <c r="I699" s="277"/>
    </row>
    <row r="700" spans="5:9" ht="15.75" customHeight="1">
      <c r="E700" s="274"/>
      <c r="F700" s="274"/>
      <c r="G700" s="274"/>
      <c r="H700" s="258"/>
      <c r="I700" s="277"/>
    </row>
    <row r="701" spans="5:9" ht="15.75" customHeight="1">
      <c r="E701" s="274"/>
      <c r="F701" s="274"/>
      <c r="G701" s="274"/>
      <c r="H701" s="258"/>
      <c r="I701" s="277"/>
    </row>
    <row r="702" spans="5:9" ht="15.75" customHeight="1">
      <c r="E702" s="274"/>
      <c r="F702" s="274"/>
      <c r="G702" s="274"/>
      <c r="H702" s="258"/>
      <c r="I702" s="277"/>
    </row>
    <row r="703" spans="5:9" ht="15.75" customHeight="1">
      <c r="E703" s="274"/>
      <c r="F703" s="274"/>
      <c r="G703" s="274"/>
      <c r="H703" s="258"/>
      <c r="I703" s="277"/>
    </row>
    <row r="704" spans="5:9" ht="15.75" customHeight="1">
      <c r="E704" s="274"/>
      <c r="F704" s="274"/>
      <c r="G704" s="274"/>
      <c r="H704" s="258"/>
      <c r="I704" s="277"/>
    </row>
    <row r="705" spans="5:9" ht="15.75" customHeight="1">
      <c r="E705" s="274"/>
      <c r="F705" s="274"/>
      <c r="G705" s="274"/>
      <c r="H705" s="258"/>
      <c r="I705" s="277"/>
    </row>
    <row r="706" spans="5:9" ht="15.75" customHeight="1">
      <c r="E706" s="274"/>
      <c r="F706" s="274"/>
      <c r="G706" s="274"/>
      <c r="H706" s="258"/>
      <c r="I706" s="277"/>
    </row>
    <row r="707" spans="5:9" ht="15.75" customHeight="1">
      <c r="E707" s="274"/>
      <c r="F707" s="274"/>
      <c r="G707" s="274"/>
      <c r="H707" s="258"/>
      <c r="I707" s="277"/>
    </row>
    <row r="708" spans="5:9" ht="15.75" customHeight="1">
      <c r="E708" s="274"/>
      <c r="F708" s="274"/>
      <c r="G708" s="274"/>
      <c r="H708" s="258"/>
      <c r="I708" s="277"/>
    </row>
    <row r="709" spans="5:9" ht="15.75" customHeight="1">
      <c r="E709" s="274"/>
      <c r="F709" s="274"/>
      <c r="G709" s="274"/>
      <c r="H709" s="258"/>
      <c r="I709" s="277"/>
    </row>
    <row r="710" spans="5:9" ht="15.75" customHeight="1">
      <c r="E710" s="274"/>
      <c r="F710" s="274"/>
      <c r="G710" s="274"/>
      <c r="H710" s="258"/>
      <c r="I710" s="277"/>
    </row>
    <row r="711" spans="5:9" ht="15.75" customHeight="1">
      <c r="E711" s="274"/>
      <c r="F711" s="274"/>
      <c r="G711" s="274"/>
      <c r="H711" s="258"/>
      <c r="I711" s="277"/>
    </row>
    <row r="712" spans="5:9" ht="15.75" customHeight="1">
      <c r="E712" s="274"/>
      <c r="F712" s="274"/>
      <c r="G712" s="274"/>
      <c r="H712" s="258"/>
      <c r="I712" s="277"/>
    </row>
    <row r="713" spans="5:9" ht="15.75" customHeight="1">
      <c r="E713" s="274"/>
      <c r="F713" s="274"/>
      <c r="G713" s="274"/>
      <c r="H713" s="258"/>
      <c r="I713" s="277"/>
    </row>
    <row r="714" spans="5:9" ht="15.75" customHeight="1">
      <c r="E714" s="274"/>
      <c r="F714" s="274"/>
      <c r="G714" s="274"/>
      <c r="H714" s="258"/>
      <c r="I714" s="277"/>
    </row>
    <row r="715" spans="5:9" ht="15.75" customHeight="1">
      <c r="E715" s="274"/>
      <c r="F715" s="274"/>
      <c r="G715" s="274"/>
      <c r="H715" s="258"/>
      <c r="I715" s="277"/>
    </row>
    <row r="716" spans="5:9" ht="15.75" customHeight="1">
      <c r="E716" s="274"/>
      <c r="F716" s="274"/>
      <c r="G716" s="274"/>
      <c r="H716" s="258"/>
      <c r="I716" s="277"/>
    </row>
    <row r="717" spans="5:9" ht="15.75" customHeight="1">
      <c r="E717" s="274"/>
      <c r="F717" s="274"/>
      <c r="G717" s="274"/>
      <c r="H717" s="258"/>
      <c r="I717" s="277"/>
    </row>
    <row r="718" spans="5:9" ht="15.75" customHeight="1">
      <c r="E718" s="274"/>
      <c r="F718" s="274"/>
      <c r="G718" s="274"/>
      <c r="H718" s="258"/>
      <c r="I718" s="277"/>
    </row>
    <row r="719" spans="5:9" ht="15.75" customHeight="1">
      <c r="E719" s="274"/>
      <c r="F719" s="274"/>
      <c r="G719" s="274"/>
      <c r="H719" s="258"/>
      <c r="I719" s="277"/>
    </row>
    <row r="720" spans="5:9" ht="15.75" customHeight="1">
      <c r="E720" s="274"/>
      <c r="F720" s="274"/>
      <c r="G720" s="274"/>
      <c r="H720" s="258"/>
      <c r="I720" s="277"/>
    </row>
    <row r="721" spans="5:9" ht="15.75" customHeight="1">
      <c r="E721" s="274"/>
      <c r="F721" s="274"/>
      <c r="G721" s="274"/>
      <c r="H721" s="258"/>
      <c r="I721" s="277"/>
    </row>
    <row r="722" spans="5:9" ht="15.75" customHeight="1">
      <c r="E722" s="274"/>
      <c r="F722" s="274"/>
      <c r="G722" s="274"/>
      <c r="H722" s="258"/>
      <c r="I722" s="277"/>
    </row>
    <row r="723" spans="5:9" ht="15.75" customHeight="1">
      <c r="E723" s="274"/>
      <c r="F723" s="274"/>
      <c r="G723" s="274"/>
      <c r="H723" s="258"/>
      <c r="I723" s="277"/>
    </row>
    <row r="724" spans="5:9" ht="15.75" customHeight="1">
      <c r="E724" s="274"/>
      <c r="F724" s="274"/>
      <c r="G724" s="274"/>
      <c r="H724" s="258"/>
      <c r="I724" s="277"/>
    </row>
    <row r="725" spans="5:9" ht="15.75" customHeight="1">
      <c r="E725" s="274"/>
      <c r="F725" s="274"/>
      <c r="G725" s="274"/>
      <c r="H725" s="258"/>
      <c r="I725" s="277"/>
    </row>
    <row r="726" spans="5:9" ht="15.75" customHeight="1">
      <c r="E726" s="274"/>
      <c r="F726" s="274"/>
      <c r="G726" s="274"/>
      <c r="H726" s="258"/>
      <c r="I726" s="277"/>
    </row>
    <row r="727" spans="5:9" ht="15.75" customHeight="1">
      <c r="E727" s="274"/>
      <c r="F727" s="274"/>
      <c r="G727" s="274"/>
      <c r="H727" s="258"/>
      <c r="I727" s="277"/>
    </row>
    <row r="728" spans="5:9" ht="15.75" customHeight="1">
      <c r="E728" s="274"/>
      <c r="F728" s="274"/>
      <c r="G728" s="274"/>
      <c r="H728" s="258"/>
      <c r="I728" s="277"/>
    </row>
    <row r="729" spans="5:9" ht="15.75" customHeight="1">
      <c r="E729" s="274"/>
      <c r="F729" s="274"/>
      <c r="G729" s="274"/>
      <c r="H729" s="258"/>
      <c r="I729" s="277"/>
    </row>
    <row r="730" spans="5:9" ht="15.75" customHeight="1">
      <c r="E730" s="274"/>
      <c r="F730" s="274"/>
      <c r="G730" s="274"/>
      <c r="H730" s="258"/>
      <c r="I730" s="277"/>
    </row>
    <row r="731" spans="5:9" ht="15.75" customHeight="1">
      <c r="E731" s="274"/>
      <c r="F731" s="274"/>
      <c r="G731" s="274"/>
      <c r="H731" s="258"/>
      <c r="I731" s="277"/>
    </row>
    <row r="732" spans="5:9" ht="15.75" customHeight="1">
      <c r="E732" s="274"/>
      <c r="F732" s="274"/>
      <c r="G732" s="274"/>
      <c r="H732" s="258"/>
      <c r="I732" s="277"/>
    </row>
    <row r="733" spans="5:9" ht="15.75" customHeight="1">
      <c r="E733" s="274"/>
      <c r="F733" s="274"/>
      <c r="G733" s="274"/>
      <c r="H733" s="258"/>
      <c r="I733" s="277"/>
    </row>
    <row r="734" spans="5:9" ht="15.75" customHeight="1">
      <c r="E734" s="274"/>
      <c r="F734" s="274"/>
      <c r="G734" s="274"/>
      <c r="H734" s="258"/>
      <c r="I734" s="277"/>
    </row>
    <row r="735" spans="5:9" ht="15.75" customHeight="1">
      <c r="E735" s="274"/>
      <c r="F735" s="274"/>
      <c r="G735" s="274"/>
      <c r="H735" s="258"/>
      <c r="I735" s="277"/>
    </row>
    <row r="736" spans="5:9" ht="15.75" customHeight="1">
      <c r="E736" s="274"/>
      <c r="F736" s="274"/>
      <c r="G736" s="274"/>
      <c r="H736" s="258"/>
      <c r="I736" s="277"/>
    </row>
    <row r="737" spans="5:9" ht="15.75" customHeight="1">
      <c r="E737" s="274"/>
      <c r="F737" s="274"/>
      <c r="G737" s="274"/>
      <c r="H737" s="258"/>
      <c r="I737" s="277"/>
    </row>
    <row r="738" spans="5:9" ht="15.75" customHeight="1">
      <c r="E738" s="274"/>
      <c r="F738" s="274"/>
      <c r="G738" s="274"/>
      <c r="H738" s="258"/>
      <c r="I738" s="277"/>
    </row>
    <row r="739" spans="5:9" ht="15.75" customHeight="1">
      <c r="E739" s="274"/>
      <c r="F739" s="274"/>
      <c r="G739" s="274"/>
      <c r="H739" s="258"/>
      <c r="I739" s="277"/>
    </row>
    <row r="740" spans="5:9" ht="15.75" customHeight="1">
      <c r="E740" s="274"/>
      <c r="F740" s="274"/>
      <c r="G740" s="274"/>
      <c r="H740" s="258"/>
      <c r="I740" s="277"/>
    </row>
    <row r="741" spans="5:9" ht="15.75" customHeight="1">
      <c r="E741" s="274"/>
      <c r="F741" s="274"/>
      <c r="G741" s="274"/>
      <c r="H741" s="258"/>
      <c r="I741" s="277"/>
    </row>
    <row r="742" spans="5:9" ht="15.75" customHeight="1">
      <c r="E742" s="274"/>
      <c r="F742" s="274"/>
      <c r="G742" s="274"/>
      <c r="H742" s="258"/>
      <c r="I742" s="277"/>
    </row>
    <row r="743" spans="5:9" ht="15.75" customHeight="1">
      <c r="E743" s="274"/>
      <c r="F743" s="274"/>
      <c r="G743" s="274"/>
      <c r="H743" s="258"/>
      <c r="I743" s="277"/>
    </row>
    <row r="744" spans="5:9" ht="15.75" customHeight="1">
      <c r="E744" s="274"/>
      <c r="F744" s="274"/>
      <c r="G744" s="274"/>
      <c r="H744" s="258"/>
      <c r="I744" s="277"/>
    </row>
    <row r="745" spans="5:9" ht="15.75" customHeight="1">
      <c r="E745" s="274"/>
      <c r="F745" s="274"/>
      <c r="G745" s="274"/>
      <c r="H745" s="258"/>
      <c r="I745" s="277"/>
    </row>
    <row r="746" spans="5:9" ht="15.75" customHeight="1">
      <c r="E746" s="274"/>
      <c r="F746" s="274"/>
      <c r="G746" s="274"/>
      <c r="H746" s="258"/>
      <c r="I746" s="277"/>
    </row>
    <row r="747" spans="5:9" ht="15.75" customHeight="1">
      <c r="E747" s="274"/>
      <c r="F747" s="274"/>
      <c r="G747" s="274"/>
      <c r="H747" s="258"/>
      <c r="I747" s="277"/>
    </row>
    <row r="748" spans="5:9" ht="15.75" customHeight="1">
      <c r="E748" s="274"/>
      <c r="F748" s="274"/>
      <c r="G748" s="274"/>
      <c r="H748" s="258"/>
      <c r="I748" s="277"/>
    </row>
    <row r="749" spans="5:9" ht="15.75" customHeight="1">
      <c r="E749" s="274"/>
      <c r="F749" s="274"/>
      <c r="G749" s="274"/>
      <c r="H749" s="258"/>
      <c r="I749" s="277"/>
    </row>
    <row r="750" spans="5:9" ht="15.75" customHeight="1">
      <c r="E750" s="274"/>
      <c r="F750" s="274"/>
      <c r="G750" s="274"/>
      <c r="H750" s="258"/>
      <c r="I750" s="277"/>
    </row>
    <row r="751" spans="5:9" ht="15.75" customHeight="1">
      <c r="E751" s="274"/>
      <c r="F751" s="274"/>
      <c r="G751" s="274"/>
      <c r="H751" s="258"/>
      <c r="I751" s="277"/>
    </row>
    <row r="752" spans="5:9" ht="15.75" customHeight="1">
      <c r="E752" s="274"/>
      <c r="F752" s="274"/>
      <c r="G752" s="274"/>
      <c r="H752" s="258"/>
      <c r="I752" s="277"/>
    </row>
    <row r="753" spans="5:9" ht="15.75" customHeight="1">
      <c r="E753" s="274"/>
      <c r="F753" s="274"/>
      <c r="G753" s="274"/>
      <c r="H753" s="258"/>
      <c r="I753" s="277"/>
    </row>
    <row r="754" spans="5:9" ht="15.75" customHeight="1">
      <c r="E754" s="274"/>
      <c r="F754" s="274"/>
      <c r="G754" s="274"/>
      <c r="H754" s="258"/>
      <c r="I754" s="277"/>
    </row>
    <row r="755" spans="5:9" ht="15.75" customHeight="1">
      <c r="E755" s="274"/>
      <c r="F755" s="274"/>
      <c r="G755" s="274"/>
      <c r="H755" s="258"/>
      <c r="I755" s="277"/>
    </row>
    <row r="756" spans="5:9" ht="15.75" customHeight="1">
      <c r="E756" s="274"/>
      <c r="F756" s="274"/>
      <c r="G756" s="274"/>
      <c r="H756" s="258"/>
      <c r="I756" s="277"/>
    </row>
    <row r="757" spans="5:9" ht="15.75" customHeight="1">
      <c r="E757" s="274"/>
      <c r="F757" s="274"/>
      <c r="G757" s="274"/>
      <c r="H757" s="258"/>
      <c r="I757" s="277"/>
    </row>
    <row r="758" spans="5:9" ht="15.75" customHeight="1">
      <c r="E758" s="274"/>
      <c r="F758" s="274"/>
      <c r="G758" s="274"/>
      <c r="H758" s="258"/>
      <c r="I758" s="277"/>
    </row>
    <row r="759" spans="5:9" ht="15.75" customHeight="1">
      <c r="E759" s="274"/>
      <c r="F759" s="274"/>
      <c r="G759" s="274"/>
      <c r="H759" s="258"/>
      <c r="I759" s="277"/>
    </row>
    <row r="760" spans="5:9" ht="15.75" customHeight="1">
      <c r="E760" s="274"/>
      <c r="F760" s="274"/>
      <c r="G760" s="274"/>
      <c r="H760" s="258"/>
      <c r="I760" s="277"/>
    </row>
    <row r="761" spans="5:9" ht="15.75" customHeight="1">
      <c r="E761" s="274"/>
      <c r="F761" s="274"/>
      <c r="G761" s="274"/>
      <c r="H761" s="258"/>
      <c r="I761" s="277"/>
    </row>
    <row r="762" spans="5:9" ht="15.75" customHeight="1">
      <c r="E762" s="274"/>
      <c r="F762" s="274"/>
      <c r="G762" s="274"/>
      <c r="H762" s="258"/>
      <c r="I762" s="277"/>
    </row>
    <row r="763" spans="5:9" ht="15.75" customHeight="1">
      <c r="E763" s="274"/>
      <c r="F763" s="274"/>
      <c r="G763" s="274"/>
      <c r="H763" s="258"/>
      <c r="I763" s="277"/>
    </row>
    <row r="764" spans="5:9" ht="15.75" customHeight="1">
      <c r="E764" s="274"/>
      <c r="F764" s="274"/>
      <c r="G764" s="274"/>
      <c r="H764" s="258"/>
      <c r="I764" s="277"/>
    </row>
    <row r="765" spans="5:9" ht="15.75" customHeight="1">
      <c r="E765" s="274"/>
      <c r="F765" s="274"/>
      <c r="G765" s="274"/>
      <c r="H765" s="258"/>
      <c r="I765" s="277"/>
    </row>
    <row r="766" spans="5:9" ht="15.75" customHeight="1">
      <c r="E766" s="274"/>
      <c r="F766" s="274"/>
      <c r="G766" s="274"/>
      <c r="H766" s="258"/>
      <c r="I766" s="277"/>
    </row>
    <row r="767" spans="5:9" ht="15.75" customHeight="1">
      <c r="E767" s="274"/>
      <c r="F767" s="274"/>
      <c r="G767" s="274"/>
      <c r="H767" s="258"/>
      <c r="I767" s="277"/>
    </row>
    <row r="768" spans="5:9" ht="15.75" customHeight="1">
      <c r="E768" s="274"/>
      <c r="F768" s="274"/>
      <c r="G768" s="274"/>
      <c r="H768" s="258"/>
      <c r="I768" s="277"/>
    </row>
    <row r="769" spans="5:9" ht="15.75" customHeight="1">
      <c r="E769" s="274"/>
      <c r="F769" s="274"/>
      <c r="G769" s="274"/>
      <c r="H769" s="258"/>
      <c r="I769" s="277"/>
    </row>
    <row r="770" spans="5:9" ht="15.75" customHeight="1">
      <c r="E770" s="274"/>
      <c r="F770" s="274"/>
      <c r="G770" s="274"/>
      <c r="H770" s="258"/>
      <c r="I770" s="277"/>
    </row>
    <row r="771" spans="5:9" ht="15.75" customHeight="1">
      <c r="E771" s="274"/>
      <c r="F771" s="274"/>
      <c r="G771" s="274"/>
      <c r="H771" s="258"/>
      <c r="I771" s="277"/>
    </row>
    <row r="772" spans="5:9" ht="15.75" customHeight="1">
      <c r="E772" s="274"/>
      <c r="F772" s="274"/>
      <c r="G772" s="274"/>
      <c r="H772" s="258"/>
      <c r="I772" s="277"/>
    </row>
    <row r="773" spans="5:9" ht="15.75" customHeight="1">
      <c r="E773" s="274"/>
      <c r="F773" s="274"/>
      <c r="G773" s="274"/>
      <c r="H773" s="258"/>
      <c r="I773" s="277"/>
    </row>
    <row r="774" spans="5:9" ht="15.75" customHeight="1">
      <c r="E774" s="274"/>
      <c r="F774" s="274"/>
      <c r="G774" s="274"/>
      <c r="H774" s="258"/>
      <c r="I774" s="277"/>
    </row>
    <row r="775" spans="5:9" ht="15.75" customHeight="1">
      <c r="E775" s="274"/>
      <c r="F775" s="274"/>
      <c r="G775" s="274"/>
      <c r="H775" s="258"/>
      <c r="I775" s="277"/>
    </row>
    <row r="776" spans="5:9" ht="15.75" customHeight="1">
      <c r="E776" s="274"/>
      <c r="F776" s="274"/>
      <c r="G776" s="274"/>
      <c r="H776" s="258"/>
      <c r="I776" s="277"/>
    </row>
    <row r="777" spans="5:9" ht="15.75" customHeight="1">
      <c r="E777" s="274"/>
      <c r="F777" s="274"/>
      <c r="G777" s="274"/>
      <c r="H777" s="258"/>
      <c r="I777" s="277"/>
    </row>
    <row r="778" spans="5:9" ht="15.75" customHeight="1">
      <c r="E778" s="274"/>
      <c r="F778" s="274"/>
      <c r="G778" s="274"/>
      <c r="H778" s="258"/>
      <c r="I778" s="277"/>
    </row>
    <row r="779" spans="5:9" ht="15.75" customHeight="1">
      <c r="E779" s="274"/>
      <c r="F779" s="274"/>
      <c r="G779" s="274"/>
      <c r="H779" s="258"/>
      <c r="I779" s="277"/>
    </row>
    <row r="780" spans="5:9" ht="15.75" customHeight="1">
      <c r="E780" s="274"/>
      <c r="F780" s="274"/>
      <c r="G780" s="274"/>
      <c r="H780" s="258"/>
      <c r="I780" s="277"/>
    </row>
    <row r="781" spans="5:9" ht="15.75" customHeight="1">
      <c r="E781" s="274"/>
      <c r="F781" s="274"/>
      <c r="G781" s="274"/>
      <c r="H781" s="258"/>
      <c r="I781" s="277"/>
    </row>
    <row r="782" spans="5:9" ht="15.75" customHeight="1">
      <c r="E782" s="274"/>
      <c r="F782" s="274"/>
      <c r="G782" s="274"/>
      <c r="H782" s="258"/>
      <c r="I782" s="277"/>
    </row>
    <row r="783" spans="5:9" ht="15.75" customHeight="1">
      <c r="E783" s="274"/>
      <c r="F783" s="274"/>
      <c r="G783" s="274"/>
      <c r="H783" s="258"/>
      <c r="I783" s="277"/>
    </row>
    <row r="784" spans="5:9" ht="15.75" customHeight="1">
      <c r="E784" s="274"/>
      <c r="F784" s="274"/>
      <c r="G784" s="274"/>
      <c r="H784" s="258"/>
      <c r="I784" s="277"/>
    </row>
    <row r="785" spans="5:9" ht="15.75" customHeight="1">
      <c r="E785" s="274"/>
      <c r="F785" s="274"/>
      <c r="G785" s="274"/>
      <c r="H785" s="258"/>
      <c r="I785" s="277"/>
    </row>
    <row r="786" spans="5:9" ht="15.75" customHeight="1">
      <c r="E786" s="274"/>
      <c r="F786" s="274"/>
      <c r="G786" s="274"/>
      <c r="H786" s="258"/>
      <c r="I786" s="277"/>
    </row>
    <row r="787" spans="5:9" ht="15.75" customHeight="1">
      <c r="E787" s="274"/>
      <c r="F787" s="274"/>
      <c r="G787" s="274"/>
      <c r="H787" s="258"/>
      <c r="I787" s="277"/>
    </row>
    <row r="788" spans="5:9" ht="15.75" customHeight="1">
      <c r="E788" s="274"/>
      <c r="F788" s="274"/>
      <c r="G788" s="274"/>
      <c r="H788" s="258"/>
      <c r="I788" s="277"/>
    </row>
    <row r="789" spans="5:9" ht="15.75" customHeight="1">
      <c r="E789" s="274"/>
      <c r="F789" s="274"/>
      <c r="G789" s="274"/>
      <c r="H789" s="258"/>
      <c r="I789" s="277"/>
    </row>
    <row r="790" spans="5:9" ht="15.75" customHeight="1">
      <c r="E790" s="274"/>
      <c r="F790" s="274"/>
      <c r="G790" s="274"/>
      <c r="H790" s="258"/>
      <c r="I790" s="277"/>
    </row>
    <row r="791" spans="5:9" ht="15.75" customHeight="1">
      <c r="E791" s="274"/>
      <c r="F791" s="274"/>
      <c r="G791" s="274"/>
      <c r="H791" s="258"/>
      <c r="I791" s="277"/>
    </row>
    <row r="792" spans="5:9" ht="15.75" customHeight="1">
      <c r="E792" s="274"/>
      <c r="F792" s="274"/>
      <c r="G792" s="274"/>
      <c r="H792" s="258"/>
      <c r="I792" s="277"/>
    </row>
    <row r="793" spans="5:9" ht="15.75" customHeight="1">
      <c r="E793" s="274"/>
      <c r="F793" s="274"/>
      <c r="G793" s="274"/>
      <c r="H793" s="258"/>
      <c r="I793" s="277"/>
    </row>
    <row r="794" spans="5:9" ht="15.75" customHeight="1">
      <c r="E794" s="274"/>
      <c r="F794" s="274"/>
      <c r="G794" s="274"/>
      <c r="H794" s="258"/>
      <c r="I794" s="277"/>
    </row>
    <row r="795" spans="5:9" ht="15.75" customHeight="1">
      <c r="E795" s="274"/>
      <c r="F795" s="274"/>
      <c r="G795" s="274"/>
      <c r="H795" s="258"/>
      <c r="I795" s="277"/>
    </row>
    <row r="796" spans="5:9" ht="15.75" customHeight="1">
      <c r="E796" s="274"/>
      <c r="F796" s="274"/>
      <c r="G796" s="274"/>
      <c r="H796" s="258"/>
      <c r="I796" s="277"/>
    </row>
    <row r="797" spans="5:9" ht="15.75" customHeight="1">
      <c r="E797" s="274"/>
      <c r="F797" s="274"/>
      <c r="G797" s="274"/>
      <c r="H797" s="258"/>
      <c r="I797" s="277"/>
    </row>
    <row r="798" spans="5:9" ht="15.75" customHeight="1">
      <c r="E798" s="274"/>
      <c r="F798" s="274"/>
      <c r="G798" s="274"/>
      <c r="H798" s="258"/>
      <c r="I798" s="277"/>
    </row>
    <row r="799" spans="5:9" ht="15.75" customHeight="1">
      <c r="E799" s="274"/>
      <c r="F799" s="274"/>
      <c r="G799" s="274"/>
      <c r="H799" s="258"/>
      <c r="I799" s="277"/>
    </row>
    <row r="800" spans="5:9" ht="15.75" customHeight="1">
      <c r="E800" s="274"/>
      <c r="F800" s="274"/>
      <c r="G800" s="274"/>
      <c r="H800" s="258"/>
      <c r="I800" s="277"/>
    </row>
    <row r="801" spans="5:9" ht="15.75" customHeight="1">
      <c r="E801" s="274"/>
      <c r="F801" s="274"/>
      <c r="G801" s="274"/>
      <c r="H801" s="258"/>
      <c r="I801" s="277"/>
    </row>
    <row r="802" spans="5:9" ht="15.75" customHeight="1">
      <c r="E802" s="274"/>
      <c r="F802" s="274"/>
      <c r="G802" s="274"/>
      <c r="H802" s="258"/>
      <c r="I802" s="277"/>
    </row>
    <row r="803" spans="5:9" ht="15.75" customHeight="1">
      <c r="E803" s="274"/>
      <c r="F803" s="274"/>
      <c r="G803" s="274"/>
      <c r="H803" s="258"/>
      <c r="I803" s="277"/>
    </row>
    <row r="804" spans="5:9" ht="15.75" customHeight="1">
      <c r="E804" s="274"/>
      <c r="F804" s="274"/>
      <c r="G804" s="274"/>
      <c r="H804" s="258"/>
      <c r="I804" s="277"/>
    </row>
    <row r="805" spans="5:9" ht="15.75" customHeight="1">
      <c r="E805" s="274"/>
      <c r="F805" s="274"/>
      <c r="G805" s="274"/>
      <c r="H805" s="258"/>
      <c r="I805" s="277"/>
    </row>
    <row r="806" spans="5:9" ht="15.75" customHeight="1">
      <c r="E806" s="274"/>
      <c r="F806" s="274"/>
      <c r="G806" s="274"/>
      <c r="H806" s="258"/>
      <c r="I806" s="277"/>
    </row>
    <row r="807" spans="5:9" ht="15.75" customHeight="1">
      <c r="E807" s="274"/>
      <c r="F807" s="274"/>
      <c r="G807" s="274"/>
      <c r="H807" s="258"/>
      <c r="I807" s="277"/>
    </row>
    <row r="808" spans="5:9" ht="15.75" customHeight="1">
      <c r="E808" s="274"/>
      <c r="F808" s="274"/>
      <c r="G808" s="274"/>
      <c r="H808" s="258"/>
      <c r="I808" s="277"/>
    </row>
    <row r="809" spans="5:9" ht="15.75" customHeight="1">
      <c r="E809" s="274"/>
      <c r="F809" s="274"/>
      <c r="G809" s="274"/>
      <c r="H809" s="258"/>
      <c r="I809" s="277"/>
    </row>
    <row r="810" spans="5:9" ht="15.75" customHeight="1">
      <c r="E810" s="274"/>
      <c r="F810" s="274"/>
      <c r="G810" s="274"/>
      <c r="H810" s="258"/>
      <c r="I810" s="277"/>
    </row>
    <row r="811" spans="5:9" ht="15.75" customHeight="1">
      <c r="E811" s="274"/>
      <c r="F811" s="274"/>
      <c r="G811" s="274"/>
      <c r="H811" s="258"/>
      <c r="I811" s="277"/>
    </row>
    <row r="812" spans="5:9" ht="15.75" customHeight="1">
      <c r="E812" s="274"/>
      <c r="F812" s="274"/>
      <c r="G812" s="274"/>
      <c r="H812" s="258"/>
      <c r="I812" s="277"/>
    </row>
    <row r="813" spans="5:9" ht="15.75" customHeight="1">
      <c r="E813" s="274"/>
      <c r="F813" s="274"/>
      <c r="G813" s="274"/>
      <c r="H813" s="258"/>
      <c r="I813" s="277"/>
    </row>
    <row r="814" spans="5:9" ht="15.75" customHeight="1">
      <c r="E814" s="274"/>
      <c r="F814" s="274"/>
      <c r="G814" s="274"/>
      <c r="H814" s="258"/>
      <c r="I814" s="277"/>
    </row>
    <row r="815" spans="5:9" ht="15.75" customHeight="1">
      <c r="E815" s="274"/>
      <c r="F815" s="274"/>
      <c r="G815" s="274"/>
      <c r="H815" s="258"/>
      <c r="I815" s="277"/>
    </row>
    <row r="816" spans="5:9" ht="15.75" customHeight="1">
      <c r="E816" s="274"/>
      <c r="F816" s="274"/>
      <c r="G816" s="274"/>
      <c r="H816" s="258"/>
      <c r="I816" s="277"/>
    </row>
    <row r="817" spans="5:9" ht="15.75" customHeight="1">
      <c r="E817" s="274"/>
      <c r="F817" s="274"/>
      <c r="G817" s="274"/>
      <c r="H817" s="258"/>
      <c r="I817" s="277"/>
    </row>
    <row r="818" spans="5:9" ht="15.75" customHeight="1">
      <c r="E818" s="274"/>
      <c r="F818" s="274"/>
      <c r="G818" s="274"/>
      <c r="H818" s="258"/>
      <c r="I818" s="277"/>
    </row>
    <row r="819" spans="5:9" ht="15.75" customHeight="1">
      <c r="E819" s="274"/>
      <c r="F819" s="274"/>
      <c r="G819" s="274"/>
      <c r="H819" s="258"/>
      <c r="I819" s="277"/>
    </row>
    <row r="820" spans="5:9" ht="15.75" customHeight="1">
      <c r="E820" s="274"/>
      <c r="F820" s="274"/>
      <c r="G820" s="274"/>
      <c r="H820" s="258"/>
      <c r="I820" s="277"/>
    </row>
    <row r="821" spans="5:9" ht="15.75" customHeight="1">
      <c r="E821" s="274"/>
      <c r="F821" s="274"/>
      <c r="G821" s="274"/>
      <c r="H821" s="258"/>
      <c r="I821" s="277"/>
    </row>
    <row r="822" spans="5:9" ht="15.75" customHeight="1">
      <c r="E822" s="274"/>
      <c r="F822" s="274"/>
      <c r="G822" s="274"/>
      <c r="H822" s="258"/>
      <c r="I822" s="277"/>
    </row>
    <row r="823" spans="5:9" ht="15.75" customHeight="1">
      <c r="E823" s="274"/>
      <c r="F823" s="274"/>
      <c r="G823" s="274"/>
      <c r="H823" s="258"/>
      <c r="I823" s="277"/>
    </row>
    <row r="824" spans="5:9" ht="15.75" customHeight="1">
      <c r="E824" s="274"/>
      <c r="F824" s="274"/>
      <c r="G824" s="274"/>
      <c r="H824" s="258"/>
      <c r="I824" s="277"/>
    </row>
    <row r="825" spans="5:9" ht="15.75" customHeight="1">
      <c r="E825" s="274"/>
      <c r="F825" s="274"/>
      <c r="G825" s="274"/>
      <c r="H825" s="258"/>
      <c r="I825" s="277"/>
    </row>
    <row r="826" spans="5:9" ht="15.75" customHeight="1">
      <c r="E826" s="274"/>
      <c r="F826" s="274"/>
      <c r="G826" s="274"/>
      <c r="H826" s="258"/>
      <c r="I826" s="277"/>
    </row>
    <row r="827" spans="5:9" ht="15.75" customHeight="1">
      <c r="E827" s="274"/>
      <c r="F827" s="274"/>
      <c r="G827" s="274"/>
      <c r="H827" s="258"/>
      <c r="I827" s="277"/>
    </row>
    <row r="828" spans="5:9" ht="15.75" customHeight="1">
      <c r="E828" s="274"/>
      <c r="F828" s="274"/>
      <c r="G828" s="274"/>
      <c r="H828" s="258"/>
      <c r="I828" s="277"/>
    </row>
    <row r="829" spans="5:9" ht="15.75" customHeight="1">
      <c r="E829" s="274"/>
      <c r="F829" s="274"/>
      <c r="G829" s="274"/>
      <c r="H829" s="258"/>
      <c r="I829" s="277"/>
    </row>
    <row r="830" spans="5:9" ht="15.75" customHeight="1">
      <c r="E830" s="274"/>
      <c r="F830" s="274"/>
      <c r="G830" s="274"/>
      <c r="H830" s="258"/>
      <c r="I830" s="277"/>
    </row>
    <row r="831" spans="5:9" ht="15.75" customHeight="1">
      <c r="E831" s="274"/>
      <c r="F831" s="274"/>
      <c r="G831" s="274"/>
      <c r="H831" s="258"/>
      <c r="I831" s="277"/>
    </row>
    <row r="832" spans="5:9" ht="15.75" customHeight="1">
      <c r="E832" s="274"/>
      <c r="F832" s="274"/>
      <c r="G832" s="274"/>
      <c r="H832" s="258"/>
      <c r="I832" s="277"/>
    </row>
    <row r="833" spans="5:9" ht="15.75" customHeight="1">
      <c r="E833" s="274"/>
      <c r="F833" s="274"/>
      <c r="G833" s="274"/>
      <c r="H833" s="258"/>
      <c r="I833" s="277"/>
    </row>
    <row r="834" spans="5:9" ht="15.75" customHeight="1">
      <c r="E834" s="274"/>
      <c r="F834" s="274"/>
      <c r="G834" s="274"/>
      <c r="H834" s="258"/>
      <c r="I834" s="277"/>
    </row>
    <row r="835" spans="5:9" ht="15.75" customHeight="1">
      <c r="E835" s="274"/>
      <c r="F835" s="274"/>
      <c r="G835" s="274"/>
      <c r="H835" s="258"/>
      <c r="I835" s="277"/>
    </row>
    <row r="836" spans="5:9" ht="15.75" customHeight="1">
      <c r="E836" s="274"/>
      <c r="F836" s="274"/>
      <c r="G836" s="274"/>
      <c r="H836" s="258"/>
      <c r="I836" s="277"/>
    </row>
    <row r="837" spans="5:9" ht="15.75" customHeight="1">
      <c r="E837" s="274"/>
      <c r="F837" s="274"/>
      <c r="G837" s="274"/>
      <c r="H837" s="258"/>
      <c r="I837" s="277"/>
    </row>
    <row r="838" spans="5:9" ht="15.75" customHeight="1">
      <c r="E838" s="274"/>
      <c r="F838" s="274"/>
      <c r="G838" s="274"/>
      <c r="H838" s="258"/>
      <c r="I838" s="277"/>
    </row>
    <row r="839" spans="5:9" ht="15.75" customHeight="1">
      <c r="E839" s="274"/>
      <c r="F839" s="274"/>
      <c r="G839" s="274"/>
      <c r="H839" s="258"/>
      <c r="I839" s="277"/>
    </row>
    <row r="840" spans="5:9" ht="15.75" customHeight="1">
      <c r="E840" s="274"/>
      <c r="F840" s="274"/>
      <c r="G840" s="274"/>
      <c r="H840" s="258"/>
      <c r="I840" s="277"/>
    </row>
    <row r="841" spans="5:9" ht="15.75" customHeight="1">
      <c r="E841" s="274"/>
      <c r="F841" s="274"/>
      <c r="G841" s="274"/>
      <c r="H841" s="258"/>
      <c r="I841" s="277"/>
    </row>
    <row r="842" spans="5:9" ht="15.75" customHeight="1">
      <c r="E842" s="274"/>
      <c r="F842" s="274"/>
      <c r="G842" s="274"/>
      <c r="H842" s="258"/>
      <c r="I842" s="277"/>
    </row>
    <row r="843" spans="5:9" ht="15.75" customHeight="1">
      <c r="E843" s="274"/>
      <c r="F843" s="274"/>
      <c r="G843" s="274"/>
      <c r="H843" s="258"/>
      <c r="I843" s="277"/>
    </row>
    <row r="844" spans="5:9" ht="15.75" customHeight="1">
      <c r="E844" s="274"/>
      <c r="F844" s="274"/>
      <c r="G844" s="274"/>
      <c r="H844" s="258"/>
      <c r="I844" s="277"/>
    </row>
    <row r="845" spans="5:9" ht="15.75" customHeight="1">
      <c r="E845" s="274"/>
      <c r="F845" s="274"/>
      <c r="G845" s="274"/>
      <c r="H845" s="258"/>
      <c r="I845" s="277"/>
    </row>
    <row r="846" spans="5:9" ht="15.75" customHeight="1">
      <c r="E846" s="274"/>
      <c r="F846" s="274"/>
      <c r="G846" s="274"/>
      <c r="H846" s="258"/>
      <c r="I846" s="277"/>
    </row>
    <row r="847" spans="5:9" ht="15.75" customHeight="1">
      <c r="E847" s="274"/>
      <c r="F847" s="274"/>
      <c r="G847" s="274"/>
      <c r="H847" s="258"/>
      <c r="I847" s="277"/>
    </row>
    <row r="848" spans="5:9" ht="15.75" customHeight="1">
      <c r="E848" s="274"/>
      <c r="F848" s="274"/>
      <c r="G848" s="274"/>
      <c r="H848" s="258"/>
      <c r="I848" s="277"/>
    </row>
    <row r="849" spans="5:9" ht="15.75" customHeight="1">
      <c r="E849" s="274"/>
      <c r="F849" s="274"/>
      <c r="G849" s="274"/>
      <c r="H849" s="258"/>
      <c r="I849" s="277"/>
    </row>
    <row r="850" spans="5:9" ht="15.75" customHeight="1">
      <c r="E850" s="274"/>
      <c r="F850" s="274"/>
      <c r="G850" s="274"/>
      <c r="H850" s="258"/>
      <c r="I850" s="277"/>
    </row>
    <row r="851" spans="5:9" ht="15.75" customHeight="1">
      <c r="E851" s="274"/>
      <c r="F851" s="274"/>
      <c r="G851" s="274"/>
      <c r="H851" s="258"/>
      <c r="I851" s="277"/>
    </row>
    <row r="852" spans="5:9" ht="15.75" customHeight="1">
      <c r="E852" s="274"/>
      <c r="F852" s="274"/>
      <c r="G852" s="274"/>
      <c r="H852" s="258"/>
      <c r="I852" s="277"/>
    </row>
    <row r="853" spans="5:9" ht="15.75" customHeight="1">
      <c r="E853" s="274"/>
      <c r="F853" s="274"/>
      <c r="G853" s="274"/>
      <c r="H853" s="258"/>
      <c r="I853" s="277"/>
    </row>
    <row r="854" spans="5:9" ht="15.75" customHeight="1">
      <c r="E854" s="274"/>
      <c r="F854" s="274"/>
      <c r="G854" s="274"/>
      <c r="H854" s="258"/>
      <c r="I854" s="277"/>
    </row>
    <row r="855" spans="5:9" ht="15.75" customHeight="1">
      <c r="E855" s="274"/>
      <c r="F855" s="274"/>
      <c r="G855" s="274"/>
      <c r="H855" s="258"/>
      <c r="I855" s="277"/>
    </row>
    <row r="856" spans="5:9" ht="15.75" customHeight="1">
      <c r="E856" s="274"/>
      <c r="F856" s="274"/>
      <c r="G856" s="274"/>
      <c r="H856" s="258"/>
      <c r="I856" s="277"/>
    </row>
    <row r="857" spans="5:9" ht="15.75" customHeight="1">
      <c r="E857" s="274"/>
      <c r="F857" s="274"/>
      <c r="G857" s="274"/>
      <c r="H857" s="258"/>
      <c r="I857" s="277"/>
    </row>
    <row r="858" spans="5:9" ht="15.75" customHeight="1">
      <c r="E858" s="274"/>
      <c r="F858" s="274"/>
      <c r="G858" s="274"/>
      <c r="H858" s="258"/>
      <c r="I858" s="277"/>
    </row>
    <row r="859" spans="5:9" ht="15.75" customHeight="1">
      <c r="E859" s="274"/>
      <c r="F859" s="274"/>
      <c r="G859" s="274"/>
      <c r="H859" s="258"/>
      <c r="I859" s="277"/>
    </row>
    <row r="860" spans="5:9" ht="15.75" customHeight="1">
      <c r="E860" s="274"/>
      <c r="F860" s="274"/>
      <c r="G860" s="274"/>
      <c r="H860" s="258"/>
      <c r="I860" s="277"/>
    </row>
    <row r="861" spans="5:9" ht="15.75" customHeight="1">
      <c r="E861" s="274"/>
      <c r="F861" s="274"/>
      <c r="G861" s="274"/>
      <c r="H861" s="258"/>
      <c r="I861" s="277"/>
    </row>
    <row r="862" spans="5:9" ht="15.75" customHeight="1">
      <c r="E862" s="274"/>
      <c r="F862" s="274"/>
      <c r="G862" s="274"/>
      <c r="H862" s="258"/>
      <c r="I862" s="277"/>
    </row>
    <row r="863" spans="5:9" ht="15.75" customHeight="1">
      <c r="E863" s="274"/>
      <c r="F863" s="274"/>
      <c r="G863" s="274"/>
      <c r="H863" s="258"/>
      <c r="I863" s="277"/>
    </row>
    <row r="864" spans="5:9" ht="15.75" customHeight="1">
      <c r="E864" s="274"/>
      <c r="F864" s="274"/>
      <c r="G864" s="274"/>
      <c r="H864" s="258"/>
      <c r="I864" s="277"/>
    </row>
    <row r="865" spans="5:9" ht="15.75" customHeight="1">
      <c r="E865" s="274"/>
      <c r="F865" s="274"/>
      <c r="G865" s="274"/>
      <c r="H865" s="258"/>
      <c r="I865" s="277"/>
    </row>
    <row r="866" spans="5:9" ht="15.75" customHeight="1">
      <c r="E866" s="274"/>
      <c r="F866" s="274"/>
      <c r="G866" s="274"/>
      <c r="H866" s="258"/>
      <c r="I866" s="277"/>
    </row>
    <row r="867" spans="5:9" ht="15.75" customHeight="1">
      <c r="E867" s="274"/>
      <c r="F867" s="274"/>
      <c r="G867" s="274"/>
      <c r="H867" s="258"/>
      <c r="I867" s="277"/>
    </row>
    <row r="868" spans="5:9" ht="15.75" customHeight="1">
      <c r="E868" s="274"/>
      <c r="F868" s="274"/>
      <c r="G868" s="274"/>
      <c r="H868" s="258"/>
      <c r="I868" s="277"/>
    </row>
    <row r="869" spans="5:9" ht="15.75" customHeight="1">
      <c r="E869" s="274"/>
      <c r="F869" s="274"/>
      <c r="G869" s="274"/>
      <c r="H869" s="258"/>
      <c r="I869" s="277"/>
    </row>
    <row r="870" spans="5:9" ht="15.75" customHeight="1">
      <c r="E870" s="274"/>
      <c r="F870" s="274"/>
      <c r="G870" s="274"/>
      <c r="H870" s="258"/>
      <c r="I870" s="277"/>
    </row>
    <row r="871" spans="5:9" ht="15.75" customHeight="1">
      <c r="E871" s="274"/>
      <c r="F871" s="274"/>
      <c r="G871" s="274"/>
      <c r="H871" s="258"/>
      <c r="I871" s="277"/>
    </row>
    <row r="872" spans="5:9" ht="15.75" customHeight="1">
      <c r="E872" s="274"/>
      <c r="F872" s="274"/>
      <c r="G872" s="274"/>
      <c r="H872" s="258"/>
      <c r="I872" s="277"/>
    </row>
    <row r="873" spans="5:9" ht="15.75" customHeight="1">
      <c r="E873" s="274"/>
      <c r="F873" s="274"/>
      <c r="G873" s="274"/>
      <c r="H873" s="258"/>
      <c r="I873" s="277"/>
    </row>
    <row r="874" spans="5:9" ht="15.75" customHeight="1">
      <c r="E874" s="274"/>
      <c r="F874" s="274"/>
      <c r="G874" s="274"/>
      <c r="H874" s="258"/>
      <c r="I874" s="277"/>
    </row>
    <row r="875" spans="5:9" ht="15.75" customHeight="1">
      <c r="E875" s="274"/>
      <c r="F875" s="274"/>
      <c r="G875" s="274"/>
      <c r="H875" s="258"/>
      <c r="I875" s="277"/>
    </row>
    <row r="876" spans="5:9" ht="15.75" customHeight="1">
      <c r="E876" s="274"/>
      <c r="F876" s="274"/>
      <c r="G876" s="274"/>
      <c r="H876" s="258"/>
      <c r="I876" s="277"/>
    </row>
    <row r="877" spans="5:9" ht="15.75" customHeight="1">
      <c r="E877" s="274"/>
      <c r="F877" s="274"/>
      <c r="G877" s="274"/>
      <c r="H877" s="258"/>
      <c r="I877" s="277"/>
    </row>
    <row r="878" spans="5:9" ht="15.75" customHeight="1">
      <c r="E878" s="274"/>
      <c r="F878" s="274"/>
      <c r="G878" s="274"/>
      <c r="H878" s="258"/>
      <c r="I878" s="277"/>
    </row>
    <row r="879" spans="5:9" ht="15.75" customHeight="1">
      <c r="E879" s="274"/>
      <c r="F879" s="274"/>
      <c r="G879" s="274"/>
      <c r="H879" s="258"/>
      <c r="I879" s="277"/>
    </row>
    <row r="880" spans="5:9" ht="15.75" customHeight="1">
      <c r="E880" s="274"/>
      <c r="F880" s="274"/>
      <c r="G880" s="274"/>
      <c r="H880" s="258"/>
      <c r="I880" s="277"/>
    </row>
    <row r="881" spans="5:9" ht="15.75" customHeight="1">
      <c r="E881" s="274"/>
      <c r="F881" s="274"/>
      <c r="G881" s="274"/>
      <c r="H881" s="258"/>
      <c r="I881" s="277"/>
    </row>
    <row r="882" spans="5:9" ht="15.75" customHeight="1">
      <c r="E882" s="274"/>
      <c r="F882" s="274"/>
      <c r="G882" s="274"/>
      <c r="H882" s="258"/>
      <c r="I882" s="277"/>
    </row>
    <row r="883" spans="5:9" ht="15.75" customHeight="1">
      <c r="E883" s="274"/>
      <c r="F883" s="274"/>
      <c r="G883" s="274"/>
      <c r="H883" s="258"/>
      <c r="I883" s="277"/>
    </row>
    <row r="884" spans="5:9" ht="15.75" customHeight="1">
      <c r="E884" s="274"/>
      <c r="F884" s="274"/>
      <c r="G884" s="274"/>
      <c r="H884" s="258"/>
      <c r="I884" s="277"/>
    </row>
    <row r="885" spans="5:9" ht="15.75" customHeight="1">
      <c r="E885" s="274"/>
      <c r="F885" s="274"/>
      <c r="G885" s="274"/>
      <c r="H885" s="258"/>
      <c r="I885" s="277"/>
    </row>
    <row r="886" spans="5:9" ht="15.75" customHeight="1">
      <c r="E886" s="274"/>
      <c r="F886" s="274"/>
      <c r="G886" s="274"/>
      <c r="H886" s="258"/>
      <c r="I886" s="277"/>
    </row>
    <row r="887" spans="5:9" ht="15.75" customHeight="1">
      <c r="E887" s="274"/>
      <c r="F887" s="274"/>
      <c r="G887" s="274"/>
      <c r="H887" s="258"/>
      <c r="I887" s="277"/>
    </row>
    <row r="888" spans="5:9" ht="15.75" customHeight="1">
      <c r="E888" s="274"/>
      <c r="F888" s="274"/>
      <c r="G888" s="274"/>
      <c r="H888" s="258"/>
      <c r="I888" s="277"/>
    </row>
    <row r="889" spans="5:9" ht="15.75" customHeight="1">
      <c r="E889" s="274"/>
      <c r="F889" s="274"/>
      <c r="G889" s="274"/>
      <c r="H889" s="258"/>
      <c r="I889" s="277"/>
    </row>
    <row r="890" spans="5:9" ht="15.75" customHeight="1">
      <c r="E890" s="274"/>
      <c r="F890" s="274"/>
      <c r="G890" s="274"/>
      <c r="H890" s="258"/>
      <c r="I890" s="277"/>
    </row>
    <row r="891" spans="5:9" ht="15.75" customHeight="1">
      <c r="E891" s="274"/>
      <c r="F891" s="274"/>
      <c r="G891" s="274"/>
      <c r="H891" s="258"/>
      <c r="I891" s="277"/>
    </row>
    <row r="892" spans="5:9" ht="15.75" customHeight="1">
      <c r="E892" s="274"/>
      <c r="F892" s="274"/>
      <c r="G892" s="274"/>
      <c r="H892" s="258"/>
      <c r="I892" s="277"/>
    </row>
    <row r="893" spans="5:9" ht="15.75" customHeight="1">
      <c r="E893" s="274"/>
      <c r="F893" s="274"/>
      <c r="G893" s="274"/>
      <c r="H893" s="258"/>
      <c r="I893" s="277"/>
    </row>
    <row r="894" spans="5:9" ht="15.75" customHeight="1">
      <c r="E894" s="274"/>
      <c r="F894" s="274"/>
      <c r="G894" s="274"/>
      <c r="H894" s="258"/>
      <c r="I894" s="277"/>
    </row>
    <row r="895" spans="5:9" ht="15.75" customHeight="1">
      <c r="E895" s="274"/>
      <c r="F895" s="274"/>
      <c r="G895" s="274"/>
      <c r="H895" s="258"/>
      <c r="I895" s="277"/>
    </row>
    <row r="896" spans="5:9" ht="15.75" customHeight="1">
      <c r="E896" s="274"/>
      <c r="F896" s="274"/>
      <c r="G896" s="274"/>
      <c r="H896" s="258"/>
      <c r="I896" s="277"/>
    </row>
    <row r="897" spans="5:9" ht="15.75" customHeight="1">
      <c r="E897" s="274"/>
      <c r="F897" s="274"/>
      <c r="G897" s="274"/>
      <c r="H897" s="258"/>
      <c r="I897" s="277"/>
    </row>
    <row r="898" spans="5:9" ht="15.75" customHeight="1">
      <c r="E898" s="274"/>
      <c r="F898" s="274"/>
      <c r="G898" s="274"/>
      <c r="H898" s="258"/>
      <c r="I898" s="277"/>
    </row>
    <row r="899" spans="5:9" ht="15.75" customHeight="1">
      <c r="E899" s="274"/>
      <c r="F899" s="274"/>
      <c r="G899" s="274"/>
      <c r="H899" s="258"/>
      <c r="I899" s="277"/>
    </row>
    <row r="900" spans="5:9" ht="15.75" customHeight="1">
      <c r="E900" s="274"/>
      <c r="F900" s="274"/>
      <c r="G900" s="274"/>
      <c r="H900" s="258"/>
      <c r="I900" s="277"/>
    </row>
    <row r="901" spans="5:9" ht="15.75" customHeight="1">
      <c r="E901" s="274"/>
      <c r="F901" s="274"/>
      <c r="G901" s="274"/>
      <c r="H901" s="258"/>
      <c r="I901" s="277"/>
    </row>
    <row r="902" spans="5:9" ht="15.75" customHeight="1">
      <c r="E902" s="274"/>
      <c r="F902" s="274"/>
      <c r="G902" s="274"/>
      <c r="H902" s="258"/>
      <c r="I902" s="277"/>
    </row>
    <row r="903" spans="5:9" ht="15.75" customHeight="1">
      <c r="E903" s="274"/>
      <c r="F903" s="274"/>
      <c r="G903" s="274"/>
      <c r="H903" s="258"/>
      <c r="I903" s="277"/>
    </row>
    <row r="904" spans="5:9" ht="15.75" customHeight="1">
      <c r="E904" s="274"/>
      <c r="F904" s="274"/>
      <c r="G904" s="274"/>
      <c r="H904" s="258"/>
      <c r="I904" s="277"/>
    </row>
    <row r="905" spans="5:9" ht="15.75" customHeight="1">
      <c r="E905" s="274"/>
      <c r="F905" s="274"/>
      <c r="G905" s="274"/>
      <c r="H905" s="258"/>
      <c r="I905" s="277"/>
    </row>
    <row r="906" spans="5:9" ht="15.75" customHeight="1">
      <c r="E906" s="274"/>
      <c r="F906" s="274"/>
      <c r="G906" s="274"/>
      <c r="H906" s="258"/>
      <c r="I906" s="277"/>
    </row>
    <row r="907" spans="5:9" ht="15.75" customHeight="1">
      <c r="E907" s="274"/>
      <c r="F907" s="274"/>
      <c r="G907" s="274"/>
      <c r="H907" s="258"/>
      <c r="I907" s="277"/>
    </row>
    <row r="908" spans="5:9" ht="15.75" customHeight="1">
      <c r="E908" s="274"/>
      <c r="F908" s="274"/>
      <c r="G908" s="274"/>
      <c r="H908" s="258"/>
      <c r="I908" s="277"/>
    </row>
    <row r="909" spans="5:9" ht="15.75" customHeight="1">
      <c r="E909" s="274"/>
      <c r="F909" s="274"/>
      <c r="G909" s="274"/>
      <c r="H909" s="258"/>
      <c r="I909" s="277"/>
    </row>
    <row r="910" spans="5:9" ht="15.75" customHeight="1">
      <c r="E910" s="274"/>
      <c r="F910" s="274"/>
      <c r="G910" s="274"/>
      <c r="H910" s="258"/>
      <c r="I910" s="277"/>
    </row>
    <row r="911" spans="5:9" ht="15.75" customHeight="1">
      <c r="E911" s="274"/>
      <c r="F911" s="274"/>
      <c r="G911" s="274"/>
      <c r="H911" s="258"/>
      <c r="I911" s="277"/>
    </row>
    <row r="912" spans="5:9" ht="15.75" customHeight="1">
      <c r="E912" s="274"/>
      <c r="F912" s="274"/>
      <c r="G912" s="274"/>
      <c r="H912" s="258"/>
      <c r="I912" s="277"/>
    </row>
    <row r="913" spans="5:9" ht="15.75" customHeight="1">
      <c r="E913" s="274"/>
      <c r="F913" s="274"/>
      <c r="G913" s="274"/>
      <c r="H913" s="258"/>
      <c r="I913" s="277"/>
    </row>
    <row r="914" spans="5:9" ht="15.75" customHeight="1">
      <c r="E914" s="274"/>
      <c r="F914" s="274"/>
      <c r="G914" s="274"/>
      <c r="H914" s="258"/>
      <c r="I914" s="277"/>
    </row>
    <row r="915" spans="5:9" ht="15.75" customHeight="1">
      <c r="E915" s="274"/>
      <c r="F915" s="274"/>
      <c r="G915" s="274"/>
      <c r="H915" s="258"/>
      <c r="I915" s="277"/>
    </row>
    <row r="916" spans="5:9" ht="15.75" customHeight="1">
      <c r="E916" s="274"/>
      <c r="F916" s="274"/>
      <c r="G916" s="274"/>
      <c r="H916" s="258"/>
      <c r="I916" s="277"/>
    </row>
    <row r="917" spans="5:9" ht="15.75" customHeight="1">
      <c r="E917" s="274"/>
      <c r="F917" s="274"/>
      <c r="G917" s="274"/>
      <c r="H917" s="258"/>
      <c r="I917" s="277"/>
    </row>
    <row r="918" spans="5:9" ht="15.75" customHeight="1">
      <c r="E918" s="274"/>
      <c r="F918" s="274"/>
      <c r="G918" s="274"/>
      <c r="H918" s="258"/>
      <c r="I918" s="277"/>
    </row>
    <row r="919" spans="5:9" ht="15.75" customHeight="1">
      <c r="E919" s="274"/>
      <c r="F919" s="274"/>
      <c r="G919" s="274"/>
      <c r="H919" s="258"/>
      <c r="I919" s="277"/>
    </row>
    <row r="920" spans="5:9" ht="15.75" customHeight="1">
      <c r="E920" s="274"/>
      <c r="F920" s="274"/>
      <c r="G920" s="274"/>
      <c r="H920" s="258"/>
      <c r="I920" s="277"/>
    </row>
    <row r="921" spans="5:9" ht="15.75" customHeight="1">
      <c r="E921" s="274"/>
      <c r="F921" s="274"/>
      <c r="G921" s="274"/>
      <c r="H921" s="258"/>
      <c r="I921" s="277"/>
    </row>
    <row r="922" spans="5:9" ht="15.75" customHeight="1">
      <c r="E922" s="274"/>
      <c r="F922" s="274"/>
      <c r="G922" s="274"/>
      <c r="H922" s="258"/>
      <c r="I922" s="277"/>
    </row>
    <row r="923" spans="5:9" ht="15.75" customHeight="1">
      <c r="E923" s="274"/>
      <c r="F923" s="274"/>
      <c r="G923" s="274"/>
      <c r="H923" s="258"/>
      <c r="I923" s="277"/>
    </row>
    <row r="924" spans="5:9" ht="15.75" customHeight="1">
      <c r="E924" s="274"/>
      <c r="F924" s="274"/>
      <c r="G924" s="274"/>
      <c r="H924" s="258"/>
      <c r="I924" s="277"/>
    </row>
    <row r="925" spans="5:9" ht="15.75" customHeight="1">
      <c r="E925" s="274"/>
      <c r="F925" s="274"/>
      <c r="G925" s="274"/>
      <c r="H925" s="258"/>
      <c r="I925" s="277"/>
    </row>
    <row r="926" spans="5:9" ht="15.75" customHeight="1">
      <c r="E926" s="274"/>
      <c r="F926" s="274"/>
      <c r="G926" s="274"/>
      <c r="H926" s="258"/>
      <c r="I926" s="277"/>
    </row>
    <row r="927" spans="5:9" ht="15.75" customHeight="1">
      <c r="E927" s="274"/>
      <c r="F927" s="274"/>
      <c r="G927" s="274"/>
      <c r="H927" s="258"/>
      <c r="I927" s="277"/>
    </row>
    <row r="928" spans="5:9" ht="15.75" customHeight="1">
      <c r="E928" s="274"/>
      <c r="F928" s="274"/>
      <c r="G928" s="274"/>
      <c r="H928" s="258"/>
      <c r="I928" s="277"/>
    </row>
    <row r="929" spans="5:9" ht="15.75" customHeight="1">
      <c r="E929" s="274"/>
      <c r="F929" s="274"/>
      <c r="G929" s="274"/>
      <c r="H929" s="258"/>
      <c r="I929" s="277"/>
    </row>
    <row r="930" spans="5:9" ht="15.75" customHeight="1">
      <c r="E930" s="274"/>
      <c r="F930" s="274"/>
      <c r="G930" s="274"/>
      <c r="H930" s="258"/>
      <c r="I930" s="277"/>
    </row>
    <row r="931" spans="5:9" ht="15.75" customHeight="1">
      <c r="E931" s="274"/>
      <c r="F931" s="274"/>
      <c r="G931" s="274"/>
      <c r="H931" s="258"/>
      <c r="I931" s="277"/>
    </row>
    <row r="932" spans="5:9" ht="15.75" customHeight="1">
      <c r="E932" s="274"/>
      <c r="F932" s="274"/>
      <c r="G932" s="274"/>
      <c r="H932" s="258"/>
      <c r="I932" s="277"/>
    </row>
    <row r="933" spans="5:9" ht="15.75" customHeight="1">
      <c r="E933" s="274"/>
      <c r="F933" s="274"/>
      <c r="G933" s="274"/>
      <c r="H933" s="258"/>
      <c r="I933" s="277"/>
    </row>
    <row r="934" spans="5:9" ht="15.75" customHeight="1">
      <c r="E934" s="274"/>
      <c r="F934" s="274"/>
      <c r="G934" s="274"/>
      <c r="H934" s="258"/>
      <c r="I934" s="277"/>
    </row>
    <row r="935" spans="5:9" ht="15.75" customHeight="1">
      <c r="E935" s="274"/>
      <c r="F935" s="274"/>
      <c r="G935" s="274"/>
      <c r="H935" s="258"/>
      <c r="I935" s="277"/>
    </row>
    <row r="936" spans="5:9" ht="15.75" customHeight="1">
      <c r="E936" s="274"/>
      <c r="F936" s="274"/>
      <c r="G936" s="274"/>
      <c r="H936" s="258"/>
      <c r="I936" s="277"/>
    </row>
    <row r="937" spans="5:9" ht="15.75" customHeight="1">
      <c r="E937" s="274"/>
      <c r="F937" s="274"/>
      <c r="G937" s="274"/>
      <c r="H937" s="258"/>
      <c r="I937" s="277"/>
    </row>
    <row r="938" spans="5:9" ht="15.75" customHeight="1">
      <c r="E938" s="274"/>
      <c r="F938" s="274"/>
      <c r="G938" s="274"/>
      <c r="H938" s="258"/>
      <c r="I938" s="277"/>
    </row>
    <row r="939" spans="5:9" ht="15.75" customHeight="1">
      <c r="E939" s="274"/>
      <c r="F939" s="274"/>
      <c r="G939" s="274"/>
      <c r="H939" s="258"/>
      <c r="I939" s="277"/>
    </row>
    <row r="940" spans="5:9" ht="15.75" customHeight="1">
      <c r="E940" s="274"/>
      <c r="F940" s="274"/>
      <c r="G940" s="274"/>
      <c r="H940" s="258"/>
      <c r="I940" s="277"/>
    </row>
    <row r="941" spans="5:9" ht="15.75" customHeight="1">
      <c r="E941" s="274"/>
      <c r="F941" s="274"/>
      <c r="G941" s="274"/>
      <c r="H941" s="258"/>
      <c r="I941" s="277"/>
    </row>
    <row r="942" spans="5:9" ht="15.75" customHeight="1">
      <c r="E942" s="274"/>
      <c r="F942" s="274"/>
      <c r="G942" s="274"/>
      <c r="H942" s="258"/>
      <c r="I942" s="277"/>
    </row>
    <row r="943" spans="5:9" ht="15.75" customHeight="1">
      <c r="E943" s="274"/>
      <c r="F943" s="274"/>
      <c r="G943" s="274"/>
      <c r="H943" s="258"/>
      <c r="I943" s="277"/>
    </row>
    <row r="944" spans="5:9" ht="15.75" customHeight="1">
      <c r="E944" s="274"/>
      <c r="F944" s="274"/>
      <c r="G944" s="274"/>
      <c r="H944" s="258"/>
      <c r="I944" s="277"/>
    </row>
    <row r="945" spans="5:9" ht="15.75" customHeight="1">
      <c r="E945" s="274"/>
      <c r="F945" s="274"/>
      <c r="G945" s="274"/>
      <c r="H945" s="258"/>
      <c r="I945" s="277"/>
    </row>
    <row r="946" spans="5:9" ht="15.75" customHeight="1">
      <c r="E946" s="274"/>
      <c r="F946" s="274"/>
      <c r="G946" s="274"/>
      <c r="H946" s="258"/>
      <c r="I946" s="277"/>
    </row>
    <row r="947" spans="5:9" ht="15.75" customHeight="1">
      <c r="E947" s="274"/>
      <c r="F947" s="274"/>
      <c r="G947" s="274"/>
      <c r="H947" s="258"/>
      <c r="I947" s="277"/>
    </row>
    <row r="948" spans="5:9" ht="15.75" customHeight="1">
      <c r="E948" s="274"/>
      <c r="F948" s="274"/>
      <c r="G948" s="274"/>
      <c r="H948" s="258"/>
      <c r="I948" s="277"/>
    </row>
    <row r="949" spans="5:9" ht="15.75" customHeight="1">
      <c r="E949" s="274"/>
      <c r="F949" s="274"/>
      <c r="G949" s="274"/>
      <c r="H949" s="258"/>
      <c r="I949" s="277"/>
    </row>
    <row r="950" spans="5:9" ht="15.75" customHeight="1">
      <c r="E950" s="274"/>
      <c r="F950" s="274"/>
      <c r="G950" s="274"/>
      <c r="H950" s="258"/>
      <c r="I950" s="277"/>
    </row>
    <row r="951" spans="5:9" ht="15.75" customHeight="1">
      <c r="E951" s="274"/>
      <c r="F951" s="274"/>
      <c r="G951" s="274"/>
      <c r="H951" s="258"/>
      <c r="I951" s="277"/>
    </row>
    <row r="952" spans="5:9" ht="15.75" customHeight="1">
      <c r="E952" s="274"/>
      <c r="F952" s="274"/>
      <c r="G952" s="274"/>
      <c r="H952" s="258"/>
      <c r="I952" s="277"/>
    </row>
    <row r="953" spans="5:9" ht="15.75" customHeight="1">
      <c r="E953" s="274"/>
      <c r="F953" s="274"/>
      <c r="G953" s="274"/>
      <c r="H953" s="258"/>
      <c r="I953" s="277"/>
    </row>
    <row r="954" spans="5:9" ht="15.75" customHeight="1">
      <c r="E954" s="274"/>
      <c r="F954" s="274"/>
      <c r="G954" s="274"/>
      <c r="H954" s="258"/>
      <c r="I954" s="277"/>
    </row>
    <row r="955" spans="5:9" ht="15.75" customHeight="1">
      <c r="E955" s="274"/>
      <c r="F955" s="274"/>
      <c r="G955" s="274"/>
      <c r="H955" s="258"/>
      <c r="I955" s="277"/>
    </row>
    <row r="956" spans="5:9" ht="15.75" customHeight="1">
      <c r="E956" s="274"/>
      <c r="F956" s="274"/>
      <c r="G956" s="274"/>
      <c r="H956" s="258"/>
      <c r="I956" s="277"/>
    </row>
    <row r="957" spans="5:9" ht="15.75" customHeight="1">
      <c r="E957" s="274"/>
      <c r="F957" s="274"/>
      <c r="G957" s="274"/>
      <c r="H957" s="258"/>
      <c r="I957" s="277"/>
    </row>
    <row r="958" spans="5:9" ht="15.75" customHeight="1">
      <c r="E958" s="274"/>
      <c r="F958" s="274"/>
      <c r="G958" s="274"/>
      <c r="H958" s="258"/>
      <c r="I958" s="277"/>
    </row>
    <row r="959" spans="5:9" ht="15.75" customHeight="1">
      <c r="E959" s="274"/>
      <c r="F959" s="274"/>
      <c r="G959" s="274"/>
      <c r="H959" s="258"/>
      <c r="I959" s="277"/>
    </row>
    <row r="960" spans="5:9" ht="15.75" customHeight="1">
      <c r="E960" s="274"/>
      <c r="F960" s="274"/>
      <c r="G960" s="274"/>
      <c r="H960" s="258"/>
      <c r="I960" s="277"/>
    </row>
    <row r="961" spans="5:9" ht="15.75" customHeight="1">
      <c r="E961" s="274"/>
      <c r="F961" s="274"/>
      <c r="G961" s="274"/>
      <c r="H961" s="258"/>
      <c r="I961" s="277"/>
    </row>
    <row r="962" spans="5:9" ht="15.75" customHeight="1">
      <c r="E962" s="274"/>
      <c r="F962" s="274"/>
      <c r="G962" s="274"/>
      <c r="H962" s="258"/>
      <c r="I962" s="277"/>
    </row>
    <row r="963" spans="5:9" ht="15.75" customHeight="1">
      <c r="E963" s="274"/>
      <c r="F963" s="274"/>
      <c r="G963" s="274"/>
      <c r="H963" s="258"/>
      <c r="I963" s="277"/>
    </row>
    <row r="964" spans="5:9" ht="15.75" customHeight="1">
      <c r="E964" s="274"/>
      <c r="F964" s="274"/>
      <c r="G964" s="274"/>
      <c r="H964" s="258"/>
      <c r="I964" s="277"/>
    </row>
    <row r="965" spans="5:9" ht="15.75" customHeight="1">
      <c r="E965" s="274"/>
      <c r="F965" s="274"/>
      <c r="G965" s="274"/>
      <c r="H965" s="258"/>
      <c r="I965" s="277"/>
    </row>
    <row r="966" spans="5:9" ht="15.75" customHeight="1">
      <c r="E966" s="274"/>
      <c r="F966" s="274"/>
      <c r="G966" s="274"/>
      <c r="H966" s="258"/>
      <c r="I966" s="277"/>
    </row>
    <row r="967" spans="5:9" ht="15.75" customHeight="1">
      <c r="E967" s="274"/>
      <c r="F967" s="274"/>
      <c r="G967" s="274"/>
      <c r="H967" s="258"/>
      <c r="I967" s="277"/>
    </row>
    <row r="968" spans="5:9" ht="15.75" customHeight="1">
      <c r="E968" s="274"/>
      <c r="F968" s="274"/>
      <c r="G968" s="274"/>
      <c r="H968" s="258"/>
      <c r="I968" s="277"/>
    </row>
    <row r="969" spans="5:9" ht="15.75" customHeight="1">
      <c r="E969" s="274"/>
      <c r="F969" s="274"/>
      <c r="G969" s="274"/>
      <c r="H969" s="258"/>
      <c r="I969" s="277"/>
    </row>
    <row r="970" spans="5:9" ht="15.75" customHeight="1">
      <c r="E970" s="274"/>
      <c r="F970" s="274"/>
      <c r="G970" s="274"/>
      <c r="H970" s="258"/>
      <c r="I970" s="277"/>
    </row>
    <row r="971" spans="5:9" ht="15.75" customHeight="1">
      <c r="E971" s="274"/>
      <c r="F971" s="274"/>
      <c r="G971" s="274"/>
      <c r="H971" s="258"/>
      <c r="I971" s="277"/>
    </row>
    <row r="972" spans="5:9" ht="15.75" customHeight="1">
      <c r="E972" s="274"/>
      <c r="F972" s="274"/>
      <c r="G972" s="274"/>
      <c r="H972" s="258"/>
      <c r="I972" s="277"/>
    </row>
    <row r="973" spans="5:9" ht="15.75" customHeight="1">
      <c r="E973" s="274"/>
      <c r="F973" s="274"/>
      <c r="G973" s="274"/>
      <c r="H973" s="258"/>
      <c r="I973" s="277"/>
    </row>
    <row r="974" spans="5:9" ht="15.75" customHeight="1">
      <c r="E974" s="274"/>
      <c r="F974" s="274"/>
      <c r="G974" s="274"/>
      <c r="H974" s="258"/>
      <c r="I974" s="277"/>
    </row>
    <row r="975" spans="5:9" ht="15.75" customHeight="1">
      <c r="E975" s="274"/>
      <c r="F975" s="274"/>
      <c r="G975" s="274"/>
      <c r="H975" s="258"/>
      <c r="I975" s="277"/>
    </row>
    <row r="976" spans="5:9" ht="15.75" customHeight="1">
      <c r="E976" s="274"/>
      <c r="F976" s="274"/>
      <c r="G976" s="274"/>
      <c r="H976" s="258"/>
      <c r="I976" s="277"/>
    </row>
    <row r="977" spans="5:9" ht="15.75" customHeight="1">
      <c r="E977" s="274"/>
      <c r="F977" s="274"/>
      <c r="G977" s="274"/>
      <c r="H977" s="258"/>
      <c r="I977" s="277"/>
    </row>
    <row r="978" spans="5:9" ht="15.75" customHeight="1">
      <c r="E978" s="274"/>
      <c r="F978" s="274"/>
      <c r="G978" s="274"/>
      <c r="H978" s="258"/>
      <c r="I978" s="277"/>
    </row>
    <row r="979" spans="5:9" ht="15.75" customHeight="1">
      <c r="E979" s="274"/>
      <c r="F979" s="274"/>
      <c r="G979" s="274"/>
      <c r="H979" s="258"/>
      <c r="I979" s="277"/>
    </row>
    <row r="980" spans="5:9" ht="15.75" customHeight="1">
      <c r="E980" s="274"/>
      <c r="F980" s="274"/>
      <c r="G980" s="274"/>
      <c r="H980" s="258"/>
      <c r="I980" s="277"/>
    </row>
    <row r="981" spans="5:9" ht="15.75" customHeight="1">
      <c r="E981" s="274"/>
      <c r="F981" s="274"/>
      <c r="G981" s="274"/>
      <c r="H981" s="258"/>
      <c r="I981" s="277"/>
    </row>
    <row r="982" spans="5:9" ht="15.75" customHeight="1">
      <c r="E982" s="274"/>
      <c r="F982" s="274"/>
      <c r="G982" s="274"/>
      <c r="H982" s="258"/>
      <c r="I982" s="277"/>
    </row>
    <row r="983" spans="5:9" ht="15.75" customHeight="1">
      <c r="E983" s="274"/>
      <c r="F983" s="274"/>
      <c r="G983" s="274"/>
      <c r="H983" s="258"/>
      <c r="I983" s="277"/>
    </row>
    <row r="984" spans="5:9" ht="15.75" customHeight="1">
      <c r="E984" s="274"/>
      <c r="F984" s="274"/>
      <c r="G984" s="274"/>
      <c r="H984" s="258"/>
      <c r="I984" s="277"/>
    </row>
    <row r="985" spans="5:9" ht="15.75" customHeight="1">
      <c r="E985" s="274"/>
      <c r="F985" s="274"/>
      <c r="G985" s="274"/>
      <c r="H985" s="258"/>
      <c r="I985" s="277"/>
    </row>
    <row r="986" spans="5:9" ht="15.75" customHeight="1">
      <c r="E986" s="274"/>
      <c r="F986" s="274"/>
      <c r="G986" s="274"/>
      <c r="H986" s="258"/>
      <c r="I986" s="277"/>
    </row>
    <row r="987" spans="5:9" ht="15.75" customHeight="1">
      <c r="E987" s="274"/>
      <c r="F987" s="274"/>
      <c r="G987" s="274"/>
      <c r="H987" s="258"/>
      <c r="I987" s="277"/>
    </row>
    <row r="988" spans="5:9" ht="15.75" customHeight="1">
      <c r="E988" s="274"/>
      <c r="F988" s="274"/>
      <c r="G988" s="274"/>
      <c r="H988" s="258"/>
      <c r="I988" s="277"/>
    </row>
    <row r="989" spans="5:9" ht="15.75" customHeight="1">
      <c r="E989" s="274"/>
      <c r="F989" s="274"/>
      <c r="G989" s="274"/>
      <c r="H989" s="258"/>
      <c r="I989" s="277"/>
    </row>
    <row r="990" spans="5:9" ht="15.75" customHeight="1">
      <c r="E990" s="274"/>
      <c r="F990" s="274"/>
      <c r="G990" s="274"/>
      <c r="H990" s="258"/>
      <c r="I990" s="277"/>
    </row>
    <row r="991" spans="5:9" ht="15.75" customHeight="1">
      <c r="E991" s="274"/>
      <c r="F991" s="274"/>
      <c r="G991" s="274"/>
      <c r="H991" s="258"/>
      <c r="I991" s="277"/>
    </row>
    <row r="992" spans="5:9" ht="15.75" customHeight="1">
      <c r="E992" s="274"/>
      <c r="F992" s="274"/>
      <c r="G992" s="274"/>
      <c r="H992" s="258"/>
      <c r="I992" s="277"/>
    </row>
    <row r="993" spans="5:9" ht="15.75" customHeight="1">
      <c r="E993" s="274"/>
      <c r="F993" s="274"/>
      <c r="G993" s="274"/>
      <c r="H993" s="258"/>
      <c r="I993" s="277"/>
    </row>
    <row r="994" spans="5:9" ht="15.75" customHeight="1">
      <c r="E994" s="274"/>
      <c r="F994" s="274"/>
      <c r="G994" s="274"/>
      <c r="H994" s="258"/>
      <c r="I994" s="277"/>
    </row>
    <row r="995" spans="5:9" ht="15.75" customHeight="1">
      <c r="E995" s="274"/>
      <c r="F995" s="274"/>
      <c r="G995" s="274"/>
      <c r="H995" s="258"/>
      <c r="I995" s="277"/>
    </row>
    <row r="996" spans="5:9" ht="15.75" customHeight="1">
      <c r="E996" s="274"/>
      <c r="F996" s="274"/>
      <c r="G996" s="274"/>
      <c r="H996" s="258"/>
      <c r="I996" s="277"/>
    </row>
    <row r="997" spans="5:9" ht="15.75" customHeight="1">
      <c r="E997" s="274"/>
      <c r="F997" s="274"/>
      <c r="G997" s="274"/>
      <c r="H997" s="258"/>
      <c r="I997" s="277"/>
    </row>
    <row r="998" spans="5:9" ht="15.75" customHeight="1">
      <c r="E998" s="274"/>
      <c r="F998" s="274"/>
      <c r="G998" s="274"/>
      <c r="H998" s="258"/>
      <c r="I998" s="277"/>
    </row>
    <row r="999" spans="5:9" ht="15.75" customHeight="1">
      <c r="E999" s="274"/>
      <c r="F999" s="274"/>
      <c r="G999" s="274"/>
      <c r="H999" s="258"/>
      <c r="I999" s="277"/>
    </row>
    <row r="1000" spans="5:9" ht="15.75" customHeight="1">
      <c r="E1000" s="274"/>
      <c r="F1000" s="274"/>
      <c r="G1000" s="274"/>
      <c r="H1000" s="258"/>
      <c r="I1000" s="277"/>
    </row>
  </sheetData>
  <mergeCells count="28"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B25:C25"/>
    <mergeCell ref="B19:C19"/>
    <mergeCell ref="B7:C7"/>
    <mergeCell ref="B8:C8"/>
    <mergeCell ref="B9:C9"/>
    <mergeCell ref="B10:C10"/>
    <mergeCell ref="B11:C11"/>
    <mergeCell ref="B12:C12"/>
    <mergeCell ref="B13:C13"/>
    <mergeCell ref="B15:C15"/>
    <mergeCell ref="B16:C16"/>
    <mergeCell ref="B17:C17"/>
    <mergeCell ref="B18:C18"/>
    <mergeCell ref="A6:B6"/>
    <mergeCell ref="A1:B1"/>
    <mergeCell ref="A2:B2"/>
    <mergeCell ref="A3:B3"/>
    <mergeCell ref="A4:B4"/>
    <mergeCell ref="A5:B5"/>
  </mergeCells>
  <printOptions horizontalCentered="1"/>
  <pageMargins left="0.2" right="0.2" top="0.5" bottom="0.25" header="0" footer="0"/>
  <pageSetup scale="5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70D6-798B-4FBE-B52D-67487D15C637}">
  <sheetPr codeName="Sheet2">
    <pageSetUpPr fitToPage="1"/>
  </sheetPr>
  <dimension ref="H1:K19"/>
  <sheetViews>
    <sheetView showGridLines="0" view="pageBreakPreview" zoomScale="60" zoomScaleNormal="55" workbookViewId="0">
      <selection activeCell="G94" sqref="G94:G98"/>
    </sheetView>
  </sheetViews>
  <sheetFormatPr defaultRowHeight="14.4"/>
  <cols>
    <col min="7" max="7" width="65.44140625" customWidth="1"/>
    <col min="11" max="11" width="27.77734375" customWidth="1"/>
  </cols>
  <sheetData>
    <row r="1" spans="8:11">
      <c r="H1" s="479" t="s">
        <v>221</v>
      </c>
      <c r="I1" s="480"/>
      <c r="J1" s="480"/>
      <c r="K1" s="481"/>
    </row>
    <row r="2" spans="8:11">
      <c r="H2" s="482"/>
      <c r="I2" s="483"/>
      <c r="J2" s="483"/>
      <c r="K2" s="484"/>
    </row>
    <row r="3" spans="8:11">
      <c r="H3" s="482"/>
      <c r="I3" s="483"/>
      <c r="J3" s="483"/>
      <c r="K3" s="484"/>
    </row>
    <row r="4" spans="8:11">
      <c r="H4" s="482"/>
      <c r="I4" s="483"/>
      <c r="J4" s="483"/>
      <c r="K4" s="484"/>
    </row>
    <row r="5" spans="8:11">
      <c r="H5" s="482"/>
      <c r="I5" s="483"/>
      <c r="J5" s="483"/>
      <c r="K5" s="484"/>
    </row>
    <row r="6" spans="8:11">
      <c r="H6" s="482"/>
      <c r="I6" s="483"/>
      <c r="J6" s="483"/>
      <c r="K6" s="484"/>
    </row>
    <row r="7" spans="8:11">
      <c r="H7" s="482"/>
      <c r="I7" s="483"/>
      <c r="J7" s="483"/>
      <c r="K7" s="484"/>
    </row>
    <row r="8" spans="8:11">
      <c r="H8" s="482"/>
      <c r="I8" s="483"/>
      <c r="J8" s="483"/>
      <c r="K8" s="484"/>
    </row>
    <row r="9" spans="8:11">
      <c r="H9" s="482"/>
      <c r="I9" s="483"/>
      <c r="J9" s="483"/>
      <c r="K9" s="484"/>
    </row>
    <row r="10" spans="8:11">
      <c r="H10" s="482"/>
      <c r="I10" s="483"/>
      <c r="J10" s="483"/>
      <c r="K10" s="484"/>
    </row>
    <row r="11" spans="8:11">
      <c r="H11" s="482"/>
      <c r="I11" s="483"/>
      <c r="J11" s="483"/>
      <c r="K11" s="484"/>
    </row>
    <row r="12" spans="8:11">
      <c r="H12" s="482"/>
      <c r="I12" s="483"/>
      <c r="J12" s="483"/>
      <c r="K12" s="484"/>
    </row>
    <row r="13" spans="8:11">
      <c r="H13" s="482"/>
      <c r="I13" s="483"/>
      <c r="J13" s="483"/>
      <c r="K13" s="484"/>
    </row>
    <row r="14" spans="8:11">
      <c r="H14" s="482"/>
      <c r="I14" s="483"/>
      <c r="J14" s="483"/>
      <c r="K14" s="484"/>
    </row>
    <row r="15" spans="8:11">
      <c r="H15" s="482"/>
      <c r="I15" s="483"/>
      <c r="J15" s="483"/>
      <c r="K15" s="484"/>
    </row>
    <row r="16" spans="8:11">
      <c r="H16" s="482"/>
      <c r="I16" s="483"/>
      <c r="J16" s="483"/>
      <c r="K16" s="484"/>
    </row>
    <row r="17" spans="8:11">
      <c r="H17" s="482"/>
      <c r="I17" s="483"/>
      <c r="J17" s="483"/>
      <c r="K17" s="484"/>
    </row>
    <row r="18" spans="8:11">
      <c r="H18" s="482"/>
      <c r="I18" s="483"/>
      <c r="J18" s="483"/>
      <c r="K18" s="484"/>
    </row>
    <row r="19" spans="8:11" ht="15" thickBot="1">
      <c r="H19" s="485"/>
      <c r="I19" s="486"/>
      <c r="J19" s="486"/>
      <c r="K19" s="487"/>
    </row>
  </sheetData>
  <mergeCells count="1">
    <mergeCell ref="H1:K19"/>
  </mergeCells>
  <pageMargins left="0.7" right="0.7" top="0.75" bottom="0.75" header="0.3" footer="0.3"/>
  <pageSetup paperSize="9" scale="75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Y949"/>
  <sheetViews>
    <sheetView view="pageLayout" topLeftCell="A16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218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21875" style="2" customWidth="1"/>
    <col min="12" max="25" width="8" style="2" customWidth="1"/>
    <col min="26" max="16384" width="14.44140625" style="2"/>
  </cols>
  <sheetData>
    <row r="1" spans="1:25" s="68" customFormat="1" ht="30.75" customHeight="1">
      <c r="A1" s="64"/>
      <c r="B1" s="65" t="s">
        <v>68</v>
      </c>
      <c r="C1" s="65" t="s">
        <v>54</v>
      </c>
      <c r="D1" s="488" t="s">
        <v>69</v>
      </c>
      <c r="E1" s="488"/>
      <c r="F1" s="488"/>
      <c r="G1" s="65"/>
      <c r="H1" s="65"/>
      <c r="I1" s="66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2" spans="1:25" s="68" customFormat="1" ht="30.75" customHeight="1" thickBot="1">
      <c r="A2" s="69"/>
      <c r="B2" s="70" t="s">
        <v>70</v>
      </c>
      <c r="C2" s="70" t="s">
        <v>71</v>
      </c>
      <c r="D2" s="489" t="s">
        <v>72</v>
      </c>
      <c r="E2" s="489"/>
      <c r="F2" s="489"/>
      <c r="G2" s="489"/>
      <c r="H2" s="489"/>
      <c r="I2" s="490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</row>
    <row r="3" spans="1:25" s="76" customFormat="1" ht="20.25" customHeight="1">
      <c r="A3" s="71" t="s">
        <v>73</v>
      </c>
      <c r="B3" s="72" t="s">
        <v>74</v>
      </c>
      <c r="C3" s="72" t="s">
        <v>75</v>
      </c>
      <c r="D3" s="73" t="s">
        <v>59</v>
      </c>
      <c r="E3" s="73" t="s">
        <v>10</v>
      </c>
      <c r="F3" s="73" t="s">
        <v>56</v>
      </c>
      <c r="G3" s="73" t="s">
        <v>57</v>
      </c>
      <c r="H3" s="73" t="s">
        <v>58</v>
      </c>
      <c r="I3" s="74" t="s">
        <v>76</v>
      </c>
      <c r="J3" s="75"/>
      <c r="K3" s="75"/>
    </row>
    <row r="4" spans="1:25" s="82" customFormat="1" ht="27" customHeight="1">
      <c r="A4" s="77">
        <v>1</v>
      </c>
      <c r="B4" s="78" t="s">
        <v>77</v>
      </c>
      <c r="C4" s="78" t="s">
        <v>78</v>
      </c>
      <c r="D4" s="79">
        <v>68.5</v>
      </c>
      <c r="E4" s="79">
        <v>72.5</v>
      </c>
      <c r="F4" s="79">
        <v>74.5</v>
      </c>
      <c r="G4" s="79">
        <v>76.5</v>
      </c>
      <c r="H4" s="79">
        <v>78.5</v>
      </c>
      <c r="I4" s="80" t="s">
        <v>79</v>
      </c>
      <c r="J4" s="81"/>
      <c r="K4" s="81"/>
    </row>
    <row r="5" spans="1:25" s="82" customFormat="1" ht="27" customHeight="1">
      <c r="A5" s="77">
        <v>2</v>
      </c>
      <c r="B5" s="78" t="s">
        <v>80</v>
      </c>
      <c r="C5" s="78" t="s">
        <v>81</v>
      </c>
      <c r="D5" s="79">
        <v>66.5</v>
      </c>
      <c r="E5" s="79">
        <v>70.5</v>
      </c>
      <c r="F5" s="79">
        <v>72.5</v>
      </c>
      <c r="G5" s="79">
        <v>74.5</v>
      </c>
      <c r="H5" s="79">
        <v>76.5</v>
      </c>
      <c r="I5" s="80" t="s">
        <v>79</v>
      </c>
      <c r="J5" s="81"/>
      <c r="K5" s="81"/>
    </row>
    <row r="6" spans="1:25" s="82" customFormat="1" ht="27" customHeight="1">
      <c r="A6" s="77">
        <v>3</v>
      </c>
      <c r="B6" s="63" t="s">
        <v>82</v>
      </c>
      <c r="C6" s="63" t="s">
        <v>83</v>
      </c>
      <c r="D6" s="83">
        <v>51</v>
      </c>
      <c r="E6" s="83">
        <v>55</v>
      </c>
      <c r="F6" s="83">
        <v>57</v>
      </c>
      <c r="G6" s="83">
        <v>59</v>
      </c>
      <c r="H6" s="83">
        <v>61</v>
      </c>
      <c r="I6" s="84" t="s">
        <v>79</v>
      </c>
      <c r="J6" s="81"/>
      <c r="K6" s="81"/>
    </row>
    <row r="7" spans="1:25" s="82" customFormat="1" ht="27" customHeight="1">
      <c r="A7" s="77">
        <v>4</v>
      </c>
      <c r="B7" s="63" t="s">
        <v>84</v>
      </c>
      <c r="C7" s="63" t="s">
        <v>85</v>
      </c>
      <c r="D7" s="83">
        <v>51</v>
      </c>
      <c r="E7" s="83">
        <v>55</v>
      </c>
      <c r="F7" s="83">
        <v>57</v>
      </c>
      <c r="G7" s="83">
        <v>59</v>
      </c>
      <c r="H7" s="83">
        <v>61</v>
      </c>
      <c r="I7" s="85" t="s">
        <v>79</v>
      </c>
      <c r="J7" s="81"/>
      <c r="K7" s="81"/>
    </row>
    <row r="8" spans="1:25" s="82" customFormat="1" ht="27" customHeight="1">
      <c r="A8" s="77">
        <v>5</v>
      </c>
      <c r="B8" s="63" t="s">
        <v>86</v>
      </c>
      <c r="C8" s="63" t="s">
        <v>87</v>
      </c>
      <c r="D8" s="83">
        <v>22</v>
      </c>
      <c r="E8" s="83">
        <v>23</v>
      </c>
      <c r="F8" s="83">
        <v>23.5</v>
      </c>
      <c r="G8" s="83">
        <v>24</v>
      </c>
      <c r="H8" s="83">
        <v>24.5</v>
      </c>
      <c r="I8" s="85" t="s">
        <v>88</v>
      </c>
      <c r="J8" s="81"/>
      <c r="K8" s="81"/>
    </row>
    <row r="9" spans="1:25" s="82" customFormat="1" ht="27" customHeight="1">
      <c r="A9" s="77">
        <v>6</v>
      </c>
      <c r="B9" s="63" t="s">
        <v>89</v>
      </c>
      <c r="C9" s="63" t="s">
        <v>90</v>
      </c>
      <c r="D9" s="83">
        <v>18.5</v>
      </c>
      <c r="E9" s="83">
        <v>19.5</v>
      </c>
      <c r="F9" s="83">
        <v>20.5</v>
      </c>
      <c r="G9" s="83">
        <v>20.5</v>
      </c>
      <c r="H9" s="83">
        <v>21.5</v>
      </c>
      <c r="I9" s="86" t="s">
        <v>79</v>
      </c>
      <c r="J9" s="81"/>
      <c r="K9" s="81"/>
    </row>
    <row r="10" spans="1:25" s="82" customFormat="1" ht="27" customHeight="1">
      <c r="A10" s="77">
        <v>7</v>
      </c>
      <c r="B10" s="63" t="s">
        <v>91</v>
      </c>
      <c r="C10" s="63" t="s">
        <v>92</v>
      </c>
      <c r="D10" s="83">
        <v>8.5</v>
      </c>
      <c r="E10" s="83">
        <v>9</v>
      </c>
      <c r="F10" s="83">
        <v>9.5</v>
      </c>
      <c r="G10" s="83">
        <v>9.5</v>
      </c>
      <c r="H10" s="83">
        <v>10</v>
      </c>
      <c r="I10" s="85" t="s">
        <v>79</v>
      </c>
      <c r="J10" s="81"/>
      <c r="K10" s="81"/>
    </row>
    <row r="11" spans="1:25" s="82" customFormat="1" ht="27" customHeight="1">
      <c r="A11" s="77">
        <v>8</v>
      </c>
      <c r="B11" s="63" t="s">
        <v>93</v>
      </c>
      <c r="C11" s="63" t="s">
        <v>94</v>
      </c>
      <c r="D11" s="83">
        <v>2</v>
      </c>
      <c r="E11" s="83">
        <v>2</v>
      </c>
      <c r="F11" s="83">
        <v>2</v>
      </c>
      <c r="G11" s="83">
        <v>2</v>
      </c>
      <c r="H11" s="83">
        <v>2</v>
      </c>
      <c r="I11" s="85">
        <v>0</v>
      </c>
      <c r="J11" s="81"/>
      <c r="K11" s="81"/>
    </row>
    <row r="12" spans="1:25" s="82" customFormat="1" ht="27" customHeight="1">
      <c r="A12" s="77">
        <v>9</v>
      </c>
      <c r="B12" s="63" t="s">
        <v>95</v>
      </c>
      <c r="C12" s="63" t="s">
        <v>96</v>
      </c>
      <c r="D12" s="83">
        <v>46</v>
      </c>
      <c r="E12" s="83">
        <v>50</v>
      </c>
      <c r="F12" s="83">
        <v>52</v>
      </c>
      <c r="G12" s="83">
        <v>54</v>
      </c>
      <c r="H12" s="83">
        <v>56</v>
      </c>
      <c r="I12" s="85" t="s">
        <v>88</v>
      </c>
      <c r="J12" s="81"/>
      <c r="K12" s="81"/>
    </row>
    <row r="13" spans="1:25" s="82" customFormat="1" ht="27" customHeight="1">
      <c r="A13" s="77">
        <v>10</v>
      </c>
      <c r="B13" s="63" t="s">
        <v>97</v>
      </c>
      <c r="C13" s="63" t="s">
        <v>98</v>
      </c>
      <c r="D13" s="83">
        <v>22</v>
      </c>
      <c r="E13" s="83">
        <v>23</v>
      </c>
      <c r="F13" s="83">
        <v>24</v>
      </c>
      <c r="G13" s="83">
        <v>25</v>
      </c>
      <c r="H13" s="83">
        <v>26</v>
      </c>
      <c r="I13" s="85" t="s">
        <v>88</v>
      </c>
      <c r="J13" s="81"/>
      <c r="K13" s="81"/>
    </row>
    <row r="14" spans="1:25" s="82" customFormat="1" ht="27" customHeight="1">
      <c r="A14" s="77">
        <v>11</v>
      </c>
      <c r="B14" s="63" t="s">
        <v>99</v>
      </c>
      <c r="C14" s="63" t="s">
        <v>100</v>
      </c>
      <c r="D14" s="83">
        <v>19.5</v>
      </c>
      <c r="E14" s="83">
        <v>20</v>
      </c>
      <c r="F14" s="83">
        <v>20.5</v>
      </c>
      <c r="G14" s="83">
        <v>21</v>
      </c>
      <c r="H14" s="83">
        <v>21.5</v>
      </c>
      <c r="I14" s="86">
        <v>0</v>
      </c>
      <c r="J14" s="81"/>
      <c r="K14" s="81"/>
    </row>
    <row r="15" spans="1:25" s="82" customFormat="1" ht="27" customHeight="1">
      <c r="A15" s="77">
        <v>12</v>
      </c>
      <c r="B15" s="63" t="s">
        <v>101</v>
      </c>
      <c r="C15" s="63" t="s">
        <v>102</v>
      </c>
      <c r="D15" s="83">
        <v>2.5</v>
      </c>
      <c r="E15" s="83">
        <v>2.5</v>
      </c>
      <c r="F15" s="83">
        <v>2.5</v>
      </c>
      <c r="G15" s="83">
        <v>2.5</v>
      </c>
      <c r="H15" s="83">
        <v>2.5</v>
      </c>
      <c r="I15" s="86">
        <v>0</v>
      </c>
      <c r="J15" s="81"/>
      <c r="K15" s="81"/>
    </row>
    <row r="16" spans="1:25" s="82" customFormat="1" ht="27" customHeight="1">
      <c r="A16" s="77">
        <v>13</v>
      </c>
      <c r="B16" s="63" t="s">
        <v>103</v>
      </c>
      <c r="C16" s="63" t="s">
        <v>104</v>
      </c>
      <c r="D16" s="83">
        <v>2.5</v>
      </c>
      <c r="E16" s="83">
        <v>2.5</v>
      </c>
      <c r="F16" s="83">
        <v>2.5</v>
      </c>
      <c r="G16" s="83">
        <v>2.5</v>
      </c>
      <c r="H16" s="83">
        <v>2.5</v>
      </c>
      <c r="I16" s="86">
        <v>0</v>
      </c>
      <c r="J16" s="81"/>
      <c r="K16" s="81"/>
    </row>
    <row r="17" spans="1:11" s="82" customFormat="1" ht="27" customHeight="1" thickBot="1">
      <c r="A17" s="77">
        <v>14</v>
      </c>
      <c r="B17" s="87" t="s">
        <v>105</v>
      </c>
      <c r="C17" s="87" t="s">
        <v>106</v>
      </c>
      <c r="D17" s="88">
        <v>2.5</v>
      </c>
      <c r="E17" s="88">
        <v>2.5</v>
      </c>
      <c r="F17" s="88">
        <v>2.5</v>
      </c>
      <c r="G17" s="88">
        <v>2.5</v>
      </c>
      <c r="H17" s="88">
        <v>2.5</v>
      </c>
      <c r="I17" s="89">
        <v>0</v>
      </c>
      <c r="J17" s="81"/>
      <c r="K17" s="81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1. CUTTING DOCKET</vt:lpstr>
      <vt:lpstr>2. TRIM CARD</vt:lpstr>
      <vt:lpstr>UPC</vt:lpstr>
      <vt:lpstr>PP MEETING</vt:lpstr>
      <vt:lpstr>SPEC</vt:lpstr>
      <vt:lpstr>ỦI</vt:lpstr>
      <vt:lpstr>4. THÔNG SỐ SẢN XUẤT</vt:lpstr>
      <vt:lpstr>'1. CUTTING DOCKET'!Print_Area</vt:lpstr>
      <vt:lpstr>'2. TRIM CARD'!Print_Area</vt:lpstr>
      <vt:lpstr>'PP MEETING'!Print_Area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Tu Mai Cam (MER)</cp:lastModifiedBy>
  <cp:lastPrinted>2024-02-28T13:02:56Z</cp:lastPrinted>
  <dcterms:created xsi:type="dcterms:W3CDTF">2016-05-06T01:47:29Z</dcterms:created>
  <dcterms:modified xsi:type="dcterms:W3CDTF">2024-03-01T03:15:03Z</dcterms:modified>
</cp:coreProperties>
</file>