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HOTOSHOOT/"/>
    </mc:Choice>
  </mc:AlternateContent>
  <xr:revisionPtr revIDLastSave="938" documentId="13_ncr:1_{EEE1E84F-7AEC-4A84-8B5B-5D678DA86517}" xr6:coauthVersionLast="47" xr6:coauthVersionMax="47" xr10:uidLastSave="{54ADC50C-AF2A-4333-A561-5D1361C4C211}"/>
  <bookViews>
    <workbookView xWindow="-110" yWindow="-110" windowWidth="19420" windowHeight="10300" tabRatio="895" firstSheet="1" activeTab="1" xr2:uid="{00000000-000D-0000-FFFF-FFFF00000000}"/>
  </bookViews>
  <sheets>
    <sheet name="1. CUTTING DOCKET" sheetId="12" state="hidden" r:id="rId1"/>
    <sheet name="GRADING" sheetId="18" r:id="rId2"/>
    <sheet name="PP MEETING" sheetId="11" state="hidden" r:id="rId3"/>
    <sheet name="4. THÔNG SỐ SẢN XUẤT" sheetId="8" state="hidden" r:id="rId4"/>
  </sheet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'1. CUTTING DOCKET'!$A$78:$R$187</definedName>
    <definedName name="CLCODE">#REF!</definedName>
    <definedName name="COLOR">#REF!</definedName>
    <definedName name="_xlnm.Print_Area" localSheetId="0">'1. CUTTING DOCKET'!$A$1:$Q$220</definedName>
    <definedName name="_xlnm.Print_Area" localSheetId="1">GRADING!$A$1:$K$27</definedName>
    <definedName name="_xlnm.Print_Area" localSheetId="2">'PP MEETING'!$A$1:$H$23</definedName>
    <definedName name="_xlnm.Print_Titles" localSheetId="0">'1. CUTTING DOCKET'!$1:$14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2" l="1"/>
  <c r="J66" i="12"/>
  <c r="D210" i="12"/>
  <c r="E210" i="12"/>
  <c r="F210" i="12"/>
  <c r="G210" i="12"/>
  <c r="H210" i="12"/>
  <c r="C210" i="12"/>
  <c r="Q37" i="12"/>
  <c r="J27" i="18" l="1"/>
  <c r="I27" i="18"/>
  <c r="K27" i="18" s="1"/>
  <c r="G27" i="18"/>
  <c r="F27" i="18"/>
  <c r="J26" i="18"/>
  <c r="I26" i="18"/>
  <c r="K26" i="18" s="1"/>
  <c r="G26" i="18"/>
  <c r="F26" i="18"/>
  <c r="J25" i="18"/>
  <c r="I25" i="18"/>
  <c r="K25" i="18" s="1"/>
  <c r="G25" i="18"/>
  <c r="F25" i="18"/>
  <c r="J24" i="18"/>
  <c r="I24" i="18"/>
  <c r="K24" i="18" s="1"/>
  <c r="G24" i="18"/>
  <c r="F24" i="18" s="1"/>
  <c r="J23" i="18"/>
  <c r="I23" i="18"/>
  <c r="K23" i="18" s="1"/>
  <c r="G23" i="18"/>
  <c r="F23" i="18" s="1"/>
  <c r="J22" i="18"/>
  <c r="I22" i="18"/>
  <c r="K22" i="18" s="1"/>
  <c r="G22" i="18"/>
  <c r="F22" i="18"/>
  <c r="J21" i="18"/>
  <c r="I21" i="18"/>
  <c r="K21" i="18" s="1"/>
  <c r="G21" i="18"/>
  <c r="F21" i="18"/>
  <c r="J20" i="18"/>
  <c r="I20" i="18"/>
  <c r="K20" i="18" s="1"/>
  <c r="G20" i="18"/>
  <c r="F20" i="18" s="1"/>
  <c r="J19" i="18"/>
  <c r="I19" i="18"/>
  <c r="K19" i="18" s="1"/>
  <c r="G19" i="18"/>
  <c r="F19" i="18"/>
  <c r="J18" i="18"/>
  <c r="I18" i="18"/>
  <c r="K18" i="18" s="1"/>
  <c r="G18" i="18"/>
  <c r="F18" i="18" s="1"/>
  <c r="J17" i="18"/>
  <c r="I17" i="18"/>
  <c r="K17" i="18" s="1"/>
  <c r="G17" i="18"/>
  <c r="F17" i="18"/>
  <c r="J16" i="18"/>
  <c r="I16" i="18"/>
  <c r="K16" i="18" s="1"/>
  <c r="G16" i="18"/>
  <c r="F16" i="18"/>
  <c r="J15" i="18"/>
  <c r="I15" i="18"/>
  <c r="K15" i="18" s="1"/>
  <c r="G15" i="18"/>
  <c r="F15" i="18" s="1"/>
  <c r="J14" i="18"/>
  <c r="I14" i="18"/>
  <c r="K14" i="18" s="1"/>
  <c r="G14" i="18"/>
  <c r="F14" i="18" s="1"/>
  <c r="K13" i="18"/>
  <c r="J13" i="18"/>
  <c r="I13" i="18"/>
  <c r="G13" i="18"/>
  <c r="F13" i="18"/>
  <c r="J12" i="18"/>
  <c r="I12" i="18"/>
  <c r="K12" i="18" s="1"/>
  <c r="G12" i="18"/>
  <c r="F12" i="18"/>
  <c r="J11" i="18"/>
  <c r="I11" i="18"/>
  <c r="K11" i="18" s="1"/>
  <c r="G11" i="18"/>
  <c r="F11" i="18"/>
  <c r="J10" i="18"/>
  <c r="I10" i="18"/>
  <c r="K10" i="18" s="1"/>
  <c r="G10" i="18"/>
  <c r="F10" i="18" s="1"/>
  <c r="J9" i="18"/>
  <c r="I9" i="18"/>
  <c r="K9" i="18" s="1"/>
  <c r="G9" i="18"/>
  <c r="F9" i="18"/>
  <c r="H34" i="12" l="1"/>
  <c r="I34" i="12"/>
  <c r="J34" i="12"/>
  <c r="K34" i="12"/>
  <c r="L34" i="12"/>
  <c r="G34" i="12"/>
  <c r="O179" i="12" l="1"/>
  <c r="O180" i="12"/>
  <c r="O181" i="12"/>
  <c r="O182" i="12"/>
  <c r="O183" i="12"/>
  <c r="O184" i="12"/>
  <c r="O185" i="12"/>
  <c r="R33" i="12" l="1"/>
  <c r="I37" i="12" l="1"/>
  <c r="J37" i="12"/>
  <c r="K37" i="12"/>
  <c r="L37" i="12"/>
  <c r="H37" i="12"/>
  <c r="N181" i="12" l="1"/>
  <c r="P181" i="12" s="1"/>
  <c r="N182" i="12"/>
  <c r="P182" i="12" s="1"/>
  <c r="N183" i="12"/>
  <c r="P183" i="12" s="1"/>
  <c r="N184" i="12"/>
  <c r="P184" i="12" s="1"/>
  <c r="N185" i="12"/>
  <c r="P185" i="12" s="1"/>
  <c r="M153" i="12" l="1"/>
  <c r="M180" i="12" s="1"/>
  <c r="N180" i="12" s="1"/>
  <c r="P180" i="12" s="1"/>
  <c r="M152" i="12"/>
  <c r="M179" i="12" s="1"/>
  <c r="M83" i="12"/>
  <c r="M82" i="12"/>
  <c r="Q36" i="12"/>
  <c r="M133" i="12" l="1"/>
  <c r="M158" i="12"/>
  <c r="M164" i="12"/>
  <c r="M80" i="12"/>
  <c r="M81" i="12"/>
  <c r="M79" i="12"/>
  <c r="H177" i="12"/>
  <c r="I173" i="12"/>
  <c r="H173" i="12"/>
  <c r="H171" i="12"/>
  <c r="I167" i="12"/>
  <c r="H167" i="12"/>
  <c r="H165" i="12"/>
  <c r="I161" i="12"/>
  <c r="H161" i="12"/>
  <c r="H159" i="12"/>
  <c r="I155" i="12"/>
  <c r="H155" i="12"/>
  <c r="H153" i="12"/>
  <c r="I149" i="12"/>
  <c r="H149" i="12"/>
  <c r="H146" i="12"/>
  <c r="I142" i="12"/>
  <c r="H142" i="12"/>
  <c r="H140" i="12"/>
  <c r="I136" i="12"/>
  <c r="H136" i="12"/>
  <c r="H134" i="12"/>
  <c r="I130" i="12"/>
  <c r="H130" i="12"/>
  <c r="H128" i="12"/>
  <c r="I124" i="12"/>
  <c r="H124" i="12"/>
  <c r="H120" i="12"/>
  <c r="I116" i="12"/>
  <c r="H116" i="12"/>
  <c r="H114" i="12"/>
  <c r="I110" i="12"/>
  <c r="H110" i="12"/>
  <c r="H108" i="12"/>
  <c r="I104" i="12"/>
  <c r="H104" i="12"/>
  <c r="H101" i="12"/>
  <c r="I97" i="12"/>
  <c r="H97" i="12"/>
  <c r="H95" i="12"/>
  <c r="I91" i="12"/>
  <c r="H91" i="12"/>
  <c r="H89" i="12"/>
  <c r="I85" i="12"/>
  <c r="H85" i="12"/>
  <c r="M88" i="12"/>
  <c r="E67" i="12"/>
  <c r="E68" i="12" s="1"/>
  <c r="B66" i="12"/>
  <c r="D37" i="12"/>
  <c r="A65" i="12" s="1"/>
  <c r="Q33" i="12"/>
  <c r="G37" i="12" l="1"/>
  <c r="Q34" i="12"/>
  <c r="B203" i="12"/>
  <c r="H164" i="12"/>
  <c r="H158" i="12"/>
  <c r="H152" i="12"/>
  <c r="H176" i="12"/>
  <c r="H170" i="12"/>
  <c r="H133" i="12"/>
  <c r="H127" i="12"/>
  <c r="H145" i="12"/>
  <c r="H139" i="12"/>
  <c r="H119" i="12"/>
  <c r="H113" i="12"/>
  <c r="H107" i="12"/>
  <c r="H100" i="12"/>
  <c r="H94" i="12"/>
  <c r="H88" i="12"/>
  <c r="F82" i="12"/>
  <c r="H82" i="12"/>
  <c r="C19" i="11" l="1"/>
  <c r="C17" i="11"/>
  <c r="C18" i="11"/>
  <c r="E75" i="12"/>
  <c r="E76" i="12" s="1"/>
  <c r="E71" i="12"/>
  <c r="E72" i="12" s="1"/>
  <c r="E63" i="12"/>
  <c r="E64" i="12" s="1"/>
  <c r="E59" i="12"/>
  <c r="E55" i="12"/>
  <c r="E56" i="12" s="1"/>
  <c r="H121" i="12"/>
  <c r="G74" i="12"/>
  <c r="G75" i="12" s="1"/>
  <c r="I75" i="12" s="1"/>
  <c r="J75" i="12" s="1"/>
  <c r="M75" i="12" s="1"/>
  <c r="B74" i="12"/>
  <c r="B70" i="12"/>
  <c r="B62" i="12"/>
  <c r="B58" i="12"/>
  <c r="E60" i="12" l="1"/>
  <c r="I74" i="12"/>
  <c r="J74" i="12" s="1"/>
  <c r="M74" i="12" s="1"/>
  <c r="L41" i="12" l="1"/>
  <c r="K41" i="12"/>
  <c r="J41" i="12"/>
  <c r="H41" i="12"/>
  <c r="G41" i="12"/>
  <c r="L29" i="12"/>
  <c r="K29" i="12"/>
  <c r="J29" i="12"/>
  <c r="H29" i="12"/>
  <c r="G29" i="12"/>
  <c r="L24" i="12"/>
  <c r="K24" i="12"/>
  <c r="J24" i="12"/>
  <c r="H24" i="12"/>
  <c r="G24" i="12"/>
  <c r="L46" i="12" l="1"/>
  <c r="L47" i="12" s="1"/>
  <c r="K46" i="12"/>
  <c r="K47" i="12" s="1"/>
  <c r="J46" i="12"/>
  <c r="J47" i="12" s="1"/>
  <c r="I47" i="12"/>
  <c r="H46" i="12"/>
  <c r="H47" i="12" s="1"/>
  <c r="G46" i="12"/>
  <c r="G47" i="12" s="1"/>
  <c r="L42" i="12"/>
  <c r="K42" i="12"/>
  <c r="J42" i="12"/>
  <c r="I42" i="12"/>
  <c r="H42" i="12"/>
  <c r="G42" i="12"/>
  <c r="L30" i="12"/>
  <c r="K30" i="12"/>
  <c r="J30" i="12"/>
  <c r="I30" i="12"/>
  <c r="H30" i="12"/>
  <c r="G30" i="12"/>
  <c r="L25" i="12"/>
  <c r="K25" i="12"/>
  <c r="J25" i="12"/>
  <c r="I25" i="12"/>
  <c r="H25" i="12"/>
  <c r="G25" i="12"/>
  <c r="L19" i="12"/>
  <c r="L20" i="12" s="1"/>
  <c r="B204" i="12"/>
  <c r="H135" i="12"/>
  <c r="H141" i="12"/>
  <c r="H147" i="12"/>
  <c r="H154" i="12"/>
  <c r="H160" i="12"/>
  <c r="H166" i="12"/>
  <c r="H172" i="12"/>
  <c r="H178" i="12"/>
  <c r="H129" i="12"/>
  <c r="M154" i="12"/>
  <c r="M135" i="12" s="1"/>
  <c r="L49" i="12" l="1"/>
  <c r="B205" i="12"/>
  <c r="M160" i="12"/>
  <c r="M166" i="12"/>
  <c r="H90" i="12" l="1"/>
  <c r="H96" i="12"/>
  <c r="H102" i="12"/>
  <c r="H109" i="12"/>
  <c r="H115" i="12"/>
  <c r="H84" i="12" l="1"/>
  <c r="F84" i="12" s="1"/>
  <c r="M90" i="12"/>
  <c r="M84" i="12"/>
  <c r="A73" i="12"/>
  <c r="A61" i="12"/>
  <c r="D46" i="12"/>
  <c r="D47" i="12" s="1"/>
  <c r="Q45" i="12"/>
  <c r="K19" i="12"/>
  <c r="J19" i="12"/>
  <c r="H19" i="12"/>
  <c r="G19" i="12"/>
  <c r="Q46" i="12" l="1"/>
  <c r="Q47" i="12" s="1"/>
  <c r="K121" i="12" s="1"/>
  <c r="N121" i="12" s="1"/>
  <c r="P121" i="12" s="1"/>
  <c r="K160" i="12" l="1"/>
  <c r="N160" i="12" s="1"/>
  <c r="P160" i="12" s="1"/>
  <c r="K129" i="12"/>
  <c r="N129" i="12" s="1"/>
  <c r="P129" i="12" s="1"/>
  <c r="K141" i="12"/>
  <c r="N141" i="12" s="1"/>
  <c r="P141" i="12" s="1"/>
  <c r="K178" i="12"/>
  <c r="N178" i="12" s="1"/>
  <c r="P178" i="12" s="1"/>
  <c r="K172" i="12"/>
  <c r="N172" i="12" s="1"/>
  <c r="P172" i="12" s="1"/>
  <c r="K154" i="12"/>
  <c r="N154" i="12" s="1"/>
  <c r="P154" i="12" s="1"/>
  <c r="K135" i="12"/>
  <c r="N135" i="12" s="1"/>
  <c r="P135" i="12" s="1"/>
  <c r="K166" i="12"/>
  <c r="N166" i="12" s="1"/>
  <c r="P166" i="12" s="1"/>
  <c r="K147" i="12"/>
  <c r="N147" i="12" s="1"/>
  <c r="P147" i="12" s="1"/>
  <c r="K90" i="12"/>
  <c r="N90" i="12" s="1"/>
  <c r="P90" i="12" s="1"/>
  <c r="K102" i="12"/>
  <c r="N102" i="12" s="1"/>
  <c r="P102" i="12" s="1"/>
  <c r="K115" i="12"/>
  <c r="N115" i="12" s="1"/>
  <c r="P115" i="12" s="1"/>
  <c r="K109" i="12"/>
  <c r="N109" i="12" s="1"/>
  <c r="P109" i="12" s="1"/>
  <c r="K84" i="12"/>
  <c r="N84" i="12" s="1"/>
  <c r="P84" i="12" s="1"/>
  <c r="K96" i="12"/>
  <c r="N96" i="12" s="1"/>
  <c r="P96" i="12" s="1"/>
  <c r="G8" i="11"/>
  <c r="G6" i="11"/>
  <c r="D8" i="11"/>
  <c r="M159" i="12" l="1"/>
  <c r="M151" i="12"/>
  <c r="H83" i="12"/>
  <c r="F83" i="12" s="1"/>
  <c r="M89" i="12"/>
  <c r="A69" i="12"/>
  <c r="M134" i="12" l="1"/>
  <c r="M165" i="12"/>
  <c r="M132" i="12"/>
  <c r="M150" i="12"/>
  <c r="M162" i="12" s="1"/>
  <c r="M149" i="12"/>
  <c r="M161" i="12" s="1"/>
  <c r="M87" i="12"/>
  <c r="M86" i="12"/>
  <c r="M85" i="12"/>
  <c r="I79" i="12"/>
  <c r="H79" i="12"/>
  <c r="F79" i="12" s="1"/>
  <c r="B54" i="12"/>
  <c r="A53" i="12"/>
  <c r="Q41" i="12"/>
  <c r="D41" i="12"/>
  <c r="D42" i="12" s="1"/>
  <c r="Q40" i="12"/>
  <c r="Q29" i="12"/>
  <c r="D29" i="12"/>
  <c r="D30" i="12" s="1"/>
  <c r="Q28" i="12"/>
  <c r="Q24" i="12"/>
  <c r="D24" i="12"/>
  <c r="D25" i="12" s="1"/>
  <c r="Q23" i="12"/>
  <c r="I20" i="12"/>
  <c r="I49" i="12" s="1"/>
  <c r="H20" i="12"/>
  <c r="Q19" i="12"/>
  <c r="K20" i="12"/>
  <c r="J20" i="12"/>
  <c r="J49" i="12" s="1"/>
  <c r="G20" i="12"/>
  <c r="D19" i="12"/>
  <c r="D20" i="12" s="1"/>
  <c r="Q18" i="12"/>
  <c r="G49" i="12" l="1"/>
  <c r="H49" i="12"/>
  <c r="K49" i="12"/>
  <c r="H162" i="12"/>
  <c r="H168" i="12"/>
  <c r="H156" i="12"/>
  <c r="H174" i="12"/>
  <c r="H150" i="12"/>
  <c r="H163" i="12"/>
  <c r="H169" i="12"/>
  <c r="H157" i="12"/>
  <c r="H175" i="12"/>
  <c r="H151" i="12"/>
  <c r="H131" i="12"/>
  <c r="H137" i="12"/>
  <c r="H143" i="12"/>
  <c r="H125" i="12"/>
  <c r="H138" i="12"/>
  <c r="H144" i="12"/>
  <c r="H132" i="12"/>
  <c r="H126" i="12"/>
  <c r="H106" i="12"/>
  <c r="H118" i="12"/>
  <c r="H112" i="12"/>
  <c r="H105" i="12"/>
  <c r="H117" i="12"/>
  <c r="H111" i="12"/>
  <c r="M130" i="12"/>
  <c r="H98" i="12"/>
  <c r="H86" i="12"/>
  <c r="H92" i="12"/>
  <c r="H87" i="12"/>
  <c r="H93" i="12"/>
  <c r="H99" i="12"/>
  <c r="M131" i="12"/>
  <c r="Q20" i="12"/>
  <c r="Q42" i="12"/>
  <c r="Q30" i="12"/>
  <c r="Q25" i="12"/>
  <c r="H81" i="12"/>
  <c r="F81" i="12" s="1"/>
  <c r="M157" i="12"/>
  <c r="M163" i="12"/>
  <c r="A57" i="12"/>
  <c r="M156" i="12"/>
  <c r="N179" i="12"/>
  <c r="P179" i="12" s="1"/>
  <c r="H80" i="12"/>
  <c r="F80" i="12" s="1"/>
  <c r="M155" i="12"/>
  <c r="Q49" i="12" l="1"/>
  <c r="I210" i="12"/>
  <c r="K169" i="12"/>
  <c r="K157" i="12"/>
  <c r="N157" i="12" s="1"/>
  <c r="P157" i="12" s="1"/>
  <c r="K175" i="12"/>
  <c r="K163" i="12"/>
  <c r="N163" i="12" s="1"/>
  <c r="P163" i="12" s="1"/>
  <c r="K151" i="12"/>
  <c r="N151" i="12" s="1"/>
  <c r="P151" i="12" s="1"/>
  <c r="K150" i="12"/>
  <c r="N150" i="12" s="1"/>
  <c r="P150" i="12" s="1"/>
  <c r="K168" i="12"/>
  <c r="N168" i="12" s="1"/>
  <c r="P168" i="12" s="1"/>
  <c r="K156" i="12"/>
  <c r="N156" i="12" s="1"/>
  <c r="P156" i="12" s="1"/>
  <c r="K162" i="12"/>
  <c r="N162" i="12" s="1"/>
  <c r="P162" i="12" s="1"/>
  <c r="K174" i="12"/>
  <c r="N174" i="12" s="1"/>
  <c r="P174" i="12" s="1"/>
  <c r="K159" i="12"/>
  <c r="K177" i="12"/>
  <c r="N177" i="12" s="1"/>
  <c r="P177" i="12" s="1"/>
  <c r="K165" i="12"/>
  <c r="N165" i="12" s="1"/>
  <c r="P165" i="12" s="1"/>
  <c r="K171" i="12"/>
  <c r="N171" i="12" s="1"/>
  <c r="P171" i="12" s="1"/>
  <c r="K153" i="12"/>
  <c r="N153" i="12" s="1"/>
  <c r="P153" i="12" s="1"/>
  <c r="K149" i="12"/>
  <c r="N149" i="12" s="1"/>
  <c r="P149" i="12" s="1"/>
  <c r="K167" i="12"/>
  <c r="N167" i="12" s="1"/>
  <c r="P167" i="12" s="1"/>
  <c r="K161" i="12"/>
  <c r="N161" i="12" s="1"/>
  <c r="P161" i="12" s="1"/>
  <c r="K155" i="12"/>
  <c r="K173" i="12"/>
  <c r="N173" i="12" s="1"/>
  <c r="P173" i="12" s="1"/>
  <c r="K143" i="12"/>
  <c r="N143" i="12" s="1"/>
  <c r="P143" i="12" s="1"/>
  <c r="K131" i="12"/>
  <c r="N131" i="12" s="1"/>
  <c r="P131" i="12" s="1"/>
  <c r="K125" i="12"/>
  <c r="N125" i="12" s="1"/>
  <c r="P125" i="12" s="1"/>
  <c r="K137" i="12"/>
  <c r="N137" i="12" s="1"/>
  <c r="P137" i="12" s="1"/>
  <c r="K134" i="12"/>
  <c r="N134" i="12" s="1"/>
  <c r="P134" i="12" s="1"/>
  <c r="K140" i="12"/>
  <c r="N140" i="12" s="1"/>
  <c r="P140" i="12" s="1"/>
  <c r="K128" i="12"/>
  <c r="K146" i="12"/>
  <c r="N146" i="12" s="1"/>
  <c r="P146" i="12" s="1"/>
  <c r="K124" i="12"/>
  <c r="N124" i="12" s="1"/>
  <c r="P124" i="12" s="1"/>
  <c r="K142" i="12"/>
  <c r="N142" i="12" s="1"/>
  <c r="P142" i="12" s="1"/>
  <c r="K130" i="12"/>
  <c r="N130" i="12" s="1"/>
  <c r="P130" i="12" s="1"/>
  <c r="K136" i="12"/>
  <c r="N136" i="12" s="1"/>
  <c r="P136" i="12" s="1"/>
  <c r="K132" i="12"/>
  <c r="N132" i="12" s="1"/>
  <c r="P132" i="12" s="1"/>
  <c r="K144" i="12"/>
  <c r="N144" i="12" s="1"/>
  <c r="P144" i="12" s="1"/>
  <c r="K138" i="12"/>
  <c r="N138" i="12" s="1"/>
  <c r="P138" i="12" s="1"/>
  <c r="K126" i="12"/>
  <c r="N126" i="12" s="1"/>
  <c r="P126" i="12" s="1"/>
  <c r="K105" i="12"/>
  <c r="N105" i="12" s="1"/>
  <c r="P105" i="12" s="1"/>
  <c r="K111" i="12"/>
  <c r="N111" i="12" s="1"/>
  <c r="P111" i="12" s="1"/>
  <c r="K117" i="12"/>
  <c r="N117" i="12" s="1"/>
  <c r="P117" i="12" s="1"/>
  <c r="K114" i="12"/>
  <c r="N114" i="12" s="1"/>
  <c r="P114" i="12" s="1"/>
  <c r="K120" i="12"/>
  <c r="N120" i="12" s="1"/>
  <c r="P120" i="12" s="1"/>
  <c r="K104" i="12"/>
  <c r="N104" i="12" s="1"/>
  <c r="P104" i="12" s="1"/>
  <c r="K116" i="12"/>
  <c r="N116" i="12" s="1"/>
  <c r="P116" i="12" s="1"/>
  <c r="K110" i="12"/>
  <c r="N110" i="12" s="1"/>
  <c r="P110" i="12" s="1"/>
  <c r="K106" i="12"/>
  <c r="N106" i="12" s="1"/>
  <c r="P106" i="12" s="1"/>
  <c r="K112" i="12"/>
  <c r="N112" i="12" s="1"/>
  <c r="P112" i="12" s="1"/>
  <c r="K118" i="12"/>
  <c r="N118" i="12" s="1"/>
  <c r="P118" i="12" s="1"/>
  <c r="N108" i="12"/>
  <c r="P108" i="12" s="1"/>
  <c r="K97" i="12"/>
  <c r="N97" i="12" s="1"/>
  <c r="P97" i="12" s="1"/>
  <c r="K85" i="12"/>
  <c r="N85" i="12" s="1"/>
  <c r="P85" i="12" s="1"/>
  <c r="K91" i="12"/>
  <c r="N91" i="12" s="1"/>
  <c r="P91" i="12" s="1"/>
  <c r="K86" i="12"/>
  <c r="N86" i="12" s="1"/>
  <c r="P86" i="12" s="1"/>
  <c r="K92" i="12"/>
  <c r="N92" i="12" s="1"/>
  <c r="P92" i="12" s="1"/>
  <c r="K98" i="12"/>
  <c r="N98" i="12" s="1"/>
  <c r="P98" i="12" s="1"/>
  <c r="K87" i="12"/>
  <c r="N87" i="12" s="1"/>
  <c r="P87" i="12" s="1"/>
  <c r="K99" i="12"/>
  <c r="N99" i="12" s="1"/>
  <c r="P99" i="12" s="1"/>
  <c r="K93" i="12"/>
  <c r="N93" i="12" s="1"/>
  <c r="P93" i="12" s="1"/>
  <c r="K95" i="12"/>
  <c r="N95" i="12" s="1"/>
  <c r="P95" i="12" s="1"/>
  <c r="K89" i="12"/>
  <c r="N89" i="12" s="1"/>
  <c r="P89" i="12" s="1"/>
  <c r="K101" i="12"/>
  <c r="N101" i="12" s="1"/>
  <c r="P101" i="12" s="1"/>
  <c r="G70" i="12"/>
  <c r="G72" i="12"/>
  <c r="I72" i="12" s="1"/>
  <c r="J72" i="12" s="1"/>
  <c r="M72" i="12" s="1"/>
  <c r="G71" i="12"/>
  <c r="G54" i="12"/>
  <c r="G56" i="12"/>
  <c r="I56" i="12" s="1"/>
  <c r="J56" i="12" s="1"/>
  <c r="M56" i="12" s="1"/>
  <c r="G55" i="12"/>
  <c r="I55" i="12" s="1"/>
  <c r="J55" i="12" s="1"/>
  <c r="G58" i="12"/>
  <c r="I58" i="12" s="1"/>
  <c r="J58" i="12" s="1"/>
  <c r="M58" i="12" s="1"/>
  <c r="G60" i="12"/>
  <c r="I60" i="12" s="1"/>
  <c r="J60" i="12" s="1"/>
  <c r="M60" i="12" s="1"/>
  <c r="G59" i="12"/>
  <c r="I59" i="12" s="1"/>
  <c r="J59" i="12" s="1"/>
  <c r="M59" i="12" s="1"/>
  <c r="G62" i="12"/>
  <c r="I62" i="12" s="1"/>
  <c r="J62" i="12" s="1"/>
  <c r="M62" i="12" s="1"/>
  <c r="G64" i="12"/>
  <c r="I64" i="12" s="1"/>
  <c r="J64" i="12" s="1"/>
  <c r="M64" i="12" s="1"/>
  <c r="G63" i="12"/>
  <c r="I63" i="12" s="1"/>
  <c r="J63" i="12" s="1"/>
  <c r="M63" i="12" s="1"/>
  <c r="K80" i="12"/>
  <c r="N80" i="12" s="1"/>
  <c r="P80" i="12" s="1"/>
  <c r="N155" i="12"/>
  <c r="P155" i="12" s="1"/>
  <c r="N169" i="12"/>
  <c r="P169" i="12" s="1"/>
  <c r="N175" i="12"/>
  <c r="P175" i="12" s="1"/>
  <c r="N159" i="12"/>
  <c r="P159" i="12" s="1"/>
  <c r="K81" i="12"/>
  <c r="N81" i="12" s="1"/>
  <c r="P81" i="12" s="1"/>
  <c r="K79" i="12"/>
  <c r="N79" i="12" s="1"/>
  <c r="P79" i="12" s="1"/>
  <c r="K83" i="12"/>
  <c r="N83" i="12" s="1"/>
  <c r="P83" i="12" s="1"/>
  <c r="K133" i="12" l="1"/>
  <c r="K82" i="12"/>
  <c r="K176" i="12"/>
  <c r="K127" i="12"/>
  <c r="K107" i="12"/>
  <c r="K100" i="12"/>
  <c r="K145" i="12"/>
  <c r="K88" i="12"/>
  <c r="K170" i="12"/>
  <c r="K119" i="12"/>
  <c r="K164" i="12"/>
  <c r="K113" i="12"/>
  <c r="K158" i="12"/>
  <c r="K152" i="12"/>
  <c r="K94" i="12"/>
  <c r="K139" i="12"/>
  <c r="N128" i="12"/>
  <c r="P128" i="12" s="1"/>
  <c r="I71" i="12"/>
  <c r="J71" i="12" s="1"/>
  <c r="M71" i="12" s="1"/>
  <c r="I70" i="12"/>
  <c r="J70" i="12" s="1"/>
  <c r="M70" i="12" s="1"/>
  <c r="M55" i="12"/>
  <c r="I54" i="12"/>
  <c r="J54" i="12" s="1"/>
  <c r="M54" i="12" l="1"/>
  <c r="Q35" i="12" l="1"/>
  <c r="N170" i="12"/>
  <c r="O170" i="12" l="1"/>
  <c r="P170" i="12" s="1"/>
  <c r="N113" i="12"/>
  <c r="O113" i="12" s="1"/>
  <c r="N107" i="12"/>
  <c r="O107" i="12" s="1"/>
  <c r="N119" i="12"/>
  <c r="O119" i="12" s="1"/>
  <c r="G67" i="12"/>
  <c r="I67" i="12" s="1"/>
  <c r="J67" i="12" s="1"/>
  <c r="N145" i="12"/>
  <c r="O145" i="12" s="1"/>
  <c r="N164" i="12"/>
  <c r="N127" i="12"/>
  <c r="O127" i="12" s="1"/>
  <c r="N133" i="12"/>
  <c r="O133" i="12" s="1"/>
  <c r="G66" i="12"/>
  <c r="I66" i="12" s="1"/>
  <c r="M66" i="12" s="1"/>
  <c r="N94" i="12"/>
  <c r="O94" i="12" s="1"/>
  <c r="N82" i="12"/>
  <c r="O82" i="12" s="1"/>
  <c r="N88" i="12"/>
  <c r="O88" i="12" s="1"/>
  <c r="N100" i="12"/>
  <c r="O100" i="12" s="1"/>
  <c r="N152" i="12"/>
  <c r="N139" i="12"/>
  <c r="O139" i="12" s="1"/>
  <c r="N158" i="12"/>
  <c r="N176" i="12"/>
  <c r="G68" i="12"/>
  <c r="I68" i="12" s="1"/>
  <c r="J68" i="12" s="1"/>
  <c r="K68" i="12" l="1"/>
  <c r="M68" i="12" s="1"/>
  <c r="K67" i="12"/>
  <c r="M67" i="12" s="1"/>
  <c r="P82" i="12"/>
  <c r="O176" i="12"/>
  <c r="P176" i="12" s="1"/>
  <c r="O164" i="12"/>
  <c r="P164" i="12" s="1"/>
  <c r="O158" i="12"/>
  <c r="P158" i="12" s="1"/>
  <c r="O152" i="12"/>
  <c r="P152" i="12" s="1"/>
  <c r="P145" i="12"/>
  <c r="P139" i="12"/>
  <c r="P133" i="12"/>
  <c r="P127" i="12"/>
  <c r="P119" i="12"/>
  <c r="P113" i="12"/>
  <c r="P107" i="12"/>
  <c r="P100" i="12"/>
  <c r="P94" i="12"/>
</calcChain>
</file>

<file path=xl/sharedStrings.xml><?xml version="1.0" encoding="utf-8"?>
<sst xmlns="http://schemas.openxmlformats.org/spreadsheetml/2006/main" count="833" uniqueCount="303">
  <si>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</si>
  <si>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</si>
  <si>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</si>
  <si>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</si>
  <si>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</si>
  <si>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</si>
  <si>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</si>
  <si>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</si>
  <si>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</si>
  <si>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</si>
  <si>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</si>
  <si>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</si>
  <si>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</si>
  <si>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</si>
  <si>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</si>
  <si>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</si>
  <si>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</si>
  <si>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</si>
  <si>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</si>
  <si>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</si>
  <si>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</si>
  <si>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</si>
  <si>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</si>
  <si>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</si>
  <si>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</si>
  <si>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</si>
  <si>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</si>
  <si>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</si>
  <si>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</si>
  <si>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</si>
  <si>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</si>
  <si>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</si>
  <si>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>SỐ LƯỢNG THEO ĐỊNH MỨC  (NET)</t>
  </si>
  <si>
    <t>LỖI VẢI (DEFECT)</t>
  </si>
  <si>
    <t>SỐ LƯỢNG CẦN CẤP CHO TỔ CẮT (GROSS)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</si>
  <si>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</si>
  <si>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</si>
  <si>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</si>
  <si>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</si>
  <si>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</si>
  <si>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</si>
  <si>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</si>
  <si>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</si>
  <si>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</si>
  <si>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</si>
  <si>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</si>
  <si>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</si>
  <si>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</si>
  <si>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</si>
  <si>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</si>
  <si>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</si>
  <si>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</si>
  <si>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</si>
  <si>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</si>
  <si>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</si>
  <si>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</si>
  <si>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</si>
  <si>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</si>
  <si>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</si>
  <si>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</si>
  <si>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</si>
  <si>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</si>
  <si>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</si>
  <si>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</si>
  <si>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</si>
  <si>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</si>
  <si>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</si>
  <si>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</si>
  <si>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</si>
  <si>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</si>
  <si>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</si>
  <si>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</si>
  <si>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</si>
  <si>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</si>
  <si>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</si>
  <si>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</si>
  <si>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</si>
  <si>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</si>
  <si>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</si>
  <si>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</si>
  <si>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</si>
  <si>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</si>
  <si>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</si>
  <si>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</si>
  <si>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</si>
  <si>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</si>
  <si>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</si>
  <si>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</si>
  <si>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</si>
  <si>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</si>
  <si>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</si>
  <si>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</si>
  <si>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</si>
  <si>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</si>
  <si>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</si>
  <si>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</si>
  <si>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</si>
  <si>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</si>
  <si>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</si>
  <si>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</si>
  <si>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</si>
  <si>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</si>
  <si>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</si>
  <si>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</si>
  <si>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</si>
  <si>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</si>
  <si>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</si>
  <si>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</si>
  <si>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</si>
  <si>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</si>
  <si>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</si>
  <si>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</si>
  <si>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</si>
  <si>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</si>
  <si>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</si>
  <si>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</si>
  <si>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</si>
  <si>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</si>
  <si>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</si>
  <si>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</si>
  <si>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</si>
  <si>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</si>
  <si>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</si>
  <si>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</si>
  <si>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</si>
  <si>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KHÔNG THÊU</t>
  </si>
  <si>
    <t>VẢI CHÍNH</t>
  </si>
  <si>
    <t>RIB</t>
  </si>
  <si>
    <t>ZWVNL05</t>
  </si>
  <si>
    <t>CHỈ 40/2 MAY NHÃN CHÍNH</t>
  </si>
  <si>
    <t>DUYỆT HÌNH IN THEO</t>
  </si>
  <si>
    <t>THÔNG TIN ĐỊNH VỊ HÌNH IN</t>
  </si>
  <si>
    <t>SMST</t>
  </si>
  <si>
    <t>BLACK 1500</t>
  </si>
  <si>
    <t>STICKER DÁN THẺ BÀI + BAO- SMST</t>
  </si>
  <si>
    <t>STICKER DÁN THÙNG - SMST</t>
  </si>
  <si>
    <t>COLOR STICKER DÁN THÙNG</t>
  </si>
  <si>
    <t xml:space="preserve">PCS </t>
  </si>
  <si>
    <t>03</t>
  </si>
  <si>
    <t>04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</si>
  <si>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</si>
  <si>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</si>
  <si>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</si>
  <si>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</si>
  <si>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</si>
  <si>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</si>
  <si>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</si>
  <si>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</si>
  <si>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</si>
  <si>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</si>
  <si>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</si>
  <si>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</si>
  <si>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</si>
  <si>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</si>
  <si>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</si>
  <si>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</si>
  <si>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</si>
  <si>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</si>
  <si>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>RED</t>
  </si>
  <si>
    <t>YELLOW</t>
  </si>
  <si>
    <t>ORANGE</t>
  </si>
  <si>
    <t>GREEN</t>
  </si>
  <si>
    <t>NCC: THUẬN TIẾN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</si>
  <si>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</si>
  <si>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</si>
  <si>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</si>
  <si>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</si>
  <si>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</si>
  <si>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</si>
  <si>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</si>
  <si>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</si>
  <si>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</si>
  <si>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LOẠI 1</t>
  </si>
  <si>
    <t>BLACK/ WHITE</t>
  </si>
  <si>
    <t>GREY /WHITE</t>
  </si>
  <si>
    <t>SỐ LƯỢNG CẦN CẤP CHO TEST OUT SOURCE</t>
  </si>
  <si>
    <t>XS</t>
  </si>
  <si>
    <t>BONE</t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</si>
  <si>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</si>
  <si>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</si>
  <si>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</si>
  <si>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</si>
  <si>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</si>
  <si>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</si>
  <si>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</si>
  <si>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</si>
  <si>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</si>
  <si>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</si>
  <si>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</si>
  <si>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</si>
  <si>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</si>
  <si>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</si>
  <si>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</si>
  <si>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</si>
  <si>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</si>
  <si>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</si>
  <si>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</si>
  <si>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FLEECE RAGLAN CREW</t>
  </si>
  <si>
    <t>CREW NECK</t>
  </si>
  <si>
    <t>MAIN LINE</t>
  </si>
  <si>
    <t>66% COTTON 34% POLY 490GSM (CAMBER “LOFTY” FLEECE)</t>
  </si>
  <si>
    <t>66% COTTON 34% POLYESTER</t>
  </si>
  <si>
    <t>150CM</t>
  </si>
  <si>
    <t>RIB 1X1 - 100%COTTON - 430GSM</t>
  </si>
  <si>
    <t>SINGLE JERSEY 200GSM</t>
  </si>
  <si>
    <t>VIỀN CỔ</t>
  </si>
  <si>
    <r>
      <t xml:space="preserve">NHÃN CHÍNH - </t>
    </r>
    <r>
      <rPr>
        <b/>
        <sz val="22"/>
        <rFont val="Muli"/>
      </rPr>
      <t>ZWVNL06</t>
    </r>
  </si>
  <si>
    <t>BAO NYLON 25" x 20" + 2"</t>
  </si>
  <si>
    <t>KHÔNG IN</t>
  </si>
  <si>
    <t>POTASSIUM WASH</t>
  </si>
  <si>
    <t>NHÃN THÀNH PHẦN 2 LÁ 66% COTTON 34% POLYESTER</t>
  </si>
  <si>
    <t>THẺ BÀI 1 LÁ - ZHGT08</t>
  </si>
  <si>
    <t>ZHGT08</t>
  </si>
  <si>
    <r>
      <t xml:space="preserve">NHÃN TRANG TRÍ AUTHENTIC WORKGEAR LABEL- </t>
    </r>
    <r>
      <rPr>
        <b/>
        <sz val="22"/>
        <rFont val="Muli"/>
      </rPr>
      <t>ZWVNL35</t>
    </r>
  </si>
  <si>
    <t>ZWVNL35</t>
  </si>
  <si>
    <t>NAVY</t>
  </si>
  <si>
    <t>GREY HEATHER</t>
  </si>
  <si>
    <t>WASHED BLACK 19-4008 TCX</t>
  </si>
  <si>
    <t>NAVY 19-4024 TCX</t>
  </si>
  <si>
    <t>OLIVE 18-0523 TCX</t>
  </si>
  <si>
    <t>GREY HEATHER B12B</t>
  </si>
  <si>
    <t>KHÔNG WASH</t>
  </si>
  <si>
    <t>LƯU 1PCS TRƯỚC WASH</t>
  </si>
  <si>
    <t>KHAKI</t>
  </si>
  <si>
    <t>TIỆP MÀU VẢI</t>
  </si>
  <si>
    <t>ST118570A2</t>
  </si>
  <si>
    <t>S20  SP25  G2703</t>
  </si>
  <si>
    <t>KHAKI  16-1120 TCX</t>
  </si>
  <si>
    <t>NGỌC TRẦN- TUYỀN TRƯƠNG: 205</t>
  </si>
  <si>
    <t>SP25 PRODUCTION</t>
  </si>
  <si>
    <t>PAUL'S SAMPLE</t>
  </si>
  <si>
    <t>SHIPPING SAMPLE</t>
  </si>
  <si>
    <t>RIB 1X1_97%DRY  COTTON 3%SPANDEX_460GSM</t>
  </si>
  <si>
    <t>100% COTTON SINGLE JERSEY  190 GSM</t>
  </si>
  <si>
    <t>GY5137</t>
  </si>
  <si>
    <t>BE8032</t>
  </si>
  <si>
    <t>S20-1896</t>
  </si>
  <si>
    <t>S20-1898</t>
  </si>
  <si>
    <t>S20-1900</t>
  </si>
  <si>
    <t>ZWVNL06</t>
  </si>
  <si>
    <t>S20-1901</t>
  </si>
  <si>
    <t>S20-1907</t>
  </si>
  <si>
    <t>S20-1908</t>
  </si>
  <si>
    <t>BLUE</t>
  </si>
  <si>
    <t>OLIVE</t>
  </si>
  <si>
    <t>S20-1909</t>
  </si>
  <si>
    <r>
      <t>THÊU :</t>
    </r>
    <r>
      <rPr>
        <b/>
        <sz val="28"/>
        <rFont val="Muli"/>
      </rPr>
      <t xml:space="preserve"> </t>
    </r>
  </si>
  <si>
    <r>
      <t>IN :</t>
    </r>
    <r>
      <rPr>
        <b/>
        <sz val="28"/>
        <rFont val="Muli"/>
      </rPr>
      <t xml:space="preserve"> </t>
    </r>
  </si>
  <si>
    <r>
      <t>WASH:</t>
    </r>
    <r>
      <rPr>
        <sz val="26"/>
        <rFont val="Muli"/>
      </rPr>
      <t xml:space="preserve"> </t>
    </r>
  </si>
  <si>
    <t>STSP25P1892006T00K
LÓT 7151/7- ÁNH A- CẤP ĐỦ 8M</t>
  </si>
  <si>
    <t>STYLE#:</t>
  </si>
  <si>
    <t>DESCRIPTION:</t>
  </si>
  <si>
    <t>RAGLAN FLEECE CREW</t>
  </si>
  <si>
    <t xml:space="preserve">FACTORY: </t>
  </si>
  <si>
    <t>UNAVALABLE</t>
  </si>
  <si>
    <t>SP25</t>
  </si>
  <si>
    <t xml:space="preserve">FABRIC: </t>
  </si>
  <si>
    <t>Original Garment</t>
  </si>
  <si>
    <t>TOL +/-</t>
  </si>
  <si>
    <t>CHEST 1" BELOW ARMHOLE- FLAT</t>
  </si>
  <si>
    <t>BOTTOM SWEEP STRAIGHT - FLAT</t>
  </si>
  <si>
    <t>FRONT LENGTH FROM HPS</t>
  </si>
  <si>
    <t>SLEEVE BICEP 1" BELOW ARMHOLE - FLAT</t>
  </si>
  <si>
    <t>SLEEVE LENGTH FROM NECK SEAM TO EDGE</t>
  </si>
  <si>
    <t>SLEEVE OPENING AT EDGE</t>
  </si>
  <si>
    <t>CUFF HEIGHT</t>
  </si>
  <si>
    <t>HEM HEIGHT</t>
  </si>
  <si>
    <t>NECK RIB / TRIM DEPTH</t>
  </si>
  <si>
    <t>FRONT NECK DROP (HPS TO NECK SEAM)</t>
  </si>
  <si>
    <t>BACK NECK DROP (HPS TO NECK SEAM)</t>
  </si>
  <si>
    <t xml:space="preserve">ELBOW 8" below armhole </t>
  </si>
  <si>
    <t>FOREARM 4" ABOVE CUFF SEAM</t>
  </si>
  <si>
    <t>SLEEVE  OPENING  AT CUFF SEAM</t>
  </si>
  <si>
    <t>SWEEP AT RIB SEAM EXTENDED</t>
  </si>
  <si>
    <t>EMB PLACEMENT FROM HPS</t>
  </si>
  <si>
    <t>TARGET</t>
  </si>
  <si>
    <t>FINISHED GRADE MEASUREMENTS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</si>
  <si>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</si>
  <si>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PRINT PLACEMENT FROM NECK SEAM</t>
  </si>
  <si>
    <t>XEM TRANG THÔNG SỐ CÓ ĐIỀU CHỈNH THÔNG SỐ FRONT NECK DROP</t>
  </si>
  <si>
    <t>RỘNG CỔ</t>
  </si>
  <si>
    <t>NGỰC - DƯỚI NÁCH 1 INCH</t>
  </si>
  <si>
    <t>NGANG LAI</t>
  </si>
  <si>
    <t>NÁCH (RAGLAN) TỪ ĐỈNH VAI TẠI ĐƯỜNG MAY CỔ ĐẾN NÁCH</t>
  </si>
  <si>
    <t>BẮP TAY DƯỚI NÁCH 1 INCH</t>
  </si>
  <si>
    <t>DÀI TAY TỪ ĐƯỜNG MAY CỔ ĐẾN MÉP</t>
  </si>
  <si>
    <t>CỬA TAY TẠI MÉP</t>
  </si>
  <si>
    <t>CAO BO TAY</t>
  </si>
  <si>
    <t>CAO BO LAI</t>
  </si>
  <si>
    <t>CAO BO CỔ</t>
  </si>
  <si>
    <t>KHUỶU TAY DƯỚI NÁCH 8 INCH</t>
  </si>
  <si>
    <t>CẲNG TAY TRÊN ĐƯỜNG MAY CỔ TAY 4 INCH</t>
  </si>
  <si>
    <t>CỬA TAY TẠI ĐƯỜNG MAY TAY</t>
  </si>
  <si>
    <t>NGANG LAI TẠI ĐƯỜNG MAY BO LAI ĐO CĂNG</t>
  </si>
  <si>
    <t>TRIỂN KHAI SẢN XUẤT: THEO ÁO MẪU PP SAMPLE MÙA SP25 STYLE ST118570 MÀU KHAKI CHUYỂN CÙNG TÁC NGHIỆP NGÀY 16/09/24</t>
  </si>
  <si>
    <t>HAO HỤT 3% CMP</t>
  </si>
  <si>
    <t>SỐ LƯỢNG CẦN CẤP CHO CMP 3%</t>
  </si>
  <si>
    <t>STSP25P1892005T00K
LÓT 7176/7- ÁNH A- CẤP HẾT 100M
LÓT 7177/7- ÁNH A- CẤP ĐỦ 30M</t>
  </si>
  <si>
    <t xml:space="preserve">STSP25P1892004T00K
LÓT T7143/7- ÁNH A- CẤP HẾT 480M
LÓT T7176/7- ÁNH- CẤP ĐỦ 67M </t>
  </si>
  <si>
    <t>CHƯA XUỐNG TÁC NGHIỆP</t>
  </si>
  <si>
    <t>DUYỆT HIỆU ỨNG, HANDFEEL NHƯ MẪU TIÊU CHUẨN MÀU KAKHI MÃ ST118570A2 ĐÃ CHUYỂN TEAM WASH 13/09/24
DUYỆT MÀU SẮC THEO SHADE BAND PO 1892 ĐÃ CHUYỂN TEAM WASH</t>
  </si>
  <si>
    <t>SP26</t>
  </si>
  <si>
    <t>BASIC DIAMOND RAGLAN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</si>
</sst>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8"/>
      <name val="Muli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8"/>
      <color theme="1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6"/>
      <name val="Muli"/>
    </font>
    <font>
      <b/>
      <sz val="28"/>
      <color theme="1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b/>
      <sz val="30"/>
      <name val="Muli"/>
    </font>
    <font>
      <b/>
      <sz val="60"/>
      <name val="Muli"/>
    </font>
    <font>
      <sz val="35"/>
      <name val="Muli"/>
    </font>
    <font>
      <sz val="22"/>
      <color rgb="FFFF0000"/>
      <name val="Muli"/>
    </font>
    <font>
      <b/>
      <u/>
      <sz val="28"/>
      <name val="Muli"/>
    </font>
    <font>
      <b/>
      <sz val="24"/>
      <color theme="1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9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59" fillId="0" borderId="0"/>
    <xf numFmtId="0" fontId="59" fillId="0" borderId="0"/>
    <xf numFmtId="0" fontId="16" fillId="0" borderId="0"/>
    <xf numFmtId="0" fontId="1" fillId="0" borderId="0"/>
    <xf numFmtId="0" fontId="13" fillId="0" borderId="0"/>
    <xf numFmtId="0" fontId="63" fillId="0" borderId="0" applyNumberFormat="0" applyFill="0" applyBorder="0" applyAlignment="0" applyProtection="0"/>
    <xf numFmtId="0" fontId="64" fillId="0" borderId="68" applyNumberFormat="0" applyFill="0" applyAlignment="0" applyProtection="0"/>
    <xf numFmtId="0" fontId="65" fillId="0" borderId="69" applyNumberFormat="0" applyFill="0" applyAlignment="0" applyProtection="0"/>
    <xf numFmtId="0" fontId="66" fillId="0" borderId="70" applyNumberFormat="0" applyFill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6" borderId="0" applyNumberFormat="0" applyBorder="0" applyAlignment="0" applyProtection="0"/>
    <xf numFmtId="0" fontId="70" fillId="17" borderId="71" applyNumberFormat="0" applyAlignment="0" applyProtection="0"/>
    <xf numFmtId="0" fontId="71" fillId="18" borderId="72" applyNumberFormat="0" applyAlignment="0" applyProtection="0"/>
    <xf numFmtId="0" fontId="72" fillId="18" borderId="71" applyNumberFormat="0" applyAlignment="0" applyProtection="0"/>
    <xf numFmtId="0" fontId="73" fillId="0" borderId="73" applyNumberFormat="0" applyFill="0" applyAlignment="0" applyProtection="0"/>
    <xf numFmtId="0" fontId="74" fillId="19" borderId="74" applyNumberFormat="0" applyAlignment="0" applyProtection="0"/>
    <xf numFmtId="0" fontId="75" fillId="0" borderId="0" applyNumberFormat="0" applyFill="0" applyBorder="0" applyAlignment="0" applyProtection="0"/>
    <xf numFmtId="0" fontId="1" fillId="20" borderId="75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76" applyNumberFormat="0" applyFill="0" applyAlignment="0" applyProtection="0"/>
    <xf numFmtId="0" fontId="7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7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7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0" borderId="0"/>
    <xf numFmtId="0" fontId="5" fillId="0" borderId="0"/>
  </cellStyleXfs>
  <cellXfs count="46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3" fontId="36" fillId="2" borderId="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right" vertical="center"/>
    </xf>
    <xf numFmtId="3" fontId="36" fillId="2" borderId="4" xfId="0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0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5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35" xfId="0" applyFont="1" applyBorder="1"/>
    <xf numFmtId="0" fontId="47" fillId="0" borderId="36" xfId="0" applyFont="1" applyBorder="1"/>
    <xf numFmtId="0" fontId="46" fillId="0" borderId="36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38" xfId="0" applyFont="1" applyBorder="1"/>
    <xf numFmtId="0" fontId="40" fillId="0" borderId="39" xfId="0" applyFont="1" applyBorder="1"/>
    <xf numFmtId="0" fontId="40" fillId="0" borderId="39" xfId="0" applyFont="1" applyBorder="1" applyAlignment="1">
      <alignment horizontal="center"/>
    </xf>
    <xf numFmtId="165" fontId="40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5" fontId="40" fillId="0" borderId="41" xfId="0" applyNumberFormat="1" applyFont="1" applyBorder="1" applyAlignment="1">
      <alignment horizontal="center"/>
    </xf>
    <xf numFmtId="165" fontId="40" fillId="0" borderId="42" xfId="0" applyNumberFormat="1" applyFont="1" applyBorder="1" applyAlignment="1">
      <alignment horizontal="center" wrapText="1"/>
    </xf>
    <xf numFmtId="165" fontId="40" fillId="0" borderId="42" xfId="0" applyNumberFormat="1" applyFont="1" applyBorder="1" applyAlignment="1">
      <alignment horizontal="center"/>
    </xf>
    <xf numFmtId="165" fontId="40" fillId="0" borderId="40" xfId="0" applyNumberFormat="1" applyFont="1" applyBorder="1" applyAlignment="1">
      <alignment horizontal="center"/>
    </xf>
    <xf numFmtId="0" fontId="40" fillId="0" borderId="43" xfId="0" applyFont="1" applyBorder="1"/>
    <xf numFmtId="165" fontId="40" fillId="0" borderId="43" xfId="0" applyNumberFormat="1" applyFont="1" applyBorder="1" applyAlignment="1">
      <alignment horizontal="center"/>
    </xf>
    <xf numFmtId="165" fontId="40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2" fillId="0" borderId="11" xfId="0" quotePrefix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173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12" fontId="32" fillId="0" borderId="15" xfId="0" quotePrefix="1" applyNumberFormat="1" applyFont="1" applyBorder="1" applyAlignment="1">
      <alignment vertical="center" wrapText="1"/>
    </xf>
    <xf numFmtId="0" fontId="60" fillId="2" borderId="0" xfId="0" applyFont="1" applyFill="1" applyAlignment="1">
      <alignment horizontal="left" vertical="center"/>
    </xf>
    <xf numFmtId="0" fontId="25" fillId="2" borderId="49" xfId="0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0" fontId="40" fillId="0" borderId="0" xfId="59" applyFont="1" applyAlignment="1">
      <alignment vertical="center"/>
    </xf>
    <xf numFmtId="0" fontId="61" fillId="0" borderId="0" xfId="59" applyFont="1" applyAlignment="1">
      <alignment vertical="center"/>
    </xf>
    <xf numFmtId="0" fontId="40" fillId="0" borderId="0" xfId="59" applyFont="1"/>
    <xf numFmtId="0" fontId="61" fillId="5" borderId="51" xfId="59" applyFont="1" applyFill="1" applyBorder="1" applyAlignment="1">
      <alignment horizontal="left" vertical="center"/>
    </xf>
    <xf numFmtId="0" fontId="61" fillId="0" borderId="0" xfId="59" applyFont="1" applyAlignment="1">
      <alignment horizontal="left" vertical="center"/>
    </xf>
    <xf numFmtId="0" fontId="61" fillId="0" borderId="0" xfId="59" applyFont="1" applyAlignment="1">
      <alignment horizontal="left" vertical="center" wrapText="1"/>
    </xf>
    <xf numFmtId="0" fontId="40" fillId="0" borderId="24" xfId="59" applyFont="1" applyBorder="1"/>
    <xf numFmtId="0" fontId="61" fillId="0" borderId="0" xfId="59" applyFont="1" applyAlignment="1">
      <alignment horizontal="center" vertical="center"/>
    </xf>
    <xf numFmtId="0" fontId="61" fillId="0" borderId="52" xfId="59" applyFont="1" applyBorder="1" applyAlignment="1">
      <alignment horizontal="center" vertical="center"/>
    </xf>
    <xf numFmtId="0" fontId="61" fillId="0" borderId="52" xfId="59" applyFont="1" applyBorder="1" applyAlignment="1">
      <alignment horizontal="center" vertical="center" wrapText="1"/>
    </xf>
    <xf numFmtId="0" fontId="61" fillId="0" borderId="56" xfId="59" applyFont="1" applyBorder="1" applyAlignment="1">
      <alignment horizontal="center" vertical="center"/>
    </xf>
    <xf numFmtId="0" fontId="61" fillId="0" borderId="57" xfId="59" applyFont="1" applyBorder="1" applyAlignment="1">
      <alignment horizontal="center" vertical="center" wrapText="1"/>
    </xf>
    <xf numFmtId="0" fontId="61" fillId="0" borderId="64" xfId="59" applyFont="1" applyBorder="1" applyAlignment="1">
      <alignment horizontal="center" vertical="center"/>
    </xf>
    <xf numFmtId="0" fontId="61" fillId="0" borderId="65" xfId="59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79" fillId="2" borderId="2" xfId="0" applyFont="1" applyFill="1" applyBorder="1" applyAlignment="1">
      <alignment horizontal="center" vertical="center"/>
    </xf>
    <xf numFmtId="0" fontId="80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80" fillId="2" borderId="2" xfId="0" applyFont="1" applyFill="1" applyBorder="1" applyAlignment="1">
      <alignment horizontal="left" vertical="center"/>
    </xf>
    <xf numFmtId="0" fontId="79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61" fillId="0" borderId="6" xfId="59" applyFont="1" applyBorder="1" applyAlignment="1">
      <alignment horizontal="center" vertical="center"/>
    </xf>
    <xf numFmtId="0" fontId="81" fillId="4" borderId="2" xfId="0" quotePrefix="1" applyFont="1" applyFill="1" applyBorder="1" applyAlignment="1">
      <alignment horizontal="center" vertical="center"/>
    </xf>
    <xf numFmtId="0" fontId="81" fillId="4" borderId="0" xfId="0" quotePrefix="1" applyFont="1" applyFill="1" applyAlignment="1">
      <alignment horizontal="center" vertical="center"/>
    </xf>
    <xf numFmtId="0" fontId="84" fillId="2" borderId="2" xfId="0" applyFont="1" applyFill="1" applyBorder="1" applyAlignment="1">
      <alignment horizontal="center" vertical="center"/>
    </xf>
    <xf numFmtId="0" fontId="81" fillId="2" borderId="3" xfId="0" applyFont="1" applyFill="1" applyBorder="1" applyAlignment="1">
      <alignment horizontal="center" vertical="center"/>
    </xf>
    <xf numFmtId="3" fontId="81" fillId="2" borderId="3" xfId="0" applyNumberFormat="1" applyFont="1" applyFill="1" applyBorder="1" applyAlignment="1">
      <alignment horizontal="center" vertical="center"/>
    </xf>
    <xf numFmtId="1" fontId="81" fillId="13" borderId="3" xfId="0" applyNumberFormat="1" applyFont="1" applyFill="1" applyBorder="1" applyAlignment="1">
      <alignment horizontal="center" vertical="center"/>
    </xf>
    <xf numFmtId="1" fontId="81" fillId="13" borderId="2" xfId="0" applyNumberFormat="1" applyFont="1" applyFill="1" applyBorder="1" applyAlignment="1">
      <alignment horizontal="center" vertical="center"/>
    </xf>
    <xf numFmtId="0" fontId="85" fillId="2" borderId="0" xfId="0" applyFont="1" applyFill="1" applyAlignment="1">
      <alignment vertical="center"/>
    </xf>
    <xf numFmtId="0" fontId="85" fillId="12" borderId="0" xfId="0" applyFont="1" applyFill="1" applyAlignment="1">
      <alignment horizontal="left" vertical="center"/>
    </xf>
    <xf numFmtId="0" fontId="85" fillId="12" borderId="0" xfId="0" applyFont="1" applyFill="1" applyAlignment="1">
      <alignment horizontal="center" vertical="center"/>
    </xf>
    <xf numFmtId="1" fontId="85" fillId="12" borderId="0" xfId="0" applyNumberFormat="1" applyFont="1" applyFill="1" applyAlignment="1">
      <alignment horizontal="right" vertical="center"/>
    </xf>
    <xf numFmtId="1" fontId="85" fillId="12" borderId="0" xfId="0" applyNumberFormat="1" applyFont="1" applyFill="1" applyAlignment="1">
      <alignment horizontal="center" vertical="center"/>
    </xf>
    <xf numFmtId="1" fontId="32" fillId="0" borderId="11" xfId="1" applyNumberFormat="1" applyFont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1" xfId="1" applyNumberFormat="1" applyFont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1" fontId="32" fillId="0" borderId="14" xfId="1" applyNumberFormat="1" applyFont="1" applyBorder="1" applyAlignment="1">
      <alignment vertical="center" wrapText="1"/>
    </xf>
    <xf numFmtId="0" fontId="51" fillId="2" borderId="14" xfId="0" applyFont="1" applyFill="1" applyBorder="1" applyAlignment="1">
      <alignment horizontal="center" vertical="center" wrapText="1"/>
    </xf>
    <xf numFmtId="1" fontId="51" fillId="0" borderId="14" xfId="0" applyNumberFormat="1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165" fontId="51" fillId="0" borderId="14" xfId="0" applyNumberFormat="1" applyFont="1" applyBorder="1" applyAlignment="1">
      <alignment horizontal="center" vertical="center"/>
    </xf>
    <xf numFmtId="165" fontId="51" fillId="2" borderId="14" xfId="0" applyNumberFormat="1" applyFont="1" applyFill="1" applyBorder="1" applyAlignment="1">
      <alignment horizontal="center" vertical="center"/>
    </xf>
    <xf numFmtId="1" fontId="51" fillId="2" borderId="14" xfId="0" applyNumberFormat="1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 wrapText="1"/>
    </xf>
    <xf numFmtId="0" fontId="87" fillId="11" borderId="14" xfId="0" applyFont="1" applyFill="1" applyBorder="1" applyAlignment="1">
      <alignment vertical="center"/>
    </xf>
    <xf numFmtId="0" fontId="44" fillId="0" borderId="14" xfId="0" applyFont="1" applyBorder="1" applyAlignment="1">
      <alignment horizontal="center"/>
    </xf>
    <xf numFmtId="0" fontId="44" fillId="0" borderId="14" xfId="0" quotePrefix="1" applyFont="1" applyBorder="1" applyAlignment="1">
      <alignment horizontal="center"/>
    </xf>
    <xf numFmtId="16" fontId="44" fillId="0" borderId="14" xfId="0" quotePrefix="1" applyNumberFormat="1" applyFont="1" applyBorder="1" applyAlignment="1">
      <alignment horizontal="center"/>
    </xf>
    <xf numFmtId="14" fontId="61" fillId="45" borderId="51" xfId="59" applyNumberFormat="1" applyFont="1" applyFill="1" applyBorder="1" applyAlignment="1">
      <alignment horizontal="center" vertical="center"/>
    </xf>
    <xf numFmtId="0" fontId="61" fillId="45" borderId="51" xfId="59" applyFont="1" applyFill="1" applyBorder="1" applyAlignment="1">
      <alignment horizontal="center" vertical="center"/>
    </xf>
    <xf numFmtId="0" fontId="61" fillId="45" borderId="51" xfId="59" applyFont="1" applyFill="1" applyBorder="1" applyAlignment="1">
      <alignment horizontal="left" vertical="center"/>
    </xf>
    <xf numFmtId="0" fontId="0" fillId="0" borderId="26" xfId="0" applyBorder="1"/>
    <xf numFmtId="0" fontId="40" fillId="0" borderId="28" xfId="59" applyFont="1" applyBorder="1"/>
    <xf numFmtId="0" fontId="41" fillId="5" borderId="51" xfId="59" applyFont="1" applyFill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51" xfId="59" applyFont="1" applyFill="1" applyBorder="1" applyAlignment="1">
      <alignment horizontal="center" vertical="center" wrapText="1"/>
    </xf>
    <xf numFmtId="0" fontId="41" fillId="5" borderId="7" xfId="59" applyFont="1" applyFill="1" applyBorder="1" applyAlignment="1">
      <alignment horizontal="center" vertical="center" wrapText="1"/>
    </xf>
    <xf numFmtId="0" fontId="61" fillId="0" borderId="61" xfId="59" applyFont="1" applyBorder="1" applyAlignment="1">
      <alignment horizontal="center" vertical="center"/>
    </xf>
    <xf numFmtId="0" fontId="61" fillId="0" borderId="65" xfId="59" applyFont="1" applyBorder="1" applyAlignment="1">
      <alignment horizontal="center" vertical="center" wrapText="1"/>
    </xf>
    <xf numFmtId="0" fontId="61" fillId="0" borderId="0" xfId="59" applyFont="1" applyAlignment="1">
      <alignment horizontal="center" vertical="top"/>
    </xf>
    <xf numFmtId="0" fontId="81" fillId="2" borderId="0" xfId="0" applyFont="1" applyFill="1" applyAlignment="1">
      <alignment horizontal="right" vertical="center" wrapText="1"/>
    </xf>
    <xf numFmtId="0" fontId="81" fillId="2" borderId="0" xfId="0" applyFont="1" applyFill="1" applyAlignment="1">
      <alignment horizontal="right" vertical="center"/>
    </xf>
    <xf numFmtId="0" fontId="81" fillId="0" borderId="2" xfId="0" applyFont="1" applyBorder="1" applyAlignment="1">
      <alignment horizontal="right" vertical="center"/>
    </xf>
    <xf numFmtId="0" fontId="83" fillId="2" borderId="2" xfId="0" applyFont="1" applyFill="1" applyBorder="1" applyAlignment="1">
      <alignment horizontal="right" vertical="center"/>
    </xf>
    <xf numFmtId="0" fontId="81" fillId="2" borderId="2" xfId="0" applyFont="1" applyFill="1" applyBorder="1" applyAlignment="1">
      <alignment horizontal="right" vertical="center"/>
    </xf>
    <xf numFmtId="0" fontId="32" fillId="2" borderId="77" xfId="0" applyFont="1" applyFill="1" applyBorder="1" applyAlignment="1">
      <alignment vertical="center"/>
    </xf>
    <xf numFmtId="165" fontId="51" fillId="2" borderId="78" xfId="0" applyNumberFormat="1" applyFont="1" applyFill="1" applyBorder="1" applyAlignment="1">
      <alignment horizontal="center" vertical="center"/>
    </xf>
    <xf numFmtId="1" fontId="31" fillId="2" borderId="78" xfId="0" applyNumberFormat="1" applyFont="1" applyFill="1" applyBorder="1" applyAlignment="1">
      <alignment horizontal="center" vertical="center"/>
    </xf>
    <xf numFmtId="0" fontId="82" fillId="0" borderId="0" xfId="0" quotePrefix="1" applyFont="1" applyAlignment="1">
      <alignment vertical="center" wrapText="1"/>
    </xf>
    <xf numFmtId="0" fontId="90" fillId="0" borderId="78" xfId="0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92" fillId="0" borderId="78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12" fontId="32" fillId="3" borderId="78" xfId="0" quotePrefix="1" applyNumberFormat="1" applyFont="1" applyFill="1" applyBorder="1" applyAlignment="1">
      <alignment horizontal="center" vertical="center" wrapText="1"/>
    </xf>
    <xf numFmtId="12" fontId="93" fillId="46" borderId="78" xfId="0" quotePrefix="1" applyNumberFormat="1" applyFont="1" applyFill="1" applyBorder="1" applyAlignment="1">
      <alignment horizontal="center" vertical="center" wrapText="1"/>
    </xf>
    <xf numFmtId="0" fontId="33" fillId="2" borderId="84" xfId="0" applyFont="1" applyFill="1" applyBorder="1" applyAlignment="1">
      <alignment horizontal="left" vertical="center"/>
    </xf>
    <xf numFmtId="0" fontId="32" fillId="2" borderId="84" xfId="0" applyFont="1" applyFill="1" applyBorder="1" applyAlignment="1">
      <alignment vertical="center"/>
    </xf>
    <xf numFmtId="0" fontId="32" fillId="2" borderId="84" xfId="0" applyFont="1" applyFill="1" applyBorder="1" applyAlignment="1">
      <alignment horizontal="left" vertical="center"/>
    </xf>
    <xf numFmtId="0" fontId="32" fillId="2" borderId="84" xfId="0" applyFont="1" applyFill="1" applyBorder="1" applyAlignment="1">
      <alignment horizontal="center" vertical="center"/>
    </xf>
    <xf numFmtId="0" fontId="94" fillId="2" borderId="0" xfId="0" applyFont="1" applyFill="1" applyAlignment="1">
      <alignment vertical="center"/>
    </xf>
    <xf numFmtId="0" fontId="51" fillId="2" borderId="78" xfId="0" applyFont="1" applyFill="1" applyBorder="1" applyAlignment="1">
      <alignment horizontal="center" vertical="center" wrapText="1"/>
    </xf>
    <xf numFmtId="0" fontId="51" fillId="0" borderId="78" xfId="0" applyFont="1" applyBorder="1" applyAlignment="1">
      <alignment horizontal="center" vertical="center"/>
    </xf>
    <xf numFmtId="0" fontId="95" fillId="2" borderId="83" xfId="0" quotePrefix="1" applyFont="1" applyFill="1" applyBorder="1" applyAlignment="1">
      <alignment vertical="center" wrapText="1"/>
    </xf>
    <xf numFmtId="0" fontId="95" fillId="2" borderId="85" xfId="0" quotePrefix="1" applyFont="1" applyFill="1" applyBorder="1" applyAlignment="1">
      <alignment vertical="center" wrapText="1"/>
    </xf>
    <xf numFmtId="0" fontId="95" fillId="2" borderId="86" xfId="0" quotePrefix="1" applyFont="1" applyFill="1" applyBorder="1" applyAlignment="1">
      <alignment vertical="center" wrapText="1"/>
    </xf>
    <xf numFmtId="1" fontId="31" fillId="2" borderId="83" xfId="0" applyNumberFormat="1" applyFont="1" applyFill="1" applyBorder="1" applyAlignment="1">
      <alignment vertical="center" wrapText="1"/>
    </xf>
    <xf numFmtId="0" fontId="32" fillId="0" borderId="78" xfId="0" applyFont="1" applyBorder="1" applyAlignment="1">
      <alignment horizontal="center" vertical="center"/>
    </xf>
    <xf numFmtId="1" fontId="31" fillId="2" borderId="78" xfId="0" applyNumberFormat="1" applyFont="1" applyFill="1" applyBorder="1" applyAlignment="1">
      <alignment vertical="center" wrapText="1"/>
    </xf>
    <xf numFmtId="1" fontId="53" fillId="2" borderId="11" xfId="0" applyNumberFormat="1" applyFont="1" applyFill="1" applyBorder="1" applyAlignment="1">
      <alignment horizontal="center" vertical="center" wrapText="1"/>
    </xf>
    <xf numFmtId="1" fontId="53" fillId="2" borderId="48" xfId="0" applyNumberFormat="1" applyFont="1" applyFill="1" applyBorder="1" applyAlignment="1">
      <alignment horizontal="center" vertical="center" wrapText="1"/>
    </xf>
    <xf numFmtId="1" fontId="53" fillId="2" borderId="10" xfId="0" applyNumberFormat="1" applyFont="1" applyFill="1" applyBorder="1" applyAlignment="1">
      <alignment horizontal="center" vertical="center" wrapText="1"/>
    </xf>
    <xf numFmtId="1" fontId="60" fillId="2" borderId="11" xfId="0" applyNumberFormat="1" applyFont="1" applyFill="1" applyBorder="1" applyAlignment="1">
      <alignment horizontal="center" vertical="center" wrapText="1"/>
    </xf>
    <xf numFmtId="1" fontId="60" fillId="2" borderId="48" xfId="0" applyNumberFormat="1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 vertical="center" wrapText="1"/>
    </xf>
    <xf numFmtId="0" fontId="81" fillId="2" borderId="0" xfId="0" applyFont="1" applyFill="1" applyAlignment="1">
      <alignment vertical="center" wrapText="1"/>
    </xf>
    <xf numFmtId="1" fontId="32" fillId="2" borderId="14" xfId="0" quotePrefix="1" applyNumberFormat="1" applyFont="1" applyFill="1" applyBorder="1" applyAlignment="1">
      <alignment vertical="center"/>
    </xf>
    <xf numFmtId="1" fontId="32" fillId="2" borderId="14" xfId="0" quotePrefix="1" applyNumberFormat="1" applyFont="1" applyFill="1" applyBorder="1" applyAlignment="1">
      <alignment horizontal="center" vertical="center"/>
    </xf>
    <xf numFmtId="1" fontId="57" fillId="0" borderId="87" xfId="1" applyNumberFormat="1" applyFont="1" applyBorder="1" applyAlignment="1">
      <alignment horizontal="center" vertical="center" wrapText="1"/>
    </xf>
    <xf numFmtId="0" fontId="91" fillId="0" borderId="0" xfId="0" applyFont="1" applyAlignment="1">
      <alignment vertical="center" wrapText="1"/>
    </xf>
    <xf numFmtId="0" fontId="2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50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1" fontId="57" fillId="0" borderId="87" xfId="1" applyNumberFormat="1" applyFont="1" applyBorder="1" applyAlignment="1">
      <alignment vertical="center" wrapText="1"/>
    </xf>
    <xf numFmtId="1" fontId="32" fillId="0" borderId="87" xfId="1" applyNumberFormat="1" applyFont="1" applyBorder="1" applyAlignment="1">
      <alignment vertical="center" wrapText="1"/>
    </xf>
    <xf numFmtId="12" fontId="59" fillId="0" borderId="0" xfId="60" applyNumberFormat="1"/>
    <xf numFmtId="0" fontId="100" fillId="0" borderId="0" xfId="60" applyFont="1" applyAlignment="1">
      <alignment horizontal="center"/>
    </xf>
    <xf numFmtId="0" fontId="59" fillId="0" borderId="0" xfId="60"/>
    <xf numFmtId="12" fontId="102" fillId="0" borderId="0" xfId="60" applyNumberFormat="1" applyFont="1"/>
    <xf numFmtId="0" fontId="103" fillId="0" borderId="0" xfId="60" applyFont="1" applyAlignment="1">
      <alignment horizontal="center" vertical="center"/>
    </xf>
    <xf numFmtId="12" fontId="107" fillId="48" borderId="10" xfId="60" applyNumberFormat="1" applyFont="1" applyFill="1" applyBorder="1" applyAlignment="1">
      <alignment horizontal="center" vertical="center"/>
    </xf>
    <xf numFmtId="0" fontId="110" fillId="0" borderId="0" xfId="60" applyFont="1" applyAlignment="1">
      <alignment horizontal="center" vertical="center"/>
    </xf>
    <xf numFmtId="12" fontId="107" fillId="48" borderId="87" xfId="60" applyNumberFormat="1" applyFont="1" applyFill="1" applyBorder="1" applyAlignment="1">
      <alignment horizontal="center" vertical="center"/>
    </xf>
    <xf numFmtId="12" fontId="111" fillId="48" borderId="87" xfId="60" applyNumberFormat="1" applyFont="1" applyFill="1" applyBorder="1" applyAlignment="1">
      <alignment horizontal="center" vertical="center"/>
    </xf>
    <xf numFmtId="0" fontId="103" fillId="3" borderId="87" xfId="60" applyFont="1" applyFill="1" applyBorder="1" applyAlignment="1">
      <alignment horizontal="left" vertical="center"/>
    </xf>
    <xf numFmtId="12" fontId="103" fillId="0" borderId="0" xfId="60" applyNumberFormat="1" applyFont="1" applyAlignment="1">
      <alignment horizontal="center" vertical="center"/>
    </xf>
    <xf numFmtId="12" fontId="107" fillId="0" borderId="0" xfId="60" applyNumberFormat="1" applyFont="1" applyAlignment="1">
      <alignment horizontal="center" vertical="center"/>
    </xf>
    <xf numFmtId="0" fontId="101" fillId="0" borderId="89" xfId="60" applyFont="1" applyBorder="1" applyAlignment="1">
      <alignment horizontal="left"/>
    </xf>
    <xf numFmtId="12" fontId="105" fillId="0" borderId="24" xfId="60" applyNumberFormat="1" applyFont="1" applyBorder="1"/>
    <xf numFmtId="12" fontId="59" fillId="0" borderId="24" xfId="60" applyNumberFormat="1" applyBorder="1"/>
    <xf numFmtId="12" fontId="105" fillId="0" borderId="0" xfId="60" applyNumberFormat="1" applyFont="1"/>
    <xf numFmtId="14" fontId="112" fillId="0" borderId="0" xfId="60" applyNumberFormat="1" applyFont="1"/>
    <xf numFmtId="14" fontId="105" fillId="0" borderId="0" xfId="60" applyNumberFormat="1" applyFont="1"/>
    <xf numFmtId="12" fontId="113" fillId="0" borderId="0" xfId="60" applyNumberFormat="1" applyFont="1"/>
    <xf numFmtId="0" fontId="101" fillId="0" borderId="0" xfId="60" applyFont="1" applyAlignment="1">
      <alignment horizontal="left"/>
    </xf>
    <xf numFmtId="12" fontId="113" fillId="3" borderId="0" xfId="60" applyNumberFormat="1" applyFont="1" applyFill="1"/>
    <xf numFmtId="0" fontId="103" fillId="47" borderId="94" xfId="60" applyFont="1" applyFill="1" applyBorder="1" applyAlignment="1">
      <alignment horizontal="center" vertical="center"/>
    </xf>
    <xf numFmtId="12" fontId="109" fillId="48" borderId="5" xfId="60" applyNumberFormat="1" applyFont="1" applyFill="1" applyBorder="1" applyAlignment="1">
      <alignment horizontal="center" vertical="center"/>
    </xf>
    <xf numFmtId="12" fontId="45" fillId="48" borderId="51" xfId="60" applyNumberFormat="1" applyFont="1" applyFill="1" applyBorder="1" applyAlignment="1">
      <alignment horizontal="center" vertical="center"/>
    </xf>
    <xf numFmtId="12" fontId="2" fillId="48" borderId="95" xfId="60" applyNumberFormat="1" applyFont="1" applyFill="1" applyBorder="1" applyAlignment="1">
      <alignment horizontal="center" vertical="center" wrapText="1"/>
    </xf>
    <xf numFmtId="12" fontId="114" fillId="48" borderId="5" xfId="60" applyNumberFormat="1" applyFont="1" applyFill="1" applyBorder="1" applyAlignment="1">
      <alignment horizontal="center" vertical="center"/>
    </xf>
    <xf numFmtId="0" fontId="106" fillId="49" borderId="51" xfId="60" applyFont="1" applyFill="1" applyBorder="1" applyAlignment="1">
      <alignment horizontal="center" vertical="center"/>
    </xf>
    <xf numFmtId="0" fontId="103" fillId="0" borderId="51" xfId="60" applyFont="1" applyBorder="1" applyAlignment="1">
      <alignment horizontal="center" vertical="center"/>
    </xf>
    <xf numFmtId="12" fontId="108" fillId="48" borderId="51" xfId="60" applyNumberFormat="1" applyFont="1" applyFill="1" applyBorder="1" applyAlignment="1">
      <alignment horizontal="center" vertical="center"/>
    </xf>
    <xf numFmtId="12" fontId="107" fillId="48" borderId="51" xfId="60" applyNumberFormat="1" applyFont="1" applyFill="1" applyBorder="1" applyAlignment="1">
      <alignment horizontal="center" vertical="center" wrapText="1"/>
    </xf>
    <xf numFmtId="12" fontId="107" fillId="48" borderId="6" xfId="60" applyNumberFormat="1" applyFont="1" applyFill="1" applyBorder="1" applyAlignment="1">
      <alignment horizontal="center" vertical="center" wrapText="1"/>
    </xf>
    <xf numFmtId="14" fontId="107" fillId="48" borderId="51" xfId="60" applyNumberFormat="1" applyFont="1" applyFill="1" applyBorder="1" applyAlignment="1">
      <alignment horizontal="center" vertical="center"/>
    </xf>
    <xf numFmtId="12" fontId="107" fillId="48" borderId="51" xfId="60" applyNumberFormat="1" applyFont="1" applyFill="1" applyBorder="1" applyAlignment="1">
      <alignment horizontal="center" vertical="center"/>
    </xf>
    <xf numFmtId="0" fontId="103" fillId="0" borderId="96" xfId="60" applyFont="1" applyBorder="1" applyAlignment="1">
      <alignment horizontal="center" vertical="center"/>
    </xf>
    <xf numFmtId="12" fontId="103" fillId="0" borderId="10" xfId="60" applyNumberFormat="1" applyFont="1" applyBorder="1" applyAlignment="1">
      <alignment horizontal="center" vertical="center"/>
    </xf>
    <xf numFmtId="12" fontId="103" fillId="0" borderId="83" xfId="60" applyNumberFormat="1" applyFont="1" applyBorder="1" applyAlignment="1">
      <alignment horizontal="center" vertical="center"/>
    </xf>
    <xf numFmtId="12" fontId="103" fillId="0" borderId="97" xfId="60" applyNumberFormat="1" applyFont="1" applyBorder="1" applyAlignment="1">
      <alignment horizontal="center" vertical="center"/>
    </xf>
    <xf numFmtId="0" fontId="103" fillId="0" borderId="47" xfId="60" applyFont="1" applyBorder="1" applyAlignment="1">
      <alignment horizontal="center" vertical="center"/>
    </xf>
    <xf numFmtId="0" fontId="103" fillId="0" borderId="82" xfId="60" applyFont="1" applyBorder="1" applyAlignment="1">
      <alignment horizontal="left" vertical="center"/>
    </xf>
    <xf numFmtId="12" fontId="108" fillId="0" borderId="87" xfId="60" applyNumberFormat="1" applyFont="1" applyBorder="1" applyAlignment="1">
      <alignment horizontal="center" vertical="center"/>
    </xf>
    <xf numFmtId="12" fontId="103" fillId="0" borderId="87" xfId="60" applyNumberFormat="1" applyFont="1" applyBorder="1" applyAlignment="1">
      <alignment horizontal="center" vertical="center"/>
    </xf>
    <xf numFmtId="12" fontId="103" fillId="0" borderId="88" xfId="60" applyNumberFormat="1" applyFont="1" applyBorder="1" applyAlignment="1">
      <alignment horizontal="center" vertical="center"/>
    </xf>
    <xf numFmtId="12" fontId="103" fillId="0" borderId="98" xfId="60" applyNumberFormat="1" applyFont="1" applyBorder="1" applyAlignment="1">
      <alignment horizontal="center" vertical="center"/>
    </xf>
    <xf numFmtId="0" fontId="103" fillId="0" borderId="88" xfId="60" applyFont="1" applyBorder="1" applyAlignment="1">
      <alignment horizontal="left" vertical="center"/>
    </xf>
    <xf numFmtId="0" fontId="110" fillId="0" borderId="47" xfId="60" applyFont="1" applyBorder="1" applyAlignment="1">
      <alignment horizontal="center" vertical="center"/>
    </xf>
    <xf numFmtId="12" fontId="110" fillId="0" borderId="87" xfId="60" applyNumberFormat="1" applyFont="1" applyBorder="1" applyAlignment="1">
      <alignment horizontal="center" vertical="center"/>
    </xf>
    <xf numFmtId="12" fontId="110" fillId="0" borderId="88" xfId="60" applyNumberFormat="1" applyFont="1" applyBorder="1" applyAlignment="1">
      <alignment horizontal="center" vertical="center"/>
    </xf>
    <xf numFmtId="12" fontId="110" fillId="0" borderId="98" xfId="60" applyNumberFormat="1" applyFont="1" applyBorder="1" applyAlignment="1">
      <alignment horizontal="center" vertical="center"/>
    </xf>
    <xf numFmtId="12" fontId="115" fillId="0" borderId="0" xfId="60" applyNumberFormat="1" applyFont="1" applyAlignment="1">
      <alignment horizontal="center" vertical="center"/>
    </xf>
    <xf numFmtId="0" fontId="103" fillId="0" borderId="87" xfId="60" applyFont="1" applyBorder="1" applyAlignment="1">
      <alignment horizontal="left" vertical="center"/>
    </xf>
    <xf numFmtId="0" fontId="103" fillId="0" borderId="87" xfId="60" applyFont="1" applyBorder="1" applyAlignment="1">
      <alignment horizontal="left" vertical="center" wrapText="1"/>
    </xf>
    <xf numFmtId="3" fontId="81" fillId="2" borderId="0" xfId="0" applyNumberFormat="1" applyFont="1" applyFill="1" applyAlignment="1">
      <alignment horizontal="center" vertical="center" wrapText="1"/>
    </xf>
    <xf numFmtId="1" fontId="81" fillId="2" borderId="0" xfId="0" applyNumberFormat="1" applyFont="1" applyFill="1" applyAlignment="1">
      <alignment horizontal="center" vertical="center" wrapText="1"/>
    </xf>
    <xf numFmtId="3" fontId="52" fillId="2" borderId="0" xfId="0" applyNumberFormat="1" applyFont="1" applyFill="1" applyAlignment="1">
      <alignment vertical="center"/>
    </xf>
    <xf numFmtId="12" fontId="108" fillId="48" borderId="7" xfId="60" applyNumberFormat="1" applyFont="1" applyFill="1" applyBorder="1" applyAlignment="1">
      <alignment horizontal="center" vertical="center"/>
    </xf>
    <xf numFmtId="12" fontId="108" fillId="0" borderId="86" xfId="60" applyNumberFormat="1" applyFont="1" applyBorder="1" applyAlignment="1">
      <alignment horizontal="center" vertical="center"/>
    </xf>
    <xf numFmtId="12" fontId="108" fillId="0" borderId="80" xfId="60" applyNumberFormat="1" applyFont="1" applyBorder="1" applyAlignment="1">
      <alignment horizontal="center" vertical="center"/>
    </xf>
    <xf numFmtId="12" fontId="109" fillId="0" borderId="80" xfId="60" applyNumberFormat="1" applyFont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60" fillId="2" borderId="3" xfId="0" applyFont="1" applyFill="1" applyBorder="1" applyAlignment="1">
      <alignment horizontal="left" vertical="top"/>
    </xf>
    <xf numFmtId="0" fontId="60" fillId="5" borderId="3" xfId="0" applyFont="1" applyFill="1" applyBorder="1" applyAlignment="1">
      <alignment vertical="center"/>
    </xf>
    <xf numFmtId="0" fontId="60" fillId="2" borderId="3" xfId="0" applyFont="1" applyFill="1" applyBorder="1" applyAlignment="1">
      <alignment horizontal="left" vertical="center"/>
    </xf>
    <xf numFmtId="1" fontId="31" fillId="2" borderId="79" xfId="0" applyNumberFormat="1" applyFont="1" applyFill="1" applyBorder="1" applyAlignment="1">
      <alignment horizontal="center" vertical="center"/>
    </xf>
    <xf numFmtId="1" fontId="31" fillId="2" borderId="80" xfId="0" applyNumberFormat="1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 wrapText="1"/>
    </xf>
    <xf numFmtId="0" fontId="31" fillId="2" borderId="7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2" borderId="79" xfId="0" quotePrefix="1" applyFont="1" applyFill="1" applyBorder="1" applyAlignment="1">
      <alignment horizontal="center" vertical="center" wrapText="1"/>
    </xf>
    <xf numFmtId="0" fontId="31" fillId="2" borderId="82" xfId="0" quotePrefix="1" applyFont="1" applyFill="1" applyBorder="1" applyAlignment="1">
      <alignment horizontal="center" vertical="center" wrapText="1"/>
    </xf>
    <xf numFmtId="0" fontId="31" fillId="2" borderId="80" xfId="0" quotePrefix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9" borderId="79" xfId="0" applyFont="1" applyFill="1" applyBorder="1" applyAlignment="1">
      <alignment horizontal="left" vertical="center" wrapText="1"/>
    </xf>
    <xf numFmtId="0" fontId="31" fillId="9" borderId="80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 wrapText="1"/>
    </xf>
    <xf numFmtId="0" fontId="32" fillId="0" borderId="78" xfId="0" applyFont="1" applyBorder="1" applyAlignment="1">
      <alignment horizontal="center" vertical="center"/>
    </xf>
    <xf numFmtId="0" fontId="95" fillId="2" borderId="79" xfId="0" quotePrefix="1" applyFont="1" applyFill="1" applyBorder="1" applyAlignment="1">
      <alignment horizontal="center" vertical="center" wrapText="1"/>
    </xf>
    <xf numFmtId="0" fontId="95" fillId="2" borderId="82" xfId="0" quotePrefix="1" applyFont="1" applyFill="1" applyBorder="1" applyAlignment="1">
      <alignment horizontal="center" vertical="center" wrapText="1"/>
    </xf>
    <xf numFmtId="0" fontId="95" fillId="2" borderId="80" xfId="0" quotePrefix="1" applyFont="1" applyFill="1" applyBorder="1" applyAlignment="1">
      <alignment horizontal="center" vertical="center" wrapText="1"/>
    </xf>
    <xf numFmtId="1" fontId="96" fillId="2" borderId="15" xfId="0" applyNumberFormat="1" applyFont="1" applyFill="1" applyBorder="1" applyAlignment="1">
      <alignment horizontal="center" vertical="center" wrapText="1"/>
    </xf>
    <xf numFmtId="1" fontId="96" fillId="2" borderId="13" xfId="0" applyNumberFormat="1" applyFont="1" applyFill="1" applyBorder="1" applyAlignment="1">
      <alignment horizontal="center" vertical="center" wrapText="1"/>
    </xf>
    <xf numFmtId="1" fontId="86" fillId="0" borderId="14" xfId="0" applyNumberFormat="1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60" fillId="10" borderId="16" xfId="0" applyFont="1" applyFill="1" applyBorder="1" applyAlignment="1">
      <alignment horizontal="center" vertical="center" wrapText="1"/>
    </xf>
    <xf numFmtId="0" fontId="60" fillId="10" borderId="19" xfId="0" applyFont="1" applyFill="1" applyBorder="1" applyAlignment="1">
      <alignment horizontal="center" vertical="center" wrapText="1"/>
    </xf>
    <xf numFmtId="0" fontId="60" fillId="10" borderId="17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1" fontId="98" fillId="0" borderId="14" xfId="0" applyNumberFormat="1" applyFont="1" applyBorder="1" applyAlignment="1">
      <alignment horizontal="left" vertical="center" wrapText="1"/>
    </xf>
    <xf numFmtId="0" fontId="98" fillId="0" borderId="14" xfId="0" applyFont="1" applyBorder="1" applyAlignment="1">
      <alignment horizontal="left" vertical="center" wrapText="1"/>
    </xf>
    <xf numFmtId="0" fontId="51" fillId="2" borderId="79" xfId="0" applyFont="1" applyFill="1" applyBorder="1" applyAlignment="1">
      <alignment horizontal="center" vertical="center" wrapText="1"/>
    </xf>
    <xf numFmtId="0" fontId="51" fillId="2" borderId="80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84" xfId="0" quotePrefix="1" applyNumberFormat="1" applyFont="1" applyFill="1" applyBorder="1" applyAlignment="1">
      <alignment horizontal="left" vertical="center"/>
    </xf>
    <xf numFmtId="15" fontId="32" fillId="2" borderId="84" xfId="0" applyNumberFormat="1" applyFont="1" applyFill="1" applyBorder="1" applyAlignment="1">
      <alignment horizontal="left" vertical="center"/>
    </xf>
    <xf numFmtId="0" fontId="32" fillId="2" borderId="8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 wrapText="1"/>
    </xf>
    <xf numFmtId="0" fontId="81" fillId="2" borderId="31" xfId="0" applyFont="1" applyFill="1" applyBorder="1" applyAlignment="1">
      <alignment horizontal="center" vertical="center" wrapText="1"/>
    </xf>
    <xf numFmtId="0" fontId="81" fillId="2" borderId="28" xfId="0" applyFont="1" applyFill="1" applyBorder="1" applyAlignment="1">
      <alignment horizontal="center" vertical="center" wrapText="1"/>
    </xf>
    <xf numFmtId="0" fontId="81" fillId="2" borderId="32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left" vertical="center" wrapText="1"/>
    </xf>
    <xf numFmtId="0" fontId="90" fillId="0" borderId="78" xfId="0" applyFont="1" applyBorder="1" applyAlignment="1">
      <alignment horizontal="center" vertical="center"/>
    </xf>
    <xf numFmtId="0" fontId="81" fillId="2" borderId="23" xfId="0" applyFont="1" applyFill="1" applyBorder="1" applyAlignment="1">
      <alignment horizontal="center" vertical="center" wrapText="1"/>
    </xf>
    <xf numFmtId="0" fontId="81" fillId="2" borderId="24" xfId="0" applyFont="1" applyFill="1" applyBorder="1" applyAlignment="1">
      <alignment horizontal="center" vertical="center" wrapText="1"/>
    </xf>
    <xf numFmtId="0" fontId="81" fillId="2" borderId="25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1" fontId="32" fillId="0" borderId="48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 wrapText="1"/>
    </xf>
    <xf numFmtId="1" fontId="57" fillId="0" borderId="81" xfId="1" applyNumberFormat="1" applyFont="1" applyBorder="1" applyAlignment="1">
      <alignment horizontal="center" vertical="center" wrapText="1"/>
    </xf>
    <xf numFmtId="1" fontId="57" fillId="0" borderId="48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0" fontId="80" fillId="2" borderId="3" xfId="0" applyFont="1" applyFill="1" applyBorder="1" applyAlignment="1">
      <alignment horizontal="center" vertical="center" wrapText="1"/>
    </xf>
    <xf numFmtId="1" fontId="32" fillId="2" borderId="81" xfId="0" applyNumberFormat="1" applyFont="1" applyFill="1" applyBorder="1" applyAlignment="1">
      <alignment horizontal="center" vertical="center"/>
    </xf>
    <xf numFmtId="1" fontId="32" fillId="2" borderId="48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0" fontId="52" fillId="2" borderId="88" xfId="0" applyFont="1" applyFill="1" applyBorder="1" applyAlignment="1">
      <alignment horizontal="center" vertical="center" wrapText="1"/>
    </xf>
    <xf numFmtId="0" fontId="52" fillId="2" borderId="80" xfId="0" applyFont="1" applyFill="1" applyBorder="1" applyAlignment="1">
      <alignment horizontal="center" vertical="center" wrapText="1"/>
    </xf>
    <xf numFmtId="0" fontId="51" fillId="2" borderId="88" xfId="0" quotePrefix="1" applyFont="1" applyFill="1" applyBorder="1" applyAlignment="1">
      <alignment horizontal="center" vertical="top" wrapText="1"/>
    </xf>
    <xf numFmtId="0" fontId="51" fillId="2" borderId="82" xfId="0" quotePrefix="1" applyFont="1" applyFill="1" applyBorder="1" applyAlignment="1">
      <alignment horizontal="center" vertical="top" wrapText="1"/>
    </xf>
    <xf numFmtId="0" fontId="51" fillId="2" borderId="80" xfId="0" quotePrefix="1" applyFont="1" applyFill="1" applyBorder="1" applyAlignment="1">
      <alignment horizontal="center" vertical="top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6" xfId="59" applyFont="1" applyFill="1" applyBorder="1" applyAlignment="1">
      <alignment horizontal="center" vertical="center"/>
    </xf>
    <xf numFmtId="0" fontId="61" fillId="5" borderId="51" xfId="59" applyFont="1" applyFill="1" applyBorder="1" applyAlignment="1">
      <alignment horizontal="left" vertical="center"/>
    </xf>
    <xf numFmtId="0" fontId="61" fillId="0" borderId="6" xfId="59" applyFont="1" applyBorder="1" applyAlignment="1">
      <alignment vertical="center"/>
    </xf>
    <xf numFmtId="0" fontId="61" fillId="0" borderId="6" xfId="59" applyFont="1" applyBorder="1" applyAlignment="1">
      <alignment horizontal="left" vertical="center"/>
    </xf>
    <xf numFmtId="0" fontId="61" fillId="0" borderId="0" xfId="59" applyFont="1" applyAlignment="1">
      <alignment horizontal="left" vertical="center" wrapText="1"/>
    </xf>
    <xf numFmtId="16" fontId="61" fillId="0" borderId="53" xfId="59" applyNumberFormat="1" applyFont="1" applyBorder="1" applyAlignment="1">
      <alignment vertical="center" wrapText="1"/>
    </xf>
    <xf numFmtId="0" fontId="61" fillId="0" borderId="54" xfId="59" applyFont="1" applyBorder="1" applyAlignment="1">
      <alignment vertical="center" wrapText="1"/>
    </xf>
    <xf numFmtId="0" fontId="61" fillId="0" borderId="55" xfId="59" applyFont="1" applyBorder="1" applyAlignment="1">
      <alignment vertical="center" wrapText="1"/>
    </xf>
    <xf numFmtId="0" fontId="61" fillId="0" borderId="58" xfId="59" applyFont="1" applyBorder="1" applyAlignment="1">
      <alignment horizontal="left" vertical="top" wrapText="1"/>
    </xf>
    <xf numFmtId="0" fontId="61" fillId="0" borderId="59" xfId="59" applyFont="1" applyBorder="1" applyAlignment="1">
      <alignment horizontal="left" vertical="top" wrapText="1"/>
    </xf>
    <xf numFmtId="0" fontId="61" fillId="0" borderId="60" xfId="59" applyFont="1" applyBorder="1" applyAlignment="1">
      <alignment horizontal="left" vertical="top" wrapText="1"/>
    </xf>
    <xf numFmtId="0" fontId="61" fillId="0" borderId="58" xfId="59" quotePrefix="1" applyFont="1" applyBorder="1" applyAlignment="1">
      <alignment horizontal="left" vertical="top" wrapText="1"/>
    </xf>
    <xf numFmtId="0" fontId="62" fillId="0" borderId="58" xfId="64" quotePrefix="1" applyFont="1" applyBorder="1" applyAlignment="1">
      <alignment horizontal="left" vertical="center" wrapText="1"/>
    </xf>
    <xf numFmtId="0" fontId="62" fillId="0" borderId="59" xfId="64" applyFont="1" applyBorder="1" applyAlignment="1">
      <alignment horizontal="left" vertical="center" wrapText="1"/>
    </xf>
    <xf numFmtId="0" fontId="62" fillId="0" borderId="60" xfId="64" applyFont="1" applyBorder="1" applyAlignment="1">
      <alignment horizontal="left" vertical="center" wrapText="1"/>
    </xf>
    <xf numFmtId="0" fontId="62" fillId="0" borderId="58" xfId="64" applyFont="1" applyBorder="1" applyAlignment="1">
      <alignment horizontal="left" vertical="center" wrapText="1"/>
    </xf>
    <xf numFmtId="0" fontId="61" fillId="0" borderId="56" xfId="59" applyFont="1" applyBorder="1" applyAlignment="1">
      <alignment horizontal="left" vertical="center" wrapText="1"/>
    </xf>
    <xf numFmtId="0" fontId="61" fillId="0" borderId="62" xfId="59" applyFont="1" applyBorder="1" applyAlignment="1">
      <alignment horizontal="left" vertical="center" wrapText="1"/>
    </xf>
    <xf numFmtId="0" fontId="61" fillId="0" borderId="63" xfId="59" applyFont="1" applyBorder="1" applyAlignment="1">
      <alignment horizontal="left" vertical="center" wrapText="1"/>
    </xf>
    <xf numFmtId="0" fontId="61" fillId="0" borderId="64" xfId="59" applyFont="1" applyBorder="1" applyAlignment="1">
      <alignment horizontal="left" vertical="top" wrapText="1"/>
    </xf>
    <xf numFmtId="0" fontId="61" fillId="0" borderId="66" xfId="59" applyFont="1" applyBorder="1" applyAlignment="1">
      <alignment horizontal="left" vertical="top" wrapText="1"/>
    </xf>
    <xf numFmtId="0" fontId="61" fillId="0" borderId="67" xfId="59" applyFont="1" applyBorder="1" applyAlignment="1">
      <alignment horizontal="left" vertical="top" wrapText="1"/>
    </xf>
    <xf numFmtId="0" fontId="99" fillId="0" borderId="92" xfId="60" applyFont="1" applyBorder="1"/>
    <xf numFmtId="0" fontId="99" fillId="0" borderId="89" xfId="60" applyFont="1" applyBorder="1"/>
    <xf numFmtId="0" fontId="99" fillId="0" borderId="90" xfId="60" applyFont="1" applyBorder="1" applyAlignment="1">
      <alignment horizontal="left" vertical="center"/>
    </xf>
    <xf numFmtId="0" fontId="99" fillId="0" borderId="91" xfId="60" applyFont="1" applyBorder="1" applyAlignment="1">
      <alignment horizontal="left" vertical="center"/>
    </xf>
    <xf numFmtId="0" fontId="110" fillId="3" borderId="88" xfId="60" applyFont="1" applyFill="1" applyBorder="1" applyAlignment="1">
      <alignment horizontal="left" vertical="center"/>
    </xf>
    <xf numFmtId="0" fontId="103" fillId="3" borderId="87" xfId="60" applyFont="1" applyFill="1" applyBorder="1" applyAlignment="1">
      <alignment horizontal="left" vertical="center"/>
    </xf>
    <xf numFmtId="0" fontId="110" fillId="3" borderId="87" xfId="60" applyFont="1" applyFill="1" applyBorder="1" applyAlignment="1">
      <alignment horizontal="left" vertical="center"/>
    </xf>
    <xf numFmtId="0" fontId="103" fillId="0" borderId="88" xfId="60" applyFont="1" applyBorder="1" applyAlignment="1">
      <alignment horizontal="left" vertical="center"/>
    </xf>
    <xf numFmtId="0" fontId="103" fillId="0" borderId="82" xfId="60" applyFont="1" applyBorder="1" applyAlignment="1">
      <alignment horizontal="left" vertical="center"/>
    </xf>
    <xf numFmtId="0" fontId="104" fillId="47" borderId="93" xfId="60" applyFont="1" applyFill="1" applyBorder="1" applyAlignment="1">
      <alignment horizontal="center" vertical="center"/>
    </xf>
    <xf numFmtId="0" fontId="102" fillId="0" borderId="95" xfId="60" applyFont="1" applyBorder="1"/>
    <xf numFmtId="0" fontId="107" fillId="0" borderId="5" xfId="60" applyFont="1" applyBorder="1" applyAlignment="1">
      <alignment horizontal="center" vertical="center"/>
    </xf>
    <xf numFmtId="0" fontId="102" fillId="0" borderId="6" xfId="60" applyFont="1" applyBorder="1"/>
    <xf numFmtId="0" fontId="103" fillId="0" borderId="83" xfId="60" applyFont="1" applyBorder="1" applyAlignment="1">
      <alignment horizontal="left" vertical="center"/>
    </xf>
    <xf numFmtId="0" fontId="103" fillId="0" borderId="85" xfId="60" applyFont="1" applyBorder="1" applyAlignment="1">
      <alignment horizontal="left" vertical="center"/>
    </xf>
    <xf numFmtId="0" fontId="103" fillId="3" borderId="83" xfId="60" applyFont="1" applyFill="1" applyBorder="1" applyAlignment="1">
      <alignment horizontal="left" vertical="center"/>
    </xf>
    <xf numFmtId="0" fontId="103" fillId="3" borderId="85" xfId="60" applyFont="1" applyFill="1" applyBorder="1" applyAlignment="1">
      <alignment horizontal="left" vertical="center"/>
    </xf>
    <xf numFmtId="0" fontId="110" fillId="0" borderId="88" xfId="60" applyFont="1" applyBorder="1" applyAlignment="1">
      <alignment horizontal="left" vertical="center"/>
    </xf>
    <xf numFmtId="0" fontId="110" fillId="0" borderId="82" xfId="60" applyFont="1" applyBorder="1" applyAlignment="1">
      <alignment horizontal="left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0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3</xdr:row>
      <xdr:rowOff>309613</xdr:rowOff>
    </xdr:from>
    <xdr:to>
      <xdr:col>16</xdr:col>
      <xdr:colOff>317499</xdr:colOff>
      <xdr:row>8</xdr:row>
      <xdr:rowOff>301342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45EB3-60D2-4DD8-904C-64A91C005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1000" y="1547863"/>
          <a:ext cx="2000249" cy="2674604"/>
        </a:xfrm>
        <a:prstGeom prst="rect">
          <a:avLst/>
        </a:prstGeom>
      </xdr:spPr>
    </xdr:pic>
    <xdr:clientData/>
  </xdr:twoCellAnchor>
  <xdr:twoCellAnchor>
    <xdr:from>
      <xdr:col>10</xdr:col>
      <xdr:colOff>288635</xdr:colOff>
      <xdr:row>186</xdr:row>
      <xdr:rowOff>221674</xdr:rowOff>
    </xdr:from>
    <xdr:to>
      <xdr:col>13</xdr:col>
      <xdr:colOff>54839</xdr:colOff>
      <xdr:row>202</xdr:row>
      <xdr:rowOff>1544205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B9EE45-8911-4650-9019-581BB2BB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5340" y="53186447"/>
          <a:ext cx="3619499" cy="4281053"/>
        </a:xfrm>
        <a:prstGeom prst="rect">
          <a:avLst/>
        </a:prstGeom>
      </xdr:spPr>
    </xdr:pic>
    <xdr:clientData/>
  </xdr:twoCellAnchor>
  <xdr:twoCellAnchor editAs="oneCell">
    <xdr:from>
      <xdr:col>17</xdr:col>
      <xdr:colOff>129888</xdr:colOff>
      <xdr:row>178</xdr:row>
      <xdr:rowOff>505113</xdr:rowOff>
    </xdr:from>
    <xdr:to>
      <xdr:col>21</xdr:col>
      <xdr:colOff>29731</xdr:colOff>
      <xdr:row>181</xdr:row>
      <xdr:rowOff>707159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363FF-7F16-4C4A-828B-6F6606D9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87615" y="47293068"/>
          <a:ext cx="2843934" cy="2669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70BA1-BDC7-46FF-9BF0-A6AEC54F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64750" y="0"/>
          <a:ext cx="1616808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234"/>
  <sheetViews>
    <sheetView view="pageBreakPreview" topLeftCell="A50" zoomScale="40" zoomScaleNormal="55" zoomScaleSheetLayoutView="40" zoomScalePageLayoutView="40" workbookViewId="0">
      <selection activeCell="I66" sqref="I66"/>
    </sheetView>
  </sheetViews>
  <sheetFormatPr defaultColWidth="9.1796875" defaultRowHeight="16.5"/>
  <cols>
    <col min="1" max="1" width="8.453125" style="63" customWidth="1"/>
    <col min="2" max="2" width="24.54296875" style="63" customWidth="1"/>
    <col min="3" max="3" width="25.36328125" style="63" customWidth="1"/>
    <col min="4" max="4" width="25.81640625" style="63" customWidth="1"/>
    <col min="5" max="5" width="29.453125" style="63" customWidth="1"/>
    <col min="6" max="6" width="24.08984375" style="63" customWidth="1"/>
    <col min="7" max="7" width="24.6328125" style="64" customWidth="1"/>
    <col min="8" max="8" width="23.1796875" style="63" customWidth="1"/>
    <col min="9" max="9" width="24.1796875" style="63" customWidth="1"/>
    <col min="10" max="10" width="25.81640625" style="63" customWidth="1"/>
    <col min="11" max="12" width="18.1796875" style="63" customWidth="1"/>
    <col min="13" max="13" width="18.81640625" style="63" customWidth="1"/>
    <col min="14" max="14" width="22.36328125" style="63" bestFit="1" customWidth="1"/>
    <col min="15" max="16" width="13.453125" style="63" customWidth="1"/>
    <col min="17" max="17" width="25.81640625" style="63" customWidth="1"/>
    <col min="18" max="18" width="14.81640625" style="63" bestFit="1" customWidth="1"/>
    <col min="19" max="16384" width="9.1796875" style="63"/>
  </cols>
  <sheetData>
    <row r="1" spans="1:17" s="4" customFormat="1" ht="33" customHeight="1">
      <c r="A1" s="93"/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95"/>
      <c r="N1" s="365" t="s">
        <v>104</v>
      </c>
      <c r="O1" s="365" t="s">
        <v>104</v>
      </c>
      <c r="P1" s="366" t="s">
        <v>105</v>
      </c>
      <c r="Q1" s="366"/>
    </row>
    <row r="2" spans="1:17" s="4" customFormat="1" ht="33" customHeight="1" thickBot="1">
      <c r="A2" s="93"/>
      <c r="B2" s="93"/>
      <c r="C2" s="93"/>
      <c r="D2" s="93"/>
      <c r="E2" s="93"/>
      <c r="F2" s="93"/>
      <c r="G2" s="126"/>
      <c r="H2" s="126"/>
      <c r="I2" s="126"/>
      <c r="J2" s="126"/>
      <c r="K2" s="126"/>
      <c r="L2" s="127"/>
      <c r="M2" s="127"/>
      <c r="N2" s="365" t="s">
        <v>106</v>
      </c>
      <c r="O2" s="365" t="s">
        <v>106</v>
      </c>
      <c r="P2" s="367" t="s">
        <v>107</v>
      </c>
      <c r="Q2" s="367"/>
    </row>
    <row r="3" spans="1:17" s="4" customFormat="1" ht="33" customHeight="1">
      <c r="A3" s="93"/>
      <c r="B3" s="93"/>
      <c r="C3" s="93"/>
      <c r="D3" s="93"/>
      <c r="E3" s="93"/>
      <c r="F3" s="95"/>
      <c r="G3" s="368" t="s">
        <v>294</v>
      </c>
      <c r="H3" s="369"/>
      <c r="I3" s="369"/>
      <c r="J3" s="369"/>
      <c r="K3" s="369"/>
      <c r="L3" s="369"/>
      <c r="M3" s="370"/>
      <c r="N3" s="377" t="s">
        <v>108</v>
      </c>
      <c r="O3" s="365" t="s">
        <v>108</v>
      </c>
      <c r="P3" s="378" t="s">
        <v>110</v>
      </c>
      <c r="Q3" s="366"/>
    </row>
    <row r="4" spans="1:17" s="5" customFormat="1" ht="42" customHeight="1">
      <c r="B4" s="6" t="s">
        <v>228</v>
      </c>
      <c r="G4" s="371"/>
      <c r="H4" s="372"/>
      <c r="I4" s="372"/>
      <c r="J4" s="372"/>
      <c r="K4" s="372"/>
      <c r="L4" s="372"/>
      <c r="M4" s="373"/>
    </row>
    <row r="5" spans="1:17" s="5" customFormat="1" ht="33" customHeight="1">
      <c r="B5" s="7" t="s">
        <v>0</v>
      </c>
      <c r="C5" s="7"/>
      <c r="D5" s="6"/>
      <c r="F5" s="8"/>
      <c r="G5" s="371"/>
      <c r="H5" s="372"/>
      <c r="I5" s="372"/>
      <c r="J5" s="372"/>
      <c r="K5" s="372"/>
      <c r="L5" s="372"/>
      <c r="M5" s="373"/>
    </row>
    <row r="6" spans="1:17" s="9" customFormat="1" ht="33" customHeight="1">
      <c r="B6" s="10" t="s">
        <v>40</v>
      </c>
      <c r="C6" s="10"/>
      <c r="D6" s="11" t="s">
        <v>226</v>
      </c>
      <c r="E6" s="13"/>
      <c r="F6" s="10"/>
      <c r="G6" s="371"/>
      <c r="H6" s="372"/>
      <c r="I6" s="372"/>
      <c r="J6" s="372"/>
      <c r="K6" s="372"/>
      <c r="L6" s="372"/>
      <c r="M6" s="373"/>
      <c r="N6" s="12"/>
      <c r="O6" s="12"/>
      <c r="P6" s="12"/>
      <c r="Q6" s="12"/>
    </row>
    <row r="7" spans="1:17" s="9" customFormat="1" ht="33" customHeight="1">
      <c r="B7" s="10" t="s">
        <v>41</v>
      </c>
      <c r="C7" s="10"/>
      <c r="D7" s="11" t="s">
        <v>225</v>
      </c>
      <c r="E7" s="11"/>
      <c r="F7" s="10"/>
      <c r="G7" s="371"/>
      <c r="H7" s="372"/>
      <c r="I7" s="372"/>
      <c r="J7" s="372"/>
      <c r="K7" s="372"/>
      <c r="L7" s="372"/>
      <c r="M7" s="373"/>
      <c r="N7" s="12"/>
      <c r="O7" s="12"/>
      <c r="P7" s="12"/>
      <c r="Q7" s="12"/>
    </row>
    <row r="8" spans="1:17" s="9" customFormat="1" ht="81.75" customHeight="1" thickBot="1">
      <c r="B8" s="10" t="s">
        <v>42</v>
      </c>
      <c r="C8" s="10"/>
      <c r="D8" s="384" t="s">
        <v>197</v>
      </c>
      <c r="E8" s="384"/>
      <c r="F8" s="384"/>
      <c r="G8" s="374"/>
      <c r="H8" s="375"/>
      <c r="I8" s="375"/>
      <c r="J8" s="375"/>
      <c r="K8" s="375"/>
      <c r="L8" s="375"/>
      <c r="M8" s="376"/>
      <c r="N8" s="12"/>
      <c r="O8" s="12"/>
      <c r="P8" s="12"/>
      <c r="Q8" s="12"/>
    </row>
    <row r="9" spans="1:17" s="14" customFormat="1" ht="32.5">
      <c r="B9" s="15" t="s">
        <v>1</v>
      </c>
      <c r="C9" s="15"/>
      <c r="D9" s="16" t="s">
        <v>229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4" customFormat="1" ht="32.5">
      <c r="B10" s="19" t="s">
        <v>2</v>
      </c>
      <c r="C10" s="19"/>
      <c r="D10" s="219" t="s">
        <v>198</v>
      </c>
      <c r="E10" s="219"/>
      <c r="F10" s="219"/>
      <c r="G10" s="21"/>
      <c r="H10" s="20"/>
      <c r="I10" s="22"/>
      <c r="J10" s="22" t="s">
        <v>43</v>
      </c>
      <c r="K10" s="22"/>
      <c r="L10" s="208"/>
      <c r="M10" s="220" t="s">
        <v>199</v>
      </c>
      <c r="N10" s="221"/>
      <c r="O10" s="221"/>
      <c r="P10" s="221"/>
      <c r="Q10" s="221"/>
    </row>
    <row r="11" spans="1:17" s="14" customFormat="1" ht="57" customHeight="1">
      <c r="B11" s="22" t="s">
        <v>3</v>
      </c>
      <c r="C11" s="22"/>
      <c r="D11" s="385">
        <v>45502</v>
      </c>
      <c r="E11" s="386"/>
      <c r="F11" s="386"/>
      <c r="G11" s="23"/>
      <c r="H11" s="24"/>
      <c r="I11" s="22"/>
      <c r="J11" s="22" t="s">
        <v>4</v>
      </c>
      <c r="K11" s="22"/>
      <c r="L11" s="208"/>
      <c r="M11" s="387" t="s">
        <v>200</v>
      </c>
      <c r="N11" s="387"/>
      <c r="O11" s="387"/>
      <c r="P11" s="387"/>
      <c r="Q11" s="387"/>
    </row>
    <row r="12" spans="1:17" s="14" customFormat="1" ht="32.5">
      <c r="B12" s="22" t="s">
        <v>5</v>
      </c>
      <c r="C12" s="22"/>
      <c r="D12" s="25"/>
      <c r="E12" s="22"/>
      <c r="F12" s="22"/>
      <c r="G12" s="26"/>
      <c r="H12" s="27"/>
      <c r="I12" s="22"/>
      <c r="J12" s="22" t="s">
        <v>37</v>
      </c>
      <c r="M12" s="220" t="s">
        <v>201</v>
      </c>
      <c r="N12" s="220"/>
      <c r="O12" s="222"/>
      <c r="P12" s="222"/>
      <c r="Q12" s="221"/>
    </row>
    <row r="13" spans="1:17" s="14" customFormat="1" ht="32.5">
      <c r="B13" s="388"/>
      <c r="C13" s="388"/>
      <c r="D13" s="388"/>
      <c r="E13" s="388"/>
      <c r="F13" s="388"/>
      <c r="G13" s="26"/>
      <c r="H13" s="27"/>
      <c r="I13" s="22"/>
      <c r="J13" s="22" t="s">
        <v>6</v>
      </c>
      <c r="K13" s="22"/>
      <c r="L13" s="208"/>
      <c r="M13" s="220" t="s">
        <v>202</v>
      </c>
      <c r="N13" s="222"/>
      <c r="O13" s="221"/>
      <c r="P13" s="221"/>
      <c r="Q13" s="222"/>
    </row>
    <row r="14" spans="1:17" s="14" customFormat="1" ht="32.5">
      <c r="B14" s="22" t="s">
        <v>47</v>
      </c>
      <c r="C14" s="22"/>
      <c r="D14" s="22" t="s">
        <v>7</v>
      </c>
      <c r="E14" s="22"/>
      <c r="F14" s="22"/>
      <c r="G14" s="28"/>
      <c r="H14" s="22"/>
      <c r="I14" s="22"/>
      <c r="J14" s="22" t="s">
        <v>8</v>
      </c>
      <c r="K14" s="22"/>
      <c r="L14" s="208"/>
      <c r="M14" s="221" t="s">
        <v>111</v>
      </c>
      <c r="N14" s="221"/>
      <c r="O14" s="221"/>
      <c r="P14" s="221"/>
      <c r="Q14" s="221"/>
    </row>
    <row r="15" spans="1:17" s="14" customFormat="1" ht="33.5" customHeight="1">
      <c r="B15" s="29" t="s">
        <v>59</v>
      </c>
      <c r="C15" s="29"/>
      <c r="D15" s="29"/>
      <c r="E15" s="15"/>
      <c r="F15" s="15"/>
      <c r="G15" s="30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1" customFormat="1" ht="24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s="146" customFormat="1" ht="58.5">
      <c r="B17" s="143"/>
      <c r="C17" s="144" t="s">
        <v>103</v>
      </c>
      <c r="D17" s="144" t="s">
        <v>9</v>
      </c>
      <c r="E17" s="145" t="s">
        <v>51</v>
      </c>
      <c r="F17" s="145"/>
      <c r="G17" s="162" t="s">
        <v>176</v>
      </c>
      <c r="H17" s="162" t="s">
        <v>55</v>
      </c>
      <c r="I17" s="162" t="s">
        <v>10</v>
      </c>
      <c r="J17" s="162" t="s">
        <v>52</v>
      </c>
      <c r="K17" s="162" t="s">
        <v>53</v>
      </c>
      <c r="L17" s="162" t="s">
        <v>54</v>
      </c>
      <c r="M17" s="162"/>
      <c r="N17" s="162"/>
      <c r="O17" s="162"/>
      <c r="P17" s="162"/>
      <c r="Q17" s="163" t="s">
        <v>11</v>
      </c>
    </row>
    <row r="18" spans="2:17" s="146" customFormat="1" ht="58.5">
      <c r="B18" s="147" t="s">
        <v>12</v>
      </c>
      <c r="C18" s="148"/>
      <c r="D18" s="149" t="s">
        <v>216</v>
      </c>
      <c r="E18" s="150"/>
      <c r="F18" s="151"/>
      <c r="G18" s="315"/>
      <c r="H18" s="315"/>
      <c r="I18" s="315" t="s">
        <v>299</v>
      </c>
      <c r="J18" s="315"/>
      <c r="K18" s="315"/>
      <c r="L18" s="315"/>
      <c r="M18" s="389"/>
      <c r="N18" s="389"/>
      <c r="O18" s="389"/>
      <c r="P18" s="389"/>
      <c r="Q18" s="165">
        <f>SUM(E18:P18)</f>
        <v>0</v>
      </c>
    </row>
    <row r="19" spans="2:17" s="146" customFormat="1" ht="59" hidden="1" thickBot="1">
      <c r="B19" s="147" t="s">
        <v>58</v>
      </c>
      <c r="C19" s="148"/>
      <c r="D19" s="150" t="str">
        <f>+D18</f>
        <v>GREY HEATHER</v>
      </c>
      <c r="E19" s="150"/>
      <c r="F19" s="151"/>
      <c r="G19" s="314">
        <f>ROUNDUP(G18*5%,0)</f>
        <v>0</v>
      </c>
      <c r="H19" s="314">
        <f t="shared" ref="H19:K19" si="0">ROUNDUP(H18*5%,0)</f>
        <v>0</v>
      </c>
      <c r="I19" s="314">
        <v>0</v>
      </c>
      <c r="J19" s="314">
        <f t="shared" si="0"/>
        <v>0</v>
      </c>
      <c r="K19" s="314">
        <f t="shared" si="0"/>
        <v>0</v>
      </c>
      <c r="L19" s="314">
        <f t="shared" ref="L19" si="1">ROUNDUP(L18*5%,0)</f>
        <v>0</v>
      </c>
      <c r="M19" s="390"/>
      <c r="N19" s="391"/>
      <c r="O19" s="391"/>
      <c r="P19" s="392"/>
      <c r="Q19" s="165">
        <f>SUM(E19:P19)</f>
        <v>0</v>
      </c>
    </row>
    <row r="20" spans="2:17" s="156" customFormat="1" ht="58.5" hidden="1">
      <c r="B20" s="152" t="s">
        <v>13</v>
      </c>
      <c r="C20" s="152"/>
      <c r="D20" s="153" t="str">
        <f>+D19</f>
        <v>GREY HEATHER</v>
      </c>
      <c r="E20" s="154"/>
      <c r="F20" s="155"/>
      <c r="G20" s="166">
        <f t="shared" ref="G20" si="2">SUM(G18:G19)</f>
        <v>0</v>
      </c>
      <c r="H20" s="166">
        <f>SUM(H18:H19)</f>
        <v>0</v>
      </c>
      <c r="I20" s="166">
        <f>SUM(I18:I19)</f>
        <v>0</v>
      </c>
      <c r="J20" s="166">
        <f t="shared" ref="J20:K20" si="3">SUM(J18:J19)</f>
        <v>0</v>
      </c>
      <c r="K20" s="166">
        <f t="shared" si="3"/>
        <v>0</v>
      </c>
      <c r="L20" s="166">
        <f t="shared" ref="L20" si="4">SUM(L18:L19)</f>
        <v>0</v>
      </c>
      <c r="M20" s="167"/>
      <c r="N20" s="167"/>
      <c r="O20" s="167"/>
      <c r="P20" s="167"/>
      <c r="Q20" s="166">
        <f>SUM(Q18:Q19)</f>
        <v>0</v>
      </c>
    </row>
    <row r="21" spans="2:17" s="146" customFormat="1" ht="58.5" hidden="1">
      <c r="B21" s="157"/>
      <c r="C21" s="157"/>
      <c r="D21" s="157"/>
      <c r="E21" s="158"/>
      <c r="F21" s="158"/>
      <c r="G21" s="203"/>
      <c r="H21" s="204"/>
      <c r="I21" s="204"/>
      <c r="J21" s="204"/>
      <c r="K21" s="204"/>
      <c r="L21" s="204"/>
      <c r="M21" s="204"/>
      <c r="N21" s="205"/>
      <c r="O21" s="206"/>
      <c r="P21" s="206"/>
      <c r="Q21" s="207"/>
    </row>
    <row r="22" spans="2:17" s="146" customFormat="1" ht="59" hidden="1" thickBot="1">
      <c r="B22" s="143"/>
      <c r="C22" s="144" t="s">
        <v>103</v>
      </c>
      <c r="D22" s="144" t="s">
        <v>9</v>
      </c>
      <c r="E22" s="145" t="s">
        <v>51</v>
      </c>
      <c r="F22" s="145"/>
      <c r="G22" s="161" t="s">
        <v>176</v>
      </c>
      <c r="H22" s="161" t="s">
        <v>55</v>
      </c>
      <c r="I22" s="161" t="s">
        <v>10</v>
      </c>
      <c r="J22" s="161" t="s">
        <v>52</v>
      </c>
      <c r="K22" s="161" t="s">
        <v>53</v>
      </c>
      <c r="L22" s="162" t="s">
        <v>54</v>
      </c>
      <c r="M22" s="162"/>
      <c r="N22" s="162"/>
      <c r="O22" s="162"/>
      <c r="P22" s="162"/>
      <c r="Q22" s="163" t="s">
        <v>11</v>
      </c>
    </row>
    <row r="23" spans="2:17" s="146" customFormat="1" ht="58.5" hidden="1">
      <c r="B23" s="147" t="s">
        <v>12</v>
      </c>
      <c r="C23" s="148"/>
      <c r="D23" s="149" t="s">
        <v>215</v>
      </c>
      <c r="E23" s="150"/>
      <c r="F23" s="151"/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395"/>
      <c r="N23" s="396"/>
      <c r="O23" s="396"/>
      <c r="P23" s="397"/>
      <c r="Q23" s="165">
        <f>SUM(E23:P23)</f>
        <v>0</v>
      </c>
    </row>
    <row r="24" spans="2:17" s="146" customFormat="1" ht="59" hidden="1" thickBot="1">
      <c r="B24" s="147" t="s">
        <v>58</v>
      </c>
      <c r="C24" s="148"/>
      <c r="D24" s="150" t="str">
        <f>+D23</f>
        <v>NAVY</v>
      </c>
      <c r="E24" s="150"/>
      <c r="F24" s="151"/>
      <c r="G24" s="164">
        <f>ROUNDUP(G23*5%,0)</f>
        <v>0</v>
      </c>
      <c r="H24" s="164">
        <f t="shared" ref="H24:L24" si="5">ROUNDUP(H23*5%,0)</f>
        <v>0</v>
      </c>
      <c r="I24" s="164">
        <v>0</v>
      </c>
      <c r="J24" s="164">
        <f t="shared" si="5"/>
        <v>0</v>
      </c>
      <c r="K24" s="164">
        <f t="shared" si="5"/>
        <v>0</v>
      </c>
      <c r="L24" s="164">
        <f t="shared" si="5"/>
        <v>0</v>
      </c>
      <c r="M24" s="390"/>
      <c r="N24" s="391"/>
      <c r="O24" s="391"/>
      <c r="P24" s="392"/>
      <c r="Q24" s="165">
        <f>SUM(E24:P24)</f>
        <v>0</v>
      </c>
    </row>
    <row r="25" spans="2:17" s="156" customFormat="1" ht="58.5" hidden="1">
      <c r="B25" s="152" t="s">
        <v>13</v>
      </c>
      <c r="C25" s="152"/>
      <c r="D25" s="153" t="str">
        <f>+D24</f>
        <v>NAVY</v>
      </c>
      <c r="E25" s="154"/>
      <c r="F25" s="155"/>
      <c r="G25" s="166">
        <f t="shared" ref="G25" si="6">SUM(G23:G24)</f>
        <v>0</v>
      </c>
      <c r="H25" s="166">
        <f>SUM(H23:H24)</f>
        <v>0</v>
      </c>
      <c r="I25" s="166">
        <f>SUM(I23:I24)</f>
        <v>0</v>
      </c>
      <c r="J25" s="166">
        <f t="shared" ref="J25:L25" si="7">SUM(J23:J24)</f>
        <v>0</v>
      </c>
      <c r="K25" s="166">
        <f t="shared" si="7"/>
        <v>0</v>
      </c>
      <c r="L25" s="166">
        <f t="shared" si="7"/>
        <v>0</v>
      </c>
      <c r="M25" s="167"/>
      <c r="N25" s="167"/>
      <c r="O25" s="167"/>
      <c r="P25" s="167"/>
      <c r="Q25" s="166">
        <f>SUM(Q23:Q24)</f>
        <v>0</v>
      </c>
    </row>
    <row r="26" spans="2:17" s="146" customFormat="1" ht="58.5" hidden="1">
      <c r="B26" s="157"/>
      <c r="C26" s="157"/>
      <c r="D26" s="157"/>
      <c r="E26" s="158"/>
      <c r="F26" s="158"/>
      <c r="G26" s="203"/>
      <c r="H26" s="204"/>
      <c r="I26" s="204"/>
      <c r="J26" s="204"/>
      <c r="K26" s="204"/>
      <c r="L26" s="204"/>
      <c r="M26" s="204"/>
      <c r="N26" s="205"/>
      <c r="O26" s="206"/>
      <c r="P26" s="206"/>
      <c r="Q26" s="207"/>
    </row>
    <row r="27" spans="2:17" s="146" customFormat="1" ht="59" hidden="1" thickBot="1">
      <c r="B27" s="143"/>
      <c r="C27" s="144" t="s">
        <v>103</v>
      </c>
      <c r="D27" s="144" t="s">
        <v>9</v>
      </c>
      <c r="E27" s="145" t="s">
        <v>51</v>
      </c>
      <c r="F27" s="145"/>
      <c r="G27" s="161" t="s">
        <v>176</v>
      </c>
      <c r="H27" s="161" t="s">
        <v>55</v>
      </c>
      <c r="I27" s="161" t="s">
        <v>10</v>
      </c>
      <c r="J27" s="161" t="s">
        <v>52</v>
      </c>
      <c r="K27" s="161" t="s">
        <v>53</v>
      </c>
      <c r="L27" s="162" t="s">
        <v>54</v>
      </c>
      <c r="M27" s="162"/>
      <c r="N27" s="162"/>
      <c r="O27" s="162"/>
      <c r="P27" s="162"/>
      <c r="Q27" s="163" t="s">
        <v>11</v>
      </c>
    </row>
    <row r="28" spans="2:17" s="146" customFormat="1" ht="58.5" hidden="1">
      <c r="B28" s="147" t="s">
        <v>12</v>
      </c>
      <c r="C28" s="148"/>
      <c r="D28" s="149" t="s">
        <v>158</v>
      </c>
      <c r="E28" s="150"/>
      <c r="F28" s="151"/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395" t="s">
        <v>222</v>
      </c>
      <c r="N28" s="396"/>
      <c r="O28" s="396"/>
      <c r="P28" s="397"/>
      <c r="Q28" s="165">
        <f>SUM(E28:P28)</f>
        <v>0</v>
      </c>
    </row>
    <row r="29" spans="2:17" s="146" customFormat="1" ht="59" hidden="1" thickBot="1">
      <c r="B29" s="147" t="s">
        <v>58</v>
      </c>
      <c r="C29" s="148"/>
      <c r="D29" s="150" t="str">
        <f>+D28</f>
        <v>RED</v>
      </c>
      <c r="E29" s="150"/>
      <c r="F29" s="151"/>
      <c r="G29" s="164">
        <f>ROUNDUP(G28*5%,0)</f>
        <v>0</v>
      </c>
      <c r="H29" s="164">
        <f t="shared" ref="H29:L29" si="8">ROUNDUP(H28*5%,0)</f>
        <v>0</v>
      </c>
      <c r="I29" s="164">
        <v>0</v>
      </c>
      <c r="J29" s="164">
        <f t="shared" si="8"/>
        <v>0</v>
      </c>
      <c r="K29" s="164">
        <f t="shared" si="8"/>
        <v>0</v>
      </c>
      <c r="L29" s="164">
        <f t="shared" si="8"/>
        <v>0</v>
      </c>
      <c r="M29" s="390"/>
      <c r="N29" s="391"/>
      <c r="O29" s="391"/>
      <c r="P29" s="392"/>
      <c r="Q29" s="165">
        <f>SUM(E29:P29)</f>
        <v>0</v>
      </c>
    </row>
    <row r="30" spans="2:17" s="156" customFormat="1" ht="58.5" hidden="1">
      <c r="B30" s="152" t="s">
        <v>13</v>
      </c>
      <c r="C30" s="152"/>
      <c r="D30" s="153" t="str">
        <f>+D29</f>
        <v>RED</v>
      </c>
      <c r="E30" s="154"/>
      <c r="F30" s="155"/>
      <c r="G30" s="166">
        <f t="shared" ref="G30" si="9">SUM(G28:G29)</f>
        <v>0</v>
      </c>
      <c r="H30" s="166">
        <f>SUM(H28:H29)</f>
        <v>0</v>
      </c>
      <c r="I30" s="166">
        <f>SUM(I28:I29)</f>
        <v>0</v>
      </c>
      <c r="J30" s="166">
        <f t="shared" ref="J30:L30" si="10">SUM(J28:J29)</f>
        <v>0</v>
      </c>
      <c r="K30" s="166">
        <f t="shared" si="10"/>
        <v>0</v>
      </c>
      <c r="L30" s="166">
        <f t="shared" si="10"/>
        <v>0</v>
      </c>
      <c r="M30" s="167"/>
      <c r="N30" s="167"/>
      <c r="O30" s="167"/>
      <c r="P30" s="167"/>
      <c r="Q30" s="166">
        <f>SUM(Q28:Q29)</f>
        <v>0</v>
      </c>
    </row>
    <row r="31" spans="2:17" s="146" customFormat="1" ht="58.5">
      <c r="B31" s="157"/>
      <c r="C31" s="157"/>
      <c r="D31" s="157"/>
      <c r="E31" s="158"/>
      <c r="F31" s="158"/>
      <c r="G31" s="203"/>
      <c r="H31" s="204"/>
      <c r="I31" s="204"/>
      <c r="J31" s="204"/>
      <c r="K31" s="204"/>
      <c r="L31" s="204"/>
      <c r="M31" s="204"/>
      <c r="N31" s="205"/>
      <c r="O31" s="206"/>
      <c r="P31" s="206"/>
      <c r="Q31" s="207"/>
    </row>
    <row r="32" spans="2:17" s="146" customFormat="1" ht="58.5">
      <c r="B32" s="143"/>
      <c r="C32" s="144" t="s">
        <v>103</v>
      </c>
      <c r="D32" s="144" t="s">
        <v>9</v>
      </c>
      <c r="E32" s="145" t="s">
        <v>51</v>
      </c>
      <c r="F32" s="145"/>
      <c r="G32" s="161" t="s">
        <v>176</v>
      </c>
      <c r="H32" s="161" t="s">
        <v>55</v>
      </c>
      <c r="I32" s="161" t="s">
        <v>10</v>
      </c>
      <c r="J32" s="161" t="s">
        <v>52</v>
      </c>
      <c r="K32" s="161" t="s">
        <v>53</v>
      </c>
      <c r="L32" s="162" t="s">
        <v>54</v>
      </c>
      <c r="M32" s="162"/>
      <c r="N32" s="162"/>
      <c r="O32" s="162"/>
      <c r="P32" s="162"/>
      <c r="Q32" s="163" t="s">
        <v>11</v>
      </c>
    </row>
    <row r="33" spans="2:18" s="146" customFormat="1" ht="72" customHeight="1">
      <c r="B33" s="147" t="s">
        <v>12</v>
      </c>
      <c r="C33" s="148"/>
      <c r="D33" s="316" t="s">
        <v>223</v>
      </c>
      <c r="E33" s="150"/>
      <c r="F33" s="151"/>
      <c r="G33" s="164">
        <v>0</v>
      </c>
      <c r="H33" s="164">
        <v>81</v>
      </c>
      <c r="I33" s="164">
        <v>145</v>
      </c>
      <c r="J33" s="164">
        <v>122</v>
      </c>
      <c r="K33" s="164">
        <v>51</v>
      </c>
      <c r="L33" s="164">
        <v>6</v>
      </c>
      <c r="M33" s="238"/>
      <c r="N33" s="238"/>
      <c r="O33" s="238"/>
      <c r="P33" s="238"/>
      <c r="Q33" s="165">
        <f>SUM(E33:P33)</f>
        <v>405</v>
      </c>
      <c r="R33" s="146">
        <f>437-13</f>
        <v>424</v>
      </c>
    </row>
    <row r="34" spans="2:18" s="146" customFormat="1" ht="68.5" customHeight="1">
      <c r="B34" s="147" t="s">
        <v>58</v>
      </c>
      <c r="C34" s="148"/>
      <c r="D34" s="316" t="s">
        <v>223</v>
      </c>
      <c r="E34" s="150"/>
      <c r="F34" s="151"/>
      <c r="G34" s="164">
        <f>ROUNDUP(G33*3%,0)</f>
        <v>0</v>
      </c>
      <c r="H34" s="164">
        <f t="shared" ref="H34:L34" si="11">ROUNDUP(H33*3%,0)</f>
        <v>3</v>
      </c>
      <c r="I34" s="164">
        <f t="shared" si="11"/>
        <v>5</v>
      </c>
      <c r="J34" s="164">
        <f t="shared" si="11"/>
        <v>4</v>
      </c>
      <c r="K34" s="164">
        <f t="shared" si="11"/>
        <v>2</v>
      </c>
      <c r="L34" s="164">
        <f t="shared" si="11"/>
        <v>1</v>
      </c>
      <c r="M34" s="238"/>
      <c r="N34" s="238"/>
      <c r="O34" s="238"/>
      <c r="P34" s="238"/>
      <c r="Q34" s="165">
        <f t="shared" ref="Q34:Q36" si="12">SUM(E34:P34)</f>
        <v>15</v>
      </c>
    </row>
    <row r="35" spans="2:18" s="146" customFormat="1" ht="109.5" customHeight="1">
      <c r="B35" s="405" t="s">
        <v>230</v>
      </c>
      <c r="C35" s="405"/>
      <c r="D35" s="318" t="s">
        <v>223</v>
      </c>
      <c r="E35" s="150"/>
      <c r="F35" s="151"/>
      <c r="G35" s="164"/>
      <c r="H35" s="164">
        <v>2</v>
      </c>
      <c r="I35" s="164">
        <v>2</v>
      </c>
      <c r="J35" s="164">
        <v>1</v>
      </c>
      <c r="K35" s="164">
        <v>1</v>
      </c>
      <c r="L35" s="164">
        <v>1</v>
      </c>
      <c r="M35" s="237"/>
      <c r="N35" s="308"/>
      <c r="O35" s="237"/>
      <c r="P35" s="237"/>
      <c r="Q35" s="165">
        <f t="shared" si="12"/>
        <v>7</v>
      </c>
      <c r="R35" s="309"/>
    </row>
    <row r="36" spans="2:18" s="146" customFormat="1" ht="107" customHeight="1">
      <c r="B36" s="405" t="s">
        <v>231</v>
      </c>
      <c r="C36" s="405"/>
      <c r="D36" s="316" t="s">
        <v>223</v>
      </c>
      <c r="E36" s="150"/>
      <c r="F36" s="151"/>
      <c r="G36" s="164"/>
      <c r="H36" s="164"/>
      <c r="I36" s="164">
        <v>1</v>
      </c>
      <c r="J36" s="164"/>
      <c r="K36" s="164"/>
      <c r="L36" s="164"/>
      <c r="M36" s="237"/>
      <c r="N36" s="307"/>
      <c r="O36" s="237"/>
      <c r="P36" s="237"/>
      <c r="Q36" s="165">
        <f t="shared" si="12"/>
        <v>1</v>
      </c>
    </row>
    <row r="37" spans="2:18" s="156" customFormat="1" ht="65" customHeight="1">
      <c r="B37" s="152" t="s">
        <v>13</v>
      </c>
      <c r="C37" s="152"/>
      <c r="D37" s="317" t="str">
        <f>+D34</f>
        <v>KHAKI</v>
      </c>
      <c r="E37" s="154"/>
      <c r="F37" s="155"/>
      <c r="G37" s="166">
        <f>SUM(G33:G34)</f>
        <v>0</v>
      </c>
      <c r="H37" s="166">
        <f>SUBTOTAL(9,H33:H36)</f>
        <v>86</v>
      </c>
      <c r="I37" s="166">
        <f>SUBTOTAL(9,I33:I36)</f>
        <v>153</v>
      </c>
      <c r="J37" s="166">
        <f>SUBTOTAL(9,J33:J36)</f>
        <v>127</v>
      </c>
      <c r="K37" s="166">
        <f>SUBTOTAL(9,K33:K36)</f>
        <v>54</v>
      </c>
      <c r="L37" s="166">
        <f>SUBTOTAL(9,L33:L36)</f>
        <v>8</v>
      </c>
      <c r="M37" s="167"/>
      <c r="N37" s="167"/>
      <c r="O37" s="167"/>
      <c r="P37" s="167"/>
      <c r="Q37" s="166">
        <f>SUM(Q33:Q36)</f>
        <v>428</v>
      </c>
    </row>
    <row r="38" spans="2:18" s="146" customFormat="1" ht="22" customHeight="1">
      <c r="B38" s="157"/>
      <c r="C38" s="157"/>
      <c r="D38" s="157"/>
      <c r="E38" s="158"/>
      <c r="F38" s="158"/>
      <c r="G38" s="203"/>
      <c r="H38" s="204"/>
      <c r="I38" s="204"/>
      <c r="J38" s="204"/>
      <c r="K38" s="204"/>
      <c r="L38" s="204"/>
      <c r="M38" s="204"/>
      <c r="N38" s="205"/>
      <c r="O38" s="206"/>
      <c r="P38" s="206"/>
      <c r="Q38" s="207"/>
    </row>
    <row r="39" spans="2:18" s="146" customFormat="1" ht="51" hidden="1" customHeight="1" thickBot="1">
      <c r="B39" s="143"/>
      <c r="C39" s="144" t="s">
        <v>103</v>
      </c>
      <c r="D39" s="144" t="s">
        <v>9</v>
      </c>
      <c r="E39" s="145" t="s">
        <v>51</v>
      </c>
      <c r="F39" s="145"/>
      <c r="G39" s="161" t="s">
        <v>176</v>
      </c>
      <c r="H39" s="161" t="s">
        <v>55</v>
      </c>
      <c r="I39" s="161" t="s">
        <v>10</v>
      </c>
      <c r="J39" s="161" t="s">
        <v>52</v>
      </c>
      <c r="K39" s="161" t="s">
        <v>53</v>
      </c>
      <c r="L39" s="162" t="s">
        <v>54</v>
      </c>
      <c r="M39" s="162"/>
      <c r="N39" s="162"/>
      <c r="O39" s="162"/>
      <c r="P39" s="162"/>
      <c r="Q39" s="163" t="s">
        <v>11</v>
      </c>
    </row>
    <row r="40" spans="2:18" s="146" customFormat="1" ht="51" hidden="1" customHeight="1">
      <c r="B40" s="147" t="s">
        <v>12</v>
      </c>
      <c r="C40" s="148"/>
      <c r="D40" s="149" t="s">
        <v>216</v>
      </c>
      <c r="E40" s="150"/>
      <c r="F40" s="151"/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395"/>
      <c r="N40" s="396"/>
      <c r="O40" s="396"/>
      <c r="P40" s="397"/>
      <c r="Q40" s="165">
        <f>SUM(E40:P40)</f>
        <v>0</v>
      </c>
    </row>
    <row r="41" spans="2:18" s="146" customFormat="1" ht="51" hidden="1" customHeight="1" thickBot="1">
      <c r="B41" s="147" t="s">
        <v>58</v>
      </c>
      <c r="C41" s="148"/>
      <c r="D41" s="150" t="str">
        <f>+D40</f>
        <v>GREY HEATHER</v>
      </c>
      <c r="E41" s="150"/>
      <c r="F41" s="151"/>
      <c r="G41" s="164">
        <f>ROUNDUP(G40*5%,0)</f>
        <v>0</v>
      </c>
      <c r="H41" s="164">
        <f t="shared" ref="H41:L41" si="13">ROUNDUP(H40*5%,0)</f>
        <v>0</v>
      </c>
      <c r="I41" s="164">
        <v>0</v>
      </c>
      <c r="J41" s="164">
        <f t="shared" si="13"/>
        <v>0</v>
      </c>
      <c r="K41" s="164">
        <f t="shared" si="13"/>
        <v>0</v>
      </c>
      <c r="L41" s="164">
        <f t="shared" si="13"/>
        <v>0</v>
      </c>
      <c r="M41" s="390"/>
      <c r="N41" s="391"/>
      <c r="O41" s="391"/>
      <c r="P41" s="392"/>
      <c r="Q41" s="165">
        <f>SUM(E41:P41)</f>
        <v>0</v>
      </c>
    </row>
    <row r="42" spans="2:18" s="156" customFormat="1" ht="51" hidden="1" customHeight="1">
      <c r="B42" s="152" t="s">
        <v>13</v>
      </c>
      <c r="C42" s="152"/>
      <c r="D42" s="153" t="str">
        <f>+D41</f>
        <v>GREY HEATHER</v>
      </c>
      <c r="E42" s="154"/>
      <c r="F42" s="155"/>
      <c r="G42" s="166">
        <f t="shared" ref="G42" si="14">SUM(G40:G41)</f>
        <v>0</v>
      </c>
      <c r="H42" s="166">
        <f>SUM(H40:H41)</f>
        <v>0</v>
      </c>
      <c r="I42" s="166">
        <f>SUM(I40:I41)</f>
        <v>0</v>
      </c>
      <c r="J42" s="166">
        <f t="shared" ref="J42:L42" si="15">SUM(J40:J41)</f>
        <v>0</v>
      </c>
      <c r="K42" s="166">
        <f t="shared" si="15"/>
        <v>0</v>
      </c>
      <c r="L42" s="166">
        <f t="shared" si="15"/>
        <v>0</v>
      </c>
      <c r="M42" s="167"/>
      <c r="N42" s="167"/>
      <c r="O42" s="167"/>
      <c r="P42" s="167"/>
      <c r="Q42" s="166">
        <f>SUM(Q40:Q41)</f>
        <v>0</v>
      </c>
    </row>
    <row r="43" spans="2:18" s="146" customFormat="1" ht="22" customHeight="1">
      <c r="B43" s="157"/>
      <c r="C43" s="157"/>
      <c r="D43" s="157"/>
      <c r="E43" s="158"/>
      <c r="F43" s="158"/>
      <c r="G43" s="203"/>
      <c r="H43" s="204"/>
      <c r="I43" s="204"/>
      <c r="J43" s="204"/>
      <c r="K43" s="204"/>
      <c r="L43" s="204"/>
      <c r="M43" s="204"/>
      <c r="N43" s="205"/>
      <c r="O43" s="206"/>
      <c r="P43" s="206"/>
      <c r="Q43" s="207"/>
    </row>
    <row r="44" spans="2:18" s="146" customFormat="1" ht="59" hidden="1" thickBot="1">
      <c r="B44" s="143"/>
      <c r="C44" s="144" t="s">
        <v>103</v>
      </c>
      <c r="D44" s="144" t="s">
        <v>9</v>
      </c>
      <c r="E44" s="145" t="s">
        <v>51</v>
      </c>
      <c r="F44" s="145"/>
      <c r="G44" s="161" t="s">
        <v>176</v>
      </c>
      <c r="H44" s="161" t="s">
        <v>55</v>
      </c>
      <c r="I44" s="161" t="s">
        <v>10</v>
      </c>
      <c r="J44" s="161" t="s">
        <v>52</v>
      </c>
      <c r="K44" s="161" t="s">
        <v>53</v>
      </c>
      <c r="L44" s="162" t="s">
        <v>54</v>
      </c>
      <c r="M44" s="162"/>
      <c r="N44" s="162"/>
      <c r="O44" s="162"/>
      <c r="P44" s="162"/>
      <c r="Q44" s="163" t="s">
        <v>11</v>
      </c>
    </row>
    <row r="45" spans="2:18" s="146" customFormat="1" ht="94.25" hidden="1" customHeight="1">
      <c r="B45" s="147" t="s">
        <v>12</v>
      </c>
      <c r="C45" s="148"/>
      <c r="D45" s="149" t="s">
        <v>177</v>
      </c>
      <c r="E45" s="150"/>
      <c r="F45" s="151"/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4">
        <v>0</v>
      </c>
      <c r="M45" s="395"/>
      <c r="N45" s="396"/>
      <c r="O45" s="396"/>
      <c r="P45" s="397"/>
      <c r="Q45" s="165">
        <f>SUM(E45:P45)</f>
        <v>0</v>
      </c>
    </row>
    <row r="46" spans="2:18" s="146" customFormat="1" ht="94.25" hidden="1" customHeight="1" thickBot="1">
      <c r="B46" s="147" t="s">
        <v>58</v>
      </c>
      <c r="C46" s="148"/>
      <c r="D46" s="150" t="str">
        <f>+D45</f>
        <v>BONE</v>
      </c>
      <c r="E46" s="150"/>
      <c r="F46" s="151"/>
      <c r="G46" s="164">
        <f>ROUNDUP(G45*5%,0)</f>
        <v>0</v>
      </c>
      <c r="H46" s="164">
        <f t="shared" ref="H46:L46" si="16">ROUNDUP(H45*5%,0)</f>
        <v>0</v>
      </c>
      <c r="I46" s="164">
        <v>0</v>
      </c>
      <c r="J46" s="164">
        <f t="shared" si="16"/>
        <v>0</v>
      </c>
      <c r="K46" s="164">
        <f t="shared" si="16"/>
        <v>0</v>
      </c>
      <c r="L46" s="164">
        <f t="shared" si="16"/>
        <v>0</v>
      </c>
      <c r="M46" s="390"/>
      <c r="N46" s="391"/>
      <c r="O46" s="391"/>
      <c r="P46" s="392"/>
      <c r="Q46" s="165">
        <f>SUM(E46:P46)</f>
        <v>0</v>
      </c>
    </row>
    <row r="47" spans="2:18" s="156" customFormat="1" ht="58.5" hidden="1">
      <c r="B47" s="152" t="s">
        <v>13</v>
      </c>
      <c r="C47" s="152"/>
      <c r="D47" s="153" t="str">
        <f>+D46</f>
        <v>BONE</v>
      </c>
      <c r="E47" s="154"/>
      <c r="F47" s="155"/>
      <c r="G47" s="166">
        <f t="shared" ref="G47" si="17">SUM(G45:G46)</f>
        <v>0</v>
      </c>
      <c r="H47" s="166">
        <f>SUM(H45:H46)</f>
        <v>0</v>
      </c>
      <c r="I47" s="166">
        <f>SUM(I45:I46)</f>
        <v>0</v>
      </c>
      <c r="J47" s="166">
        <f t="shared" ref="J47:L47" si="18">SUM(J45:J46)</f>
        <v>0</v>
      </c>
      <c r="K47" s="166">
        <f t="shared" si="18"/>
        <v>0</v>
      </c>
      <c r="L47" s="166">
        <f t="shared" si="18"/>
        <v>0</v>
      </c>
      <c r="M47" s="167"/>
      <c r="N47" s="167"/>
      <c r="O47" s="167"/>
      <c r="P47" s="167"/>
      <c r="Q47" s="166">
        <f>SUM(Q45:Q46)</f>
        <v>0</v>
      </c>
    </row>
    <row r="48" spans="2:18" s="120" customFormat="1" ht="60" hidden="1" customHeight="1">
      <c r="B48" s="121"/>
      <c r="C48" s="121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122"/>
    </row>
    <row r="49" spans="1:17" s="168" customFormat="1" ht="58.75" customHeight="1">
      <c r="B49" s="169" t="s">
        <v>14</v>
      </c>
      <c r="C49" s="170"/>
      <c r="D49" s="169"/>
      <c r="E49" s="171"/>
      <c r="F49" s="172"/>
      <c r="G49" s="172">
        <f t="shared" ref="G49:L49" si="19">G20+G25+G30+G42+G47+G37</f>
        <v>0</v>
      </c>
      <c r="H49" s="172">
        <f t="shared" si="19"/>
        <v>86</v>
      </c>
      <c r="I49" s="172">
        <f t="shared" si="19"/>
        <v>153</v>
      </c>
      <c r="J49" s="172">
        <f t="shared" si="19"/>
        <v>127</v>
      </c>
      <c r="K49" s="172">
        <f t="shared" si="19"/>
        <v>54</v>
      </c>
      <c r="L49" s="172">
        <f t="shared" si="19"/>
        <v>8</v>
      </c>
      <c r="M49" s="172"/>
      <c r="N49" s="172"/>
      <c r="O49" s="172"/>
      <c r="P49" s="172"/>
      <c r="Q49" s="172">
        <f>SUBTOTAL(9,G49:P49)</f>
        <v>428</v>
      </c>
    </row>
    <row r="50" spans="1:17" s="33" customFormat="1" ht="20.25" customHeight="1">
      <c r="B50" s="34"/>
      <c r="C50" s="34"/>
      <c r="D50" s="35"/>
      <c r="E50" s="36"/>
      <c r="F50" s="37"/>
      <c r="G50" s="38"/>
      <c r="H50" s="39"/>
      <c r="I50" s="39"/>
      <c r="J50" s="39"/>
      <c r="K50" s="39"/>
      <c r="L50" s="39"/>
      <c r="M50" s="40"/>
      <c r="N50" s="41"/>
      <c r="O50" s="37"/>
      <c r="P50" s="37"/>
      <c r="Q50" s="37"/>
    </row>
    <row r="51" spans="1:17" s="4" customFormat="1" ht="80.400000000000006" customHeight="1" thickBot="1">
      <c r="B51" s="102" t="s">
        <v>15</v>
      </c>
      <c r="C51" s="42"/>
      <c r="D51" s="223" t="s">
        <v>162</v>
      </c>
      <c r="E51" s="42"/>
      <c r="F51" s="43"/>
      <c r="G51" s="44"/>
      <c r="H51" s="43"/>
      <c r="I51" s="43"/>
      <c r="J51" s="43"/>
      <c r="K51" s="43"/>
      <c r="L51" s="43"/>
      <c r="M51" s="43"/>
      <c r="O51" s="45"/>
      <c r="P51" s="45"/>
      <c r="Q51" s="46"/>
    </row>
    <row r="52" spans="1:17" s="47" customFormat="1" ht="120.5" thickBot="1">
      <c r="A52" s="379" t="s">
        <v>16</v>
      </c>
      <c r="B52" s="380"/>
      <c r="C52" s="380"/>
      <c r="D52" s="96" t="s">
        <v>17</v>
      </c>
      <c r="E52" s="97" t="s">
        <v>18</v>
      </c>
      <c r="F52" s="96" t="s">
        <v>19</v>
      </c>
      <c r="G52" s="98" t="s">
        <v>20</v>
      </c>
      <c r="H52" s="98" t="s">
        <v>21</v>
      </c>
      <c r="I52" s="98" t="s">
        <v>32</v>
      </c>
      <c r="J52" s="98" t="s">
        <v>33</v>
      </c>
      <c r="K52" s="98" t="s">
        <v>296</v>
      </c>
      <c r="L52" s="98" t="s">
        <v>175</v>
      </c>
      <c r="M52" s="98" t="s">
        <v>34</v>
      </c>
      <c r="N52" s="381" t="s">
        <v>48</v>
      </c>
      <c r="O52" s="382"/>
      <c r="P52" s="382"/>
      <c r="Q52" s="383"/>
    </row>
    <row r="53" spans="1:17" s="57" customFormat="1" ht="71" hidden="1">
      <c r="A53" s="357" t="str">
        <f>D18</f>
        <v>GREY HEATHER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9"/>
    </row>
    <row r="54" spans="1:17" s="14" customFormat="1" ht="124.5" hidden="1">
      <c r="A54" s="185">
        <v>1</v>
      </c>
      <c r="B54" s="360" t="str">
        <f>$M$11</f>
        <v>66% COTTON 34% POLY 490GSM (CAMBER “LOFTY” FLEECE)</v>
      </c>
      <c r="C54" s="360"/>
      <c r="D54" s="179" t="s">
        <v>126</v>
      </c>
      <c r="E54" s="179" t="s">
        <v>217</v>
      </c>
      <c r="F54" s="181" t="s">
        <v>10</v>
      </c>
      <c r="G54" s="180">
        <f>$Q$20</f>
        <v>0</v>
      </c>
      <c r="H54" s="225">
        <v>1.41</v>
      </c>
      <c r="I54" s="182">
        <f>G54*H54</f>
        <v>0</v>
      </c>
      <c r="J54" s="182">
        <f>I54*6.2%+(I54/50)*0.5-1</f>
        <v>-1</v>
      </c>
      <c r="K54" s="183"/>
      <c r="L54" s="209"/>
      <c r="M54" s="184">
        <f>ROUNDUP(+K54+J54+I54,0)+1</f>
        <v>0</v>
      </c>
      <c r="N54" s="355"/>
      <c r="O54" s="356"/>
      <c r="P54" s="356"/>
      <c r="Q54" s="356"/>
    </row>
    <row r="55" spans="1:17" s="14" customFormat="1" ht="124.5" hidden="1">
      <c r="A55" s="185">
        <v>2</v>
      </c>
      <c r="B55" s="363" t="s">
        <v>203</v>
      </c>
      <c r="C55" s="364"/>
      <c r="D55" s="186" t="s">
        <v>127</v>
      </c>
      <c r="E55" s="224" t="str">
        <f>E54</f>
        <v>WASHED BLACK 19-4008 TCX</v>
      </c>
      <c r="F55" s="181" t="s">
        <v>10</v>
      </c>
      <c r="G55" s="180">
        <f t="shared" ref="G55:G56" si="20">$Q$20</f>
        <v>0</v>
      </c>
      <c r="H55" s="225">
        <v>0.155</v>
      </c>
      <c r="I55" s="182">
        <f>G55*H55</f>
        <v>0</v>
      </c>
      <c r="J55" s="182">
        <f>I55*2.5%+(I55/50)*0.5</f>
        <v>0</v>
      </c>
      <c r="K55" s="183"/>
      <c r="L55" s="209"/>
      <c r="M55" s="184">
        <f>ROUNDUP(+K55+J55+I55,0)</f>
        <v>0</v>
      </c>
      <c r="N55" s="355"/>
      <c r="O55" s="356"/>
      <c r="P55" s="356"/>
      <c r="Q55" s="356"/>
    </row>
    <row r="56" spans="1:17" s="14" customFormat="1" ht="125" hidden="1" thickBot="1">
      <c r="A56" s="185"/>
      <c r="B56" s="363" t="s">
        <v>204</v>
      </c>
      <c r="C56" s="364"/>
      <c r="D56" s="186" t="s">
        <v>205</v>
      </c>
      <c r="E56" s="224" t="str">
        <f>E55</f>
        <v>WASHED BLACK 19-4008 TCX</v>
      </c>
      <c r="F56" s="181" t="s">
        <v>10</v>
      </c>
      <c r="G56" s="180">
        <f t="shared" si="20"/>
        <v>0</v>
      </c>
      <c r="H56" s="225">
        <v>0.01</v>
      </c>
      <c r="I56" s="182">
        <f>G56*H56</f>
        <v>0</v>
      </c>
      <c r="J56" s="182">
        <f>I56*2.5%+(I56/50)*0.5</f>
        <v>0</v>
      </c>
      <c r="K56" s="183"/>
      <c r="L56" s="209"/>
      <c r="M56" s="184">
        <f>ROUNDUP(+K56+J56+I56,0)</f>
        <v>0</v>
      </c>
      <c r="N56" s="355"/>
      <c r="O56" s="356"/>
      <c r="P56" s="356"/>
      <c r="Q56" s="356"/>
    </row>
    <row r="57" spans="1:17" s="57" customFormat="1" ht="71" hidden="1">
      <c r="A57" s="357" t="str">
        <f>$D$25</f>
        <v>NAVY</v>
      </c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9"/>
    </row>
    <row r="58" spans="1:17" s="14" customFormat="1" ht="83" hidden="1">
      <c r="A58" s="185">
        <v>1</v>
      </c>
      <c r="B58" s="360" t="str">
        <f>$M$11</f>
        <v>66% COTTON 34% POLY 490GSM (CAMBER “LOFTY” FLEECE)</v>
      </c>
      <c r="C58" s="360"/>
      <c r="D58" s="179" t="s">
        <v>126</v>
      </c>
      <c r="E58" s="179" t="s">
        <v>218</v>
      </c>
      <c r="F58" s="181" t="s">
        <v>10</v>
      </c>
      <c r="G58" s="180">
        <f>$Q$25</f>
        <v>0</v>
      </c>
      <c r="H58" s="225">
        <v>1.41</v>
      </c>
      <c r="I58" s="182">
        <f>G58*H58</f>
        <v>0</v>
      </c>
      <c r="J58" s="182">
        <f>I58*6.2%+(I58/50)*0.5-1</f>
        <v>-1</v>
      </c>
      <c r="K58" s="183"/>
      <c r="L58" s="209"/>
      <c r="M58" s="184">
        <f>ROUNDUP(+K58+J58+I58,0)+1</f>
        <v>0</v>
      </c>
      <c r="N58" s="355"/>
      <c r="O58" s="356"/>
      <c r="P58" s="356"/>
      <c r="Q58" s="356"/>
    </row>
    <row r="59" spans="1:17" s="14" customFormat="1" ht="83" hidden="1">
      <c r="A59" s="185">
        <v>2</v>
      </c>
      <c r="B59" s="363" t="s">
        <v>203</v>
      </c>
      <c r="C59" s="364"/>
      <c r="D59" s="186" t="s">
        <v>127</v>
      </c>
      <c r="E59" s="224" t="str">
        <f>E58</f>
        <v>NAVY 19-4024 TCX</v>
      </c>
      <c r="F59" s="181" t="s">
        <v>10</v>
      </c>
      <c r="G59" s="180">
        <f t="shared" ref="G59:G60" si="21">$Q$25</f>
        <v>0</v>
      </c>
      <c r="H59" s="225">
        <v>0.155</v>
      </c>
      <c r="I59" s="182">
        <f>G59*H59</f>
        <v>0</v>
      </c>
      <c r="J59" s="182">
        <f>I59*2.5%+(I59/50)*0.5</f>
        <v>0</v>
      </c>
      <c r="K59" s="183"/>
      <c r="L59" s="209"/>
      <c r="M59" s="184">
        <f>ROUNDUP(+K59+J59+I59,0)</f>
        <v>0</v>
      </c>
      <c r="N59" s="355"/>
      <c r="O59" s="356"/>
      <c r="P59" s="356"/>
      <c r="Q59" s="356"/>
    </row>
    <row r="60" spans="1:17" s="14" customFormat="1" ht="83.5" hidden="1" thickBot="1">
      <c r="A60" s="185"/>
      <c r="B60" s="363" t="s">
        <v>204</v>
      </c>
      <c r="C60" s="364"/>
      <c r="D60" s="186" t="s">
        <v>205</v>
      </c>
      <c r="E60" s="224" t="str">
        <f>E59</f>
        <v>NAVY 19-4024 TCX</v>
      </c>
      <c r="F60" s="181" t="s">
        <v>10</v>
      </c>
      <c r="G60" s="180">
        <f t="shared" si="21"/>
        <v>0</v>
      </c>
      <c r="H60" s="225">
        <v>0.01</v>
      </c>
      <c r="I60" s="182">
        <f>G60*H60</f>
        <v>0</v>
      </c>
      <c r="J60" s="182">
        <f>I60*2.5%+(I60/50)*0.5</f>
        <v>0</v>
      </c>
      <c r="K60" s="183"/>
      <c r="L60" s="209"/>
      <c r="M60" s="184">
        <f>ROUNDUP(+K60+J60+I60,0)</f>
        <v>0</v>
      </c>
      <c r="N60" s="355"/>
      <c r="O60" s="356"/>
      <c r="P60" s="356"/>
      <c r="Q60" s="356"/>
    </row>
    <row r="61" spans="1:17" s="57" customFormat="1" ht="71" hidden="1">
      <c r="A61" s="357" t="str">
        <f>D28</f>
        <v>RED</v>
      </c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9"/>
    </row>
    <row r="62" spans="1:17" s="14" customFormat="1" ht="83" hidden="1">
      <c r="A62" s="185">
        <v>1</v>
      </c>
      <c r="B62" s="360" t="str">
        <f>$M$11</f>
        <v>66% COTTON 34% POLY 490GSM (CAMBER “LOFTY” FLEECE)</v>
      </c>
      <c r="C62" s="360"/>
      <c r="D62" s="179" t="s">
        <v>126</v>
      </c>
      <c r="E62" s="179" t="s">
        <v>219</v>
      </c>
      <c r="F62" s="181" t="s">
        <v>10</v>
      </c>
      <c r="G62" s="180">
        <f>$Q$30</f>
        <v>0</v>
      </c>
      <c r="H62" s="225">
        <v>1.41</v>
      </c>
      <c r="I62" s="182">
        <f>G62*H62</f>
        <v>0</v>
      </c>
      <c r="J62" s="182">
        <f>I62*6.2%+(I62/50)*0.5-1</f>
        <v>-1</v>
      </c>
      <c r="K62" s="183"/>
      <c r="L62" s="209"/>
      <c r="M62" s="184">
        <f>ROUNDUP(+K62+J62+I62,0)+1</f>
        <v>0</v>
      </c>
      <c r="N62" s="355"/>
      <c r="O62" s="356"/>
      <c r="P62" s="356"/>
      <c r="Q62" s="356"/>
    </row>
    <row r="63" spans="1:17" s="14" customFormat="1" ht="83" hidden="1">
      <c r="A63" s="185">
        <v>2</v>
      </c>
      <c r="B63" s="363" t="s">
        <v>203</v>
      </c>
      <c r="C63" s="364"/>
      <c r="D63" s="186" t="s">
        <v>127</v>
      </c>
      <c r="E63" s="224" t="str">
        <f>E62</f>
        <v>OLIVE 18-0523 TCX</v>
      </c>
      <c r="F63" s="181" t="s">
        <v>10</v>
      </c>
      <c r="G63" s="180">
        <f t="shared" ref="G63:G64" si="22">$Q$30</f>
        <v>0</v>
      </c>
      <c r="H63" s="225">
        <v>0.155</v>
      </c>
      <c r="I63" s="182">
        <f>G63*H63</f>
        <v>0</v>
      </c>
      <c r="J63" s="182">
        <f>I63*2.5%+(I63/50)*0.5</f>
        <v>0</v>
      </c>
      <c r="K63" s="183"/>
      <c r="L63" s="209"/>
      <c r="M63" s="184">
        <f>ROUNDUP(+K63+J63+I63,0)</f>
        <v>0</v>
      </c>
      <c r="N63" s="355"/>
      <c r="O63" s="356"/>
      <c r="P63" s="356"/>
      <c r="Q63" s="356"/>
    </row>
    <row r="64" spans="1:17" s="14" customFormat="1" ht="83.5" hidden="1" thickBot="1">
      <c r="A64" s="185"/>
      <c r="B64" s="363" t="s">
        <v>204</v>
      </c>
      <c r="C64" s="364"/>
      <c r="D64" s="186" t="s">
        <v>205</v>
      </c>
      <c r="E64" s="224" t="str">
        <f>E63</f>
        <v>OLIVE 18-0523 TCX</v>
      </c>
      <c r="F64" s="181" t="s">
        <v>10</v>
      </c>
      <c r="G64" s="180">
        <f t="shared" si="22"/>
        <v>0</v>
      </c>
      <c r="H64" s="225">
        <v>0.01</v>
      </c>
      <c r="I64" s="182">
        <f>G64*H64</f>
        <v>0</v>
      </c>
      <c r="J64" s="182">
        <f>I64*2.5%+(I64/50)*0.5</f>
        <v>0</v>
      </c>
      <c r="K64" s="183"/>
      <c r="L64" s="209"/>
      <c r="M64" s="184">
        <f>ROUNDUP(+K64+J64+I64,0)</f>
        <v>0</v>
      </c>
      <c r="N64" s="355"/>
      <c r="O64" s="356"/>
      <c r="P64" s="356"/>
      <c r="Q64" s="356"/>
    </row>
    <row r="65" spans="1:17" s="57" customFormat="1" ht="71">
      <c r="A65" s="357" t="str">
        <f>D37</f>
        <v>KHAKI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9"/>
    </row>
    <row r="66" spans="1:17" s="14" customFormat="1" ht="178" customHeight="1">
      <c r="A66" s="185">
        <v>1</v>
      </c>
      <c r="B66" s="360" t="str">
        <f>$M$11</f>
        <v>66% COTTON 34% POLY 490GSM (CAMBER “LOFTY” FLEECE)</v>
      </c>
      <c r="C66" s="360"/>
      <c r="D66" s="179" t="s">
        <v>126</v>
      </c>
      <c r="E66" s="179" t="s">
        <v>227</v>
      </c>
      <c r="F66" s="181" t="s">
        <v>10</v>
      </c>
      <c r="G66" s="180">
        <f>$Q$37</f>
        <v>428</v>
      </c>
      <c r="H66" s="225">
        <v>1.2250000000000001</v>
      </c>
      <c r="I66" s="182">
        <f>G66*H66</f>
        <v>524.30000000000007</v>
      </c>
      <c r="J66" s="182">
        <f>I66*1.1%</f>
        <v>5.7673000000000014</v>
      </c>
      <c r="K66" s="183">
        <f>ROUNDUP(I66*3%,0)</f>
        <v>16</v>
      </c>
      <c r="L66" s="209"/>
      <c r="M66" s="184">
        <f>ROUNDUP(+K66+J66+I66,0)</f>
        <v>547</v>
      </c>
      <c r="N66" s="361" t="s">
        <v>298</v>
      </c>
      <c r="O66" s="362"/>
      <c r="P66" s="362"/>
      <c r="Q66" s="362"/>
    </row>
    <row r="67" spans="1:17" s="14" customFormat="1" ht="170.5" customHeight="1">
      <c r="A67" s="185">
        <v>2</v>
      </c>
      <c r="B67" s="363" t="s">
        <v>232</v>
      </c>
      <c r="C67" s="364"/>
      <c r="D67" s="186" t="s">
        <v>127</v>
      </c>
      <c r="E67" s="224" t="str">
        <f>E66</f>
        <v>KHAKI  16-1120 TCX</v>
      </c>
      <c r="F67" s="181" t="s">
        <v>10</v>
      </c>
      <c r="G67" s="180">
        <f t="shared" ref="G67:G68" si="23">$Q$37</f>
        <v>428</v>
      </c>
      <c r="H67" s="225">
        <v>0.26</v>
      </c>
      <c r="I67" s="182">
        <f>G67*H67</f>
        <v>111.28</v>
      </c>
      <c r="J67" s="182">
        <f>I67*12.1%</f>
        <v>13.464879999999999</v>
      </c>
      <c r="K67" s="183">
        <f>ROUNDUP(I67*3%,0)</f>
        <v>4</v>
      </c>
      <c r="L67" s="209"/>
      <c r="M67" s="184">
        <f>ROUNDUP(+K67+J67+I67,0)+1</f>
        <v>130</v>
      </c>
      <c r="N67" s="361" t="s">
        <v>297</v>
      </c>
      <c r="O67" s="362"/>
      <c r="P67" s="362"/>
      <c r="Q67" s="362"/>
    </row>
    <row r="68" spans="1:17" s="14" customFormat="1" ht="139.25" customHeight="1">
      <c r="A68" s="185">
        <v>3</v>
      </c>
      <c r="B68" s="363" t="s">
        <v>233</v>
      </c>
      <c r="C68" s="364"/>
      <c r="D68" s="186" t="s">
        <v>205</v>
      </c>
      <c r="E68" s="224" t="str">
        <f>E67</f>
        <v>KHAKI  16-1120 TCX</v>
      </c>
      <c r="F68" s="181" t="s">
        <v>10</v>
      </c>
      <c r="G68" s="180">
        <f t="shared" si="23"/>
        <v>428</v>
      </c>
      <c r="H68" s="225">
        <v>1.7000000000000001E-2</v>
      </c>
      <c r="I68" s="182">
        <f>G68*H68</f>
        <v>7.2760000000000007</v>
      </c>
      <c r="J68" s="182">
        <f>I68*0%</f>
        <v>0</v>
      </c>
      <c r="K68" s="183">
        <f>ROUNDUP(I68*3%,0)</f>
        <v>1</v>
      </c>
      <c r="L68" s="209"/>
      <c r="M68" s="184">
        <f>ROUND(+K68+J68+I68,0)</f>
        <v>8</v>
      </c>
      <c r="N68" s="361" t="s">
        <v>249</v>
      </c>
      <c r="O68" s="362"/>
      <c r="P68" s="362"/>
      <c r="Q68" s="362"/>
    </row>
    <row r="69" spans="1:17" s="57" customFormat="1" ht="45" hidden="1" customHeight="1">
      <c r="A69" s="357" t="str">
        <f>D40</f>
        <v>GREY HEATHER</v>
      </c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9"/>
    </row>
    <row r="70" spans="1:17" s="14" customFormat="1" ht="180.65" hidden="1" customHeight="1">
      <c r="A70" s="185">
        <v>1</v>
      </c>
      <c r="B70" s="360" t="str">
        <f>$M$11</f>
        <v>66% COTTON 34% POLY 490GSM (CAMBER “LOFTY” FLEECE)</v>
      </c>
      <c r="C70" s="360"/>
      <c r="D70" s="179" t="s">
        <v>126</v>
      </c>
      <c r="E70" s="179" t="s">
        <v>220</v>
      </c>
      <c r="F70" s="181" t="s">
        <v>10</v>
      </c>
      <c r="G70" s="180">
        <f>$Q$42</f>
        <v>0</v>
      </c>
      <c r="H70" s="225">
        <v>1.41</v>
      </c>
      <c r="I70" s="182">
        <f>G70*H70</f>
        <v>0</v>
      </c>
      <c r="J70" s="182">
        <f>I70*6.2%+(I70/50)*0.5-1</f>
        <v>-1</v>
      </c>
      <c r="K70" s="183"/>
      <c r="L70" s="209"/>
      <c r="M70" s="184">
        <f>ROUNDUP(+K70+J70+I70,0)+1</f>
        <v>0</v>
      </c>
      <c r="N70" s="355"/>
      <c r="O70" s="356"/>
      <c r="P70" s="356"/>
      <c r="Q70" s="356"/>
    </row>
    <row r="71" spans="1:17" s="14" customFormat="1" ht="139.25" hidden="1" customHeight="1">
      <c r="A71" s="185">
        <v>2</v>
      </c>
      <c r="B71" s="363" t="s">
        <v>203</v>
      </c>
      <c r="C71" s="364"/>
      <c r="D71" s="186" t="s">
        <v>127</v>
      </c>
      <c r="E71" s="224" t="str">
        <f>E70</f>
        <v>GREY HEATHER B12B</v>
      </c>
      <c r="F71" s="181" t="s">
        <v>10</v>
      </c>
      <c r="G71" s="180">
        <f t="shared" ref="G71:G72" si="24">$Q$42</f>
        <v>0</v>
      </c>
      <c r="H71" s="225">
        <v>0.155</v>
      </c>
      <c r="I71" s="182">
        <f>G71*H71</f>
        <v>0</v>
      </c>
      <c r="J71" s="182">
        <f>I71*2.5%+(I71/50)*0.5</f>
        <v>0</v>
      </c>
      <c r="K71" s="183"/>
      <c r="L71" s="209"/>
      <c r="M71" s="184">
        <f>ROUNDUP(+K71+J71+I71,0)</f>
        <v>0</v>
      </c>
      <c r="N71" s="355"/>
      <c r="O71" s="356"/>
      <c r="P71" s="356"/>
      <c r="Q71" s="356"/>
    </row>
    <row r="72" spans="1:17" s="14" customFormat="1" ht="139.25" hidden="1" customHeight="1">
      <c r="A72" s="185"/>
      <c r="B72" s="363" t="s">
        <v>204</v>
      </c>
      <c r="C72" s="364"/>
      <c r="D72" s="186" t="s">
        <v>205</v>
      </c>
      <c r="E72" s="224" t="str">
        <f>E71</f>
        <v>GREY HEATHER B12B</v>
      </c>
      <c r="F72" s="181" t="s">
        <v>10</v>
      </c>
      <c r="G72" s="180">
        <f t="shared" si="24"/>
        <v>0</v>
      </c>
      <c r="H72" s="225">
        <v>0.01</v>
      </c>
      <c r="I72" s="182">
        <f>G72*H72</f>
        <v>0</v>
      </c>
      <c r="J72" s="182">
        <f>I72*2.5%+(I72/50)*0.5</f>
        <v>0</v>
      </c>
      <c r="K72" s="183"/>
      <c r="L72" s="209"/>
      <c r="M72" s="184">
        <f>ROUNDUP(+K72+J72+I72,0)</f>
        <v>0</v>
      </c>
      <c r="N72" s="355"/>
      <c r="O72" s="356"/>
      <c r="P72" s="356"/>
      <c r="Q72" s="356"/>
    </row>
    <row r="73" spans="1:17" s="57" customFormat="1" ht="71" hidden="1">
      <c r="A73" s="357" t="str">
        <f>D45</f>
        <v>BONE</v>
      </c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9"/>
    </row>
    <row r="74" spans="1:17" s="14" customFormat="1" ht="202.25" hidden="1" customHeight="1">
      <c r="A74" s="185">
        <v>1</v>
      </c>
      <c r="B74" s="360" t="str">
        <f>$M$11</f>
        <v>66% COTTON 34% POLY 490GSM (CAMBER “LOFTY” FLEECE)</v>
      </c>
      <c r="C74" s="360"/>
      <c r="D74" s="179" t="s">
        <v>126</v>
      </c>
      <c r="E74" s="179"/>
      <c r="F74" s="181" t="s">
        <v>10</v>
      </c>
      <c r="G74" s="180">
        <f>Q43</f>
        <v>0</v>
      </c>
      <c r="H74" s="225">
        <v>1.41</v>
      </c>
      <c r="I74" s="182">
        <f>G74*H74</f>
        <v>0</v>
      </c>
      <c r="J74" s="182">
        <f>I74*6.2%+(I74/50)*0.5-1</f>
        <v>-1</v>
      </c>
      <c r="K74" s="183"/>
      <c r="L74" s="209"/>
      <c r="M74" s="184">
        <f>ROUNDUP(+K74+J74+I74,0)+1</f>
        <v>0</v>
      </c>
      <c r="N74" s="355"/>
      <c r="O74" s="356"/>
      <c r="P74" s="356"/>
      <c r="Q74" s="356"/>
    </row>
    <row r="75" spans="1:17" s="14" customFormat="1" ht="139.25" hidden="1" customHeight="1">
      <c r="A75" s="185">
        <v>2</v>
      </c>
      <c r="B75" s="363" t="s">
        <v>203</v>
      </c>
      <c r="C75" s="364"/>
      <c r="D75" s="186" t="s">
        <v>127</v>
      </c>
      <c r="E75" s="224">
        <f>E74</f>
        <v>0</v>
      </c>
      <c r="F75" s="181" t="s">
        <v>10</v>
      </c>
      <c r="G75" s="180">
        <f>G74</f>
        <v>0</v>
      </c>
      <c r="H75" s="225">
        <v>0.155</v>
      </c>
      <c r="I75" s="182">
        <f>G75*H75</f>
        <v>0</v>
      </c>
      <c r="J75" s="182">
        <f>I75*2.5%+(I75/50)*0.5</f>
        <v>0</v>
      </c>
      <c r="K75" s="183"/>
      <c r="L75" s="209"/>
      <c r="M75" s="184">
        <f>ROUNDUP(+K75+J75+I75,0)</f>
        <v>0</v>
      </c>
      <c r="N75" s="355"/>
      <c r="O75" s="356"/>
      <c r="P75" s="356"/>
      <c r="Q75" s="356"/>
    </row>
    <row r="76" spans="1:17" s="14" customFormat="1" ht="139.25" hidden="1" customHeight="1">
      <c r="A76" s="185"/>
      <c r="B76" s="363" t="s">
        <v>204</v>
      </c>
      <c r="C76" s="364"/>
      <c r="D76" s="186" t="s">
        <v>205</v>
      </c>
      <c r="E76" s="224">
        <f>E75</f>
        <v>0</v>
      </c>
      <c r="F76" s="181"/>
      <c r="G76" s="180"/>
      <c r="H76" s="225">
        <v>0.01</v>
      </c>
      <c r="I76" s="182"/>
      <c r="J76" s="182"/>
      <c r="K76" s="183"/>
      <c r="L76" s="209"/>
      <c r="M76" s="184"/>
      <c r="N76" s="355"/>
      <c r="O76" s="356"/>
      <c r="P76" s="356"/>
      <c r="Q76" s="356"/>
    </row>
    <row r="77" spans="1:17" s="48" customFormat="1" ht="33" thickBot="1">
      <c r="B77" s="102" t="s">
        <v>22</v>
      </c>
      <c r="C77" s="49"/>
      <c r="D77" s="49"/>
      <c r="E77" s="49"/>
      <c r="G77" s="50"/>
      <c r="Q77" s="51"/>
    </row>
    <row r="78" spans="1:17" s="65" customFormat="1" ht="72">
      <c r="A78" s="328" t="s">
        <v>23</v>
      </c>
      <c r="B78" s="329"/>
      <c r="C78" s="329"/>
      <c r="D78" s="329"/>
      <c r="E78" s="330"/>
      <c r="F78" s="99" t="s">
        <v>44</v>
      </c>
      <c r="G78" s="99" t="s">
        <v>24</v>
      </c>
      <c r="H78" s="321" t="s">
        <v>39</v>
      </c>
      <c r="I78" s="322"/>
      <c r="J78" s="100" t="s">
        <v>19</v>
      </c>
      <c r="K78" s="321" t="s">
        <v>45</v>
      </c>
      <c r="L78" s="322"/>
      <c r="M78" s="99" t="s">
        <v>25</v>
      </c>
      <c r="N78" s="101" t="s">
        <v>26</v>
      </c>
      <c r="O78" s="101" t="s">
        <v>295</v>
      </c>
      <c r="P78" s="101" t="s">
        <v>28</v>
      </c>
      <c r="Q78" s="101" t="s">
        <v>29</v>
      </c>
    </row>
    <row r="79" spans="1:17" s="14" customFormat="1" ht="75" hidden="1" customHeight="1">
      <c r="A79" s="107">
        <v>1</v>
      </c>
      <c r="B79" s="325" t="s">
        <v>38</v>
      </c>
      <c r="C79" s="325"/>
      <c r="D79" s="325"/>
      <c r="E79" s="325"/>
      <c r="F79" s="108" t="str">
        <f>H79</f>
        <v>GREY HEATHER</v>
      </c>
      <c r="G79" s="173" t="s">
        <v>224</v>
      </c>
      <c r="H79" s="323" t="str">
        <f>$D$18</f>
        <v>GREY HEATHER</v>
      </c>
      <c r="I79" s="324" t="str">
        <f>$E$54</f>
        <v>WASHED BLACK 19-4008 TCX</v>
      </c>
      <c r="J79" s="110" t="s">
        <v>30</v>
      </c>
      <c r="K79" s="319">
        <f>$Q$20</f>
        <v>0</v>
      </c>
      <c r="L79" s="320"/>
      <c r="M79" s="118">
        <f>135/4500</f>
        <v>0.03</v>
      </c>
      <c r="N79" s="112">
        <f t="shared" ref="N79:N113" si="25">K79*M79</f>
        <v>0</v>
      </c>
      <c r="O79" s="112"/>
      <c r="P79" s="52">
        <f t="shared" ref="P79:P113" si="26">ROUNDUP(O79+N79,0)</f>
        <v>0</v>
      </c>
      <c r="Q79" s="174"/>
    </row>
    <row r="80" spans="1:17" s="14" customFormat="1" ht="75" hidden="1" customHeight="1">
      <c r="A80" s="107">
        <v>1</v>
      </c>
      <c r="B80" s="325" t="s">
        <v>38</v>
      </c>
      <c r="C80" s="325"/>
      <c r="D80" s="325"/>
      <c r="E80" s="325"/>
      <c r="F80" s="108" t="str">
        <f t="shared" ref="F80:F84" si="27">H80</f>
        <v>NAVY</v>
      </c>
      <c r="G80" s="173" t="s">
        <v>224</v>
      </c>
      <c r="H80" s="323" t="str">
        <f>$D$25</f>
        <v>NAVY</v>
      </c>
      <c r="I80" s="324"/>
      <c r="J80" s="110" t="s">
        <v>30</v>
      </c>
      <c r="K80" s="319">
        <f>$Q$25</f>
        <v>0</v>
      </c>
      <c r="L80" s="320"/>
      <c r="M80" s="118">
        <f t="shared" ref="M80:M81" si="28">135/4500</f>
        <v>0.03</v>
      </c>
      <c r="N80" s="112">
        <f t="shared" si="25"/>
        <v>0</v>
      </c>
      <c r="O80" s="112"/>
      <c r="P80" s="52">
        <f t="shared" si="26"/>
        <v>0</v>
      </c>
      <c r="Q80" s="174"/>
    </row>
    <row r="81" spans="1:17" s="14" customFormat="1" ht="75" hidden="1" customHeight="1">
      <c r="A81" s="107">
        <v>1</v>
      </c>
      <c r="B81" s="325" t="s">
        <v>38</v>
      </c>
      <c r="C81" s="325"/>
      <c r="D81" s="325"/>
      <c r="E81" s="325"/>
      <c r="F81" s="108" t="str">
        <f t="shared" si="27"/>
        <v>RED</v>
      </c>
      <c r="G81" s="173" t="s">
        <v>224</v>
      </c>
      <c r="H81" s="323" t="str">
        <f>$D$30</f>
        <v>RED</v>
      </c>
      <c r="I81" s="324"/>
      <c r="J81" s="110" t="s">
        <v>30</v>
      </c>
      <c r="K81" s="319">
        <f>$Q$30</f>
        <v>0</v>
      </c>
      <c r="L81" s="320"/>
      <c r="M81" s="118">
        <f t="shared" si="28"/>
        <v>0.03</v>
      </c>
      <c r="N81" s="112">
        <f t="shared" si="25"/>
        <v>0</v>
      </c>
      <c r="O81" s="112"/>
      <c r="P81" s="52">
        <f t="shared" si="26"/>
        <v>0</v>
      </c>
      <c r="Q81" s="174"/>
    </row>
    <row r="82" spans="1:17" s="14" customFormat="1" ht="75" customHeight="1">
      <c r="A82" s="107">
        <v>1</v>
      </c>
      <c r="B82" s="325" t="s">
        <v>38</v>
      </c>
      <c r="C82" s="325"/>
      <c r="D82" s="325"/>
      <c r="E82" s="325"/>
      <c r="F82" s="108" t="str">
        <f>D37</f>
        <v>KHAKI</v>
      </c>
      <c r="G82" s="159" t="s">
        <v>235</v>
      </c>
      <c r="H82" s="323" t="str">
        <f>$D$37</f>
        <v>KHAKI</v>
      </c>
      <c r="I82" s="324"/>
      <c r="J82" s="110" t="s">
        <v>30</v>
      </c>
      <c r="K82" s="319">
        <f>$Q$49</f>
        <v>428</v>
      </c>
      <c r="L82" s="320"/>
      <c r="M82" s="118">
        <f>260/4500</f>
        <v>5.7777777777777775E-2</v>
      </c>
      <c r="N82" s="112">
        <f>K82*M82</f>
        <v>24.728888888888889</v>
      </c>
      <c r="O82" s="112">
        <f>ROUNDUP(N82*3%,0)</f>
        <v>1</v>
      </c>
      <c r="P82" s="52">
        <f>ROUNDUP(N82+O82,0)</f>
        <v>26</v>
      </c>
      <c r="Q82" s="174" t="s">
        <v>237</v>
      </c>
    </row>
    <row r="83" spans="1:17" s="14" customFormat="1" ht="75" hidden="1" customHeight="1">
      <c r="A83" s="107">
        <v>1</v>
      </c>
      <c r="B83" s="325" t="s">
        <v>38</v>
      </c>
      <c r="C83" s="325"/>
      <c r="D83" s="325"/>
      <c r="E83" s="325"/>
      <c r="F83" s="108" t="str">
        <f t="shared" si="27"/>
        <v>GREY HEATHER</v>
      </c>
      <c r="G83" s="173" t="s">
        <v>234</v>
      </c>
      <c r="H83" s="323" t="str">
        <f>$D$40</f>
        <v>GREY HEATHER</v>
      </c>
      <c r="I83" s="324"/>
      <c r="J83" s="110" t="s">
        <v>30</v>
      </c>
      <c r="K83" s="319">
        <f>$Q$42</f>
        <v>0</v>
      </c>
      <c r="L83" s="320"/>
      <c r="M83" s="118">
        <f>260/4500</f>
        <v>5.7777777777777775E-2</v>
      </c>
      <c r="N83" s="112">
        <f t="shared" ref="N83" si="29">K83*M83</f>
        <v>0</v>
      </c>
      <c r="O83" s="112"/>
      <c r="P83" s="52">
        <f t="shared" ref="P83" si="30">ROUNDUP(O83+N83,0)</f>
        <v>0</v>
      </c>
      <c r="Q83" s="174" t="s">
        <v>236</v>
      </c>
    </row>
    <row r="84" spans="1:17" s="14" customFormat="1" ht="75" hidden="1" customHeight="1">
      <c r="A84" s="107">
        <v>1</v>
      </c>
      <c r="B84" s="325" t="s">
        <v>38</v>
      </c>
      <c r="C84" s="325"/>
      <c r="D84" s="325"/>
      <c r="E84" s="325"/>
      <c r="F84" s="108" t="str">
        <f t="shared" si="27"/>
        <v>BONE</v>
      </c>
      <c r="G84" s="173"/>
      <c r="H84" s="323" t="str">
        <f>$D$45</f>
        <v>BONE</v>
      </c>
      <c r="I84" s="324"/>
      <c r="J84" s="110" t="s">
        <v>30</v>
      </c>
      <c r="K84" s="319">
        <f>$Q$47</f>
        <v>0</v>
      </c>
      <c r="L84" s="320"/>
      <c r="M84" s="118">
        <f t="shared" ref="M84" si="31">135/5000</f>
        <v>2.7E-2</v>
      </c>
      <c r="N84" s="112">
        <f t="shared" ref="N84" si="32">K84*M84</f>
        <v>0</v>
      </c>
      <c r="O84" s="112"/>
      <c r="P84" s="52">
        <f t="shared" ref="P84" si="33">ROUNDUP(O84+N84,0)</f>
        <v>0</v>
      </c>
      <c r="Q84" s="174"/>
    </row>
    <row r="85" spans="1:17" s="14" customFormat="1" ht="75" hidden="1" customHeight="1">
      <c r="A85" s="107">
        <v>2</v>
      </c>
      <c r="B85" s="325" t="s">
        <v>129</v>
      </c>
      <c r="C85" s="325"/>
      <c r="D85" s="325"/>
      <c r="E85" s="325"/>
      <c r="F85" s="108" t="s">
        <v>36</v>
      </c>
      <c r="G85" s="109" t="s">
        <v>133</v>
      </c>
      <c r="H85" s="323" t="str">
        <f>$D$18</f>
        <v>GREY HEATHER</v>
      </c>
      <c r="I85" s="324" t="str">
        <f>$E$54</f>
        <v>WASHED BLACK 19-4008 TCX</v>
      </c>
      <c r="J85" s="110" t="s">
        <v>117</v>
      </c>
      <c r="K85" s="319">
        <f>$Q$20</f>
        <v>0</v>
      </c>
      <c r="L85" s="320"/>
      <c r="M85" s="118">
        <f t="shared" ref="M85:M90" si="34">2/4500</f>
        <v>4.4444444444444447E-4</v>
      </c>
      <c r="N85" s="112">
        <f t="shared" si="25"/>
        <v>0</v>
      </c>
      <c r="O85" s="112"/>
      <c r="P85" s="52">
        <f t="shared" si="26"/>
        <v>0</v>
      </c>
      <c r="Q85" s="175"/>
    </row>
    <row r="86" spans="1:17" s="14" customFormat="1" ht="75" hidden="1" customHeight="1">
      <c r="A86" s="107">
        <v>2</v>
      </c>
      <c r="B86" s="325" t="s">
        <v>129</v>
      </c>
      <c r="C86" s="325"/>
      <c r="D86" s="325"/>
      <c r="E86" s="325"/>
      <c r="F86" s="108" t="s">
        <v>36</v>
      </c>
      <c r="G86" s="109" t="s">
        <v>133</v>
      </c>
      <c r="H86" s="323" t="str">
        <f>$D$25</f>
        <v>NAVY</v>
      </c>
      <c r="I86" s="324"/>
      <c r="J86" s="110" t="s">
        <v>117</v>
      </c>
      <c r="K86" s="319">
        <f>$Q$25</f>
        <v>0</v>
      </c>
      <c r="L86" s="320"/>
      <c r="M86" s="118">
        <f t="shared" si="34"/>
        <v>4.4444444444444447E-4</v>
      </c>
      <c r="N86" s="112">
        <f t="shared" si="25"/>
        <v>0</v>
      </c>
      <c r="O86" s="112"/>
      <c r="P86" s="52">
        <f t="shared" si="26"/>
        <v>0</v>
      </c>
      <c r="Q86" s="175"/>
    </row>
    <row r="87" spans="1:17" s="14" customFormat="1" ht="75" hidden="1" customHeight="1">
      <c r="A87" s="107">
        <v>2</v>
      </c>
      <c r="B87" s="325" t="s">
        <v>129</v>
      </c>
      <c r="C87" s="325"/>
      <c r="D87" s="325"/>
      <c r="E87" s="325"/>
      <c r="F87" s="108" t="s">
        <v>36</v>
      </c>
      <c r="G87" s="109" t="s">
        <v>133</v>
      </c>
      <c r="H87" s="323" t="str">
        <f>$D$30</f>
        <v>RED</v>
      </c>
      <c r="I87" s="324"/>
      <c r="J87" s="110" t="s">
        <v>117</v>
      </c>
      <c r="K87" s="319">
        <f>$Q$30</f>
        <v>0</v>
      </c>
      <c r="L87" s="320"/>
      <c r="M87" s="118">
        <f t="shared" si="34"/>
        <v>4.4444444444444447E-4</v>
      </c>
      <c r="N87" s="112">
        <f t="shared" si="25"/>
        <v>0</v>
      </c>
      <c r="O87" s="112"/>
      <c r="P87" s="52">
        <f t="shared" si="26"/>
        <v>0</v>
      </c>
      <c r="Q87" s="175"/>
    </row>
    <row r="88" spans="1:17" s="14" customFormat="1" ht="75" customHeight="1">
      <c r="A88" s="107">
        <v>2</v>
      </c>
      <c r="B88" s="325" t="s">
        <v>129</v>
      </c>
      <c r="C88" s="325"/>
      <c r="D88" s="325"/>
      <c r="E88" s="325"/>
      <c r="F88" s="108" t="s">
        <v>36</v>
      </c>
      <c r="G88" s="109" t="s">
        <v>133</v>
      </c>
      <c r="H88" s="323" t="str">
        <f>$D$37</f>
        <v>KHAKI</v>
      </c>
      <c r="I88" s="324"/>
      <c r="J88" s="110" t="s">
        <v>117</v>
      </c>
      <c r="K88" s="319">
        <f>$Q$49</f>
        <v>428</v>
      </c>
      <c r="L88" s="320"/>
      <c r="M88" s="118">
        <f t="shared" si="34"/>
        <v>4.4444444444444447E-4</v>
      </c>
      <c r="N88" s="112">
        <f t="shared" ref="N88" si="35">K88*M88</f>
        <v>0.19022222222222224</v>
      </c>
      <c r="O88" s="112">
        <f>ROUNDUP(N88*3%,0)</f>
        <v>1</v>
      </c>
      <c r="P88" s="52">
        <v>1</v>
      </c>
      <c r="Q88" s="175" t="s">
        <v>236</v>
      </c>
    </row>
    <row r="89" spans="1:17" s="14" customFormat="1" ht="75" hidden="1" customHeight="1">
      <c r="A89" s="107">
        <v>2</v>
      </c>
      <c r="B89" s="325" t="s">
        <v>129</v>
      </c>
      <c r="C89" s="325"/>
      <c r="D89" s="325"/>
      <c r="E89" s="325"/>
      <c r="F89" s="108" t="s">
        <v>36</v>
      </c>
      <c r="G89" s="109" t="s">
        <v>133</v>
      </c>
      <c r="H89" s="323" t="str">
        <f>$D$40</f>
        <v>GREY HEATHER</v>
      </c>
      <c r="I89" s="324"/>
      <c r="J89" s="110" t="s">
        <v>117</v>
      </c>
      <c r="K89" s="319">
        <f>$Q$42</f>
        <v>0</v>
      </c>
      <c r="L89" s="320"/>
      <c r="M89" s="118">
        <f t="shared" si="34"/>
        <v>4.4444444444444447E-4</v>
      </c>
      <c r="N89" s="112">
        <f t="shared" ref="N89" si="36">K89*M89</f>
        <v>0</v>
      </c>
      <c r="O89" s="112"/>
      <c r="P89" s="52">
        <f t="shared" ref="P89" si="37">ROUNDUP(O89+N89,0)</f>
        <v>0</v>
      </c>
      <c r="Q89" s="175" t="s">
        <v>236</v>
      </c>
    </row>
    <row r="90" spans="1:17" s="14" customFormat="1" ht="75" hidden="1" customHeight="1">
      <c r="A90" s="107">
        <v>2</v>
      </c>
      <c r="B90" s="325" t="s">
        <v>129</v>
      </c>
      <c r="C90" s="325"/>
      <c r="D90" s="325"/>
      <c r="E90" s="325"/>
      <c r="F90" s="108" t="s">
        <v>36</v>
      </c>
      <c r="G90" s="109" t="s">
        <v>133</v>
      </c>
      <c r="H90" s="323" t="str">
        <f t="shared" ref="H90" si="38">$D$45</f>
        <v>BONE</v>
      </c>
      <c r="I90" s="324"/>
      <c r="J90" s="110" t="s">
        <v>117</v>
      </c>
      <c r="K90" s="319">
        <f t="shared" ref="K90" si="39">$Q$47</f>
        <v>0</v>
      </c>
      <c r="L90" s="320"/>
      <c r="M90" s="118">
        <f t="shared" si="34"/>
        <v>4.4444444444444447E-4</v>
      </c>
      <c r="N90" s="112">
        <f t="shared" ref="N90" si="40">K90*M90</f>
        <v>0</v>
      </c>
      <c r="O90" s="112"/>
      <c r="P90" s="52">
        <f t="shared" ref="P90" si="41">ROUNDUP(O90+N90,0)</f>
        <v>0</v>
      </c>
      <c r="Q90" s="175"/>
    </row>
    <row r="91" spans="1:17" s="14" customFormat="1" ht="75" hidden="1" customHeight="1">
      <c r="A91" s="107">
        <v>4</v>
      </c>
      <c r="B91" s="325" t="s">
        <v>206</v>
      </c>
      <c r="C91" s="325"/>
      <c r="D91" s="325"/>
      <c r="E91" s="325"/>
      <c r="F91" s="176" t="s">
        <v>173</v>
      </c>
      <c r="G91" s="159" t="s">
        <v>128</v>
      </c>
      <c r="H91" s="323" t="str">
        <f>$D$18</f>
        <v>GREY HEATHER</v>
      </c>
      <c r="I91" s="324" t="str">
        <f>$E$54</f>
        <v>WASHED BLACK 19-4008 TCX</v>
      </c>
      <c r="J91" s="110" t="s">
        <v>117</v>
      </c>
      <c r="K91" s="319">
        <f>$Q$20</f>
        <v>0</v>
      </c>
      <c r="L91" s="320"/>
      <c r="M91" s="110">
        <v>1</v>
      </c>
      <c r="N91" s="112">
        <f t="shared" si="25"/>
        <v>0</v>
      </c>
      <c r="O91" s="112"/>
      <c r="P91" s="52">
        <f t="shared" si="26"/>
        <v>0</v>
      </c>
      <c r="Q91" s="174"/>
    </row>
    <row r="92" spans="1:17" s="14" customFormat="1" ht="75" hidden="1" customHeight="1">
      <c r="A92" s="107">
        <v>4</v>
      </c>
      <c r="B92" s="325" t="s">
        <v>206</v>
      </c>
      <c r="C92" s="325"/>
      <c r="D92" s="325"/>
      <c r="E92" s="325"/>
      <c r="F92" s="176" t="s">
        <v>173</v>
      </c>
      <c r="G92" s="159" t="s">
        <v>128</v>
      </c>
      <c r="H92" s="323" t="str">
        <f>$D$25</f>
        <v>NAVY</v>
      </c>
      <c r="I92" s="324"/>
      <c r="J92" s="110" t="s">
        <v>117</v>
      </c>
      <c r="K92" s="319">
        <f>$Q$25</f>
        <v>0</v>
      </c>
      <c r="L92" s="320"/>
      <c r="M92" s="110">
        <v>1</v>
      </c>
      <c r="N92" s="112">
        <f t="shared" si="25"/>
        <v>0</v>
      </c>
      <c r="O92" s="112"/>
      <c r="P92" s="52">
        <f t="shared" si="26"/>
        <v>0</v>
      </c>
      <c r="Q92" s="174"/>
    </row>
    <row r="93" spans="1:17" s="14" customFormat="1" ht="75" hidden="1" customHeight="1">
      <c r="A93" s="107">
        <v>4</v>
      </c>
      <c r="B93" s="325" t="s">
        <v>206</v>
      </c>
      <c r="C93" s="325"/>
      <c r="D93" s="325"/>
      <c r="E93" s="325"/>
      <c r="F93" s="176" t="s">
        <v>173</v>
      </c>
      <c r="G93" s="159" t="s">
        <v>128</v>
      </c>
      <c r="H93" s="323" t="str">
        <f>$D$30</f>
        <v>RED</v>
      </c>
      <c r="I93" s="324"/>
      <c r="J93" s="110" t="s">
        <v>117</v>
      </c>
      <c r="K93" s="319">
        <f>$Q$30</f>
        <v>0</v>
      </c>
      <c r="L93" s="320"/>
      <c r="M93" s="110">
        <v>1</v>
      </c>
      <c r="N93" s="112">
        <f t="shared" si="25"/>
        <v>0</v>
      </c>
      <c r="O93" s="112"/>
      <c r="P93" s="52">
        <f t="shared" si="26"/>
        <v>0</v>
      </c>
      <c r="Q93" s="174"/>
    </row>
    <row r="94" spans="1:17" s="14" customFormat="1" ht="75" customHeight="1">
      <c r="A94" s="107">
        <v>4</v>
      </c>
      <c r="B94" s="325" t="s">
        <v>206</v>
      </c>
      <c r="C94" s="325"/>
      <c r="D94" s="325"/>
      <c r="E94" s="325"/>
      <c r="F94" s="176" t="s">
        <v>173</v>
      </c>
      <c r="G94" s="159" t="s">
        <v>239</v>
      </c>
      <c r="H94" s="323" t="str">
        <f>$D$37</f>
        <v>KHAKI</v>
      </c>
      <c r="I94" s="324"/>
      <c r="J94" s="110" t="s">
        <v>117</v>
      </c>
      <c r="K94" s="319">
        <f>$Q$49</f>
        <v>428</v>
      </c>
      <c r="L94" s="320"/>
      <c r="M94" s="110">
        <v>1</v>
      </c>
      <c r="N94" s="112">
        <f t="shared" si="25"/>
        <v>428</v>
      </c>
      <c r="O94" s="112">
        <f>ROUNDUP(N94*2%,0)</f>
        <v>9</v>
      </c>
      <c r="P94" s="52">
        <f t="shared" si="26"/>
        <v>437</v>
      </c>
      <c r="Q94" s="239" t="s">
        <v>240</v>
      </c>
    </row>
    <row r="95" spans="1:17" s="14" customFormat="1" ht="75" hidden="1" customHeight="1">
      <c r="A95" s="107">
        <v>4</v>
      </c>
      <c r="B95" s="325" t="s">
        <v>206</v>
      </c>
      <c r="C95" s="325"/>
      <c r="D95" s="325"/>
      <c r="E95" s="325"/>
      <c r="F95" s="176" t="s">
        <v>173</v>
      </c>
      <c r="G95" s="159" t="s">
        <v>239</v>
      </c>
      <c r="H95" s="323" t="str">
        <f>$D$40</f>
        <v>GREY HEATHER</v>
      </c>
      <c r="I95" s="324"/>
      <c r="J95" s="110" t="s">
        <v>117</v>
      </c>
      <c r="K95" s="319">
        <f>$Q$42</f>
        <v>0</v>
      </c>
      <c r="L95" s="320"/>
      <c r="M95" s="110">
        <v>1</v>
      </c>
      <c r="N95" s="112">
        <f t="shared" ref="N95" si="42">K95*M95</f>
        <v>0</v>
      </c>
      <c r="O95" s="112"/>
      <c r="P95" s="52">
        <f t="shared" ref="P95" si="43">ROUNDUP(O95+N95,0)</f>
        <v>0</v>
      </c>
      <c r="Q95" s="239" t="s">
        <v>240</v>
      </c>
    </row>
    <row r="96" spans="1:17" s="14" customFormat="1" ht="75" hidden="1" customHeight="1">
      <c r="A96" s="107">
        <v>4</v>
      </c>
      <c r="B96" s="325" t="s">
        <v>206</v>
      </c>
      <c r="C96" s="325"/>
      <c r="D96" s="325"/>
      <c r="E96" s="325"/>
      <c r="F96" s="176" t="s">
        <v>173</v>
      </c>
      <c r="G96" s="159" t="s">
        <v>128</v>
      </c>
      <c r="H96" s="323" t="str">
        <f t="shared" ref="H96" si="44">$D$45</f>
        <v>BONE</v>
      </c>
      <c r="I96" s="324"/>
      <c r="J96" s="110" t="s">
        <v>117</v>
      </c>
      <c r="K96" s="319">
        <f>$Q$47</f>
        <v>0</v>
      </c>
      <c r="L96" s="320"/>
      <c r="M96" s="110">
        <v>1</v>
      </c>
      <c r="N96" s="112">
        <f t="shared" ref="N96" si="45">K96*M96</f>
        <v>0</v>
      </c>
      <c r="O96" s="112"/>
      <c r="P96" s="52">
        <f t="shared" ref="P96" si="46">ROUNDUP(O96+N96,0)</f>
        <v>0</v>
      </c>
      <c r="Q96" s="174"/>
    </row>
    <row r="97" spans="1:17" s="14" customFormat="1" ht="75" hidden="1" customHeight="1">
      <c r="A97" s="107">
        <v>5</v>
      </c>
      <c r="B97" s="325" t="s">
        <v>112</v>
      </c>
      <c r="C97" s="325"/>
      <c r="D97" s="325"/>
      <c r="E97" s="325"/>
      <c r="F97" s="176" t="s">
        <v>173</v>
      </c>
      <c r="G97" s="159" t="s">
        <v>113</v>
      </c>
      <c r="H97" s="323" t="str">
        <f>$D$18</f>
        <v>GREY HEATHER</v>
      </c>
      <c r="I97" s="324" t="str">
        <f>$E$54</f>
        <v>WASHED BLACK 19-4008 TCX</v>
      </c>
      <c r="J97" s="110" t="s">
        <v>117</v>
      </c>
      <c r="K97" s="319">
        <f>$Q$20</f>
        <v>0</v>
      </c>
      <c r="L97" s="320"/>
      <c r="M97" s="110">
        <v>1</v>
      </c>
      <c r="N97" s="112">
        <f t="shared" si="25"/>
        <v>0</v>
      </c>
      <c r="O97" s="112"/>
      <c r="P97" s="52">
        <f t="shared" si="26"/>
        <v>0</v>
      </c>
      <c r="Q97" s="174"/>
    </row>
    <row r="98" spans="1:17" s="14" customFormat="1" ht="75" hidden="1" customHeight="1">
      <c r="A98" s="107">
        <v>5</v>
      </c>
      <c r="B98" s="325" t="s">
        <v>112</v>
      </c>
      <c r="C98" s="325"/>
      <c r="D98" s="325"/>
      <c r="E98" s="325"/>
      <c r="F98" s="176" t="s">
        <v>173</v>
      </c>
      <c r="G98" s="159" t="s">
        <v>113</v>
      </c>
      <c r="H98" s="323" t="str">
        <f>$D$25</f>
        <v>NAVY</v>
      </c>
      <c r="I98" s="324"/>
      <c r="J98" s="110" t="s">
        <v>117</v>
      </c>
      <c r="K98" s="319">
        <f>$Q$25</f>
        <v>0</v>
      </c>
      <c r="L98" s="320"/>
      <c r="M98" s="110">
        <v>1</v>
      </c>
      <c r="N98" s="112">
        <f t="shared" si="25"/>
        <v>0</v>
      </c>
      <c r="O98" s="112"/>
      <c r="P98" s="52">
        <f t="shared" si="26"/>
        <v>0</v>
      </c>
      <c r="Q98" s="174"/>
    </row>
    <row r="99" spans="1:17" s="14" customFormat="1" ht="75" hidden="1" customHeight="1">
      <c r="A99" s="107">
        <v>5</v>
      </c>
      <c r="B99" s="325" t="s">
        <v>112</v>
      </c>
      <c r="C99" s="325"/>
      <c r="D99" s="325"/>
      <c r="E99" s="325"/>
      <c r="F99" s="176" t="s">
        <v>173</v>
      </c>
      <c r="G99" s="159" t="s">
        <v>113</v>
      </c>
      <c r="H99" s="323" t="str">
        <f>$D$30</f>
        <v>RED</v>
      </c>
      <c r="I99" s="324"/>
      <c r="J99" s="110" t="s">
        <v>117</v>
      </c>
      <c r="K99" s="319">
        <f>$Q$30</f>
        <v>0</v>
      </c>
      <c r="L99" s="320"/>
      <c r="M99" s="110">
        <v>1</v>
      </c>
      <c r="N99" s="112">
        <f t="shared" si="25"/>
        <v>0</v>
      </c>
      <c r="O99" s="112"/>
      <c r="P99" s="52">
        <f t="shared" si="26"/>
        <v>0</v>
      </c>
      <c r="Q99" s="174"/>
    </row>
    <row r="100" spans="1:17" s="14" customFormat="1" ht="75" customHeight="1" thickBot="1">
      <c r="A100" s="107">
        <v>5</v>
      </c>
      <c r="B100" s="325" t="s">
        <v>112</v>
      </c>
      <c r="C100" s="325"/>
      <c r="D100" s="325"/>
      <c r="E100" s="325"/>
      <c r="F100" s="176" t="s">
        <v>173</v>
      </c>
      <c r="G100" s="159" t="s">
        <v>113</v>
      </c>
      <c r="H100" s="323" t="str">
        <f>$D$37</f>
        <v>KHAKI</v>
      </c>
      <c r="I100" s="324"/>
      <c r="J100" s="110" t="s">
        <v>117</v>
      </c>
      <c r="K100" s="319">
        <f>$Q$49</f>
        <v>428</v>
      </c>
      <c r="L100" s="320"/>
      <c r="M100" s="110">
        <v>1</v>
      </c>
      <c r="N100" s="112">
        <f t="shared" ref="N100" si="47">K100*M100</f>
        <v>428</v>
      </c>
      <c r="O100" s="112">
        <f>ROUNDUP(N100*2%,0)</f>
        <v>9</v>
      </c>
      <c r="P100" s="52">
        <f t="shared" ref="P100" si="48">ROUNDUP(O100+N100,0)</f>
        <v>437</v>
      </c>
      <c r="Q100" s="174" t="s">
        <v>240</v>
      </c>
    </row>
    <row r="101" spans="1:17" s="14" customFormat="1" ht="75" hidden="1" customHeight="1">
      <c r="A101" s="107">
        <v>5</v>
      </c>
      <c r="B101" s="325" t="s">
        <v>112</v>
      </c>
      <c r="C101" s="325"/>
      <c r="D101" s="325"/>
      <c r="E101" s="325"/>
      <c r="F101" s="176" t="s">
        <v>173</v>
      </c>
      <c r="G101" s="159" t="s">
        <v>113</v>
      </c>
      <c r="H101" s="323" t="str">
        <f>$D$40</f>
        <v>GREY HEATHER</v>
      </c>
      <c r="I101" s="324"/>
      <c r="J101" s="110" t="s">
        <v>117</v>
      </c>
      <c r="K101" s="319">
        <f>$Q$42</f>
        <v>0</v>
      </c>
      <c r="L101" s="320"/>
      <c r="M101" s="110">
        <v>1</v>
      </c>
      <c r="N101" s="112">
        <f t="shared" ref="N101" si="49">K101*M101</f>
        <v>0</v>
      </c>
      <c r="O101" s="112"/>
      <c r="P101" s="52">
        <f t="shared" ref="P101" si="50">ROUNDUP(O101+N101,0)</f>
        <v>0</v>
      </c>
      <c r="Q101" s="174" t="s">
        <v>240</v>
      </c>
    </row>
    <row r="102" spans="1:17" s="14" customFormat="1" ht="75" hidden="1" customHeight="1" thickBot="1">
      <c r="A102" s="107">
        <v>5</v>
      </c>
      <c r="B102" s="325" t="s">
        <v>112</v>
      </c>
      <c r="C102" s="325"/>
      <c r="D102" s="325"/>
      <c r="E102" s="325"/>
      <c r="F102" s="176" t="s">
        <v>173</v>
      </c>
      <c r="G102" s="159" t="s">
        <v>113</v>
      </c>
      <c r="H102" s="323" t="str">
        <f t="shared" ref="H102" si="51">$D$45</f>
        <v>BONE</v>
      </c>
      <c r="I102" s="324"/>
      <c r="J102" s="110" t="s">
        <v>117</v>
      </c>
      <c r="K102" s="319">
        <f>$Q$47</f>
        <v>0</v>
      </c>
      <c r="L102" s="320"/>
      <c r="M102" s="110">
        <v>1</v>
      </c>
      <c r="N102" s="112">
        <f t="shared" ref="N102" si="52">K102*M102</f>
        <v>0</v>
      </c>
      <c r="O102" s="112"/>
      <c r="P102" s="52">
        <f t="shared" ref="P102" si="53">ROUNDUP(O102+N102,0)</f>
        <v>0</v>
      </c>
      <c r="Q102" s="174"/>
    </row>
    <row r="103" spans="1:17" s="65" customFormat="1" ht="72">
      <c r="A103" s="328" t="s">
        <v>23</v>
      </c>
      <c r="B103" s="329"/>
      <c r="C103" s="329"/>
      <c r="D103" s="329"/>
      <c r="E103" s="330"/>
      <c r="F103" s="99" t="s">
        <v>44</v>
      </c>
      <c r="G103" s="99" t="s">
        <v>24</v>
      </c>
      <c r="H103" s="321" t="s">
        <v>39</v>
      </c>
      <c r="I103" s="322"/>
      <c r="J103" s="100" t="s">
        <v>19</v>
      </c>
      <c r="K103" s="321" t="s">
        <v>45</v>
      </c>
      <c r="L103" s="322"/>
      <c r="M103" s="99" t="s">
        <v>25</v>
      </c>
      <c r="N103" s="101" t="s">
        <v>26</v>
      </c>
      <c r="O103" s="101" t="s">
        <v>27</v>
      </c>
      <c r="P103" s="101" t="s">
        <v>28</v>
      </c>
      <c r="Q103" s="101" t="s">
        <v>29</v>
      </c>
    </row>
    <row r="104" spans="1:17" s="14" customFormat="1" ht="83.25" hidden="1" customHeight="1">
      <c r="A104" s="107">
        <v>6</v>
      </c>
      <c r="B104" s="326" t="s">
        <v>210</v>
      </c>
      <c r="C104" s="327"/>
      <c r="D104" s="327"/>
      <c r="E104" s="327"/>
      <c r="F104" s="402" t="s">
        <v>116</v>
      </c>
      <c r="G104" s="399"/>
      <c r="H104" s="323" t="str">
        <f>$D$18</f>
        <v>GREY HEATHER</v>
      </c>
      <c r="I104" s="324" t="str">
        <f>$E$54</f>
        <v>WASHED BLACK 19-4008 TCX</v>
      </c>
      <c r="J104" s="110" t="s">
        <v>117</v>
      </c>
      <c r="K104" s="319">
        <f>$Q$20</f>
        <v>0</v>
      </c>
      <c r="L104" s="320"/>
      <c r="M104" s="110">
        <v>1</v>
      </c>
      <c r="N104" s="112">
        <f t="shared" si="25"/>
        <v>0</v>
      </c>
      <c r="O104" s="112"/>
      <c r="P104" s="52">
        <f t="shared" si="26"/>
        <v>0</v>
      </c>
      <c r="Q104" s="232"/>
    </row>
    <row r="105" spans="1:17" s="14" customFormat="1" ht="83.25" hidden="1" customHeight="1">
      <c r="A105" s="107">
        <v>6</v>
      </c>
      <c r="B105" s="326" t="s">
        <v>210</v>
      </c>
      <c r="C105" s="327"/>
      <c r="D105" s="327"/>
      <c r="E105" s="327"/>
      <c r="F105" s="403"/>
      <c r="G105" s="400"/>
      <c r="H105" s="323" t="str">
        <f>$D$25</f>
        <v>NAVY</v>
      </c>
      <c r="I105" s="324"/>
      <c r="J105" s="110" t="s">
        <v>117</v>
      </c>
      <c r="K105" s="319">
        <f>$Q$25</f>
        <v>0</v>
      </c>
      <c r="L105" s="320"/>
      <c r="M105" s="110">
        <v>1</v>
      </c>
      <c r="N105" s="112">
        <f t="shared" si="25"/>
        <v>0</v>
      </c>
      <c r="O105" s="112"/>
      <c r="P105" s="52">
        <f t="shared" si="26"/>
        <v>0</v>
      </c>
      <c r="Q105" s="233"/>
    </row>
    <row r="106" spans="1:17" s="14" customFormat="1" ht="83.25" hidden="1" customHeight="1">
      <c r="A106" s="107">
        <v>6</v>
      </c>
      <c r="B106" s="326" t="s">
        <v>210</v>
      </c>
      <c r="C106" s="327"/>
      <c r="D106" s="327"/>
      <c r="E106" s="327"/>
      <c r="F106" s="403"/>
      <c r="G106" s="400"/>
      <c r="H106" s="323" t="str">
        <f>$D$30</f>
        <v>RED</v>
      </c>
      <c r="I106" s="324"/>
      <c r="J106" s="110" t="s">
        <v>117</v>
      </c>
      <c r="K106" s="319">
        <f>$Q$30</f>
        <v>0</v>
      </c>
      <c r="L106" s="320"/>
      <c r="M106" s="110">
        <v>1</v>
      </c>
      <c r="N106" s="112">
        <f t="shared" si="25"/>
        <v>0</v>
      </c>
      <c r="O106" s="112"/>
      <c r="P106" s="52">
        <f t="shared" si="26"/>
        <v>0</v>
      </c>
      <c r="Q106" s="233"/>
    </row>
    <row r="107" spans="1:17" s="14" customFormat="1" ht="85.5" customHeight="1">
      <c r="A107" s="107">
        <v>6</v>
      </c>
      <c r="B107" s="326" t="s">
        <v>210</v>
      </c>
      <c r="C107" s="327"/>
      <c r="D107" s="327"/>
      <c r="E107" s="327"/>
      <c r="F107" s="403"/>
      <c r="G107" s="400"/>
      <c r="H107" s="323" t="str">
        <f>$D$37</f>
        <v>KHAKI</v>
      </c>
      <c r="I107" s="324"/>
      <c r="J107" s="110" t="s">
        <v>117</v>
      </c>
      <c r="K107" s="319">
        <f>$Q$49</f>
        <v>428</v>
      </c>
      <c r="L107" s="320"/>
      <c r="M107" s="110">
        <v>1</v>
      </c>
      <c r="N107" s="112">
        <f t="shared" ref="N107" si="54">K107*M107</f>
        <v>428</v>
      </c>
      <c r="O107" s="112">
        <f>ROUND(N107*2%,0)</f>
        <v>9</v>
      </c>
      <c r="P107" s="52">
        <f t="shared" ref="P107" si="55">ROUNDUP(O107+N107,0)</f>
        <v>437</v>
      </c>
      <c r="Q107" s="175" t="s">
        <v>238</v>
      </c>
    </row>
    <row r="108" spans="1:17" s="14" customFormat="1" ht="83.25" hidden="1" customHeight="1">
      <c r="A108" s="107">
        <v>6</v>
      </c>
      <c r="B108" s="326" t="s">
        <v>210</v>
      </c>
      <c r="C108" s="327"/>
      <c r="D108" s="327"/>
      <c r="E108" s="327"/>
      <c r="F108" s="403"/>
      <c r="G108" s="400"/>
      <c r="H108" s="323" t="str">
        <f>$D$40</f>
        <v>GREY HEATHER</v>
      </c>
      <c r="I108" s="324"/>
      <c r="J108" s="110" t="s">
        <v>117</v>
      </c>
      <c r="K108" s="319">
        <v>424</v>
      </c>
      <c r="L108" s="320"/>
      <c r="M108" s="110">
        <v>1</v>
      </c>
      <c r="N108" s="112">
        <f t="shared" ref="N108" si="56">K108*M108</f>
        <v>424</v>
      </c>
      <c r="O108" s="112"/>
      <c r="P108" s="52">
        <f t="shared" ref="P108" si="57">ROUNDUP(O108+N108,0)</f>
        <v>424</v>
      </c>
      <c r="Q108" s="175" t="s">
        <v>238</v>
      </c>
    </row>
    <row r="109" spans="1:17" s="14" customFormat="1" ht="125.25" hidden="1" customHeight="1">
      <c r="A109" s="107">
        <v>6</v>
      </c>
      <c r="B109" s="326" t="s">
        <v>210</v>
      </c>
      <c r="C109" s="327"/>
      <c r="D109" s="327"/>
      <c r="E109" s="327"/>
      <c r="F109" s="404"/>
      <c r="G109" s="401"/>
      <c r="H109" s="323" t="str">
        <f t="shared" ref="H109" si="58">$D$45</f>
        <v>BONE</v>
      </c>
      <c r="I109" s="324"/>
      <c r="J109" s="110" t="s">
        <v>117</v>
      </c>
      <c r="K109" s="319">
        <f>$Q$47</f>
        <v>0</v>
      </c>
      <c r="L109" s="320"/>
      <c r="M109" s="110">
        <v>1</v>
      </c>
      <c r="N109" s="112">
        <f t="shared" ref="N109" si="59">K109*M109</f>
        <v>0</v>
      </c>
      <c r="O109" s="112"/>
      <c r="P109" s="52">
        <f t="shared" ref="P109" si="60">ROUNDUP(O109+N109,0)</f>
        <v>0</v>
      </c>
      <c r="Q109" s="234"/>
    </row>
    <row r="110" spans="1:17" s="14" customFormat="1" ht="125.25" hidden="1" customHeight="1">
      <c r="A110" s="107">
        <v>7</v>
      </c>
      <c r="B110" s="337" t="s">
        <v>114</v>
      </c>
      <c r="C110" s="325"/>
      <c r="D110" s="325"/>
      <c r="E110" s="325"/>
      <c r="F110" s="176" t="s">
        <v>174</v>
      </c>
      <c r="G110" s="173" t="s">
        <v>115</v>
      </c>
      <c r="H110" s="323" t="str">
        <f>$D$18</f>
        <v>GREY HEATHER</v>
      </c>
      <c r="I110" s="324" t="str">
        <f>$E$54</f>
        <v>WASHED BLACK 19-4008 TCX</v>
      </c>
      <c r="J110" s="110" t="s">
        <v>117</v>
      </c>
      <c r="K110" s="319">
        <f>$Q$20</f>
        <v>0</v>
      </c>
      <c r="L110" s="320"/>
      <c r="M110" s="110">
        <v>1</v>
      </c>
      <c r="N110" s="112">
        <f t="shared" si="25"/>
        <v>0</v>
      </c>
      <c r="O110" s="112"/>
      <c r="P110" s="52">
        <f t="shared" si="26"/>
        <v>0</v>
      </c>
      <c r="Q110" s="174"/>
    </row>
    <row r="111" spans="1:17" s="14" customFormat="1" ht="125.25" hidden="1" customHeight="1">
      <c r="A111" s="107">
        <v>7</v>
      </c>
      <c r="B111" s="337" t="s">
        <v>114</v>
      </c>
      <c r="C111" s="325"/>
      <c r="D111" s="325"/>
      <c r="E111" s="325"/>
      <c r="F111" s="176" t="s">
        <v>174</v>
      </c>
      <c r="G111" s="159" t="s">
        <v>115</v>
      </c>
      <c r="H111" s="323" t="str">
        <f>$D$25</f>
        <v>NAVY</v>
      </c>
      <c r="I111" s="324"/>
      <c r="J111" s="110" t="s">
        <v>117</v>
      </c>
      <c r="K111" s="319">
        <f>$Q$25</f>
        <v>0</v>
      </c>
      <c r="L111" s="320"/>
      <c r="M111" s="110">
        <v>1</v>
      </c>
      <c r="N111" s="112">
        <f t="shared" si="25"/>
        <v>0</v>
      </c>
      <c r="O111" s="112"/>
      <c r="P111" s="52">
        <f t="shared" si="26"/>
        <v>0</v>
      </c>
      <c r="Q111" s="174"/>
    </row>
    <row r="112" spans="1:17" s="14" customFormat="1" ht="125.25" hidden="1" customHeight="1">
      <c r="A112" s="107">
        <v>7</v>
      </c>
      <c r="B112" s="337" t="s">
        <v>114</v>
      </c>
      <c r="C112" s="325"/>
      <c r="D112" s="325"/>
      <c r="E112" s="325"/>
      <c r="F112" s="176" t="s">
        <v>174</v>
      </c>
      <c r="G112" s="173" t="s">
        <v>115</v>
      </c>
      <c r="H112" s="323" t="str">
        <f>$D$30</f>
        <v>RED</v>
      </c>
      <c r="I112" s="324"/>
      <c r="J112" s="110" t="s">
        <v>117</v>
      </c>
      <c r="K112" s="319">
        <f>$Q$30</f>
        <v>0</v>
      </c>
      <c r="L112" s="320"/>
      <c r="M112" s="110">
        <v>1</v>
      </c>
      <c r="N112" s="112">
        <f t="shared" si="25"/>
        <v>0</v>
      </c>
      <c r="O112" s="112"/>
      <c r="P112" s="52">
        <f t="shared" si="26"/>
        <v>0</v>
      </c>
      <c r="Q112" s="174"/>
    </row>
    <row r="113" spans="1:17" s="14" customFormat="1" ht="110" customHeight="1">
      <c r="A113" s="107">
        <v>7</v>
      </c>
      <c r="B113" s="337" t="s">
        <v>114</v>
      </c>
      <c r="C113" s="325"/>
      <c r="D113" s="325"/>
      <c r="E113" s="325"/>
      <c r="F113" s="176" t="s">
        <v>174</v>
      </c>
      <c r="G113" s="173" t="s">
        <v>115</v>
      </c>
      <c r="H113" s="323" t="str">
        <f>$D$37</f>
        <v>KHAKI</v>
      </c>
      <c r="I113" s="324"/>
      <c r="J113" s="110" t="s">
        <v>117</v>
      </c>
      <c r="K113" s="319">
        <f>$Q$49</f>
        <v>428</v>
      </c>
      <c r="L113" s="320"/>
      <c r="M113" s="110">
        <v>1</v>
      </c>
      <c r="N113" s="112">
        <f t="shared" si="25"/>
        <v>428</v>
      </c>
      <c r="O113" s="112">
        <f>ROUNDUP(N113*2%,0)</f>
        <v>9</v>
      </c>
      <c r="P113" s="52">
        <f t="shared" si="26"/>
        <v>437</v>
      </c>
      <c r="Q113" s="174" t="s">
        <v>240</v>
      </c>
    </row>
    <row r="114" spans="1:17" s="14" customFormat="1" ht="125.25" hidden="1" customHeight="1">
      <c r="A114" s="107">
        <v>7</v>
      </c>
      <c r="B114" s="337" t="s">
        <v>114</v>
      </c>
      <c r="C114" s="325"/>
      <c r="D114" s="325"/>
      <c r="E114" s="325"/>
      <c r="F114" s="176" t="s">
        <v>174</v>
      </c>
      <c r="G114" s="173" t="s">
        <v>115</v>
      </c>
      <c r="H114" s="323" t="str">
        <f>$D$40</f>
        <v>GREY HEATHER</v>
      </c>
      <c r="I114" s="324"/>
      <c r="J114" s="110" t="s">
        <v>117</v>
      </c>
      <c r="K114" s="319">
        <f>$Q$42</f>
        <v>0</v>
      </c>
      <c r="L114" s="320"/>
      <c r="M114" s="110">
        <v>1</v>
      </c>
      <c r="N114" s="112">
        <f t="shared" ref="N114" si="61">K114*M114</f>
        <v>0</v>
      </c>
      <c r="O114" s="112"/>
      <c r="P114" s="52">
        <f t="shared" ref="P114" si="62">ROUNDUP(O114+N114,0)</f>
        <v>0</v>
      </c>
      <c r="Q114" s="174" t="s">
        <v>240</v>
      </c>
    </row>
    <row r="115" spans="1:17" s="14" customFormat="1" ht="125.25" hidden="1" customHeight="1">
      <c r="A115" s="107">
        <v>7</v>
      </c>
      <c r="B115" s="337" t="s">
        <v>114</v>
      </c>
      <c r="C115" s="325"/>
      <c r="D115" s="325"/>
      <c r="E115" s="325"/>
      <c r="F115" s="176" t="s">
        <v>174</v>
      </c>
      <c r="G115" s="173" t="s">
        <v>115</v>
      </c>
      <c r="H115" s="323" t="str">
        <f t="shared" ref="H115" si="63">$D$45</f>
        <v>BONE</v>
      </c>
      <c r="I115" s="324"/>
      <c r="J115" s="110" t="s">
        <v>117</v>
      </c>
      <c r="K115" s="319">
        <f t="shared" ref="K115" si="64">$Q$47</f>
        <v>0</v>
      </c>
      <c r="L115" s="320"/>
      <c r="M115" s="110">
        <v>1</v>
      </c>
      <c r="N115" s="112">
        <f t="shared" ref="N115:N120" si="65">K115*M115</f>
        <v>0</v>
      </c>
      <c r="O115" s="112"/>
      <c r="P115" s="52">
        <f t="shared" ref="P115:P120" si="66">ROUNDUP(O115+N115,0)</f>
        <v>0</v>
      </c>
      <c r="Q115" s="174"/>
    </row>
    <row r="116" spans="1:17" s="14" customFormat="1" ht="125.25" hidden="1" customHeight="1">
      <c r="A116" s="107">
        <v>8</v>
      </c>
      <c r="B116" s="337" t="s">
        <v>213</v>
      </c>
      <c r="C116" s="325"/>
      <c r="D116" s="325"/>
      <c r="E116" s="325"/>
      <c r="F116" s="176" t="s">
        <v>49</v>
      </c>
      <c r="G116" s="173" t="s">
        <v>214</v>
      </c>
      <c r="H116" s="323" t="str">
        <f>$D$18</f>
        <v>GREY HEATHER</v>
      </c>
      <c r="I116" s="324" t="str">
        <f>$E$54</f>
        <v>WASHED BLACK 19-4008 TCX</v>
      </c>
      <c r="J116" s="110" t="s">
        <v>117</v>
      </c>
      <c r="K116" s="319">
        <f>$Q$20</f>
        <v>0</v>
      </c>
      <c r="L116" s="320"/>
      <c r="M116" s="110">
        <v>1</v>
      </c>
      <c r="N116" s="112">
        <f t="shared" si="65"/>
        <v>0</v>
      </c>
      <c r="O116" s="112"/>
      <c r="P116" s="52">
        <f t="shared" si="66"/>
        <v>0</v>
      </c>
      <c r="Q116" s="174"/>
    </row>
    <row r="117" spans="1:17" s="14" customFormat="1" ht="125.25" hidden="1" customHeight="1">
      <c r="A117" s="107">
        <v>8</v>
      </c>
      <c r="B117" s="337" t="s">
        <v>213</v>
      </c>
      <c r="C117" s="325"/>
      <c r="D117" s="325"/>
      <c r="E117" s="325"/>
      <c r="F117" s="176" t="s">
        <v>49</v>
      </c>
      <c r="G117" s="173" t="s">
        <v>214</v>
      </c>
      <c r="H117" s="323" t="str">
        <f>$D$25</f>
        <v>NAVY</v>
      </c>
      <c r="I117" s="324"/>
      <c r="J117" s="110" t="s">
        <v>117</v>
      </c>
      <c r="K117" s="319">
        <f>$Q$25</f>
        <v>0</v>
      </c>
      <c r="L117" s="320"/>
      <c r="M117" s="110">
        <v>1</v>
      </c>
      <c r="N117" s="112">
        <f t="shared" si="65"/>
        <v>0</v>
      </c>
      <c r="O117" s="112"/>
      <c r="P117" s="52">
        <f t="shared" si="66"/>
        <v>0</v>
      </c>
      <c r="Q117" s="174"/>
    </row>
    <row r="118" spans="1:17" s="14" customFormat="1" ht="125.25" hidden="1" customHeight="1">
      <c r="A118" s="107">
        <v>8</v>
      </c>
      <c r="B118" s="337" t="s">
        <v>213</v>
      </c>
      <c r="C118" s="325"/>
      <c r="D118" s="325"/>
      <c r="E118" s="325"/>
      <c r="F118" s="176" t="s">
        <v>49</v>
      </c>
      <c r="G118" s="173" t="s">
        <v>214</v>
      </c>
      <c r="H118" s="323" t="str">
        <f>$D$30</f>
        <v>RED</v>
      </c>
      <c r="I118" s="324"/>
      <c r="J118" s="110" t="s">
        <v>117</v>
      </c>
      <c r="K118" s="319">
        <f>$Q$30</f>
        <v>0</v>
      </c>
      <c r="L118" s="320"/>
      <c r="M118" s="110">
        <v>1</v>
      </c>
      <c r="N118" s="112">
        <f t="shared" si="65"/>
        <v>0</v>
      </c>
      <c r="O118" s="112"/>
      <c r="P118" s="52">
        <f t="shared" si="66"/>
        <v>0</v>
      </c>
      <c r="Q118" s="174"/>
    </row>
    <row r="119" spans="1:17" s="14" customFormat="1" ht="110" customHeight="1">
      <c r="A119" s="107">
        <v>8</v>
      </c>
      <c r="B119" s="337" t="s">
        <v>213</v>
      </c>
      <c r="C119" s="325"/>
      <c r="D119" s="325"/>
      <c r="E119" s="325"/>
      <c r="F119" s="254" t="s">
        <v>49</v>
      </c>
      <c r="G119" s="255" t="s">
        <v>214</v>
      </c>
      <c r="H119" s="323" t="str">
        <f>$D$37</f>
        <v>KHAKI</v>
      </c>
      <c r="I119" s="324"/>
      <c r="J119" s="110" t="s">
        <v>117</v>
      </c>
      <c r="K119" s="319">
        <f>$Q$49</f>
        <v>428</v>
      </c>
      <c r="L119" s="320"/>
      <c r="M119" s="110">
        <v>1</v>
      </c>
      <c r="N119" s="112">
        <f t="shared" ref="N119" si="67">K119*M119</f>
        <v>428</v>
      </c>
      <c r="O119" s="112">
        <f>ROUNDUP(N119*2%,0)</f>
        <v>9</v>
      </c>
      <c r="P119" s="52">
        <f t="shared" ref="P119" si="68">ROUNDUP(O119+N119,0)</f>
        <v>437</v>
      </c>
      <c r="Q119" s="239" t="s">
        <v>240</v>
      </c>
    </row>
    <row r="120" spans="1:17" s="14" customFormat="1" ht="108" hidden="1" customHeight="1">
      <c r="A120" s="107">
        <v>8</v>
      </c>
      <c r="B120" s="337" t="s">
        <v>213</v>
      </c>
      <c r="C120" s="325"/>
      <c r="D120" s="325"/>
      <c r="E120" s="325"/>
      <c r="F120" s="176" t="s">
        <v>49</v>
      </c>
      <c r="G120" s="173" t="s">
        <v>214</v>
      </c>
      <c r="H120" s="323" t="str">
        <f>$D$40</f>
        <v>GREY HEATHER</v>
      </c>
      <c r="I120" s="324"/>
      <c r="J120" s="110" t="s">
        <v>117</v>
      </c>
      <c r="K120" s="319">
        <f>$Q$42</f>
        <v>0</v>
      </c>
      <c r="L120" s="320"/>
      <c r="M120" s="110">
        <v>1</v>
      </c>
      <c r="N120" s="112">
        <f t="shared" si="65"/>
        <v>0</v>
      </c>
      <c r="O120" s="112"/>
      <c r="P120" s="52">
        <f t="shared" si="66"/>
        <v>0</v>
      </c>
      <c r="Q120" s="239" t="s">
        <v>240</v>
      </c>
    </row>
    <row r="121" spans="1:17" s="14" customFormat="1" ht="125.25" hidden="1" customHeight="1">
      <c r="A121" s="107">
        <v>8</v>
      </c>
      <c r="B121" s="337" t="s">
        <v>213</v>
      </c>
      <c r="C121" s="325"/>
      <c r="D121" s="325"/>
      <c r="E121" s="325"/>
      <c r="F121" s="176" t="s">
        <v>49</v>
      </c>
      <c r="G121" s="173" t="s">
        <v>214</v>
      </c>
      <c r="H121" s="323" t="str">
        <f t="shared" ref="H121" si="69">$D$45</f>
        <v>BONE</v>
      </c>
      <c r="I121" s="324"/>
      <c r="J121" s="110" t="s">
        <v>117</v>
      </c>
      <c r="K121" s="319">
        <f t="shared" ref="K121" si="70">$Q$47</f>
        <v>0</v>
      </c>
      <c r="L121" s="320"/>
      <c r="M121" s="110">
        <v>1</v>
      </c>
      <c r="N121" s="112">
        <f t="shared" ref="N121" si="71">K121*M121</f>
        <v>0</v>
      </c>
      <c r="O121" s="112"/>
      <c r="P121" s="52">
        <f t="shared" ref="P121" si="72">ROUNDUP(O121+N121,0)</f>
        <v>0</v>
      </c>
      <c r="Q121" s="174"/>
    </row>
    <row r="122" spans="1:17" s="48" customFormat="1" ht="53.25" customHeight="1" thickBot="1">
      <c r="B122" s="106" t="s">
        <v>60</v>
      </c>
      <c r="C122" s="49"/>
      <c r="D122" s="49"/>
      <c r="E122" s="49"/>
      <c r="F122" s="53"/>
      <c r="G122" s="54"/>
      <c r="H122" s="53"/>
      <c r="I122" s="53"/>
      <c r="J122" s="53"/>
      <c r="K122" s="53"/>
      <c r="L122" s="53"/>
      <c r="M122" s="53"/>
      <c r="N122" s="53"/>
      <c r="O122" s="53"/>
      <c r="P122" s="53"/>
      <c r="Q122" s="55"/>
    </row>
    <row r="123" spans="1:17" s="65" customFormat="1" ht="72">
      <c r="A123" s="328" t="s">
        <v>23</v>
      </c>
      <c r="B123" s="329"/>
      <c r="C123" s="329"/>
      <c r="D123" s="329"/>
      <c r="E123" s="330"/>
      <c r="F123" s="99" t="s">
        <v>44</v>
      </c>
      <c r="G123" s="99" t="s">
        <v>24</v>
      </c>
      <c r="H123" s="321" t="s">
        <v>39</v>
      </c>
      <c r="I123" s="322"/>
      <c r="J123" s="100" t="s">
        <v>19</v>
      </c>
      <c r="K123" s="321" t="s">
        <v>45</v>
      </c>
      <c r="L123" s="322"/>
      <c r="M123" s="99" t="s">
        <v>25</v>
      </c>
      <c r="N123" s="101" t="s">
        <v>26</v>
      </c>
      <c r="O123" s="101" t="s">
        <v>27</v>
      </c>
      <c r="P123" s="101" t="s">
        <v>28</v>
      </c>
      <c r="Q123" s="101" t="s">
        <v>29</v>
      </c>
    </row>
    <row r="124" spans="1:17" s="57" customFormat="1" ht="108" hidden="1" customHeight="1">
      <c r="A124" s="107">
        <v>1</v>
      </c>
      <c r="B124" s="337" t="s">
        <v>134</v>
      </c>
      <c r="C124" s="325"/>
      <c r="D124" s="325"/>
      <c r="E124" s="325"/>
      <c r="F124" s="108" t="s">
        <v>116</v>
      </c>
      <c r="G124" s="178" t="s">
        <v>132</v>
      </c>
      <c r="H124" s="323" t="str">
        <f>$D$18</f>
        <v>GREY HEATHER</v>
      </c>
      <c r="I124" s="324" t="str">
        <f>$E$54</f>
        <v>WASHED BLACK 19-4008 TCX</v>
      </c>
      <c r="J124" s="110" t="s">
        <v>117</v>
      </c>
      <c r="K124" s="319">
        <f>$Q$20</f>
        <v>0</v>
      </c>
      <c r="L124" s="320"/>
      <c r="M124" s="110">
        <v>2</v>
      </c>
      <c r="N124" s="110">
        <f t="shared" ref="N124:N164" si="73">K124*M124</f>
        <v>0</v>
      </c>
      <c r="O124" s="112"/>
      <c r="P124" s="52">
        <f t="shared" ref="P124:P185" si="74">ROUNDUP(O124+N124,0)</f>
        <v>0</v>
      </c>
      <c r="Q124" s="239" t="s">
        <v>241</v>
      </c>
    </row>
    <row r="125" spans="1:17" s="57" customFormat="1" ht="108" hidden="1" customHeight="1">
      <c r="A125" s="107">
        <v>1</v>
      </c>
      <c r="B125" s="337" t="s">
        <v>134</v>
      </c>
      <c r="C125" s="325"/>
      <c r="D125" s="325"/>
      <c r="E125" s="325"/>
      <c r="F125" s="108" t="s">
        <v>116</v>
      </c>
      <c r="G125" s="178" t="s">
        <v>132</v>
      </c>
      <c r="H125" s="323" t="str">
        <f>$D$25</f>
        <v>NAVY</v>
      </c>
      <c r="I125" s="324"/>
      <c r="J125" s="110" t="s">
        <v>117</v>
      </c>
      <c r="K125" s="319">
        <f>$Q$25</f>
        <v>0</v>
      </c>
      <c r="L125" s="320"/>
      <c r="M125" s="110">
        <v>2</v>
      </c>
      <c r="N125" s="110">
        <f t="shared" si="73"/>
        <v>0</v>
      </c>
      <c r="O125" s="112"/>
      <c r="P125" s="52">
        <f t="shared" si="74"/>
        <v>0</v>
      </c>
      <c r="Q125" s="239"/>
    </row>
    <row r="126" spans="1:17" s="57" customFormat="1" ht="114.65" hidden="1" customHeight="1">
      <c r="A126" s="107">
        <v>1</v>
      </c>
      <c r="B126" s="337" t="s">
        <v>134</v>
      </c>
      <c r="C126" s="325"/>
      <c r="D126" s="325"/>
      <c r="E126" s="325"/>
      <c r="F126" s="177" t="s">
        <v>116</v>
      </c>
      <c r="G126" s="178" t="s">
        <v>132</v>
      </c>
      <c r="H126" s="323" t="str">
        <f>$D$30</f>
        <v>RED</v>
      </c>
      <c r="I126" s="324"/>
      <c r="J126" s="110" t="s">
        <v>117</v>
      </c>
      <c r="K126" s="319">
        <f>$Q$30</f>
        <v>0</v>
      </c>
      <c r="L126" s="320"/>
      <c r="M126" s="110">
        <v>2</v>
      </c>
      <c r="N126" s="110">
        <f t="shared" si="73"/>
        <v>0</v>
      </c>
      <c r="O126" s="112"/>
      <c r="P126" s="52">
        <f t="shared" si="74"/>
        <v>0</v>
      </c>
      <c r="Q126" s="239"/>
    </row>
    <row r="127" spans="1:17" s="57" customFormat="1" ht="101" customHeight="1">
      <c r="A127" s="107">
        <v>1</v>
      </c>
      <c r="B127" s="337" t="s">
        <v>134</v>
      </c>
      <c r="C127" s="325"/>
      <c r="D127" s="325"/>
      <c r="E127" s="325"/>
      <c r="F127" s="177" t="s">
        <v>116</v>
      </c>
      <c r="G127" s="178" t="s">
        <v>132</v>
      </c>
      <c r="H127" s="323" t="str">
        <f>$D$37</f>
        <v>KHAKI</v>
      </c>
      <c r="I127" s="324"/>
      <c r="J127" s="110" t="s">
        <v>117</v>
      </c>
      <c r="K127" s="319">
        <f>$Q$49</f>
        <v>428</v>
      </c>
      <c r="L127" s="320"/>
      <c r="M127" s="110">
        <v>2</v>
      </c>
      <c r="N127" s="110">
        <f>K127*M127</f>
        <v>856</v>
      </c>
      <c r="O127" s="112">
        <f>ROUNDUP(N127*3%,0)</f>
        <v>26</v>
      </c>
      <c r="P127" s="52">
        <f t="shared" si="74"/>
        <v>882</v>
      </c>
      <c r="Q127" s="239" t="s">
        <v>241</v>
      </c>
    </row>
    <row r="128" spans="1:17" s="57" customFormat="1" ht="92" hidden="1" customHeight="1">
      <c r="A128" s="107">
        <v>1</v>
      </c>
      <c r="B128" s="337" t="s">
        <v>134</v>
      </c>
      <c r="C128" s="325"/>
      <c r="D128" s="325"/>
      <c r="E128" s="325"/>
      <c r="F128" s="177" t="s">
        <v>116</v>
      </c>
      <c r="G128" s="178" t="s">
        <v>132</v>
      </c>
      <c r="H128" s="323" t="str">
        <f>$D$40</f>
        <v>GREY HEATHER</v>
      </c>
      <c r="I128" s="324"/>
      <c r="J128" s="110" t="s">
        <v>117</v>
      </c>
      <c r="K128" s="319">
        <f>$Q$42</f>
        <v>0</v>
      </c>
      <c r="L128" s="320"/>
      <c r="M128" s="110">
        <v>2</v>
      </c>
      <c r="N128" s="110">
        <f>K128*M128</f>
        <v>0</v>
      </c>
      <c r="O128" s="112"/>
      <c r="P128" s="52">
        <f t="shared" ref="P128" si="75">ROUNDUP(O128+N128,0)</f>
        <v>0</v>
      </c>
      <c r="Q128" s="239" t="s">
        <v>241</v>
      </c>
    </row>
    <row r="129" spans="1:17" s="57" customFormat="1" ht="114.65" hidden="1" customHeight="1">
      <c r="A129" s="107">
        <v>1</v>
      </c>
      <c r="B129" s="337" t="s">
        <v>134</v>
      </c>
      <c r="C129" s="325"/>
      <c r="D129" s="325"/>
      <c r="E129" s="325"/>
      <c r="F129" s="177" t="s">
        <v>116</v>
      </c>
      <c r="G129" s="178" t="s">
        <v>132</v>
      </c>
      <c r="H129" s="323" t="str">
        <f t="shared" ref="H129" si="76">$D$45</f>
        <v>BONE</v>
      </c>
      <c r="I129" s="324"/>
      <c r="J129" s="110" t="s">
        <v>117</v>
      </c>
      <c r="K129" s="319">
        <f t="shared" ref="K129" si="77">$Q$47</f>
        <v>0</v>
      </c>
      <c r="L129" s="320"/>
      <c r="M129" s="110">
        <v>2</v>
      </c>
      <c r="N129" s="110">
        <f t="shared" ref="N129" si="78">K129*M129</f>
        <v>0</v>
      </c>
      <c r="O129" s="112"/>
      <c r="P129" s="52">
        <f t="shared" ref="P129" si="79">ROUNDUP(O129+N129,0)</f>
        <v>0</v>
      </c>
      <c r="Q129" s="239"/>
    </row>
    <row r="130" spans="1:17" s="57" customFormat="1" ht="114.65" hidden="1" customHeight="1">
      <c r="A130" s="107">
        <v>2</v>
      </c>
      <c r="B130" s="338" t="s">
        <v>135</v>
      </c>
      <c r="C130" s="339"/>
      <c r="D130" s="339"/>
      <c r="E130" s="340"/>
      <c r="F130" s="108" t="s">
        <v>116</v>
      </c>
      <c r="G130" s="178" t="s">
        <v>132</v>
      </c>
      <c r="H130" s="323" t="str">
        <f>$D$18</f>
        <v>GREY HEATHER</v>
      </c>
      <c r="I130" s="324" t="str">
        <f>$E$54</f>
        <v>WASHED BLACK 19-4008 TCX</v>
      </c>
      <c r="J130" s="110" t="s">
        <v>117</v>
      </c>
      <c r="K130" s="319">
        <f>$Q$20</f>
        <v>0</v>
      </c>
      <c r="L130" s="320"/>
      <c r="M130" s="111">
        <f t="shared" ref="M130:M135" si="80">M149*2</f>
        <v>0.04</v>
      </c>
      <c r="N130" s="110">
        <f t="shared" si="73"/>
        <v>0</v>
      </c>
      <c r="O130" s="112"/>
      <c r="P130" s="52">
        <f t="shared" si="74"/>
        <v>0</v>
      </c>
      <c r="Q130" s="235"/>
    </row>
    <row r="131" spans="1:17" s="57" customFormat="1" ht="114.65" hidden="1" customHeight="1">
      <c r="A131" s="107">
        <v>2</v>
      </c>
      <c r="B131" s="338" t="s">
        <v>135</v>
      </c>
      <c r="C131" s="339"/>
      <c r="D131" s="339"/>
      <c r="E131" s="340"/>
      <c r="F131" s="108" t="s">
        <v>116</v>
      </c>
      <c r="G131" s="178" t="s">
        <v>132</v>
      </c>
      <c r="H131" s="323" t="str">
        <f>$D$25</f>
        <v>NAVY</v>
      </c>
      <c r="I131" s="324"/>
      <c r="J131" s="110" t="s">
        <v>117</v>
      </c>
      <c r="K131" s="319">
        <f>$Q$25</f>
        <v>0</v>
      </c>
      <c r="L131" s="320"/>
      <c r="M131" s="111">
        <f t="shared" si="80"/>
        <v>0.04</v>
      </c>
      <c r="N131" s="110">
        <f t="shared" si="73"/>
        <v>0</v>
      </c>
      <c r="O131" s="112"/>
      <c r="P131" s="52">
        <f t="shared" si="74"/>
        <v>0</v>
      </c>
      <c r="Q131" s="236"/>
    </row>
    <row r="132" spans="1:17" s="57" customFormat="1" ht="114.65" hidden="1" customHeight="1">
      <c r="A132" s="107">
        <v>2</v>
      </c>
      <c r="B132" s="338" t="s">
        <v>135</v>
      </c>
      <c r="C132" s="339"/>
      <c r="D132" s="339"/>
      <c r="E132" s="340"/>
      <c r="F132" s="177" t="s">
        <v>116</v>
      </c>
      <c r="G132" s="178" t="s">
        <v>132</v>
      </c>
      <c r="H132" s="323" t="str">
        <f>$D$30</f>
        <v>RED</v>
      </c>
      <c r="I132" s="324"/>
      <c r="J132" s="110" t="s">
        <v>117</v>
      </c>
      <c r="K132" s="319">
        <f>$Q$30</f>
        <v>0</v>
      </c>
      <c r="L132" s="320"/>
      <c r="M132" s="111">
        <f t="shared" si="80"/>
        <v>0.04</v>
      </c>
      <c r="N132" s="110">
        <f t="shared" si="73"/>
        <v>0</v>
      </c>
      <c r="O132" s="112"/>
      <c r="P132" s="52">
        <f t="shared" si="74"/>
        <v>0</v>
      </c>
      <c r="Q132" s="236"/>
    </row>
    <row r="133" spans="1:17" s="57" customFormat="1" ht="87" customHeight="1">
      <c r="A133" s="107">
        <v>2</v>
      </c>
      <c r="B133" s="338" t="s">
        <v>135</v>
      </c>
      <c r="C133" s="339"/>
      <c r="D133" s="339"/>
      <c r="E133" s="340"/>
      <c r="F133" s="177" t="s">
        <v>116</v>
      </c>
      <c r="G133" s="178" t="s">
        <v>132</v>
      </c>
      <c r="H133" s="323" t="str">
        <f>$D$37</f>
        <v>KHAKI</v>
      </c>
      <c r="I133" s="324"/>
      <c r="J133" s="110" t="s">
        <v>117</v>
      </c>
      <c r="K133" s="319">
        <f>$Q$49</f>
        <v>428</v>
      </c>
      <c r="L133" s="320"/>
      <c r="M133" s="111">
        <f t="shared" si="80"/>
        <v>0.18181818181818182</v>
      </c>
      <c r="N133" s="110">
        <f t="shared" si="73"/>
        <v>77.818181818181827</v>
      </c>
      <c r="O133" s="112">
        <f>ROUNDUP(N133*3%,0)</f>
        <v>3</v>
      </c>
      <c r="P133" s="52">
        <f t="shared" si="74"/>
        <v>81</v>
      </c>
      <c r="Q133" s="239" t="s">
        <v>241</v>
      </c>
    </row>
    <row r="134" spans="1:17" s="57" customFormat="1" ht="86" hidden="1" customHeight="1">
      <c r="A134" s="107">
        <v>2</v>
      </c>
      <c r="B134" s="338" t="s">
        <v>135</v>
      </c>
      <c r="C134" s="339"/>
      <c r="D134" s="339"/>
      <c r="E134" s="340"/>
      <c r="F134" s="177" t="s">
        <v>116</v>
      </c>
      <c r="G134" s="178" t="s">
        <v>132</v>
      </c>
      <c r="H134" s="323" t="str">
        <f>$D$40</f>
        <v>GREY HEATHER</v>
      </c>
      <c r="I134" s="324"/>
      <c r="J134" s="110" t="s">
        <v>117</v>
      </c>
      <c r="K134" s="319">
        <f>$Q$42</f>
        <v>0</v>
      </c>
      <c r="L134" s="320"/>
      <c r="M134" s="111">
        <f t="shared" si="80"/>
        <v>0.18181818181818182</v>
      </c>
      <c r="N134" s="110">
        <f t="shared" ref="N134" si="81">K134*M134</f>
        <v>0</v>
      </c>
      <c r="O134" s="112"/>
      <c r="P134" s="52">
        <f t="shared" ref="P134" si="82">ROUNDUP(O134+N134,0)</f>
        <v>0</v>
      </c>
      <c r="Q134" s="239" t="s">
        <v>241</v>
      </c>
    </row>
    <row r="135" spans="1:17" s="57" customFormat="1" ht="114.65" hidden="1" customHeight="1">
      <c r="A135" s="107">
        <v>2</v>
      </c>
      <c r="B135" s="338" t="s">
        <v>135</v>
      </c>
      <c r="C135" s="339"/>
      <c r="D135" s="339"/>
      <c r="E135" s="340"/>
      <c r="F135" s="177" t="s">
        <v>116</v>
      </c>
      <c r="G135" s="178" t="s">
        <v>132</v>
      </c>
      <c r="H135" s="323" t="str">
        <f t="shared" ref="H135:H178" si="83">$D$45</f>
        <v>BONE</v>
      </c>
      <c r="I135" s="324"/>
      <c r="J135" s="110" t="s">
        <v>117</v>
      </c>
      <c r="K135" s="319">
        <f t="shared" ref="K135:K178" si="84">$Q$47</f>
        <v>0</v>
      </c>
      <c r="L135" s="320"/>
      <c r="M135" s="111">
        <f t="shared" si="80"/>
        <v>0.04</v>
      </c>
      <c r="N135" s="110">
        <f t="shared" ref="N135" si="85">K135*M135</f>
        <v>0</v>
      </c>
      <c r="O135" s="112"/>
      <c r="P135" s="52">
        <f t="shared" ref="P135" si="86">ROUNDUP(O135+N135,0)</f>
        <v>0</v>
      </c>
      <c r="Q135" s="236"/>
    </row>
    <row r="136" spans="1:17" s="57" customFormat="1" ht="114.65" hidden="1" customHeight="1">
      <c r="A136" s="107">
        <v>3</v>
      </c>
      <c r="B136" s="338" t="s">
        <v>211</v>
      </c>
      <c r="C136" s="339"/>
      <c r="D136" s="339"/>
      <c r="E136" s="340"/>
      <c r="F136" s="108" t="s">
        <v>118</v>
      </c>
      <c r="G136" s="178" t="s">
        <v>212</v>
      </c>
      <c r="H136" s="323" t="str">
        <f>$D$18</f>
        <v>GREY HEATHER</v>
      </c>
      <c r="I136" s="324" t="str">
        <f>$E$54</f>
        <v>WASHED BLACK 19-4008 TCX</v>
      </c>
      <c r="J136" s="110" t="s">
        <v>117</v>
      </c>
      <c r="K136" s="319">
        <f>$Q$20</f>
        <v>0</v>
      </c>
      <c r="L136" s="320"/>
      <c r="M136" s="110">
        <v>1</v>
      </c>
      <c r="N136" s="110">
        <f t="shared" si="73"/>
        <v>0</v>
      </c>
      <c r="O136" s="112"/>
      <c r="P136" s="52">
        <f t="shared" si="74"/>
        <v>0</v>
      </c>
      <c r="Q136" s="52"/>
    </row>
    <row r="137" spans="1:17" s="57" customFormat="1" ht="114.65" hidden="1" customHeight="1">
      <c r="A137" s="107">
        <v>3</v>
      </c>
      <c r="B137" s="338" t="s">
        <v>211</v>
      </c>
      <c r="C137" s="339"/>
      <c r="D137" s="339"/>
      <c r="E137" s="340"/>
      <c r="F137" s="108" t="s">
        <v>118</v>
      </c>
      <c r="G137" s="178" t="s">
        <v>212</v>
      </c>
      <c r="H137" s="323" t="str">
        <f>$D$25</f>
        <v>NAVY</v>
      </c>
      <c r="I137" s="324"/>
      <c r="J137" s="110" t="s">
        <v>117</v>
      </c>
      <c r="K137" s="319">
        <f>$Q$25</f>
        <v>0</v>
      </c>
      <c r="L137" s="320"/>
      <c r="M137" s="110">
        <v>1</v>
      </c>
      <c r="N137" s="110">
        <f t="shared" si="73"/>
        <v>0</v>
      </c>
      <c r="O137" s="112"/>
      <c r="P137" s="52">
        <f t="shared" si="74"/>
        <v>0</v>
      </c>
      <c r="Q137" s="52"/>
    </row>
    <row r="138" spans="1:17" s="57" customFormat="1" ht="114.65" hidden="1" customHeight="1">
      <c r="A138" s="107">
        <v>3</v>
      </c>
      <c r="B138" s="338" t="s">
        <v>211</v>
      </c>
      <c r="C138" s="339"/>
      <c r="D138" s="339"/>
      <c r="E138" s="340"/>
      <c r="F138" s="177" t="s">
        <v>118</v>
      </c>
      <c r="G138" s="178" t="s">
        <v>212</v>
      </c>
      <c r="H138" s="323" t="str">
        <f>$D$30</f>
        <v>RED</v>
      </c>
      <c r="I138" s="324"/>
      <c r="J138" s="110" t="s">
        <v>117</v>
      </c>
      <c r="K138" s="319">
        <f>$Q$30</f>
        <v>0</v>
      </c>
      <c r="L138" s="320"/>
      <c r="M138" s="110">
        <v>1</v>
      </c>
      <c r="N138" s="110">
        <f t="shared" si="73"/>
        <v>0</v>
      </c>
      <c r="O138" s="112"/>
      <c r="P138" s="52">
        <f t="shared" si="74"/>
        <v>0</v>
      </c>
      <c r="Q138" s="52"/>
    </row>
    <row r="139" spans="1:17" s="57" customFormat="1" ht="114.65" customHeight="1">
      <c r="A139" s="107">
        <v>3</v>
      </c>
      <c r="B139" s="338" t="s">
        <v>211</v>
      </c>
      <c r="C139" s="339"/>
      <c r="D139" s="339"/>
      <c r="E139" s="340"/>
      <c r="F139" s="177" t="s">
        <v>118</v>
      </c>
      <c r="G139" s="178" t="s">
        <v>212</v>
      </c>
      <c r="H139" s="323" t="str">
        <f>$D$37</f>
        <v>KHAKI</v>
      </c>
      <c r="I139" s="324"/>
      <c r="J139" s="110" t="s">
        <v>117</v>
      </c>
      <c r="K139" s="319">
        <f>$Q$49</f>
        <v>428</v>
      </c>
      <c r="L139" s="320"/>
      <c r="M139" s="110">
        <v>1</v>
      </c>
      <c r="N139" s="110">
        <f t="shared" si="73"/>
        <v>428</v>
      </c>
      <c r="O139" s="112">
        <f>ROUNDUP(N139*2%,0)</f>
        <v>9</v>
      </c>
      <c r="P139" s="52">
        <f t="shared" si="74"/>
        <v>437</v>
      </c>
      <c r="Q139" s="239" t="s">
        <v>240</v>
      </c>
    </row>
    <row r="140" spans="1:17" s="57" customFormat="1" ht="114.65" hidden="1" customHeight="1">
      <c r="A140" s="107">
        <v>3</v>
      </c>
      <c r="B140" s="338" t="s">
        <v>211</v>
      </c>
      <c r="C140" s="339"/>
      <c r="D140" s="339"/>
      <c r="E140" s="340"/>
      <c r="F140" s="177" t="s">
        <v>118</v>
      </c>
      <c r="G140" s="178" t="s">
        <v>212</v>
      </c>
      <c r="H140" s="323" t="str">
        <f>$D$40</f>
        <v>GREY HEATHER</v>
      </c>
      <c r="I140" s="324"/>
      <c r="J140" s="110" t="s">
        <v>117</v>
      </c>
      <c r="K140" s="319">
        <f>$Q$42</f>
        <v>0</v>
      </c>
      <c r="L140" s="320"/>
      <c r="M140" s="110">
        <v>1</v>
      </c>
      <c r="N140" s="110">
        <f t="shared" ref="N140" si="87">K140*M140</f>
        <v>0</v>
      </c>
      <c r="O140" s="112"/>
      <c r="P140" s="52">
        <f t="shared" ref="P140" si="88">ROUNDUP(O140+N140,0)</f>
        <v>0</v>
      </c>
      <c r="Q140" s="239" t="s">
        <v>240</v>
      </c>
    </row>
    <row r="141" spans="1:17" s="57" customFormat="1" ht="114.65" hidden="1" customHeight="1">
      <c r="A141" s="107">
        <v>3</v>
      </c>
      <c r="B141" s="338" t="s">
        <v>211</v>
      </c>
      <c r="C141" s="339"/>
      <c r="D141" s="339"/>
      <c r="E141" s="340"/>
      <c r="F141" s="177" t="s">
        <v>118</v>
      </c>
      <c r="G141" s="178" t="s">
        <v>212</v>
      </c>
      <c r="H141" s="323" t="str">
        <f t="shared" si="83"/>
        <v>BONE</v>
      </c>
      <c r="I141" s="324"/>
      <c r="J141" s="110" t="s">
        <v>117</v>
      </c>
      <c r="K141" s="319">
        <f t="shared" si="84"/>
        <v>0</v>
      </c>
      <c r="L141" s="320"/>
      <c r="M141" s="110">
        <v>1</v>
      </c>
      <c r="N141" s="110">
        <f t="shared" ref="N141" si="89">K141*M141</f>
        <v>0</v>
      </c>
      <c r="O141" s="112"/>
      <c r="P141" s="52">
        <f t="shared" ref="P141" si="90">ROUNDUP(O141+N141,0)</f>
        <v>0</v>
      </c>
      <c r="Q141" s="52"/>
    </row>
    <row r="142" spans="1:17" s="57" customFormat="1" ht="51" hidden="1" customHeight="1">
      <c r="A142" s="107">
        <v>4</v>
      </c>
      <c r="B142" s="326" t="s">
        <v>207</v>
      </c>
      <c r="C142" s="327"/>
      <c r="D142" s="327"/>
      <c r="E142" s="327"/>
      <c r="F142" s="177" t="s">
        <v>119</v>
      </c>
      <c r="G142" s="178"/>
      <c r="H142" s="323" t="str">
        <f>$D$18</f>
        <v>GREY HEATHER</v>
      </c>
      <c r="I142" s="324" t="str">
        <f>$E$54</f>
        <v>WASHED BLACK 19-4008 TCX</v>
      </c>
      <c r="J142" s="110" t="s">
        <v>117</v>
      </c>
      <c r="K142" s="319">
        <f>$Q$20</f>
        <v>0</v>
      </c>
      <c r="L142" s="320"/>
      <c r="M142" s="110">
        <v>1</v>
      </c>
      <c r="N142" s="110">
        <f t="shared" si="73"/>
        <v>0</v>
      </c>
      <c r="O142" s="112"/>
      <c r="P142" s="52">
        <f t="shared" si="74"/>
        <v>0</v>
      </c>
      <c r="Q142" s="52"/>
    </row>
    <row r="143" spans="1:17" s="57" customFormat="1" ht="51" hidden="1" customHeight="1">
      <c r="A143" s="107">
        <v>4</v>
      </c>
      <c r="B143" s="326" t="s">
        <v>207</v>
      </c>
      <c r="C143" s="327"/>
      <c r="D143" s="327"/>
      <c r="E143" s="327"/>
      <c r="F143" s="177" t="s">
        <v>119</v>
      </c>
      <c r="G143" s="178"/>
      <c r="H143" s="323" t="str">
        <f>$D$25</f>
        <v>NAVY</v>
      </c>
      <c r="I143" s="324"/>
      <c r="J143" s="110" t="s">
        <v>117</v>
      </c>
      <c r="K143" s="319">
        <f>$Q$25</f>
        <v>0</v>
      </c>
      <c r="L143" s="320"/>
      <c r="M143" s="110">
        <v>1</v>
      </c>
      <c r="N143" s="110">
        <f t="shared" si="73"/>
        <v>0</v>
      </c>
      <c r="O143" s="112"/>
      <c r="P143" s="52">
        <f t="shared" si="74"/>
        <v>0</v>
      </c>
      <c r="Q143" s="52"/>
    </row>
    <row r="144" spans="1:17" s="57" customFormat="1" ht="51" hidden="1" customHeight="1">
      <c r="A144" s="107">
        <v>4</v>
      </c>
      <c r="B144" s="326" t="s">
        <v>207</v>
      </c>
      <c r="C144" s="327"/>
      <c r="D144" s="327"/>
      <c r="E144" s="327"/>
      <c r="F144" s="177" t="s">
        <v>119</v>
      </c>
      <c r="G144" s="178"/>
      <c r="H144" s="323" t="str">
        <f>$D$30</f>
        <v>RED</v>
      </c>
      <c r="I144" s="324"/>
      <c r="J144" s="110" t="s">
        <v>117</v>
      </c>
      <c r="K144" s="319">
        <f>$Q$30</f>
        <v>0</v>
      </c>
      <c r="L144" s="320"/>
      <c r="M144" s="110">
        <v>1</v>
      </c>
      <c r="N144" s="110">
        <f t="shared" si="73"/>
        <v>0</v>
      </c>
      <c r="O144" s="112"/>
      <c r="P144" s="52">
        <f t="shared" si="74"/>
        <v>0</v>
      </c>
      <c r="Q144" s="52"/>
    </row>
    <row r="145" spans="1:17" s="57" customFormat="1" ht="60" customHeight="1" thickBot="1">
      <c r="A145" s="107">
        <v>4</v>
      </c>
      <c r="B145" s="326" t="s">
        <v>207</v>
      </c>
      <c r="C145" s="327"/>
      <c r="D145" s="327"/>
      <c r="E145" s="327"/>
      <c r="F145" s="177" t="s">
        <v>119</v>
      </c>
      <c r="G145" s="178"/>
      <c r="H145" s="323" t="str">
        <f>$D$37</f>
        <v>KHAKI</v>
      </c>
      <c r="I145" s="324"/>
      <c r="J145" s="110" t="s">
        <v>117</v>
      </c>
      <c r="K145" s="319">
        <f>$Q$49</f>
        <v>428</v>
      </c>
      <c r="L145" s="320"/>
      <c r="M145" s="110">
        <v>1</v>
      </c>
      <c r="N145" s="110">
        <f t="shared" si="73"/>
        <v>428</v>
      </c>
      <c r="O145" s="112">
        <f>ROUNDUP(N145*2%,0)</f>
        <v>9</v>
      </c>
      <c r="P145" s="52">
        <f t="shared" si="74"/>
        <v>437</v>
      </c>
      <c r="Q145" s="240" t="s">
        <v>242</v>
      </c>
    </row>
    <row r="146" spans="1:17" s="57" customFormat="1" ht="51" hidden="1" customHeight="1">
      <c r="A146" s="107">
        <v>4</v>
      </c>
      <c r="B146" s="326" t="s">
        <v>207</v>
      </c>
      <c r="C146" s="327"/>
      <c r="D146" s="327"/>
      <c r="E146" s="327"/>
      <c r="F146" s="177" t="s">
        <v>119</v>
      </c>
      <c r="G146" s="178"/>
      <c r="H146" s="323" t="str">
        <f>$D$40</f>
        <v>GREY HEATHER</v>
      </c>
      <c r="I146" s="324"/>
      <c r="J146" s="110" t="s">
        <v>117</v>
      </c>
      <c r="K146" s="319">
        <f>$Q$42</f>
        <v>0</v>
      </c>
      <c r="L146" s="320"/>
      <c r="M146" s="110">
        <v>1</v>
      </c>
      <c r="N146" s="110">
        <f t="shared" ref="N146" si="91">K146*M146</f>
        <v>0</v>
      </c>
      <c r="O146" s="112"/>
      <c r="P146" s="52">
        <f t="shared" ref="P146" si="92">ROUNDUP(O146+N146,0)</f>
        <v>0</v>
      </c>
      <c r="Q146" s="240" t="s">
        <v>242</v>
      </c>
    </row>
    <row r="147" spans="1:17" s="57" customFormat="1" ht="51" hidden="1" customHeight="1" thickBot="1">
      <c r="A147" s="107">
        <v>4</v>
      </c>
      <c r="B147" s="326" t="s">
        <v>207</v>
      </c>
      <c r="C147" s="327"/>
      <c r="D147" s="327"/>
      <c r="E147" s="327"/>
      <c r="F147" s="177" t="s">
        <v>119</v>
      </c>
      <c r="G147" s="178"/>
      <c r="H147" s="323" t="str">
        <f t="shared" si="83"/>
        <v>BONE</v>
      </c>
      <c r="I147" s="324"/>
      <c r="J147" s="110" t="s">
        <v>117</v>
      </c>
      <c r="K147" s="110">
        <f t="shared" si="84"/>
        <v>0</v>
      </c>
      <c r="L147" s="210"/>
      <c r="M147" s="110">
        <v>1</v>
      </c>
      <c r="N147" s="110">
        <f t="shared" ref="N147" si="93">K147*M147</f>
        <v>0</v>
      </c>
      <c r="O147" s="112"/>
      <c r="P147" s="52">
        <f t="shared" ref="P147" si="94">ROUNDUP(O147+N147,0)</f>
        <v>0</v>
      </c>
      <c r="Q147" s="52"/>
    </row>
    <row r="148" spans="1:17" s="65" customFormat="1" ht="72">
      <c r="A148" s="328" t="s">
        <v>23</v>
      </c>
      <c r="B148" s="329"/>
      <c r="C148" s="329"/>
      <c r="D148" s="329"/>
      <c r="E148" s="330"/>
      <c r="F148" s="99" t="s">
        <v>44</v>
      </c>
      <c r="G148" s="99" t="s">
        <v>24</v>
      </c>
      <c r="H148" s="321" t="s">
        <v>39</v>
      </c>
      <c r="I148" s="322"/>
      <c r="J148" s="100" t="s">
        <v>19</v>
      </c>
      <c r="K148" s="321" t="s">
        <v>45</v>
      </c>
      <c r="L148" s="322"/>
      <c r="M148" s="99" t="s">
        <v>25</v>
      </c>
      <c r="N148" s="101" t="s">
        <v>26</v>
      </c>
      <c r="O148" s="101" t="s">
        <v>27</v>
      </c>
      <c r="P148" s="101" t="s">
        <v>28</v>
      </c>
      <c r="Q148" s="101" t="s">
        <v>29</v>
      </c>
    </row>
    <row r="149" spans="1:17" s="57" customFormat="1" ht="64.5" hidden="1" customHeight="1">
      <c r="A149" s="107">
        <v>5</v>
      </c>
      <c r="B149" s="337" t="s">
        <v>120</v>
      </c>
      <c r="C149" s="325"/>
      <c r="D149" s="325"/>
      <c r="E149" s="325"/>
      <c r="F149" s="108" t="s">
        <v>49</v>
      </c>
      <c r="G149" s="108"/>
      <c r="H149" s="323" t="str">
        <f>$D$18</f>
        <v>GREY HEATHER</v>
      </c>
      <c r="I149" s="324" t="str">
        <f>$E$54</f>
        <v>WASHED BLACK 19-4008 TCX</v>
      </c>
      <c r="J149" s="110" t="s">
        <v>117</v>
      </c>
      <c r="K149" s="319">
        <f>$Q$20</f>
        <v>0</v>
      </c>
      <c r="L149" s="320"/>
      <c r="M149" s="111">
        <f>1/50</f>
        <v>0.02</v>
      </c>
      <c r="N149" s="110">
        <f t="shared" si="73"/>
        <v>0</v>
      </c>
      <c r="O149" s="112"/>
      <c r="P149" s="52">
        <f t="shared" si="74"/>
        <v>0</v>
      </c>
      <c r="Q149" s="52"/>
    </row>
    <row r="150" spans="1:17" s="57" customFormat="1" ht="64.5" hidden="1" customHeight="1">
      <c r="A150" s="107">
        <v>5</v>
      </c>
      <c r="B150" s="337" t="s">
        <v>120</v>
      </c>
      <c r="C150" s="325"/>
      <c r="D150" s="325"/>
      <c r="E150" s="325"/>
      <c r="F150" s="108" t="s">
        <v>49</v>
      </c>
      <c r="G150" s="108"/>
      <c r="H150" s="323" t="str">
        <f>$D$25</f>
        <v>NAVY</v>
      </c>
      <c r="I150" s="324"/>
      <c r="J150" s="110" t="s">
        <v>117</v>
      </c>
      <c r="K150" s="319">
        <f>$Q$25</f>
        <v>0</v>
      </c>
      <c r="L150" s="320"/>
      <c r="M150" s="111">
        <f t="shared" ref="M150:M154" si="95">1/50</f>
        <v>0.02</v>
      </c>
      <c r="N150" s="110">
        <f t="shared" si="73"/>
        <v>0</v>
      </c>
      <c r="O150" s="112"/>
      <c r="P150" s="52">
        <f t="shared" si="74"/>
        <v>0</v>
      </c>
      <c r="Q150" s="52"/>
    </row>
    <row r="151" spans="1:17" s="57" customFormat="1" ht="64.5" hidden="1" customHeight="1">
      <c r="A151" s="107">
        <v>5</v>
      </c>
      <c r="B151" s="338" t="s">
        <v>120</v>
      </c>
      <c r="C151" s="339"/>
      <c r="D151" s="339"/>
      <c r="E151" s="340"/>
      <c r="F151" s="108" t="s">
        <v>49</v>
      </c>
      <c r="G151" s="108"/>
      <c r="H151" s="323" t="str">
        <f>$D$30</f>
        <v>RED</v>
      </c>
      <c r="I151" s="324"/>
      <c r="J151" s="110" t="s">
        <v>117</v>
      </c>
      <c r="K151" s="319">
        <f>$Q$30</f>
        <v>0</v>
      </c>
      <c r="L151" s="320"/>
      <c r="M151" s="111">
        <f t="shared" si="95"/>
        <v>0.02</v>
      </c>
      <c r="N151" s="110">
        <f t="shared" si="73"/>
        <v>0</v>
      </c>
      <c r="O151" s="112"/>
      <c r="P151" s="52">
        <f t="shared" si="74"/>
        <v>0</v>
      </c>
      <c r="Q151" s="52"/>
    </row>
    <row r="152" spans="1:17" s="57" customFormat="1" ht="64.5" customHeight="1">
      <c r="A152" s="107">
        <v>5</v>
      </c>
      <c r="B152" s="338" t="s">
        <v>120</v>
      </c>
      <c r="C152" s="339"/>
      <c r="D152" s="339"/>
      <c r="E152" s="340"/>
      <c r="F152" s="108" t="s">
        <v>49</v>
      </c>
      <c r="G152" s="108"/>
      <c r="H152" s="323" t="str">
        <f>$D$37</f>
        <v>KHAKI</v>
      </c>
      <c r="I152" s="324"/>
      <c r="J152" s="110" t="s">
        <v>117</v>
      </c>
      <c r="K152" s="319">
        <f>$Q$49</f>
        <v>428</v>
      </c>
      <c r="L152" s="320"/>
      <c r="M152" s="111">
        <f>1/11</f>
        <v>9.0909090909090912E-2</v>
      </c>
      <c r="N152" s="110">
        <f t="shared" si="73"/>
        <v>38.909090909090914</v>
      </c>
      <c r="O152" s="112">
        <f>ROUNDUP(N152*3%,0)</f>
        <v>2</v>
      </c>
      <c r="P152" s="52">
        <f t="shared" si="74"/>
        <v>41</v>
      </c>
      <c r="Q152" s="52"/>
    </row>
    <row r="153" spans="1:17" s="57" customFormat="1" ht="64.5" hidden="1" customHeight="1">
      <c r="A153" s="107">
        <v>5</v>
      </c>
      <c r="B153" s="338" t="s">
        <v>120</v>
      </c>
      <c r="C153" s="339"/>
      <c r="D153" s="339"/>
      <c r="E153" s="340"/>
      <c r="F153" s="108" t="s">
        <v>49</v>
      </c>
      <c r="G153" s="108"/>
      <c r="H153" s="323" t="str">
        <f>$D$40</f>
        <v>GREY HEATHER</v>
      </c>
      <c r="I153" s="324"/>
      <c r="J153" s="110" t="s">
        <v>117</v>
      </c>
      <c r="K153" s="319">
        <f>$Q$42</f>
        <v>0</v>
      </c>
      <c r="L153" s="320"/>
      <c r="M153" s="111">
        <f>1/11</f>
        <v>9.0909090909090912E-2</v>
      </c>
      <c r="N153" s="110">
        <f t="shared" ref="N153" si="96">K153*M153</f>
        <v>0</v>
      </c>
      <c r="O153" s="112">
        <v>2.3636363636363638</v>
      </c>
      <c r="P153" s="52">
        <f t="shared" ref="P153" si="97">ROUNDUP(O153+N153,0)</f>
        <v>3</v>
      </c>
      <c r="Q153" s="52"/>
    </row>
    <row r="154" spans="1:17" s="57" customFormat="1" ht="64.5" hidden="1" customHeight="1">
      <c r="A154" s="107">
        <v>5</v>
      </c>
      <c r="B154" s="338" t="s">
        <v>120</v>
      </c>
      <c r="C154" s="339"/>
      <c r="D154" s="339"/>
      <c r="E154" s="340"/>
      <c r="F154" s="108" t="s">
        <v>49</v>
      </c>
      <c r="G154" s="108"/>
      <c r="H154" s="323" t="str">
        <f t="shared" si="83"/>
        <v>BONE</v>
      </c>
      <c r="I154" s="324"/>
      <c r="J154" s="110" t="s">
        <v>117</v>
      </c>
      <c r="K154" s="319">
        <f t="shared" si="84"/>
        <v>0</v>
      </c>
      <c r="L154" s="320"/>
      <c r="M154" s="111">
        <f t="shared" si="95"/>
        <v>0.02</v>
      </c>
      <c r="N154" s="110">
        <f t="shared" ref="N154" si="98">K154*M154</f>
        <v>0</v>
      </c>
      <c r="O154" s="112">
        <v>13</v>
      </c>
      <c r="P154" s="52">
        <f t="shared" ref="P154" si="99">ROUNDUP(O154+N154,0)</f>
        <v>13</v>
      </c>
      <c r="Q154" s="52"/>
    </row>
    <row r="155" spans="1:17" s="57" customFormat="1" ht="64.5" hidden="1" customHeight="1">
      <c r="A155" s="107">
        <v>6</v>
      </c>
      <c r="B155" s="337" t="s">
        <v>121</v>
      </c>
      <c r="C155" s="325"/>
      <c r="D155" s="325"/>
      <c r="E155" s="325"/>
      <c r="F155" s="108" t="s">
        <v>49</v>
      </c>
      <c r="G155" s="108"/>
      <c r="H155" s="323" t="str">
        <f>$D$18</f>
        <v>GREY HEATHER</v>
      </c>
      <c r="I155" s="324" t="str">
        <f>$E$54</f>
        <v>WASHED BLACK 19-4008 TCX</v>
      </c>
      <c r="J155" s="110" t="s">
        <v>117</v>
      </c>
      <c r="K155" s="319">
        <f>$Q$20</f>
        <v>0</v>
      </c>
      <c r="L155" s="320"/>
      <c r="M155" s="111">
        <f t="shared" ref="M155:M160" si="100">M149*2</f>
        <v>0.04</v>
      </c>
      <c r="N155" s="110">
        <f t="shared" si="73"/>
        <v>0</v>
      </c>
      <c r="O155" s="112">
        <v>13</v>
      </c>
      <c r="P155" s="52">
        <f t="shared" si="74"/>
        <v>13</v>
      </c>
      <c r="Q155" s="52"/>
    </row>
    <row r="156" spans="1:17" s="57" customFormat="1" ht="64.5" hidden="1" customHeight="1">
      <c r="A156" s="107">
        <v>6</v>
      </c>
      <c r="B156" s="337" t="s">
        <v>121</v>
      </c>
      <c r="C156" s="325"/>
      <c r="D156" s="325"/>
      <c r="E156" s="325"/>
      <c r="F156" s="108" t="s">
        <v>49</v>
      </c>
      <c r="G156" s="108"/>
      <c r="H156" s="323" t="str">
        <f>$D$25</f>
        <v>NAVY</v>
      </c>
      <c r="I156" s="324"/>
      <c r="J156" s="110" t="s">
        <v>117</v>
      </c>
      <c r="K156" s="319">
        <f>$Q$25</f>
        <v>0</v>
      </c>
      <c r="L156" s="320"/>
      <c r="M156" s="111">
        <f t="shared" si="100"/>
        <v>0.04</v>
      </c>
      <c r="N156" s="110">
        <f t="shared" si="73"/>
        <v>0</v>
      </c>
      <c r="O156" s="112"/>
      <c r="P156" s="52">
        <f t="shared" si="74"/>
        <v>0</v>
      </c>
      <c r="Q156" s="52"/>
    </row>
    <row r="157" spans="1:17" s="57" customFormat="1" ht="64.5" hidden="1" customHeight="1">
      <c r="A157" s="107">
        <v>6</v>
      </c>
      <c r="B157" s="337" t="s">
        <v>121</v>
      </c>
      <c r="C157" s="325"/>
      <c r="D157" s="325"/>
      <c r="E157" s="325"/>
      <c r="F157" s="108" t="s">
        <v>49</v>
      </c>
      <c r="G157" s="108"/>
      <c r="H157" s="323" t="str">
        <f>$D$30</f>
        <v>RED</v>
      </c>
      <c r="I157" s="324"/>
      <c r="J157" s="110" t="s">
        <v>117</v>
      </c>
      <c r="K157" s="319">
        <f>$Q$30</f>
        <v>0</v>
      </c>
      <c r="L157" s="320"/>
      <c r="M157" s="111">
        <f t="shared" si="100"/>
        <v>0.04</v>
      </c>
      <c r="N157" s="110">
        <f t="shared" si="73"/>
        <v>0</v>
      </c>
      <c r="O157" s="112"/>
      <c r="P157" s="52">
        <f t="shared" si="74"/>
        <v>0</v>
      </c>
      <c r="Q157" s="52"/>
    </row>
    <row r="158" spans="1:17" s="57" customFormat="1" ht="64.5" customHeight="1">
      <c r="A158" s="107">
        <v>6</v>
      </c>
      <c r="B158" s="337" t="s">
        <v>121</v>
      </c>
      <c r="C158" s="325"/>
      <c r="D158" s="325"/>
      <c r="E158" s="325"/>
      <c r="F158" s="108" t="s">
        <v>49</v>
      </c>
      <c r="G158" s="108"/>
      <c r="H158" s="323" t="str">
        <f>$D$37</f>
        <v>KHAKI</v>
      </c>
      <c r="I158" s="324"/>
      <c r="J158" s="110" t="s">
        <v>117</v>
      </c>
      <c r="K158" s="319">
        <f>$Q$49</f>
        <v>428</v>
      </c>
      <c r="L158" s="320"/>
      <c r="M158" s="111">
        <f>M152*2</f>
        <v>0.18181818181818182</v>
      </c>
      <c r="N158" s="110">
        <f t="shared" si="73"/>
        <v>77.818181818181827</v>
      </c>
      <c r="O158" s="112">
        <f>ROUNDUP(N158*3%,0)</f>
        <v>3</v>
      </c>
      <c r="P158" s="52">
        <f t="shared" si="74"/>
        <v>81</v>
      </c>
      <c r="Q158" s="52"/>
    </row>
    <row r="159" spans="1:17" s="57" customFormat="1" ht="64.5" hidden="1" customHeight="1">
      <c r="A159" s="107">
        <v>6</v>
      </c>
      <c r="B159" s="337" t="s">
        <v>121</v>
      </c>
      <c r="C159" s="325"/>
      <c r="D159" s="325"/>
      <c r="E159" s="325"/>
      <c r="F159" s="108" t="s">
        <v>49</v>
      </c>
      <c r="G159" s="108"/>
      <c r="H159" s="323" t="str">
        <f>$D$40</f>
        <v>GREY HEATHER</v>
      </c>
      <c r="I159" s="324"/>
      <c r="J159" s="110" t="s">
        <v>117</v>
      </c>
      <c r="K159" s="319">
        <f>$Q$42</f>
        <v>0</v>
      </c>
      <c r="L159" s="320"/>
      <c r="M159" s="111">
        <f t="shared" si="100"/>
        <v>0.18181818181818182</v>
      </c>
      <c r="N159" s="110">
        <f t="shared" ref="N159" si="101">K159*M159</f>
        <v>0</v>
      </c>
      <c r="O159" s="112"/>
      <c r="P159" s="52">
        <f t="shared" ref="P159" si="102">ROUNDUP(O159+N159,0)</f>
        <v>0</v>
      </c>
      <c r="Q159" s="52"/>
    </row>
    <row r="160" spans="1:17" s="57" customFormat="1" ht="64.5" hidden="1" customHeight="1">
      <c r="A160" s="107">
        <v>6</v>
      </c>
      <c r="B160" s="337" t="s">
        <v>121</v>
      </c>
      <c r="C160" s="325"/>
      <c r="D160" s="325"/>
      <c r="E160" s="325"/>
      <c r="F160" s="108" t="s">
        <v>49</v>
      </c>
      <c r="G160" s="108"/>
      <c r="H160" s="323" t="str">
        <f t="shared" si="83"/>
        <v>BONE</v>
      </c>
      <c r="I160" s="324"/>
      <c r="J160" s="110" t="s">
        <v>117</v>
      </c>
      <c r="K160" s="319">
        <f t="shared" si="84"/>
        <v>0</v>
      </c>
      <c r="L160" s="320"/>
      <c r="M160" s="111">
        <f t="shared" si="100"/>
        <v>0.04</v>
      </c>
      <c r="N160" s="110">
        <f t="shared" ref="N160" si="103">K160*M160</f>
        <v>0</v>
      </c>
      <c r="O160" s="112"/>
      <c r="P160" s="52">
        <f t="shared" ref="P160" si="104">ROUNDUP(O160+N160,0)</f>
        <v>0</v>
      </c>
      <c r="Q160" s="52"/>
    </row>
    <row r="161" spans="1:17" s="57" customFormat="1" ht="64.5" hidden="1" customHeight="1">
      <c r="A161" s="107">
        <v>7</v>
      </c>
      <c r="B161" s="337" t="s">
        <v>122</v>
      </c>
      <c r="C161" s="325"/>
      <c r="D161" s="325"/>
      <c r="E161" s="325"/>
      <c r="F161" s="108" t="s">
        <v>119</v>
      </c>
      <c r="G161" s="108"/>
      <c r="H161" s="323" t="str">
        <f>$D$18</f>
        <v>GREY HEATHER</v>
      </c>
      <c r="I161" s="324" t="str">
        <f>$E$54</f>
        <v>WASHED BLACK 19-4008 TCX</v>
      </c>
      <c r="J161" s="110" t="s">
        <v>117</v>
      </c>
      <c r="K161" s="319">
        <f>$Q$20</f>
        <v>0</v>
      </c>
      <c r="L161" s="320"/>
      <c r="M161" s="111">
        <f t="shared" ref="M161:M166" si="105">M149</f>
        <v>0.02</v>
      </c>
      <c r="N161" s="110">
        <f t="shared" si="73"/>
        <v>0</v>
      </c>
      <c r="O161" s="112"/>
      <c r="P161" s="52">
        <f t="shared" si="74"/>
        <v>0</v>
      </c>
      <c r="Q161" s="52"/>
    </row>
    <row r="162" spans="1:17" s="57" customFormat="1" ht="64.5" hidden="1" customHeight="1">
      <c r="A162" s="107">
        <v>7</v>
      </c>
      <c r="B162" s="337" t="s">
        <v>122</v>
      </c>
      <c r="C162" s="325"/>
      <c r="D162" s="325"/>
      <c r="E162" s="325"/>
      <c r="F162" s="108" t="s">
        <v>119</v>
      </c>
      <c r="G162" s="108"/>
      <c r="H162" s="323" t="str">
        <f>$D$25</f>
        <v>NAVY</v>
      </c>
      <c r="I162" s="324"/>
      <c r="J162" s="110" t="s">
        <v>117</v>
      </c>
      <c r="K162" s="319">
        <f>$Q$25</f>
        <v>0</v>
      </c>
      <c r="L162" s="320"/>
      <c r="M162" s="111">
        <f t="shared" si="105"/>
        <v>0.02</v>
      </c>
      <c r="N162" s="110">
        <f t="shared" si="73"/>
        <v>0</v>
      </c>
      <c r="O162" s="112"/>
      <c r="P162" s="52">
        <f t="shared" si="74"/>
        <v>0</v>
      </c>
      <c r="Q162" s="52"/>
    </row>
    <row r="163" spans="1:17" s="57" customFormat="1" ht="64.5" hidden="1" customHeight="1">
      <c r="A163" s="107">
        <v>7</v>
      </c>
      <c r="B163" s="338" t="s">
        <v>122</v>
      </c>
      <c r="C163" s="339"/>
      <c r="D163" s="339"/>
      <c r="E163" s="340"/>
      <c r="F163" s="108" t="s">
        <v>119</v>
      </c>
      <c r="G163" s="108"/>
      <c r="H163" s="323" t="str">
        <f>$D$30</f>
        <v>RED</v>
      </c>
      <c r="I163" s="324"/>
      <c r="J163" s="110" t="s">
        <v>117</v>
      </c>
      <c r="K163" s="319">
        <f>$Q$30</f>
        <v>0</v>
      </c>
      <c r="L163" s="320"/>
      <c r="M163" s="111">
        <f t="shared" si="105"/>
        <v>0.02</v>
      </c>
      <c r="N163" s="110">
        <f t="shared" si="73"/>
        <v>0</v>
      </c>
      <c r="O163" s="112"/>
      <c r="P163" s="52">
        <f t="shared" si="74"/>
        <v>0</v>
      </c>
      <c r="Q163" s="52"/>
    </row>
    <row r="164" spans="1:17" s="57" customFormat="1" ht="64.5" customHeight="1">
      <c r="A164" s="107">
        <v>7</v>
      </c>
      <c r="B164" s="338" t="s">
        <v>122</v>
      </c>
      <c r="C164" s="339"/>
      <c r="D164" s="339"/>
      <c r="E164" s="340"/>
      <c r="F164" s="108" t="s">
        <v>119</v>
      </c>
      <c r="G164" s="108"/>
      <c r="H164" s="323" t="str">
        <f>$D$37</f>
        <v>KHAKI</v>
      </c>
      <c r="I164" s="324"/>
      <c r="J164" s="110" t="s">
        <v>117</v>
      </c>
      <c r="K164" s="319">
        <f>$Q$49</f>
        <v>428</v>
      </c>
      <c r="L164" s="320"/>
      <c r="M164" s="111">
        <f>M152</f>
        <v>9.0909090909090912E-2</v>
      </c>
      <c r="N164" s="110">
        <f t="shared" si="73"/>
        <v>38.909090909090914</v>
      </c>
      <c r="O164" s="112">
        <f>ROUNDUP(N164*3%,0)</f>
        <v>2</v>
      </c>
      <c r="P164" s="52">
        <f t="shared" si="74"/>
        <v>41</v>
      </c>
      <c r="Q164" s="52"/>
    </row>
    <row r="165" spans="1:17" s="57" customFormat="1" ht="64.5" hidden="1" customHeight="1">
      <c r="A165" s="107">
        <v>7</v>
      </c>
      <c r="B165" s="338" t="s">
        <v>122</v>
      </c>
      <c r="C165" s="339"/>
      <c r="D165" s="339"/>
      <c r="E165" s="340"/>
      <c r="F165" s="108" t="s">
        <v>119</v>
      </c>
      <c r="G165" s="108"/>
      <c r="H165" s="323" t="str">
        <f>$D$40</f>
        <v>GREY HEATHER</v>
      </c>
      <c r="I165" s="324"/>
      <c r="J165" s="110" t="s">
        <v>117</v>
      </c>
      <c r="K165" s="319">
        <f>$Q$42</f>
        <v>0</v>
      </c>
      <c r="L165" s="320"/>
      <c r="M165" s="111">
        <f t="shared" si="105"/>
        <v>9.0909090909090912E-2</v>
      </c>
      <c r="N165" s="110">
        <f t="shared" ref="N165" si="106">K165*M165</f>
        <v>0</v>
      </c>
      <c r="O165" s="112"/>
      <c r="P165" s="52">
        <f t="shared" ref="P165" si="107">ROUNDUP(O165+N165,0)</f>
        <v>0</v>
      </c>
      <c r="Q165" s="52"/>
    </row>
    <row r="166" spans="1:17" s="57" customFormat="1" ht="64.5" hidden="1" customHeight="1">
      <c r="A166" s="107">
        <v>7</v>
      </c>
      <c r="B166" s="338" t="s">
        <v>122</v>
      </c>
      <c r="C166" s="339"/>
      <c r="D166" s="339"/>
      <c r="E166" s="340"/>
      <c r="F166" s="108" t="s">
        <v>119</v>
      </c>
      <c r="G166" s="108"/>
      <c r="H166" s="323" t="str">
        <f t="shared" si="83"/>
        <v>BONE</v>
      </c>
      <c r="I166" s="324"/>
      <c r="J166" s="110" t="s">
        <v>117</v>
      </c>
      <c r="K166" s="319">
        <f t="shared" si="84"/>
        <v>0</v>
      </c>
      <c r="L166" s="320"/>
      <c r="M166" s="111">
        <f t="shared" si="105"/>
        <v>0.02</v>
      </c>
      <c r="N166" s="110">
        <f t="shared" ref="N166" si="108">K166*M166</f>
        <v>0</v>
      </c>
      <c r="O166" s="112"/>
      <c r="P166" s="52">
        <f t="shared" ref="P166" si="109">ROUNDUP(O166+N166,0)</f>
        <v>0</v>
      </c>
      <c r="Q166" s="52"/>
    </row>
    <row r="167" spans="1:17" s="57" customFormat="1" ht="64.5" hidden="1" customHeight="1">
      <c r="A167" s="107">
        <v>8</v>
      </c>
      <c r="B167" s="338" t="s">
        <v>123</v>
      </c>
      <c r="C167" s="339"/>
      <c r="D167" s="339"/>
      <c r="E167" s="340"/>
      <c r="F167" s="108" t="s">
        <v>35</v>
      </c>
      <c r="G167" s="108"/>
      <c r="H167" s="323" t="str">
        <f>$D$18</f>
        <v>GREY HEATHER</v>
      </c>
      <c r="I167" s="324" t="str">
        <f>$E$54</f>
        <v>WASHED BLACK 19-4008 TCX</v>
      </c>
      <c r="J167" s="110" t="s">
        <v>117</v>
      </c>
      <c r="K167" s="319">
        <f>$Q$20</f>
        <v>0</v>
      </c>
      <c r="L167" s="320"/>
      <c r="M167" s="110">
        <v>1</v>
      </c>
      <c r="N167" s="110">
        <f>K167*M167</f>
        <v>0</v>
      </c>
      <c r="O167" s="112"/>
      <c r="P167" s="52">
        <f t="shared" si="74"/>
        <v>0</v>
      </c>
      <c r="Q167" s="334" t="s">
        <v>172</v>
      </c>
    </row>
    <row r="168" spans="1:17" s="57" customFormat="1" ht="64.5" hidden="1" customHeight="1">
      <c r="A168" s="107">
        <v>8</v>
      </c>
      <c r="B168" s="337" t="s">
        <v>123</v>
      </c>
      <c r="C168" s="325"/>
      <c r="D168" s="325"/>
      <c r="E168" s="325"/>
      <c r="F168" s="108" t="s">
        <v>35</v>
      </c>
      <c r="G168" s="108"/>
      <c r="H168" s="323" t="str">
        <f>$D$25</f>
        <v>NAVY</v>
      </c>
      <c r="I168" s="324"/>
      <c r="J168" s="110" t="s">
        <v>117</v>
      </c>
      <c r="K168" s="319">
        <f>$Q$25</f>
        <v>0</v>
      </c>
      <c r="L168" s="320"/>
      <c r="M168" s="110">
        <v>1</v>
      </c>
      <c r="N168" s="110">
        <f t="shared" ref="N168:N176" si="110">K168*M168</f>
        <v>0</v>
      </c>
      <c r="O168" s="112"/>
      <c r="P168" s="52">
        <f t="shared" si="74"/>
        <v>0</v>
      </c>
      <c r="Q168" s="335"/>
    </row>
    <row r="169" spans="1:17" s="57" customFormat="1" ht="64.5" hidden="1" customHeight="1">
      <c r="A169" s="107">
        <v>8</v>
      </c>
      <c r="B169" s="337" t="s">
        <v>123</v>
      </c>
      <c r="C169" s="325"/>
      <c r="D169" s="325"/>
      <c r="E169" s="325"/>
      <c r="F169" s="108" t="s">
        <v>35</v>
      </c>
      <c r="G169" s="108"/>
      <c r="H169" s="323" t="str">
        <f>$D$30</f>
        <v>RED</v>
      </c>
      <c r="I169" s="324"/>
      <c r="J169" s="110" t="s">
        <v>117</v>
      </c>
      <c r="K169" s="319">
        <f>$Q$30</f>
        <v>0</v>
      </c>
      <c r="L169" s="320"/>
      <c r="M169" s="110">
        <v>1</v>
      </c>
      <c r="N169" s="110">
        <f t="shared" si="110"/>
        <v>0</v>
      </c>
      <c r="O169" s="112"/>
      <c r="P169" s="52">
        <f t="shared" si="74"/>
        <v>0</v>
      </c>
      <c r="Q169" s="335"/>
    </row>
    <row r="170" spans="1:17" s="57" customFormat="1" ht="64.5" customHeight="1">
      <c r="A170" s="107">
        <v>8</v>
      </c>
      <c r="B170" s="337" t="s">
        <v>123</v>
      </c>
      <c r="C170" s="325"/>
      <c r="D170" s="325"/>
      <c r="E170" s="325"/>
      <c r="F170" s="108" t="s">
        <v>35</v>
      </c>
      <c r="G170" s="108"/>
      <c r="H170" s="323" t="str">
        <f>$D$37</f>
        <v>KHAKI</v>
      </c>
      <c r="I170" s="324"/>
      <c r="J170" s="110" t="s">
        <v>117</v>
      </c>
      <c r="K170" s="319">
        <f>$Q$49</f>
        <v>428</v>
      </c>
      <c r="L170" s="320"/>
      <c r="M170" s="110">
        <v>1</v>
      </c>
      <c r="N170" s="110">
        <f t="shared" si="110"/>
        <v>428</v>
      </c>
      <c r="O170" s="112">
        <f>ROUNDUP(N170*3%,0)</f>
        <v>13</v>
      </c>
      <c r="P170" s="52">
        <f t="shared" si="74"/>
        <v>441</v>
      </c>
      <c r="Q170" s="335"/>
    </row>
    <row r="171" spans="1:17" s="57" customFormat="1" ht="64.5" hidden="1" customHeight="1">
      <c r="A171" s="107">
        <v>8</v>
      </c>
      <c r="B171" s="337" t="s">
        <v>123</v>
      </c>
      <c r="C171" s="325"/>
      <c r="D171" s="325"/>
      <c r="E171" s="325"/>
      <c r="F171" s="108" t="s">
        <v>35</v>
      </c>
      <c r="G171" s="108"/>
      <c r="H171" s="323" t="str">
        <f>$D$40</f>
        <v>GREY HEATHER</v>
      </c>
      <c r="I171" s="324"/>
      <c r="J171" s="110" t="s">
        <v>117</v>
      </c>
      <c r="K171" s="319">
        <f>$Q$42</f>
        <v>0</v>
      </c>
      <c r="L171" s="320"/>
      <c r="M171" s="110">
        <v>1</v>
      </c>
      <c r="N171" s="110">
        <f t="shared" ref="N171" si="111">K171*M171</f>
        <v>0</v>
      </c>
      <c r="O171" s="112"/>
      <c r="P171" s="52">
        <f t="shared" ref="P171" si="112">ROUNDUP(O171+N171,0)</f>
        <v>0</v>
      </c>
      <c r="Q171" s="335"/>
    </row>
    <row r="172" spans="1:17" s="57" customFormat="1" ht="64.5" hidden="1" customHeight="1">
      <c r="A172" s="107">
        <v>8</v>
      </c>
      <c r="B172" s="337" t="s">
        <v>123</v>
      </c>
      <c r="C172" s="325"/>
      <c r="D172" s="325"/>
      <c r="E172" s="325"/>
      <c r="F172" s="108" t="s">
        <v>35</v>
      </c>
      <c r="G172" s="108"/>
      <c r="H172" s="323" t="str">
        <f t="shared" si="83"/>
        <v>BONE</v>
      </c>
      <c r="I172" s="324"/>
      <c r="J172" s="110" t="s">
        <v>117</v>
      </c>
      <c r="K172" s="319">
        <f t="shared" si="84"/>
        <v>0</v>
      </c>
      <c r="L172" s="320"/>
      <c r="M172" s="110">
        <v>1</v>
      </c>
      <c r="N172" s="110">
        <f t="shared" ref="N172" si="113">K172*M172</f>
        <v>0</v>
      </c>
      <c r="O172" s="112"/>
      <c r="P172" s="52">
        <f t="shared" ref="P172" si="114">ROUNDUP(O172+N172,0)</f>
        <v>0</v>
      </c>
      <c r="Q172" s="336"/>
    </row>
    <row r="173" spans="1:17" s="57" customFormat="1" ht="64.5" hidden="1" customHeight="1">
      <c r="A173" s="107">
        <v>9</v>
      </c>
      <c r="B173" s="337" t="s">
        <v>124</v>
      </c>
      <c r="C173" s="325"/>
      <c r="D173" s="325"/>
      <c r="E173" s="325"/>
      <c r="F173" s="108" t="s">
        <v>119</v>
      </c>
      <c r="G173" s="108"/>
      <c r="H173" s="323" t="str">
        <f>$D$18</f>
        <v>GREY HEATHER</v>
      </c>
      <c r="I173" s="324" t="str">
        <f>$E$54</f>
        <v>WASHED BLACK 19-4008 TCX</v>
      </c>
      <c r="J173" s="110" t="s">
        <v>117</v>
      </c>
      <c r="K173" s="319">
        <f>$Q$20</f>
        <v>0</v>
      </c>
      <c r="L173" s="320"/>
      <c r="M173" s="110">
        <v>1</v>
      </c>
      <c r="N173" s="110">
        <f t="shared" si="110"/>
        <v>0</v>
      </c>
      <c r="O173" s="112"/>
      <c r="P173" s="52">
        <f t="shared" si="74"/>
        <v>0</v>
      </c>
      <c r="Q173" s="334" t="s">
        <v>172</v>
      </c>
    </row>
    <row r="174" spans="1:17" s="57" customFormat="1" ht="64.5" hidden="1" customHeight="1">
      <c r="A174" s="107">
        <v>9</v>
      </c>
      <c r="B174" s="338" t="s">
        <v>124</v>
      </c>
      <c r="C174" s="339"/>
      <c r="D174" s="339"/>
      <c r="E174" s="340"/>
      <c r="F174" s="108" t="s">
        <v>119</v>
      </c>
      <c r="G174" s="108"/>
      <c r="H174" s="323" t="str">
        <f>$D$25</f>
        <v>NAVY</v>
      </c>
      <c r="I174" s="324"/>
      <c r="J174" s="110" t="s">
        <v>117</v>
      </c>
      <c r="K174" s="319">
        <f>$Q$25</f>
        <v>0</v>
      </c>
      <c r="L174" s="320"/>
      <c r="M174" s="110">
        <v>1</v>
      </c>
      <c r="N174" s="110">
        <f t="shared" si="110"/>
        <v>0</v>
      </c>
      <c r="O174" s="112"/>
      <c r="P174" s="52">
        <f t="shared" si="74"/>
        <v>0</v>
      </c>
      <c r="Q174" s="335"/>
    </row>
    <row r="175" spans="1:17" s="57" customFormat="1" ht="64.5" hidden="1" customHeight="1">
      <c r="A175" s="107">
        <v>9</v>
      </c>
      <c r="B175" s="338" t="s">
        <v>124</v>
      </c>
      <c r="C175" s="339"/>
      <c r="D175" s="339"/>
      <c r="E175" s="340"/>
      <c r="F175" s="108" t="s">
        <v>119</v>
      </c>
      <c r="G175" s="108"/>
      <c r="H175" s="323" t="str">
        <f>$D$30</f>
        <v>RED</v>
      </c>
      <c r="I175" s="324"/>
      <c r="J175" s="110" t="s">
        <v>117</v>
      </c>
      <c r="K175" s="319">
        <f>$Q$30</f>
        <v>0</v>
      </c>
      <c r="L175" s="320"/>
      <c r="M175" s="110">
        <v>1</v>
      </c>
      <c r="N175" s="110">
        <f t="shared" si="110"/>
        <v>0</v>
      </c>
      <c r="O175" s="112"/>
      <c r="P175" s="52">
        <f t="shared" si="74"/>
        <v>0</v>
      </c>
      <c r="Q175" s="335"/>
    </row>
    <row r="176" spans="1:17" s="57" customFormat="1" ht="64.5" customHeight="1">
      <c r="A176" s="107">
        <v>9</v>
      </c>
      <c r="B176" s="338" t="s">
        <v>124</v>
      </c>
      <c r="C176" s="339"/>
      <c r="D176" s="339"/>
      <c r="E176" s="340"/>
      <c r="F176" s="108" t="s">
        <v>119</v>
      </c>
      <c r="G176" s="108"/>
      <c r="H176" s="323" t="str">
        <f>$D$37</f>
        <v>KHAKI</v>
      </c>
      <c r="I176" s="324"/>
      <c r="J176" s="110" t="s">
        <v>117</v>
      </c>
      <c r="K176" s="319">
        <f>$Q$49</f>
        <v>428</v>
      </c>
      <c r="L176" s="320"/>
      <c r="M176" s="110">
        <v>1</v>
      </c>
      <c r="N176" s="110">
        <f t="shared" si="110"/>
        <v>428</v>
      </c>
      <c r="O176" s="112">
        <f>ROUNDUP(N176*3%,0)</f>
        <v>13</v>
      </c>
      <c r="P176" s="52">
        <f t="shared" si="74"/>
        <v>441</v>
      </c>
      <c r="Q176" s="335"/>
    </row>
    <row r="177" spans="1:17" s="57" customFormat="1" ht="64.5" hidden="1" customHeight="1">
      <c r="A177" s="107">
        <v>9</v>
      </c>
      <c r="B177" s="338" t="s">
        <v>124</v>
      </c>
      <c r="C177" s="339"/>
      <c r="D177" s="339"/>
      <c r="E177" s="340"/>
      <c r="F177" s="108" t="s">
        <v>119</v>
      </c>
      <c r="G177" s="108"/>
      <c r="H177" s="323" t="str">
        <f>$D$40</f>
        <v>GREY HEATHER</v>
      </c>
      <c r="I177" s="324"/>
      <c r="J177" s="110" t="s">
        <v>117</v>
      </c>
      <c r="K177" s="319">
        <f>$Q$42</f>
        <v>0</v>
      </c>
      <c r="L177" s="320"/>
      <c r="M177" s="110">
        <v>1</v>
      </c>
      <c r="N177" s="110">
        <f t="shared" ref="N177" si="115">K177*M177</f>
        <v>0</v>
      </c>
      <c r="O177" s="112"/>
      <c r="P177" s="52">
        <f t="shared" ref="P177" si="116">ROUNDUP(O177+N177,0)</f>
        <v>0</v>
      </c>
      <c r="Q177" s="335"/>
    </row>
    <row r="178" spans="1:17" s="57" customFormat="1" ht="64.5" hidden="1" customHeight="1">
      <c r="A178" s="107">
        <v>9</v>
      </c>
      <c r="B178" s="338" t="s">
        <v>124</v>
      </c>
      <c r="C178" s="339"/>
      <c r="D178" s="339"/>
      <c r="E178" s="340"/>
      <c r="F178" s="108" t="s">
        <v>119</v>
      </c>
      <c r="G178" s="108"/>
      <c r="H178" s="323" t="str">
        <f t="shared" si="83"/>
        <v>BONE</v>
      </c>
      <c r="I178" s="324"/>
      <c r="J178" s="110" t="s">
        <v>117</v>
      </c>
      <c r="K178" s="319">
        <f t="shared" si="84"/>
        <v>0</v>
      </c>
      <c r="L178" s="320"/>
      <c r="M178" s="110">
        <v>1</v>
      </c>
      <c r="N178" s="110">
        <f t="shared" ref="N178" si="117">K178*M178</f>
        <v>0</v>
      </c>
      <c r="O178" s="112"/>
      <c r="P178" s="52">
        <f t="shared" ref="P178" si="118">ROUNDUP(O178+N178,0)</f>
        <v>0</v>
      </c>
      <c r="Q178" s="336"/>
    </row>
    <row r="179" spans="1:17" s="57" customFormat="1" ht="64.5" customHeight="1">
      <c r="A179" s="107">
        <v>10</v>
      </c>
      <c r="B179" s="338" t="s">
        <v>136</v>
      </c>
      <c r="C179" s="339"/>
      <c r="D179" s="339"/>
      <c r="E179" s="340"/>
      <c r="F179" s="108" t="s">
        <v>158</v>
      </c>
      <c r="G179" s="108"/>
      <c r="H179" s="353" t="s">
        <v>138</v>
      </c>
      <c r="I179" s="354">
        <v>42</v>
      </c>
      <c r="J179" s="110" t="s">
        <v>137</v>
      </c>
      <c r="K179" s="319">
        <v>16</v>
      </c>
      <c r="L179" s="320"/>
      <c r="M179" s="111">
        <f>M152*2</f>
        <v>0.18181818181818182</v>
      </c>
      <c r="N179" s="110">
        <f>K179*M179</f>
        <v>2.9090909090909092</v>
      </c>
      <c r="O179" s="112">
        <f>ROUNDUP(N179*3%,0)</f>
        <v>1</v>
      </c>
      <c r="P179" s="52">
        <f t="shared" si="74"/>
        <v>4</v>
      </c>
      <c r="Q179" s="406" t="s">
        <v>245</v>
      </c>
    </row>
    <row r="180" spans="1:17" s="57" customFormat="1" ht="64.5" customHeight="1">
      <c r="A180" s="107">
        <v>10</v>
      </c>
      <c r="B180" s="338" t="s">
        <v>136</v>
      </c>
      <c r="C180" s="339"/>
      <c r="D180" s="339"/>
      <c r="E180" s="340"/>
      <c r="F180" s="241" t="s">
        <v>243</v>
      </c>
      <c r="G180" s="241"/>
      <c r="H180" s="353">
        <v>30</v>
      </c>
      <c r="I180" s="354">
        <v>42</v>
      </c>
      <c r="J180" s="110" t="s">
        <v>137</v>
      </c>
      <c r="K180" s="319">
        <v>60</v>
      </c>
      <c r="L180" s="320"/>
      <c r="M180" s="111">
        <f>M153*2</f>
        <v>0.18181818181818182</v>
      </c>
      <c r="N180" s="110">
        <f>K180*M180</f>
        <v>10.90909090909091</v>
      </c>
      <c r="O180" s="112">
        <f t="shared" ref="O180:O185" si="119">ROUNDUP(N180*3%,0)</f>
        <v>1</v>
      </c>
      <c r="P180" s="52">
        <f t="shared" si="74"/>
        <v>12</v>
      </c>
      <c r="Q180" s="407"/>
    </row>
    <row r="181" spans="1:17" s="57" customFormat="1" ht="64.5" customHeight="1">
      <c r="A181" s="107">
        <v>10</v>
      </c>
      <c r="B181" s="338" t="s">
        <v>136</v>
      </c>
      <c r="C181" s="339"/>
      <c r="D181" s="339"/>
      <c r="E181" s="340"/>
      <c r="F181" s="108" t="s">
        <v>159</v>
      </c>
      <c r="G181" s="241"/>
      <c r="H181" s="353">
        <v>31</v>
      </c>
      <c r="I181" s="354">
        <v>42</v>
      </c>
      <c r="J181" s="110" t="s">
        <v>137</v>
      </c>
      <c r="K181" s="319">
        <v>76</v>
      </c>
      <c r="L181" s="320"/>
      <c r="M181" s="111">
        <v>0.18181818181818182</v>
      </c>
      <c r="N181" s="110">
        <f t="shared" ref="N181:N185" si="120">K181*M181</f>
        <v>13.818181818181818</v>
      </c>
      <c r="O181" s="112">
        <f t="shared" si="119"/>
        <v>1</v>
      </c>
      <c r="P181" s="52">
        <f t="shared" si="74"/>
        <v>15</v>
      </c>
      <c r="Q181" s="407"/>
    </row>
    <row r="182" spans="1:17" s="57" customFormat="1" ht="64.5" customHeight="1">
      <c r="A182" s="107">
        <v>10</v>
      </c>
      <c r="B182" s="338" t="s">
        <v>136</v>
      </c>
      <c r="C182" s="339"/>
      <c r="D182" s="339"/>
      <c r="E182" s="340"/>
      <c r="F182" s="108" t="s">
        <v>160</v>
      </c>
      <c r="G182" s="108"/>
      <c r="H182" s="353">
        <v>52</v>
      </c>
      <c r="I182" s="354" t="s">
        <v>138</v>
      </c>
      <c r="J182" s="110" t="s">
        <v>137</v>
      </c>
      <c r="K182" s="319">
        <v>10</v>
      </c>
      <c r="L182" s="320"/>
      <c r="M182" s="111">
        <v>0.18181818181818182</v>
      </c>
      <c r="N182" s="110">
        <f t="shared" si="120"/>
        <v>1.8181818181818183</v>
      </c>
      <c r="O182" s="112">
        <f t="shared" si="119"/>
        <v>1</v>
      </c>
      <c r="P182" s="52">
        <f t="shared" si="74"/>
        <v>3</v>
      </c>
      <c r="Q182" s="407"/>
    </row>
    <row r="183" spans="1:17" s="57" customFormat="1" ht="64.5" customHeight="1">
      <c r="A183" s="107">
        <v>10</v>
      </c>
      <c r="B183" s="338" t="s">
        <v>136</v>
      </c>
      <c r="C183" s="339"/>
      <c r="D183" s="339"/>
      <c r="E183" s="340"/>
      <c r="F183" s="108" t="s">
        <v>244</v>
      </c>
      <c r="G183" s="108"/>
      <c r="H183" s="353">
        <v>96</v>
      </c>
      <c r="I183" s="354" t="s">
        <v>139</v>
      </c>
      <c r="J183" s="110" t="s">
        <v>137</v>
      </c>
      <c r="K183" s="319">
        <v>12</v>
      </c>
      <c r="L183" s="320"/>
      <c r="M183" s="111">
        <v>0.18181818181818182</v>
      </c>
      <c r="N183" s="110">
        <f t="shared" si="120"/>
        <v>2.1818181818181817</v>
      </c>
      <c r="O183" s="112">
        <f t="shared" si="119"/>
        <v>1</v>
      </c>
      <c r="P183" s="52">
        <f t="shared" si="74"/>
        <v>4</v>
      </c>
      <c r="Q183" s="407"/>
    </row>
    <row r="184" spans="1:17" s="57" customFormat="1" ht="64.5" customHeight="1">
      <c r="A184" s="107">
        <v>10</v>
      </c>
      <c r="B184" s="338" t="s">
        <v>136</v>
      </c>
      <c r="C184" s="339"/>
      <c r="D184" s="339"/>
      <c r="E184" s="340"/>
      <c r="F184" s="108" t="s">
        <v>161</v>
      </c>
      <c r="G184" s="108"/>
      <c r="H184" s="353">
        <v>41</v>
      </c>
      <c r="I184" s="354" t="s">
        <v>139</v>
      </c>
      <c r="J184" s="110" t="s">
        <v>137</v>
      </c>
      <c r="K184" s="319">
        <v>19</v>
      </c>
      <c r="L184" s="320"/>
      <c r="M184" s="111">
        <v>0.18181818181818182</v>
      </c>
      <c r="N184" s="110">
        <f t="shared" si="120"/>
        <v>3.4545454545454546</v>
      </c>
      <c r="O184" s="112">
        <f t="shared" si="119"/>
        <v>1</v>
      </c>
      <c r="P184" s="52">
        <f t="shared" si="74"/>
        <v>5</v>
      </c>
      <c r="Q184" s="407"/>
    </row>
    <row r="185" spans="1:17" s="57" customFormat="1" ht="64.5" customHeight="1">
      <c r="A185" s="107">
        <v>10</v>
      </c>
      <c r="B185" s="338" t="s">
        <v>136</v>
      </c>
      <c r="C185" s="339"/>
      <c r="D185" s="339"/>
      <c r="E185" s="340"/>
      <c r="F185" s="108" t="s">
        <v>35</v>
      </c>
      <c r="G185" s="108"/>
      <c r="H185" s="353">
        <v>42</v>
      </c>
      <c r="I185" s="354" t="s">
        <v>139</v>
      </c>
      <c r="J185" s="110" t="s">
        <v>137</v>
      </c>
      <c r="K185" s="319">
        <v>56</v>
      </c>
      <c r="L185" s="320"/>
      <c r="M185" s="111">
        <v>0.18181818181818182</v>
      </c>
      <c r="N185" s="110">
        <f t="shared" si="120"/>
        <v>10.181818181818182</v>
      </c>
      <c r="O185" s="112">
        <f t="shared" si="119"/>
        <v>1</v>
      </c>
      <c r="P185" s="52">
        <f t="shared" si="74"/>
        <v>12</v>
      </c>
      <c r="Q185" s="408"/>
    </row>
    <row r="186" spans="1:17" s="14" customFormat="1" ht="33" customHeight="1">
      <c r="B186" s="102" t="s">
        <v>61</v>
      </c>
      <c r="C186" s="103"/>
      <c r="D186" s="104"/>
      <c r="E186" s="104"/>
      <c r="F186" s="104"/>
      <c r="G186" s="105"/>
      <c r="H186" s="104"/>
      <c r="I186" s="104"/>
      <c r="J186" s="341" t="s">
        <v>31</v>
      </c>
      <c r="K186" s="341"/>
      <c r="L186" s="341"/>
      <c r="M186" s="341"/>
      <c r="N186" s="341"/>
      <c r="O186" s="56"/>
      <c r="P186" s="56"/>
      <c r="Q186" s="57"/>
    </row>
    <row r="187" spans="1:17" s="251" customFormat="1" ht="36.5" customHeight="1">
      <c r="A187" s="251">
        <v>1</v>
      </c>
      <c r="B187" s="248" t="s">
        <v>247</v>
      </c>
      <c r="C187" s="252" t="s">
        <v>208</v>
      </c>
      <c r="D187" s="253"/>
      <c r="E187" s="253"/>
      <c r="F187" s="253"/>
      <c r="G187" s="249"/>
      <c r="H187" s="249"/>
      <c r="I187" s="249"/>
      <c r="J187" s="249"/>
      <c r="K187" s="250"/>
      <c r="L187" s="250"/>
      <c r="M187" s="249"/>
      <c r="N187" s="249"/>
      <c r="O187" s="249"/>
      <c r="P187" s="249"/>
      <c r="Q187" s="249"/>
    </row>
    <row r="188" spans="1:17" s="213" customFormat="1" ht="23" customHeight="1">
      <c r="G188" s="242"/>
    </row>
    <row r="189" spans="1:17" s="14" customFormat="1" ht="34.5" hidden="1" customHeight="1">
      <c r="A189" s="113"/>
      <c r="B189" s="342" t="s">
        <v>46</v>
      </c>
      <c r="C189" s="343"/>
      <c r="D189" s="343"/>
      <c r="E189" s="343"/>
      <c r="F189" s="343"/>
      <c r="G189" s="343"/>
      <c r="H189" s="343"/>
      <c r="I189" s="414"/>
      <c r="J189" s="58"/>
      <c r="K189" s="18"/>
      <c r="L189" s="18"/>
      <c r="M189" s="58"/>
      <c r="N189" s="58"/>
      <c r="O189" s="58"/>
      <c r="P189" s="58"/>
      <c r="Q189" s="58"/>
    </row>
    <row r="190" spans="1:17" s="14" customFormat="1" ht="32.5" hidden="1">
      <c r="A190" s="113"/>
      <c r="B190" s="114" t="s">
        <v>39</v>
      </c>
      <c r="C190" s="415" t="s">
        <v>130</v>
      </c>
      <c r="D190" s="416"/>
      <c r="E190" s="416"/>
      <c r="F190" s="416"/>
      <c r="G190" s="416"/>
      <c r="H190" s="416"/>
      <c r="I190" s="417"/>
      <c r="J190" s="58"/>
      <c r="K190" s="18"/>
      <c r="L190" s="18"/>
      <c r="M190" s="58"/>
      <c r="N190" s="58"/>
      <c r="O190" s="58"/>
      <c r="P190" s="58"/>
      <c r="Q190" s="58"/>
    </row>
    <row r="191" spans="1:17" s="14" customFormat="1" ht="70" hidden="1" customHeight="1">
      <c r="A191" s="113"/>
      <c r="B191" s="123"/>
      <c r="C191" s="331"/>
      <c r="D191" s="332"/>
      <c r="E191" s="332"/>
      <c r="F191" s="332"/>
      <c r="G191" s="332"/>
      <c r="H191" s="332"/>
      <c r="I191" s="333"/>
      <c r="J191" s="58"/>
      <c r="K191" s="18"/>
      <c r="L191" s="18"/>
      <c r="M191" s="58"/>
      <c r="N191" s="58"/>
      <c r="O191" s="58"/>
      <c r="P191" s="58"/>
      <c r="Q191" s="58"/>
    </row>
    <row r="192" spans="1:17" s="14" customFormat="1" ht="40.75" hidden="1" customHeight="1">
      <c r="A192" s="113"/>
      <c r="B192" s="123"/>
      <c r="C192" s="331"/>
      <c r="D192" s="332"/>
      <c r="E192" s="332"/>
      <c r="F192" s="332"/>
      <c r="G192" s="332"/>
      <c r="H192" s="332"/>
      <c r="I192" s="333"/>
      <c r="J192" s="58"/>
      <c r="K192" s="18"/>
      <c r="L192" s="18"/>
      <c r="M192" s="58"/>
      <c r="N192" s="58"/>
      <c r="O192" s="58"/>
      <c r="P192" s="58"/>
      <c r="Q192" s="58"/>
    </row>
    <row r="193" spans="1:17" s="14" customFormat="1" ht="40.75" hidden="1" customHeight="1">
      <c r="A193" s="113"/>
      <c r="B193" s="123"/>
      <c r="C193" s="331"/>
      <c r="D193" s="332"/>
      <c r="E193" s="332"/>
      <c r="F193" s="332"/>
      <c r="G193" s="332"/>
      <c r="H193" s="332"/>
      <c r="I193" s="333"/>
      <c r="J193" s="58"/>
      <c r="K193" s="18"/>
      <c r="L193" s="18"/>
      <c r="M193" s="58"/>
      <c r="N193" s="58"/>
      <c r="O193" s="58"/>
      <c r="P193" s="58"/>
      <c r="Q193" s="58"/>
    </row>
    <row r="194" spans="1:17" s="14" customFormat="1" ht="40.75" hidden="1" customHeight="1">
      <c r="A194" s="113"/>
      <c r="B194" s="123"/>
      <c r="C194" s="331"/>
      <c r="D194" s="332"/>
      <c r="E194" s="332"/>
      <c r="F194" s="332"/>
      <c r="G194" s="332"/>
      <c r="H194" s="332"/>
      <c r="I194" s="333"/>
      <c r="J194" s="58"/>
      <c r="K194" s="18"/>
      <c r="L194" s="18"/>
      <c r="M194" s="58"/>
      <c r="N194" s="58"/>
      <c r="O194" s="58"/>
      <c r="P194" s="58"/>
      <c r="Q194" s="58"/>
    </row>
    <row r="195" spans="1:17" s="14" customFormat="1" ht="40.75" hidden="1" customHeight="1">
      <c r="A195" s="113"/>
      <c r="B195" s="123"/>
      <c r="C195" s="331"/>
      <c r="D195" s="332"/>
      <c r="E195" s="332"/>
      <c r="F195" s="332"/>
      <c r="G195" s="332"/>
      <c r="H195" s="332"/>
      <c r="I195" s="333"/>
      <c r="J195" s="58"/>
      <c r="K195" s="18"/>
      <c r="L195" s="18"/>
      <c r="M195" s="58"/>
      <c r="N195" s="58"/>
      <c r="O195" s="58"/>
      <c r="P195" s="58"/>
      <c r="Q195" s="58"/>
    </row>
    <row r="196" spans="1:17" s="14" customFormat="1" ht="32.5" hidden="1">
      <c r="A196" s="113"/>
      <c r="B196" s="342" t="s">
        <v>131</v>
      </c>
      <c r="C196" s="343"/>
      <c r="D196" s="344"/>
      <c r="E196" s="344"/>
      <c r="F196" s="344"/>
      <c r="G196" s="344"/>
      <c r="H196" s="344"/>
      <c r="I196" s="345"/>
      <c r="J196" s="58"/>
      <c r="K196" s="58"/>
      <c r="L196" s="58"/>
    </row>
    <row r="197" spans="1:17" s="14" customFormat="1" ht="34.5" hidden="1" customHeight="1">
      <c r="A197" s="113"/>
      <c r="B197" s="338" t="s">
        <v>56</v>
      </c>
      <c r="C197" s="340"/>
      <c r="D197" s="115" t="s">
        <v>176</v>
      </c>
      <c r="E197" s="115" t="s">
        <v>55</v>
      </c>
      <c r="F197" s="115" t="s">
        <v>10</v>
      </c>
      <c r="G197" s="115" t="s">
        <v>52</v>
      </c>
      <c r="H197" s="115" t="s">
        <v>53</v>
      </c>
      <c r="I197" s="115" t="s">
        <v>54</v>
      </c>
    </row>
    <row r="198" spans="1:17" s="14" customFormat="1" ht="120.75" hidden="1" customHeight="1">
      <c r="A198" s="113"/>
      <c r="B198" s="346"/>
      <c r="C198" s="347"/>
      <c r="D198" s="124"/>
      <c r="E198" s="217"/>
      <c r="F198" s="218"/>
      <c r="G198" s="217"/>
      <c r="H198" s="217"/>
      <c r="I198" s="217"/>
    </row>
    <row r="199" spans="1:17" s="14" customFormat="1" ht="120.75" hidden="1" customHeight="1">
      <c r="A199" s="113"/>
      <c r="B199" s="346"/>
      <c r="C199" s="347"/>
      <c r="D199" s="124"/>
      <c r="E199" s="217"/>
      <c r="F199" s="218"/>
      <c r="G199" s="217"/>
      <c r="H199" s="217"/>
      <c r="I199" s="217"/>
    </row>
    <row r="200" spans="1:17" s="251" customFormat="1" ht="39" customHeight="1">
      <c r="A200" s="247">
        <v>2</v>
      </c>
      <c r="B200" s="248" t="s">
        <v>246</v>
      </c>
      <c r="C200" s="348" t="s">
        <v>125</v>
      </c>
      <c r="D200" s="348"/>
      <c r="E200" s="348"/>
      <c r="F200" s="348"/>
      <c r="G200" s="249"/>
      <c r="H200" s="249"/>
      <c r="I200" s="249"/>
      <c r="J200" s="249"/>
      <c r="K200" s="250"/>
      <c r="L200" s="250"/>
      <c r="M200" s="249"/>
      <c r="N200" s="249"/>
      <c r="O200" s="249"/>
      <c r="P200" s="249"/>
      <c r="Q200" s="249"/>
    </row>
    <row r="201" spans="1:17" s="246" customFormat="1" ht="70.5" customHeight="1">
      <c r="A201" s="243">
        <v>3</v>
      </c>
      <c r="B201" s="244" t="s">
        <v>248</v>
      </c>
      <c r="C201" s="6" t="s">
        <v>209</v>
      </c>
      <c r="D201" s="6"/>
      <c r="E201" s="6"/>
      <c r="F201" s="6"/>
      <c r="G201" s="245"/>
      <c r="H201" s="245"/>
      <c r="I201" s="245"/>
      <c r="J201" s="245"/>
      <c r="K201" s="8"/>
      <c r="L201" s="8"/>
      <c r="M201" s="245"/>
      <c r="N201" s="245"/>
      <c r="O201" s="245"/>
      <c r="P201" s="245"/>
      <c r="Q201" s="245"/>
    </row>
    <row r="202" spans="1:17" s="14" customFormat="1" ht="52.5" customHeight="1">
      <c r="A202" s="113"/>
      <c r="B202" s="230" t="s">
        <v>39</v>
      </c>
      <c r="C202" s="349" t="s">
        <v>63</v>
      </c>
      <c r="D202" s="349"/>
      <c r="E202" s="349"/>
      <c r="F202" s="349"/>
      <c r="G202" s="349"/>
      <c r="H202" s="349"/>
      <c r="I202" s="349"/>
      <c r="J202" s="58"/>
      <c r="K202" s="58"/>
      <c r="L202" s="58"/>
      <c r="M202" s="58"/>
      <c r="N202" s="58"/>
      <c r="O202" s="58"/>
      <c r="P202" s="58"/>
      <c r="Q202" s="58"/>
    </row>
    <row r="203" spans="1:17" s="57" customFormat="1" ht="228.5" customHeight="1">
      <c r="B203" s="231" t="str">
        <f>$D$37</f>
        <v>KHAKI</v>
      </c>
      <c r="C203" s="409" t="s">
        <v>209</v>
      </c>
      <c r="D203" s="410"/>
      <c r="E203" s="411" t="s">
        <v>300</v>
      </c>
      <c r="F203" s="412"/>
      <c r="G203" s="412"/>
      <c r="H203" s="412"/>
      <c r="I203" s="413"/>
      <c r="J203" s="119"/>
      <c r="K203" s="119"/>
      <c r="L203" s="119"/>
      <c r="M203" s="119"/>
      <c r="N203" s="119"/>
      <c r="O203" s="119"/>
    </row>
    <row r="204" spans="1:17" s="14" customFormat="1" ht="123" hidden="1" customHeight="1">
      <c r="A204" s="113"/>
      <c r="B204" s="231" t="str">
        <f>$D$40</f>
        <v>GREY HEATHER</v>
      </c>
      <c r="C204" s="350" t="s">
        <v>221</v>
      </c>
      <c r="D204" s="351"/>
      <c r="E204" s="351"/>
      <c r="F204" s="351"/>
      <c r="G204" s="351"/>
      <c r="H204" s="351"/>
      <c r="I204" s="352"/>
      <c r="J204" s="58"/>
      <c r="K204" s="58"/>
      <c r="L204" s="58"/>
      <c r="M204" s="58"/>
      <c r="N204" s="58"/>
      <c r="O204" s="58"/>
      <c r="P204" s="58"/>
      <c r="Q204" s="58"/>
    </row>
    <row r="205" spans="1:17" s="14" customFormat="1" ht="63.5" hidden="1" customHeight="1">
      <c r="A205" s="113"/>
      <c r="B205" s="229" t="str">
        <f>$H$178</f>
        <v>BONE</v>
      </c>
      <c r="C205" s="226"/>
      <c r="D205" s="227"/>
      <c r="E205" s="227"/>
      <c r="F205" s="227"/>
      <c r="G205" s="227"/>
      <c r="H205" s="227"/>
      <c r="I205" s="228"/>
      <c r="J205" s="58"/>
      <c r="K205" s="58"/>
      <c r="L205" s="58"/>
      <c r="M205" s="58"/>
      <c r="N205" s="58"/>
      <c r="O205" s="58"/>
      <c r="P205" s="58"/>
      <c r="Q205" s="58"/>
    </row>
    <row r="206" spans="1:17" s="14" customFormat="1" ht="32.5">
      <c r="B206" s="341" t="s">
        <v>109</v>
      </c>
      <c r="C206" s="341"/>
      <c r="D206" s="341"/>
      <c r="E206" s="341"/>
      <c r="G206" s="58"/>
      <c r="N206" s="57"/>
      <c r="O206" s="56"/>
      <c r="P206" s="56"/>
      <c r="Q206" s="57"/>
    </row>
    <row r="207" spans="1:17" s="14" customFormat="1" ht="91.5" customHeight="1">
      <c r="A207" s="57">
        <v>1</v>
      </c>
      <c r="B207" s="125" t="s">
        <v>279</v>
      </c>
      <c r="C207" s="113"/>
      <c r="D207" s="113"/>
      <c r="G207" s="58"/>
      <c r="N207" s="57"/>
      <c r="O207" s="56"/>
      <c r="P207" s="56"/>
      <c r="Q207" s="57"/>
    </row>
    <row r="208" spans="1:17" s="14" customFormat="1" ht="71.25" customHeight="1">
      <c r="A208" s="57">
        <v>2</v>
      </c>
      <c r="B208" s="125" t="s">
        <v>62</v>
      </c>
      <c r="C208" s="113"/>
      <c r="D208" s="113"/>
      <c r="G208" s="58"/>
      <c r="N208" s="57"/>
      <c r="O208" s="56"/>
      <c r="P208" s="56"/>
      <c r="Q208" s="57"/>
    </row>
    <row r="209" spans="1:17" s="17" customFormat="1" ht="46.75" customHeight="1">
      <c r="A209" s="61"/>
      <c r="B209" s="59" t="s">
        <v>56</v>
      </c>
      <c r="C209" s="60" t="s">
        <v>176</v>
      </c>
      <c r="D209" s="60" t="s">
        <v>55</v>
      </c>
      <c r="E209" s="60" t="s">
        <v>10</v>
      </c>
      <c r="F209" s="60" t="s">
        <v>52</v>
      </c>
      <c r="G209" s="60" t="s">
        <v>53</v>
      </c>
      <c r="H209" s="60" t="s">
        <v>54</v>
      </c>
      <c r="I209" s="60" t="s">
        <v>11</v>
      </c>
      <c r="M209" s="61"/>
      <c r="N209" s="62"/>
      <c r="O209" s="62"/>
      <c r="P209" s="61"/>
    </row>
    <row r="210" spans="1:17" s="17" customFormat="1" ht="46.75" customHeight="1">
      <c r="A210" s="61"/>
      <c r="B210" s="59" t="s">
        <v>57</v>
      </c>
      <c r="C210" s="52">
        <f>ROUND(G49*1.02,0)</f>
        <v>0</v>
      </c>
      <c r="D210" s="52">
        <f t="shared" ref="D210:H210" si="121">ROUND(H49*1.02,0)</f>
        <v>88</v>
      </c>
      <c r="E210" s="52">
        <f t="shared" si="121"/>
        <v>156</v>
      </c>
      <c r="F210" s="52">
        <f t="shared" si="121"/>
        <v>130</v>
      </c>
      <c r="G210" s="52">
        <f t="shared" si="121"/>
        <v>55</v>
      </c>
      <c r="H210" s="52">
        <f t="shared" si="121"/>
        <v>8</v>
      </c>
      <c r="I210" s="52">
        <f>SUM(C210:H210)</f>
        <v>437</v>
      </c>
      <c r="M210" s="61"/>
      <c r="N210" s="62"/>
      <c r="O210" s="62"/>
      <c r="P210" s="61"/>
    </row>
    <row r="211" spans="1:17" s="14" customFormat="1" ht="20.399999999999999" customHeight="1">
      <c r="A211" s="57">
        <v>3</v>
      </c>
      <c r="B211" s="125"/>
      <c r="C211" s="113"/>
      <c r="D211" s="113"/>
      <c r="G211" s="58"/>
      <c r="N211" s="57"/>
      <c r="O211" s="56"/>
      <c r="P211" s="56"/>
      <c r="Q211" s="57"/>
    </row>
    <row r="212" spans="1:17" s="116" customFormat="1" ht="130.25" customHeight="1">
      <c r="A212" s="211"/>
      <c r="B212" s="393" t="s">
        <v>178</v>
      </c>
      <c r="C212" s="393"/>
      <c r="D212" s="393"/>
      <c r="E212" s="393"/>
      <c r="F212" s="393"/>
      <c r="G212" s="393"/>
      <c r="H212" s="393"/>
      <c r="I212" s="393"/>
      <c r="J212" s="393"/>
      <c r="K212" s="393"/>
      <c r="L212" s="393"/>
      <c r="M212" s="393"/>
      <c r="N212" s="393"/>
      <c r="O212" s="393"/>
      <c r="P212" s="393"/>
      <c r="Q212" s="211"/>
    </row>
    <row r="213" spans="1:17" s="116" customFormat="1" ht="35">
      <c r="B213" s="394" t="s">
        <v>179</v>
      </c>
      <c r="C213" s="394"/>
      <c r="D213" s="394"/>
      <c r="E213" s="394"/>
      <c r="F213" s="213"/>
      <c r="G213" s="215"/>
      <c r="H213" s="215"/>
      <c r="I213" s="216"/>
      <c r="J213" s="215"/>
    </row>
    <row r="214" spans="1:17" s="116" customFormat="1" ht="35">
      <c r="B214" s="212" t="s">
        <v>180</v>
      </c>
      <c r="C214" s="212" t="s">
        <v>181</v>
      </c>
      <c r="D214" s="212" t="s">
        <v>182</v>
      </c>
      <c r="E214" s="212" t="s">
        <v>183</v>
      </c>
      <c r="F214" s="213"/>
      <c r="G214" s="216"/>
      <c r="H214" s="216"/>
      <c r="I214" s="216"/>
      <c r="J214" s="216"/>
    </row>
    <row r="215" spans="1:17" s="116" customFormat="1" ht="35">
      <c r="B215" s="212" t="s">
        <v>184</v>
      </c>
      <c r="C215" s="212" t="s">
        <v>185</v>
      </c>
      <c r="D215" s="212" t="s">
        <v>186</v>
      </c>
      <c r="E215" s="212" t="s">
        <v>187</v>
      </c>
      <c r="F215" s="213"/>
      <c r="G215" s="216"/>
      <c r="H215" s="216"/>
      <c r="I215" s="216"/>
      <c r="J215" s="216"/>
    </row>
    <row r="216" spans="1:17" s="116" customFormat="1" ht="35">
      <c r="B216" s="214" t="s">
        <v>55</v>
      </c>
      <c r="C216" s="214" t="s">
        <v>55</v>
      </c>
      <c r="D216" s="214" t="s">
        <v>188</v>
      </c>
      <c r="E216" s="214" t="s">
        <v>189</v>
      </c>
      <c r="F216" s="213"/>
      <c r="G216" s="215"/>
      <c r="H216" s="215"/>
      <c r="I216" s="215"/>
      <c r="J216" s="215"/>
    </row>
    <row r="217" spans="1:17" s="116" customFormat="1" ht="35">
      <c r="B217" s="214" t="s">
        <v>10</v>
      </c>
      <c r="C217" s="214" t="s">
        <v>10</v>
      </c>
      <c r="D217" s="214" t="s">
        <v>10</v>
      </c>
      <c r="E217" s="214" t="s">
        <v>190</v>
      </c>
      <c r="F217" s="213"/>
      <c r="G217" s="215"/>
      <c r="H217" s="215"/>
      <c r="I217" s="215"/>
      <c r="J217" s="215"/>
    </row>
    <row r="218" spans="1:17" s="116" customFormat="1" ht="35">
      <c r="B218" s="214" t="s">
        <v>52</v>
      </c>
      <c r="C218" s="214" t="s">
        <v>52</v>
      </c>
      <c r="D218" s="214" t="s">
        <v>191</v>
      </c>
      <c r="E218" s="214" t="s">
        <v>192</v>
      </c>
      <c r="F218" s="213"/>
      <c r="G218" s="215"/>
      <c r="H218" s="215"/>
      <c r="I218" s="215"/>
      <c r="J218" s="215"/>
    </row>
    <row r="219" spans="1:17" s="116" customFormat="1" ht="35">
      <c r="B219" s="214" t="s">
        <v>53</v>
      </c>
      <c r="C219" s="214" t="s">
        <v>53</v>
      </c>
      <c r="D219" s="214" t="s">
        <v>193</v>
      </c>
      <c r="E219" s="214" t="s">
        <v>194</v>
      </c>
      <c r="F219" s="213"/>
      <c r="G219" s="215"/>
      <c r="H219" s="215"/>
      <c r="I219" s="215"/>
      <c r="J219" s="215"/>
    </row>
    <row r="220" spans="1:17" s="116" customFormat="1" ht="35">
      <c r="B220" s="214" t="s">
        <v>54</v>
      </c>
      <c r="C220" s="214" t="s">
        <v>54</v>
      </c>
      <c r="D220" s="214" t="s">
        <v>195</v>
      </c>
      <c r="E220" s="214" t="s">
        <v>196</v>
      </c>
      <c r="F220" s="213"/>
      <c r="G220" s="215"/>
      <c r="H220" s="215"/>
      <c r="I220" s="215"/>
      <c r="J220" s="215"/>
    </row>
    <row r="221" spans="1:17" s="116" customFormat="1" ht="32.5">
      <c r="G221" s="117"/>
    </row>
    <row r="222" spans="1:17" s="116" customFormat="1" ht="32.5">
      <c r="G222" s="117"/>
    </row>
    <row r="223" spans="1:17" s="116" customFormat="1" ht="32.5">
      <c r="G223" s="117"/>
    </row>
    <row r="224" spans="1:17" s="116" customFormat="1" ht="32.5">
      <c r="G224" s="117"/>
    </row>
    <row r="225" spans="7:7" s="116" customFormat="1" ht="32.5">
      <c r="G225" s="117"/>
    </row>
    <row r="226" spans="7:7" s="116" customFormat="1" ht="32.5">
      <c r="G226" s="117"/>
    </row>
    <row r="227" spans="7:7" s="116" customFormat="1" ht="32.5">
      <c r="G227" s="117"/>
    </row>
    <row r="228" spans="7:7" s="116" customFormat="1" ht="32.5">
      <c r="G228" s="117"/>
    </row>
    <row r="229" spans="7:7" s="116" customFormat="1" ht="32.5">
      <c r="G229" s="117"/>
    </row>
    <row r="230" spans="7:7" s="116" customFormat="1" ht="32.5">
      <c r="G230" s="117"/>
    </row>
    <row r="231" spans="7:7" s="116" customFormat="1" ht="32.5">
      <c r="G231" s="117"/>
    </row>
    <row r="232" spans="7:7" s="116" customFormat="1" ht="32.5">
      <c r="G232" s="117"/>
    </row>
    <row r="233" spans="7:7" s="116" customFormat="1" ht="32.5">
      <c r="G233" s="117"/>
    </row>
    <row r="234" spans="7:7" s="116" customFormat="1" ht="32.5">
      <c r="G234" s="117"/>
    </row>
  </sheetData>
  <autoFilter ref="A78:R187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30"/>
        <filter val="31"/>
        <filter val="41"/>
        <filter val="42"/>
        <filter val="52"/>
        <filter val="96"/>
        <filter val="KHAKI"/>
        <filter val="MÀU VẢI"/>
      </filters>
    </filterColumn>
  </autoFilter>
  <mergeCells count="414">
    <mergeCell ref="B180:E180"/>
    <mergeCell ref="H180:I180"/>
    <mergeCell ref="B181:E181"/>
    <mergeCell ref="H181:I181"/>
    <mergeCell ref="K180:L180"/>
    <mergeCell ref="K181:L181"/>
    <mergeCell ref="Q179:Q185"/>
    <mergeCell ref="C203:D203"/>
    <mergeCell ref="E203:I203"/>
    <mergeCell ref="J186:N186"/>
    <mergeCell ref="K179:L179"/>
    <mergeCell ref="K182:L182"/>
    <mergeCell ref="K183:L183"/>
    <mergeCell ref="K184:L184"/>
    <mergeCell ref="K185:L185"/>
    <mergeCell ref="C192:I192"/>
    <mergeCell ref="C193:I193"/>
    <mergeCell ref="H182:I182"/>
    <mergeCell ref="B189:I189"/>
    <mergeCell ref="C190:I190"/>
    <mergeCell ref="B183:E183"/>
    <mergeCell ref="H183:I183"/>
    <mergeCell ref="B184:E184"/>
    <mergeCell ref="C194:I194"/>
    <mergeCell ref="B176:E176"/>
    <mergeCell ref="H176:I176"/>
    <mergeCell ref="K176:L176"/>
    <mergeCell ref="K145:L145"/>
    <mergeCell ref="B152:E152"/>
    <mergeCell ref="H152:I152"/>
    <mergeCell ref="K152:L152"/>
    <mergeCell ref="B158:E158"/>
    <mergeCell ref="H158:I158"/>
    <mergeCell ref="K158:L158"/>
    <mergeCell ref="B164:E164"/>
    <mergeCell ref="H164:I164"/>
    <mergeCell ref="K164:L164"/>
    <mergeCell ref="B151:E151"/>
    <mergeCell ref="H151:I151"/>
    <mergeCell ref="B155:E155"/>
    <mergeCell ref="H155:I155"/>
    <mergeCell ref="B156:E156"/>
    <mergeCell ref="H156:I156"/>
    <mergeCell ref="B163:E163"/>
    <mergeCell ref="H163:I163"/>
    <mergeCell ref="B167:E167"/>
    <mergeCell ref="H167:I167"/>
    <mergeCell ref="B168:E168"/>
    <mergeCell ref="K127:L127"/>
    <mergeCell ref="B133:E133"/>
    <mergeCell ref="H133:I133"/>
    <mergeCell ref="K133:L133"/>
    <mergeCell ref="B139:E139"/>
    <mergeCell ref="H139:I139"/>
    <mergeCell ref="K139:L139"/>
    <mergeCell ref="B138:E138"/>
    <mergeCell ref="H138:I138"/>
    <mergeCell ref="K138:L138"/>
    <mergeCell ref="B131:E131"/>
    <mergeCell ref="H131:I131"/>
    <mergeCell ref="K128:L128"/>
    <mergeCell ref="K129:L129"/>
    <mergeCell ref="K130:L130"/>
    <mergeCell ref="K131:L131"/>
    <mergeCell ref="K132:L132"/>
    <mergeCell ref="K134:L134"/>
    <mergeCell ref="K113:L113"/>
    <mergeCell ref="B119:E119"/>
    <mergeCell ref="H119:I119"/>
    <mergeCell ref="K119:L119"/>
    <mergeCell ref="K109:L109"/>
    <mergeCell ref="K110:L110"/>
    <mergeCell ref="K111:L111"/>
    <mergeCell ref="K112:L112"/>
    <mergeCell ref="K114:L114"/>
    <mergeCell ref="K115:L115"/>
    <mergeCell ref="K116:L116"/>
    <mergeCell ref="K117:L117"/>
    <mergeCell ref="K118:L118"/>
    <mergeCell ref="H116:I116"/>
    <mergeCell ref="B117:E117"/>
    <mergeCell ref="H117:I117"/>
    <mergeCell ref="B118:E118"/>
    <mergeCell ref="H118:I118"/>
    <mergeCell ref="B110:E110"/>
    <mergeCell ref="H110:I110"/>
    <mergeCell ref="B111:E111"/>
    <mergeCell ref="H111:I111"/>
    <mergeCell ref="B112:E112"/>
    <mergeCell ref="H112:I112"/>
    <mergeCell ref="K97:L97"/>
    <mergeCell ref="B97:E97"/>
    <mergeCell ref="H97:I97"/>
    <mergeCell ref="B98:E98"/>
    <mergeCell ref="H98:I98"/>
    <mergeCell ref="B99:E99"/>
    <mergeCell ref="H99:I99"/>
    <mergeCell ref="B100:E100"/>
    <mergeCell ref="H100:I100"/>
    <mergeCell ref="B90:E90"/>
    <mergeCell ref="H90:I90"/>
    <mergeCell ref="B96:E96"/>
    <mergeCell ref="H96:I96"/>
    <mergeCell ref="H93:I93"/>
    <mergeCell ref="B91:E91"/>
    <mergeCell ref="H91:I91"/>
    <mergeCell ref="H92:I92"/>
    <mergeCell ref="K90:L90"/>
    <mergeCell ref="K91:L91"/>
    <mergeCell ref="K92:L92"/>
    <mergeCell ref="K93:L93"/>
    <mergeCell ref="K95:L95"/>
    <mergeCell ref="K96:L96"/>
    <mergeCell ref="B35:C35"/>
    <mergeCell ref="B36:C36"/>
    <mergeCell ref="M45:P46"/>
    <mergeCell ref="B88:E88"/>
    <mergeCell ref="H88:I88"/>
    <mergeCell ref="K88:L88"/>
    <mergeCell ref="B94:E94"/>
    <mergeCell ref="H94:I94"/>
    <mergeCell ref="K94:L94"/>
    <mergeCell ref="B70:C70"/>
    <mergeCell ref="N70:Q70"/>
    <mergeCell ref="N72:Q72"/>
    <mergeCell ref="A78:E78"/>
    <mergeCell ref="H78:I78"/>
    <mergeCell ref="B62:C62"/>
    <mergeCell ref="N62:Q62"/>
    <mergeCell ref="B64:C64"/>
    <mergeCell ref="N64:Q64"/>
    <mergeCell ref="A69:E69"/>
    <mergeCell ref="F69:Q69"/>
    <mergeCell ref="K78:L78"/>
    <mergeCell ref="B63:C63"/>
    <mergeCell ref="N63:Q63"/>
    <mergeCell ref="B71:C71"/>
    <mergeCell ref="M23:P24"/>
    <mergeCell ref="M28:P29"/>
    <mergeCell ref="M40:P41"/>
    <mergeCell ref="D48:P48"/>
    <mergeCell ref="B56:C56"/>
    <mergeCell ref="G104:G109"/>
    <mergeCell ref="A123:E123"/>
    <mergeCell ref="H123:I123"/>
    <mergeCell ref="B124:E124"/>
    <mergeCell ref="H124:I124"/>
    <mergeCell ref="F104:F109"/>
    <mergeCell ref="B95:E95"/>
    <mergeCell ref="H95:I95"/>
    <mergeCell ref="A61:E61"/>
    <mergeCell ref="F61:Q61"/>
    <mergeCell ref="B54:C54"/>
    <mergeCell ref="N54:Q54"/>
    <mergeCell ref="B55:C55"/>
    <mergeCell ref="N55:Q55"/>
    <mergeCell ref="A57:E57"/>
    <mergeCell ref="F57:Q57"/>
    <mergeCell ref="N56:Q56"/>
    <mergeCell ref="B59:C59"/>
    <mergeCell ref="N59:Q59"/>
    <mergeCell ref="B212:P212"/>
    <mergeCell ref="B213:E213"/>
    <mergeCell ref="B136:E136"/>
    <mergeCell ref="H136:I136"/>
    <mergeCell ref="B137:E137"/>
    <mergeCell ref="H137:I137"/>
    <mergeCell ref="B72:C72"/>
    <mergeCell ref="A73:E73"/>
    <mergeCell ref="F73:Q73"/>
    <mergeCell ref="B74:C74"/>
    <mergeCell ref="N74:Q74"/>
    <mergeCell ref="B76:C76"/>
    <mergeCell ref="N76:Q76"/>
    <mergeCell ref="B120:E120"/>
    <mergeCell ref="H120:I120"/>
    <mergeCell ref="B89:E89"/>
    <mergeCell ref="H89:I89"/>
    <mergeCell ref="B101:E101"/>
    <mergeCell ref="H101:I101"/>
    <mergeCell ref="B108:E108"/>
    <mergeCell ref="H108:I108"/>
    <mergeCell ref="B140:E140"/>
    <mergeCell ref="H140:I140"/>
    <mergeCell ref="B142:E142"/>
    <mergeCell ref="H142:I142"/>
    <mergeCell ref="B143:E143"/>
    <mergeCell ref="H143:I143"/>
    <mergeCell ref="B92:E92"/>
    <mergeCell ref="B93:E93"/>
    <mergeCell ref="B104:E104"/>
    <mergeCell ref="H104:I104"/>
    <mergeCell ref="B128:E128"/>
    <mergeCell ref="H128:I128"/>
    <mergeCell ref="B134:E134"/>
    <mergeCell ref="H134:I134"/>
    <mergeCell ref="B132:E132"/>
    <mergeCell ref="H132:I132"/>
    <mergeCell ref="B129:E129"/>
    <mergeCell ref="H129:I129"/>
    <mergeCell ref="B135:E135"/>
    <mergeCell ref="H135:I135"/>
    <mergeCell ref="B141:E141"/>
    <mergeCell ref="H141:I141"/>
    <mergeCell ref="B121:E121"/>
    <mergeCell ref="H121:I121"/>
    <mergeCell ref="B125:E125"/>
    <mergeCell ref="H125:I125"/>
    <mergeCell ref="B116:E116"/>
    <mergeCell ref="N1:O1"/>
    <mergeCell ref="P1:Q1"/>
    <mergeCell ref="N2:O2"/>
    <mergeCell ref="P2:Q2"/>
    <mergeCell ref="G3:M8"/>
    <mergeCell ref="N3:O3"/>
    <mergeCell ref="P3:Q3"/>
    <mergeCell ref="B83:E83"/>
    <mergeCell ref="H83:I83"/>
    <mergeCell ref="A52:C52"/>
    <mergeCell ref="N52:Q52"/>
    <mergeCell ref="A53:E53"/>
    <mergeCell ref="F53:Q53"/>
    <mergeCell ref="D8:F8"/>
    <mergeCell ref="D11:F11"/>
    <mergeCell ref="M11:Q11"/>
    <mergeCell ref="B13:F13"/>
    <mergeCell ref="B58:C58"/>
    <mergeCell ref="N58:Q58"/>
    <mergeCell ref="B75:C75"/>
    <mergeCell ref="N75:Q75"/>
    <mergeCell ref="M18:P19"/>
    <mergeCell ref="B60:C60"/>
    <mergeCell ref="N60:Q60"/>
    <mergeCell ref="N71:Q71"/>
    <mergeCell ref="A65:E65"/>
    <mergeCell ref="F65:Q65"/>
    <mergeCell ref="B66:C66"/>
    <mergeCell ref="N66:Q66"/>
    <mergeCell ref="B67:C67"/>
    <mergeCell ref="N67:Q67"/>
    <mergeCell ref="B68:C68"/>
    <mergeCell ref="N68:Q68"/>
    <mergeCell ref="B85:E85"/>
    <mergeCell ref="H85:I85"/>
    <mergeCell ref="B86:E86"/>
    <mergeCell ref="H86:I86"/>
    <mergeCell ref="B87:E87"/>
    <mergeCell ref="H87:I87"/>
    <mergeCell ref="B79:E79"/>
    <mergeCell ref="H79:I79"/>
    <mergeCell ref="B80:E80"/>
    <mergeCell ref="H80:I80"/>
    <mergeCell ref="B81:E81"/>
    <mergeCell ref="H81:I81"/>
    <mergeCell ref="B84:E84"/>
    <mergeCell ref="H84:I84"/>
    <mergeCell ref="B82:E82"/>
    <mergeCell ref="H82:I82"/>
    <mergeCell ref="B114:E114"/>
    <mergeCell ref="H114:I114"/>
    <mergeCell ref="B115:E115"/>
    <mergeCell ref="H115:I115"/>
    <mergeCell ref="B126:E126"/>
    <mergeCell ref="H126:I126"/>
    <mergeCell ref="B130:E130"/>
    <mergeCell ref="H130:I130"/>
    <mergeCell ref="B113:E113"/>
    <mergeCell ref="H113:I113"/>
    <mergeCell ref="B127:E127"/>
    <mergeCell ref="H127:I127"/>
    <mergeCell ref="B166:E166"/>
    <mergeCell ref="H166:I166"/>
    <mergeCell ref="B144:E144"/>
    <mergeCell ref="H144:I144"/>
    <mergeCell ref="B149:E149"/>
    <mergeCell ref="H149:I149"/>
    <mergeCell ref="B150:E150"/>
    <mergeCell ref="H150:I150"/>
    <mergeCell ref="B153:E153"/>
    <mergeCell ref="H153:I153"/>
    <mergeCell ref="B154:E154"/>
    <mergeCell ref="H154:I154"/>
    <mergeCell ref="A148:E148"/>
    <mergeCell ref="H148:I148"/>
    <mergeCell ref="B146:E146"/>
    <mergeCell ref="H146:I146"/>
    <mergeCell ref="B147:E147"/>
    <mergeCell ref="H147:I147"/>
    <mergeCell ref="B145:E145"/>
    <mergeCell ref="H145:I145"/>
    <mergeCell ref="B157:E157"/>
    <mergeCell ref="H157:I157"/>
    <mergeCell ref="B161:E161"/>
    <mergeCell ref="H161:I161"/>
    <mergeCell ref="B162:E162"/>
    <mergeCell ref="H162:I162"/>
    <mergeCell ref="B159:E159"/>
    <mergeCell ref="H159:I159"/>
    <mergeCell ref="B165:E165"/>
    <mergeCell ref="H165:I165"/>
    <mergeCell ref="B160:E160"/>
    <mergeCell ref="H160:I160"/>
    <mergeCell ref="B206:E206"/>
    <mergeCell ref="B196:I196"/>
    <mergeCell ref="B197:C197"/>
    <mergeCell ref="B198:C198"/>
    <mergeCell ref="B199:C199"/>
    <mergeCell ref="C200:F200"/>
    <mergeCell ref="C202:I202"/>
    <mergeCell ref="C204:I204"/>
    <mergeCell ref="H175:I175"/>
    <mergeCell ref="B179:E179"/>
    <mergeCell ref="H184:I184"/>
    <mergeCell ref="B185:E185"/>
    <mergeCell ref="H185:I185"/>
    <mergeCell ref="B175:E175"/>
    <mergeCell ref="H179:I179"/>
    <mergeCell ref="B182:E182"/>
    <mergeCell ref="C195:I195"/>
    <mergeCell ref="C191:I191"/>
    <mergeCell ref="Q167:Q172"/>
    <mergeCell ref="Q173:Q178"/>
    <mergeCell ref="H169:I169"/>
    <mergeCell ref="B173:E173"/>
    <mergeCell ref="H173:I173"/>
    <mergeCell ref="B174:E174"/>
    <mergeCell ref="H174:I174"/>
    <mergeCell ref="B171:E171"/>
    <mergeCell ref="H171:I171"/>
    <mergeCell ref="B177:E177"/>
    <mergeCell ref="H177:I177"/>
    <mergeCell ref="B172:E172"/>
    <mergeCell ref="H172:I172"/>
    <mergeCell ref="B170:E170"/>
    <mergeCell ref="H170:I170"/>
    <mergeCell ref="K170:L170"/>
    <mergeCell ref="K177:L177"/>
    <mergeCell ref="B169:E169"/>
    <mergeCell ref="K178:L178"/>
    <mergeCell ref="B178:E178"/>
    <mergeCell ref="H178:I178"/>
    <mergeCell ref="K173:L173"/>
    <mergeCell ref="K174:L174"/>
    <mergeCell ref="H168:I168"/>
    <mergeCell ref="B102:E102"/>
    <mergeCell ref="H102:I102"/>
    <mergeCell ref="B109:E109"/>
    <mergeCell ref="H109:I109"/>
    <mergeCell ref="B105:E105"/>
    <mergeCell ref="H105:I105"/>
    <mergeCell ref="B106:E106"/>
    <mergeCell ref="H106:I106"/>
    <mergeCell ref="A103:E103"/>
    <mergeCell ref="H103:I103"/>
    <mergeCell ref="B107:E107"/>
    <mergeCell ref="H107:I107"/>
    <mergeCell ref="K142:L142"/>
    <mergeCell ref="K143:L143"/>
    <mergeCell ref="K144:L144"/>
    <mergeCell ref="K146:L146"/>
    <mergeCell ref="K148:L148"/>
    <mergeCell ref="K149:L149"/>
    <mergeCell ref="K150:L150"/>
    <mergeCell ref="K151:L151"/>
    <mergeCell ref="K153:L153"/>
    <mergeCell ref="K154:L154"/>
    <mergeCell ref="K156:L156"/>
    <mergeCell ref="K79:L79"/>
    <mergeCell ref="K80:L80"/>
    <mergeCell ref="K81:L81"/>
    <mergeCell ref="K83:L83"/>
    <mergeCell ref="K84:L84"/>
    <mergeCell ref="K85:L85"/>
    <mergeCell ref="K86:L86"/>
    <mergeCell ref="K87:L87"/>
    <mergeCell ref="K89:L89"/>
    <mergeCell ref="K82:L82"/>
    <mergeCell ref="K98:L98"/>
    <mergeCell ref="K99:L99"/>
    <mergeCell ref="K101:L101"/>
    <mergeCell ref="K102:L102"/>
    <mergeCell ref="K103:L103"/>
    <mergeCell ref="K104:L104"/>
    <mergeCell ref="K105:L105"/>
    <mergeCell ref="K106:L106"/>
    <mergeCell ref="K108:L108"/>
    <mergeCell ref="K107:L107"/>
    <mergeCell ref="K120:L120"/>
    <mergeCell ref="K123:L123"/>
    <mergeCell ref="K100:L100"/>
    <mergeCell ref="K121:L121"/>
    <mergeCell ref="K124:L124"/>
    <mergeCell ref="K125:L125"/>
    <mergeCell ref="K126:L126"/>
    <mergeCell ref="K135:L135"/>
    <mergeCell ref="K136:L136"/>
    <mergeCell ref="K137:L137"/>
    <mergeCell ref="K175:L175"/>
    <mergeCell ref="K140:L140"/>
    <mergeCell ref="K141:L141"/>
    <mergeCell ref="K157:L157"/>
    <mergeCell ref="K159:L159"/>
    <mergeCell ref="K160:L160"/>
    <mergeCell ref="K161:L161"/>
    <mergeCell ref="K162:L162"/>
    <mergeCell ref="K163:L163"/>
    <mergeCell ref="K165:L165"/>
    <mergeCell ref="K166:L166"/>
    <mergeCell ref="K167:L167"/>
    <mergeCell ref="K168:L168"/>
    <mergeCell ref="K169:L169"/>
    <mergeCell ref="K171:L171"/>
    <mergeCell ref="K172:L172"/>
    <mergeCell ref="K155:L155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8" max="16" man="1"/>
    <brk id="18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EB72-41AE-4E01-9936-13AD1AE67619}">
  <sheetPr>
    <pageSetUpPr fitToPage="1"/>
  </sheetPr>
  <dimension ref="A1:U838"/>
  <sheetViews>
    <sheetView tabSelected="1" view="pageBreakPreview" zoomScale="45" zoomScaleNormal="53" zoomScaleSheetLayoutView="45" workbookViewId="0">
      <pane xSplit="10" ySplit="5" topLeftCell="K6" activePane="bottomRight" state="frozen"/>
      <selection activeCell="G3" sqref="G3:M8"/>
      <selection pane="topRight" activeCell="G3" sqref="G3:M8"/>
      <selection pane="bottomLeft" activeCell="G3" sqref="G3:M8"/>
      <selection pane="bottomRight" activeCell="E4" sqref="E4"/>
    </sheetView>
  </sheetViews>
  <sheetFormatPr defaultColWidth="15.1796875" defaultRowHeight="14.5"/>
  <cols>
    <col min="1" max="1" width="8.81640625" style="258" customWidth="1"/>
    <col min="2" max="2" width="22.36328125" style="258" customWidth="1"/>
    <col min="3" max="4" width="49.36328125" style="258" customWidth="1"/>
    <col min="5" max="5" width="11.36328125" style="271" customWidth="1"/>
    <col min="6" max="8" width="17.453125" style="271" customWidth="1"/>
    <col min="9" max="9" width="14.36328125" style="259" customWidth="1"/>
    <col min="10" max="10" width="14.6328125" style="274" customWidth="1"/>
    <col min="11" max="11" width="16.6328125" style="258" customWidth="1"/>
    <col min="12" max="12" width="13.453125" style="258" customWidth="1"/>
    <col min="13" max="13" width="17" style="258" customWidth="1"/>
    <col min="14" max="14" width="11.81640625" style="258" customWidth="1"/>
    <col min="15" max="21" width="22.36328125" style="258" customWidth="1"/>
    <col min="22" max="16384" width="15.1796875" style="258"/>
  </cols>
  <sheetData>
    <row r="1" spans="1:21" ht="24.75" customHeight="1" thickBot="1">
      <c r="A1" s="442" t="s">
        <v>250</v>
      </c>
      <c r="B1" s="442"/>
      <c r="C1" s="268">
        <v>118570</v>
      </c>
      <c r="D1" s="275">
        <v>118603</v>
      </c>
      <c r="E1" s="269"/>
      <c r="F1" s="270"/>
      <c r="G1" s="270"/>
      <c r="H1" s="257"/>
      <c r="I1" s="257"/>
      <c r="J1" s="257"/>
    </row>
    <row r="2" spans="1:21" ht="24.75" customHeight="1" thickBot="1">
      <c r="A2" s="442" t="s">
        <v>251</v>
      </c>
      <c r="B2" s="442"/>
      <c r="C2" s="268" t="s">
        <v>252</v>
      </c>
      <c r="D2" s="275" t="s">
        <v>302</v>
      </c>
      <c r="F2" s="256"/>
      <c r="G2" s="256"/>
      <c r="H2" s="257"/>
      <c r="I2" s="257"/>
      <c r="J2" s="257"/>
    </row>
    <row r="3" spans="1:21" ht="22.75" customHeight="1" thickBot="1">
      <c r="A3" s="443" t="s">
        <v>253</v>
      </c>
      <c r="B3" s="444"/>
      <c r="C3" s="268" t="s">
        <v>254</v>
      </c>
      <c r="D3" s="275"/>
      <c r="F3" s="272"/>
      <c r="G3" s="272"/>
      <c r="H3" s="273"/>
    </row>
    <row r="4" spans="1:21" ht="22.75" customHeight="1" thickBot="1">
      <c r="A4" s="442" t="s">
        <v>144</v>
      </c>
      <c r="B4" s="442"/>
      <c r="C4" s="268" t="s">
        <v>255</v>
      </c>
      <c r="D4" s="275" t="s">
        <v>301</v>
      </c>
      <c r="F4" s="275"/>
      <c r="G4" s="275"/>
      <c r="H4" s="273"/>
    </row>
    <row r="5" spans="1:21" ht="22.75" customHeight="1" thickBot="1">
      <c r="A5" s="441" t="s">
        <v>51</v>
      </c>
      <c r="B5" s="441"/>
      <c r="C5" s="268" t="s">
        <v>10</v>
      </c>
      <c r="D5" s="275"/>
      <c r="F5" s="272"/>
      <c r="G5" s="272"/>
    </row>
    <row r="6" spans="1:21" ht="22.75" customHeight="1" thickBot="1">
      <c r="A6" s="443" t="s">
        <v>256</v>
      </c>
      <c r="B6" s="444"/>
      <c r="C6" s="268">
        <v>0</v>
      </c>
      <c r="D6" s="275"/>
      <c r="J6" s="276"/>
    </row>
    <row r="7" spans="1:21" ht="39.75" customHeight="1" thickBot="1">
      <c r="A7" s="277"/>
      <c r="B7" s="450" t="s">
        <v>257</v>
      </c>
      <c r="C7" s="451"/>
      <c r="D7" s="278"/>
      <c r="E7" s="278" t="s">
        <v>258</v>
      </c>
      <c r="F7" s="279"/>
      <c r="G7" s="279"/>
      <c r="H7" s="279" t="s">
        <v>275</v>
      </c>
      <c r="I7" s="280"/>
      <c r="J7" s="281"/>
      <c r="K7" s="282"/>
      <c r="L7" s="260"/>
      <c r="M7" s="260"/>
      <c r="N7" s="260"/>
      <c r="O7" s="260"/>
      <c r="P7" s="260"/>
      <c r="Q7" s="260"/>
      <c r="R7" s="260"/>
      <c r="S7" s="260"/>
      <c r="T7" s="260"/>
      <c r="U7" s="260"/>
    </row>
    <row r="8" spans="1:21" ht="36" customHeight="1" thickBot="1">
      <c r="A8" s="283"/>
      <c r="B8" s="452" t="s">
        <v>276</v>
      </c>
      <c r="C8" s="453"/>
      <c r="D8" s="284"/>
      <c r="E8" s="310"/>
      <c r="F8" s="285" t="s">
        <v>176</v>
      </c>
      <c r="G8" s="285" t="s">
        <v>55</v>
      </c>
      <c r="H8" s="286" t="s">
        <v>10</v>
      </c>
      <c r="I8" s="287" t="s">
        <v>52</v>
      </c>
      <c r="J8" s="288" t="s">
        <v>53</v>
      </c>
      <c r="K8" s="288" t="s">
        <v>54</v>
      </c>
      <c r="M8" s="260"/>
      <c r="N8" s="260"/>
      <c r="O8" s="260"/>
      <c r="P8" s="260"/>
      <c r="Q8" s="260"/>
      <c r="R8" s="260"/>
      <c r="S8" s="260"/>
      <c r="T8" s="260"/>
      <c r="U8" s="260"/>
    </row>
    <row r="9" spans="1:21" ht="22" customHeight="1">
      <c r="A9" s="289">
        <v>1</v>
      </c>
      <c r="B9" s="454" t="s">
        <v>85</v>
      </c>
      <c r="C9" s="455"/>
      <c r="D9" s="305" t="s">
        <v>280</v>
      </c>
      <c r="E9" s="311">
        <v>0.25</v>
      </c>
      <c r="F9" s="290">
        <f>G9-1/4</f>
        <v>6.5</v>
      </c>
      <c r="G9" s="290">
        <f>H9-1/4</f>
        <v>6.75</v>
      </c>
      <c r="H9" s="261">
        <v>7</v>
      </c>
      <c r="I9" s="291">
        <f>H9+1/4</f>
        <v>7.25</v>
      </c>
      <c r="J9" s="291">
        <f>H9+0.5</f>
        <v>7.5</v>
      </c>
      <c r="K9" s="292">
        <f>I9+0.5</f>
        <v>7.75</v>
      </c>
      <c r="M9" s="260"/>
      <c r="N9" s="260"/>
      <c r="O9" s="260"/>
      <c r="P9" s="260"/>
      <c r="Q9" s="260"/>
      <c r="R9" s="260"/>
      <c r="S9" s="260"/>
      <c r="T9" s="260"/>
      <c r="U9" s="260"/>
    </row>
    <row r="10" spans="1:21" ht="22" customHeight="1">
      <c r="A10" s="293">
        <v>3</v>
      </c>
      <c r="B10" s="449" t="s">
        <v>259</v>
      </c>
      <c r="C10" s="449"/>
      <c r="D10" s="305" t="s">
        <v>281</v>
      </c>
      <c r="E10" s="312">
        <v>0.75</v>
      </c>
      <c r="F10" s="296">
        <f t="shared" ref="F10:G12" si="0">G10-1</f>
        <v>21.5</v>
      </c>
      <c r="G10" s="296">
        <f t="shared" si="0"/>
        <v>22.5</v>
      </c>
      <c r="H10" s="263">
        <v>23.5</v>
      </c>
      <c r="I10" s="297">
        <f>H10+1</f>
        <v>24.5</v>
      </c>
      <c r="J10" s="297">
        <f t="shared" ref="J10:K11" si="1">H10+2</f>
        <v>25.5</v>
      </c>
      <c r="K10" s="298">
        <f t="shared" si="1"/>
        <v>26.5</v>
      </c>
      <c r="M10" s="260"/>
      <c r="N10" s="260"/>
      <c r="O10" s="260"/>
      <c r="P10" s="260"/>
      <c r="Q10" s="260"/>
      <c r="R10" s="260"/>
      <c r="S10" s="260"/>
      <c r="T10" s="260"/>
      <c r="U10" s="260"/>
    </row>
    <row r="11" spans="1:21" ht="22" customHeight="1">
      <c r="A11" s="293">
        <v>4</v>
      </c>
      <c r="B11" s="448" t="s">
        <v>260</v>
      </c>
      <c r="C11" s="449"/>
      <c r="D11" s="305" t="s">
        <v>282</v>
      </c>
      <c r="E11" s="312">
        <v>0.75</v>
      </c>
      <c r="F11" s="296">
        <f t="shared" si="0"/>
        <v>16.5</v>
      </c>
      <c r="G11" s="296">
        <f t="shared" si="0"/>
        <v>17.5</v>
      </c>
      <c r="H11" s="263">
        <v>18.5</v>
      </c>
      <c r="I11" s="297">
        <f>H11+1</f>
        <v>19.5</v>
      </c>
      <c r="J11" s="297">
        <f t="shared" si="1"/>
        <v>20.5</v>
      </c>
      <c r="K11" s="298">
        <f t="shared" si="1"/>
        <v>21.5</v>
      </c>
      <c r="M11" s="260"/>
      <c r="N11" s="260"/>
      <c r="O11" s="260"/>
      <c r="P11" s="260"/>
      <c r="Q11" s="260"/>
      <c r="R11" s="260"/>
      <c r="S11" s="260"/>
      <c r="T11" s="260"/>
      <c r="U11" s="260"/>
    </row>
    <row r="12" spans="1:21" ht="22" customHeight="1">
      <c r="A12" s="289">
        <v>5</v>
      </c>
      <c r="B12" s="454" t="s">
        <v>261</v>
      </c>
      <c r="C12" s="455"/>
      <c r="D12" s="305" t="s">
        <v>74</v>
      </c>
      <c r="E12" s="311">
        <v>0.625</v>
      </c>
      <c r="F12" s="290">
        <f t="shared" si="0"/>
        <v>24</v>
      </c>
      <c r="G12" s="290">
        <f t="shared" si="0"/>
        <v>25</v>
      </c>
      <c r="H12" s="261">
        <v>26</v>
      </c>
      <c r="I12" s="291">
        <f>H12+1</f>
        <v>27</v>
      </c>
      <c r="J12" s="291">
        <f>H12+2</f>
        <v>28</v>
      </c>
      <c r="K12" s="292">
        <f>I12+2</f>
        <v>29</v>
      </c>
      <c r="M12" s="260"/>
      <c r="N12" s="260"/>
      <c r="O12" s="260"/>
      <c r="P12" s="260"/>
      <c r="Q12" s="260"/>
      <c r="R12" s="260"/>
      <c r="S12" s="260"/>
      <c r="T12" s="260"/>
      <c r="U12" s="260"/>
    </row>
    <row r="13" spans="1:21" ht="37">
      <c r="A13" s="293">
        <v>6</v>
      </c>
      <c r="B13" s="299" t="s">
        <v>277</v>
      </c>
      <c r="C13" s="294"/>
      <c r="D13" s="306" t="s">
        <v>283</v>
      </c>
      <c r="E13" s="312">
        <v>0.375</v>
      </c>
      <c r="F13" s="296">
        <f>G13-0.5</f>
        <v>14.5</v>
      </c>
      <c r="G13" s="296">
        <f>H13-0.5</f>
        <v>15</v>
      </c>
      <c r="H13" s="263">
        <v>15.5</v>
      </c>
      <c r="I13" s="297">
        <f>H13+0.5</f>
        <v>16</v>
      </c>
      <c r="J13" s="297">
        <f>H13+1</f>
        <v>16.5</v>
      </c>
      <c r="K13" s="298">
        <f>H13+1.5</f>
        <v>17</v>
      </c>
      <c r="M13" s="260"/>
      <c r="N13" s="260"/>
      <c r="O13" s="260"/>
      <c r="P13" s="260"/>
      <c r="Q13" s="260"/>
      <c r="R13" s="260"/>
      <c r="S13" s="260"/>
      <c r="T13" s="260"/>
      <c r="U13" s="260"/>
    </row>
    <row r="14" spans="1:21" ht="22" customHeight="1">
      <c r="A14" s="293">
        <v>7</v>
      </c>
      <c r="B14" s="448" t="s">
        <v>262</v>
      </c>
      <c r="C14" s="449"/>
      <c r="D14" s="305" t="s">
        <v>284</v>
      </c>
      <c r="E14" s="312">
        <v>0.375</v>
      </c>
      <c r="F14" s="296">
        <f>G14-0.5</f>
        <v>9.5</v>
      </c>
      <c r="G14" s="296">
        <f>H14-0.5</f>
        <v>10</v>
      </c>
      <c r="H14" s="263">
        <v>10.5</v>
      </c>
      <c r="I14" s="297">
        <f>H14+0.5</f>
        <v>11</v>
      </c>
      <c r="J14" s="297">
        <f>H14+1</f>
        <v>11.5</v>
      </c>
      <c r="K14" s="298">
        <f>I14+1</f>
        <v>12</v>
      </c>
      <c r="M14" s="260"/>
      <c r="N14" s="260"/>
      <c r="O14" s="260"/>
      <c r="P14" s="260"/>
      <c r="Q14" s="260"/>
      <c r="R14" s="260"/>
      <c r="S14" s="260"/>
      <c r="T14" s="260"/>
      <c r="U14" s="260"/>
    </row>
    <row r="15" spans="1:21" ht="22" customHeight="1">
      <c r="A15" s="293">
        <v>8</v>
      </c>
      <c r="B15" s="448" t="s">
        <v>263</v>
      </c>
      <c r="C15" s="449"/>
      <c r="D15" s="305" t="s">
        <v>285</v>
      </c>
      <c r="E15" s="312">
        <v>0.625</v>
      </c>
      <c r="F15" s="296">
        <f>G15-1</f>
        <v>29.5</v>
      </c>
      <c r="G15" s="296">
        <f>H15-1</f>
        <v>30.5</v>
      </c>
      <c r="H15" s="263">
        <v>31.5</v>
      </c>
      <c r="I15" s="297">
        <f>H15+1</f>
        <v>32.5</v>
      </c>
      <c r="J15" s="297">
        <f>H15+2</f>
        <v>33.5</v>
      </c>
      <c r="K15" s="298">
        <f>I15+2</f>
        <v>34.5</v>
      </c>
      <c r="M15" s="260"/>
      <c r="N15" s="260"/>
      <c r="O15" s="260"/>
      <c r="P15" s="260"/>
      <c r="Q15" s="260"/>
      <c r="R15" s="260"/>
      <c r="S15" s="260"/>
      <c r="T15" s="260"/>
      <c r="U15" s="260"/>
    </row>
    <row r="16" spans="1:21" ht="22" customHeight="1">
      <c r="A16" s="293">
        <v>10</v>
      </c>
      <c r="B16" s="448" t="s">
        <v>264</v>
      </c>
      <c r="C16" s="449"/>
      <c r="D16" s="305" t="s">
        <v>286</v>
      </c>
      <c r="E16" s="312">
        <v>0.25</v>
      </c>
      <c r="F16" s="296">
        <f>G16-1/4</f>
        <v>3</v>
      </c>
      <c r="G16" s="296">
        <f>H16-1/4</f>
        <v>3.25</v>
      </c>
      <c r="H16" s="263">
        <v>3.5</v>
      </c>
      <c r="I16" s="297">
        <f>H16+1/4</f>
        <v>3.75</v>
      </c>
      <c r="J16" s="297">
        <f>H16+0.5</f>
        <v>4</v>
      </c>
      <c r="K16" s="298">
        <f>I16+0.5</f>
        <v>4.25</v>
      </c>
      <c r="M16" s="260"/>
      <c r="N16" s="260"/>
      <c r="O16" s="260"/>
      <c r="P16" s="260"/>
      <c r="Q16" s="260"/>
      <c r="R16" s="260"/>
      <c r="S16" s="260"/>
      <c r="T16" s="260"/>
      <c r="U16" s="260"/>
    </row>
    <row r="17" spans="1:21" ht="22" customHeight="1">
      <c r="A17" s="293">
        <v>11</v>
      </c>
      <c r="B17" s="448" t="s">
        <v>265</v>
      </c>
      <c r="C17" s="449"/>
      <c r="D17" s="305" t="s">
        <v>287</v>
      </c>
      <c r="E17" s="312">
        <v>0.125</v>
      </c>
      <c r="F17" s="296">
        <f t="shared" ref="F17:G19" si="2">G17-0</f>
        <v>3</v>
      </c>
      <c r="G17" s="296">
        <f t="shared" si="2"/>
        <v>3</v>
      </c>
      <c r="H17" s="263">
        <v>3</v>
      </c>
      <c r="I17" s="297">
        <f>H17+0</f>
        <v>3</v>
      </c>
      <c r="J17" s="297">
        <f>H17+0</f>
        <v>3</v>
      </c>
      <c r="K17" s="298">
        <f>I17+0</f>
        <v>3</v>
      </c>
      <c r="M17" s="260"/>
      <c r="N17" s="260"/>
      <c r="O17" s="260"/>
      <c r="P17" s="260"/>
      <c r="Q17" s="260"/>
      <c r="R17" s="260"/>
      <c r="S17" s="260"/>
      <c r="T17" s="260"/>
      <c r="U17" s="260"/>
    </row>
    <row r="18" spans="1:21" ht="22" customHeight="1">
      <c r="A18" s="289">
        <v>12</v>
      </c>
      <c r="B18" s="456" t="s">
        <v>266</v>
      </c>
      <c r="C18" s="457"/>
      <c r="D18" s="265" t="s">
        <v>288</v>
      </c>
      <c r="E18" s="311">
        <v>0.125</v>
      </c>
      <c r="F18" s="290">
        <f t="shared" si="2"/>
        <v>3</v>
      </c>
      <c r="G18" s="290">
        <f t="shared" si="2"/>
        <v>3</v>
      </c>
      <c r="H18" s="261">
        <v>3</v>
      </c>
      <c r="I18" s="291">
        <f>H18+0</f>
        <v>3</v>
      </c>
      <c r="J18" s="291">
        <f>H18+0</f>
        <v>3</v>
      </c>
      <c r="K18" s="292">
        <f>I18+0</f>
        <v>3</v>
      </c>
      <c r="M18" s="262"/>
      <c r="N18" s="262"/>
      <c r="O18" s="262"/>
      <c r="P18" s="262"/>
      <c r="Q18" s="262"/>
      <c r="R18" s="262"/>
      <c r="S18" s="262"/>
      <c r="T18" s="262"/>
      <c r="U18" s="262"/>
    </row>
    <row r="19" spans="1:21" ht="22" customHeight="1">
      <c r="A19" s="293">
        <v>13</v>
      </c>
      <c r="B19" s="448" t="s">
        <v>267</v>
      </c>
      <c r="C19" s="449"/>
      <c r="D19" s="305" t="s">
        <v>289</v>
      </c>
      <c r="E19" s="312">
        <v>0.125</v>
      </c>
      <c r="F19" s="296">
        <f t="shared" si="2"/>
        <v>1</v>
      </c>
      <c r="G19" s="296">
        <f t="shared" si="2"/>
        <v>1</v>
      </c>
      <c r="H19" s="263">
        <v>1</v>
      </c>
      <c r="I19" s="297">
        <f>H19+0</f>
        <v>1</v>
      </c>
      <c r="J19" s="297">
        <f t="shared" ref="J19:K19" si="3">H19+0</f>
        <v>1</v>
      </c>
      <c r="K19" s="298">
        <f t="shared" si="3"/>
        <v>1</v>
      </c>
      <c r="M19" s="262"/>
      <c r="N19" s="262"/>
      <c r="O19" s="262"/>
      <c r="P19" s="262"/>
      <c r="Q19" s="262"/>
      <c r="R19" s="262"/>
      <c r="S19" s="262"/>
      <c r="T19" s="262"/>
      <c r="U19" s="262"/>
    </row>
    <row r="20" spans="1:21" ht="22" customHeight="1">
      <c r="A20" s="293">
        <v>14</v>
      </c>
      <c r="B20" s="448" t="s">
        <v>268</v>
      </c>
      <c r="C20" s="449"/>
      <c r="D20" s="305" t="s">
        <v>88</v>
      </c>
      <c r="E20" s="312">
        <v>0.125</v>
      </c>
      <c r="F20" s="296">
        <f>G20-1/4</f>
        <v>3.75</v>
      </c>
      <c r="G20" s="296">
        <f>H20-1/4</f>
        <v>4</v>
      </c>
      <c r="H20" s="263">
        <v>4.25</v>
      </c>
      <c r="I20" s="297">
        <f>H20+1/4</f>
        <v>4.5</v>
      </c>
      <c r="J20" s="297">
        <f>H20+1/2</f>
        <v>4.75</v>
      </c>
      <c r="K20" s="298">
        <f>I20+0.5</f>
        <v>5</v>
      </c>
      <c r="M20" s="260"/>
      <c r="N20" s="260"/>
      <c r="O20" s="260"/>
      <c r="P20" s="260"/>
      <c r="Q20" s="260"/>
      <c r="R20" s="260"/>
      <c r="S20" s="260"/>
      <c r="T20" s="260"/>
      <c r="U20" s="260"/>
    </row>
    <row r="21" spans="1:21" ht="22" customHeight="1">
      <c r="A21" s="293">
        <v>15</v>
      </c>
      <c r="B21" s="448" t="s">
        <v>269</v>
      </c>
      <c r="C21" s="449"/>
      <c r="D21" s="305" t="s">
        <v>90</v>
      </c>
      <c r="E21" s="312">
        <v>0.125</v>
      </c>
      <c r="F21" s="296">
        <f>G21-0</f>
        <v>1</v>
      </c>
      <c r="G21" s="296">
        <f>H21-0</f>
        <v>1</v>
      </c>
      <c r="H21" s="263">
        <v>1</v>
      </c>
      <c r="I21" s="297">
        <f>H21+0</f>
        <v>1</v>
      </c>
      <c r="J21" s="297">
        <f t="shared" ref="J21:K21" si="4">H21+0</f>
        <v>1</v>
      </c>
      <c r="K21" s="298">
        <f t="shared" si="4"/>
        <v>1</v>
      </c>
      <c r="M21" s="260"/>
      <c r="N21" s="260"/>
      <c r="O21" s="260"/>
      <c r="P21" s="260"/>
      <c r="Q21" s="260"/>
      <c r="R21" s="260"/>
      <c r="S21" s="260"/>
      <c r="T21" s="260"/>
      <c r="U21" s="260"/>
    </row>
    <row r="22" spans="1:21" ht="25" customHeight="1">
      <c r="A22" s="300">
        <v>16</v>
      </c>
      <c r="B22" s="447" t="s">
        <v>270</v>
      </c>
      <c r="C22" s="445"/>
      <c r="D22" s="305" t="s">
        <v>290</v>
      </c>
      <c r="E22" s="313">
        <v>0.25</v>
      </c>
      <c r="F22" s="301">
        <f>G22-3/8</f>
        <v>7.75</v>
      </c>
      <c r="G22" s="301">
        <f>H22-3/8</f>
        <v>8.125</v>
      </c>
      <c r="H22" s="264">
        <v>8.5</v>
      </c>
      <c r="I22" s="302">
        <f>H22+0.375</f>
        <v>8.875</v>
      </c>
      <c r="J22" s="302">
        <f>H22+0.75</f>
        <v>9.25</v>
      </c>
      <c r="K22" s="303">
        <f>I22+3/4</f>
        <v>9.625</v>
      </c>
      <c r="M22" s="260"/>
      <c r="N22" s="260"/>
      <c r="O22" s="260"/>
      <c r="P22" s="260"/>
      <c r="Q22" s="260"/>
      <c r="R22" s="260"/>
      <c r="S22" s="260"/>
      <c r="T22" s="260"/>
      <c r="U22" s="260"/>
    </row>
    <row r="23" spans="1:21" ht="25" customHeight="1">
      <c r="A23" s="300">
        <v>17</v>
      </c>
      <c r="B23" s="447" t="s">
        <v>271</v>
      </c>
      <c r="C23" s="445"/>
      <c r="D23" s="305" t="s">
        <v>291</v>
      </c>
      <c r="E23" s="313">
        <v>0.25</v>
      </c>
      <c r="F23" s="301">
        <f>G23-0.375</f>
        <v>6.25</v>
      </c>
      <c r="G23" s="301">
        <f>H23-0.375</f>
        <v>6.625</v>
      </c>
      <c r="H23" s="264">
        <v>7</v>
      </c>
      <c r="I23" s="302">
        <f>H23+0.375</f>
        <v>7.375</v>
      </c>
      <c r="J23" s="302">
        <f>H23+0.75</f>
        <v>7.75</v>
      </c>
      <c r="K23" s="303">
        <f>I23+0.75</f>
        <v>8.125</v>
      </c>
      <c r="M23" s="260"/>
      <c r="N23" s="260"/>
      <c r="O23" s="260"/>
      <c r="P23" s="260"/>
      <c r="Q23" s="260"/>
      <c r="R23" s="260"/>
      <c r="S23" s="260"/>
      <c r="T23" s="260"/>
      <c r="U23" s="260"/>
    </row>
    <row r="24" spans="1:21" ht="25" customHeight="1">
      <c r="A24" s="300">
        <v>18</v>
      </c>
      <c r="B24" s="458" t="s">
        <v>272</v>
      </c>
      <c r="C24" s="459"/>
      <c r="D24" s="305" t="s">
        <v>292</v>
      </c>
      <c r="E24" s="313">
        <v>0.25</v>
      </c>
      <c r="F24" s="301">
        <f>G24-1/4</f>
        <v>5.25</v>
      </c>
      <c r="G24" s="301">
        <f>H24-1/4</f>
        <v>5.5</v>
      </c>
      <c r="H24" s="264">
        <v>5.75</v>
      </c>
      <c r="I24" s="302">
        <f>H24+1/4</f>
        <v>6</v>
      </c>
      <c r="J24" s="302">
        <f>H24+0.5</f>
        <v>6.25</v>
      </c>
      <c r="K24" s="303">
        <f>I24+0.5</f>
        <v>6.5</v>
      </c>
      <c r="M24" s="260"/>
      <c r="N24" s="260"/>
      <c r="O24" s="260"/>
      <c r="P24" s="260"/>
      <c r="Q24" s="260"/>
      <c r="R24" s="260"/>
      <c r="S24" s="260"/>
      <c r="T24" s="260"/>
      <c r="U24" s="260"/>
    </row>
    <row r="25" spans="1:21" ht="25" customHeight="1">
      <c r="A25" s="300">
        <v>19</v>
      </c>
      <c r="B25" s="458" t="s">
        <v>273</v>
      </c>
      <c r="C25" s="459"/>
      <c r="D25" s="305" t="s">
        <v>293</v>
      </c>
      <c r="E25" s="313">
        <v>0.75</v>
      </c>
      <c r="F25" s="301">
        <f>G25-1</f>
        <v>20</v>
      </c>
      <c r="G25" s="301">
        <f>H25-1</f>
        <v>21</v>
      </c>
      <c r="H25" s="264">
        <v>22</v>
      </c>
      <c r="I25" s="302">
        <f>H25+1</f>
        <v>23</v>
      </c>
      <c r="J25" s="302">
        <f t="shared" ref="J25:K25" si="5">H25+2</f>
        <v>24</v>
      </c>
      <c r="K25" s="303">
        <f t="shared" si="5"/>
        <v>25</v>
      </c>
      <c r="M25" s="260"/>
      <c r="N25" s="260"/>
      <c r="O25" s="260"/>
      <c r="P25" s="260"/>
      <c r="Q25" s="260"/>
      <c r="R25" s="260"/>
      <c r="S25" s="260"/>
      <c r="T25" s="260"/>
      <c r="U25" s="260"/>
    </row>
    <row r="26" spans="1:21" ht="22" hidden="1" customHeight="1">
      <c r="A26" s="293">
        <v>15</v>
      </c>
      <c r="B26" s="448" t="s">
        <v>274</v>
      </c>
      <c r="C26" s="449"/>
      <c r="D26" s="294"/>
      <c r="E26" s="295">
        <v>0.125</v>
      </c>
      <c r="F26" s="296">
        <f>G26-0.25</f>
        <v>8.25</v>
      </c>
      <c r="G26" s="296">
        <f>H26-0.25</f>
        <v>8.5</v>
      </c>
      <c r="H26" s="263">
        <v>8.75</v>
      </c>
      <c r="I26" s="297">
        <f>H26+0.25</f>
        <v>9</v>
      </c>
      <c r="J26" s="297">
        <f>H26+0.5</f>
        <v>9.25</v>
      </c>
      <c r="K26" s="298">
        <f>I26+0.5</f>
        <v>9.5</v>
      </c>
      <c r="M26" s="262"/>
      <c r="N26" s="262"/>
      <c r="O26" s="262"/>
      <c r="P26" s="262"/>
      <c r="Q26" s="262"/>
      <c r="R26" s="262"/>
      <c r="S26" s="262"/>
      <c r="T26" s="262"/>
      <c r="U26" s="262"/>
    </row>
    <row r="27" spans="1:21" ht="21" hidden="1" customHeight="1">
      <c r="A27" s="293">
        <v>20</v>
      </c>
      <c r="B27" s="446" t="s">
        <v>278</v>
      </c>
      <c r="C27" s="446"/>
      <c r="D27" s="265"/>
      <c r="E27" s="295">
        <v>0.125</v>
      </c>
      <c r="F27" s="296">
        <f>G27-0.125</f>
        <v>-0.25</v>
      </c>
      <c r="G27" s="296">
        <f>H27-0.125</f>
        <v>-0.125</v>
      </c>
      <c r="H27" s="263"/>
      <c r="I27" s="297">
        <f>H27+0.125</f>
        <v>0.125</v>
      </c>
      <c r="J27" s="297">
        <f>H27+0.25</f>
        <v>0.25</v>
      </c>
      <c r="K27" s="298">
        <f>I27+0.25</f>
        <v>0.375</v>
      </c>
      <c r="M27" s="262"/>
      <c r="N27" s="262"/>
      <c r="O27" s="262"/>
      <c r="P27" s="262"/>
      <c r="Q27" s="262"/>
      <c r="R27" s="262"/>
      <c r="S27" s="262"/>
      <c r="T27" s="262"/>
      <c r="U27" s="262"/>
    </row>
    <row r="28" spans="1:21" ht="19" customHeight="1">
      <c r="A28" s="260"/>
      <c r="B28" s="260"/>
      <c r="C28" s="260"/>
      <c r="D28" s="260"/>
      <c r="E28" s="267"/>
      <c r="F28" s="267"/>
      <c r="G28" s="267"/>
      <c r="H28" s="267"/>
      <c r="I28" s="266"/>
      <c r="J28" s="304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</row>
    <row r="29" spans="1:21" ht="19" customHeight="1">
      <c r="A29" s="260"/>
      <c r="B29" s="260"/>
      <c r="C29" s="260"/>
      <c r="D29" s="260"/>
      <c r="E29" s="267"/>
      <c r="F29" s="267"/>
      <c r="G29" s="267"/>
      <c r="H29" s="267"/>
      <c r="I29" s="266"/>
      <c r="J29" s="304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</row>
    <row r="30" spans="1:21" ht="19" customHeight="1">
      <c r="A30" s="260"/>
      <c r="B30" s="260"/>
      <c r="C30" s="260"/>
      <c r="D30" s="260"/>
      <c r="E30" s="267"/>
      <c r="F30" s="267"/>
      <c r="G30" s="267"/>
      <c r="H30" s="267"/>
      <c r="I30" s="266"/>
      <c r="J30" s="304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</row>
    <row r="31" spans="1:21" ht="19" customHeight="1">
      <c r="A31" s="260"/>
      <c r="B31" s="260"/>
      <c r="C31" s="260"/>
      <c r="D31" s="260"/>
      <c r="E31" s="267"/>
      <c r="F31" s="267"/>
      <c r="G31" s="267"/>
      <c r="H31" s="267"/>
      <c r="I31" s="266"/>
      <c r="J31" s="304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</row>
    <row r="32" spans="1:21" ht="19" customHeight="1">
      <c r="A32" s="260"/>
      <c r="B32" s="260"/>
      <c r="C32" s="260"/>
      <c r="D32" s="260"/>
      <c r="E32" s="267"/>
      <c r="F32" s="267"/>
      <c r="G32" s="267"/>
      <c r="H32" s="267"/>
      <c r="I32" s="266"/>
      <c r="J32" s="304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</row>
    <row r="33" spans="1:21" ht="19" customHeight="1">
      <c r="A33" s="260"/>
      <c r="B33" s="260"/>
      <c r="C33" s="260"/>
      <c r="D33" s="260"/>
      <c r="E33" s="267"/>
      <c r="F33" s="267"/>
      <c r="G33" s="267"/>
      <c r="H33" s="267"/>
      <c r="I33" s="266"/>
      <c r="J33" s="304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</row>
    <row r="34" spans="1:21" ht="19" customHeight="1">
      <c r="A34" s="260"/>
      <c r="B34" s="260"/>
      <c r="C34" s="260"/>
      <c r="D34" s="260"/>
      <c r="E34" s="267"/>
      <c r="F34" s="267"/>
      <c r="G34" s="267"/>
      <c r="H34" s="267"/>
      <c r="I34" s="266"/>
      <c r="J34" s="304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</row>
    <row r="35" spans="1:21" ht="19" customHeight="1">
      <c r="A35" s="260"/>
      <c r="B35" s="260"/>
      <c r="C35" s="260"/>
      <c r="D35" s="260"/>
      <c r="E35" s="267"/>
      <c r="F35" s="267"/>
      <c r="G35" s="267"/>
      <c r="H35" s="267"/>
      <c r="I35" s="266"/>
      <c r="J35" s="304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</row>
    <row r="36" spans="1:21" ht="19" customHeight="1">
      <c r="A36" s="260"/>
      <c r="B36" s="260"/>
      <c r="C36" s="260"/>
      <c r="D36" s="260"/>
      <c r="E36" s="267"/>
      <c r="F36" s="267"/>
      <c r="G36" s="267"/>
      <c r="H36" s="267"/>
      <c r="I36" s="266"/>
      <c r="J36" s="304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</row>
    <row r="37" spans="1:21" ht="19" customHeight="1">
      <c r="A37" s="260"/>
      <c r="B37" s="260"/>
      <c r="C37" s="260"/>
      <c r="D37" s="260"/>
      <c r="E37" s="267"/>
      <c r="F37" s="267"/>
      <c r="G37" s="267"/>
      <c r="H37" s="267"/>
      <c r="I37" s="266"/>
      <c r="J37" s="304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</row>
    <row r="38" spans="1:21" ht="19" customHeight="1">
      <c r="A38" s="260"/>
      <c r="B38" s="260"/>
      <c r="C38" s="260"/>
      <c r="D38" s="260"/>
      <c r="E38" s="267"/>
      <c r="F38" s="267"/>
      <c r="G38" s="267"/>
      <c r="H38" s="267"/>
      <c r="I38" s="266"/>
      <c r="J38" s="304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</row>
    <row r="39" spans="1:21" ht="19" customHeight="1">
      <c r="A39" s="260"/>
      <c r="B39" s="260"/>
      <c r="C39" s="260"/>
      <c r="D39" s="260"/>
      <c r="E39" s="267"/>
      <c r="F39" s="267"/>
      <c r="G39" s="267"/>
      <c r="H39" s="267"/>
      <c r="I39" s="266"/>
      <c r="J39" s="304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</row>
    <row r="40" spans="1:21" ht="19" customHeight="1">
      <c r="A40" s="260"/>
      <c r="B40" s="260"/>
      <c r="C40" s="260"/>
      <c r="D40" s="260"/>
      <c r="E40" s="267"/>
      <c r="F40" s="267"/>
      <c r="G40" s="267"/>
      <c r="H40" s="267"/>
      <c r="I40" s="266"/>
      <c r="J40" s="304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</row>
    <row r="41" spans="1:21" ht="19" customHeight="1">
      <c r="A41" s="260"/>
      <c r="B41" s="260"/>
      <c r="C41" s="260"/>
      <c r="D41" s="260"/>
      <c r="E41" s="267"/>
      <c r="F41" s="267"/>
      <c r="G41" s="267"/>
      <c r="H41" s="267"/>
      <c r="I41" s="266"/>
      <c r="J41" s="304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</row>
    <row r="42" spans="1:21" ht="19" customHeight="1">
      <c r="A42" s="260"/>
      <c r="B42" s="260"/>
      <c r="C42" s="260"/>
      <c r="D42" s="260"/>
      <c r="E42" s="267"/>
      <c r="F42" s="267"/>
      <c r="G42" s="267"/>
      <c r="H42" s="267"/>
      <c r="I42" s="266"/>
      <c r="J42" s="304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</row>
    <row r="43" spans="1:21" ht="19" customHeight="1">
      <c r="A43" s="260"/>
      <c r="B43" s="260"/>
      <c r="C43" s="260"/>
      <c r="D43" s="260"/>
      <c r="E43" s="267"/>
      <c r="F43" s="267"/>
      <c r="G43" s="267"/>
      <c r="H43" s="267"/>
      <c r="I43" s="266"/>
      <c r="J43" s="304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</row>
    <row r="44" spans="1:21" ht="19" customHeight="1">
      <c r="A44" s="260"/>
      <c r="B44" s="260"/>
      <c r="C44" s="260"/>
      <c r="D44" s="260"/>
      <c r="E44" s="267"/>
      <c r="F44" s="267"/>
      <c r="G44" s="267"/>
      <c r="H44" s="267"/>
      <c r="I44" s="266"/>
      <c r="J44" s="304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</row>
    <row r="45" spans="1:21" ht="19" customHeight="1">
      <c r="A45" s="260"/>
      <c r="B45" s="260"/>
      <c r="C45" s="260"/>
      <c r="D45" s="260"/>
      <c r="E45" s="267"/>
      <c r="F45" s="267"/>
      <c r="G45" s="267"/>
      <c r="H45" s="267"/>
      <c r="I45" s="266"/>
      <c r="J45" s="304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</row>
    <row r="46" spans="1:21" ht="19" customHeight="1">
      <c r="A46" s="260"/>
      <c r="B46" s="260"/>
      <c r="C46" s="260"/>
      <c r="D46" s="260"/>
      <c r="E46" s="267"/>
      <c r="F46" s="267"/>
      <c r="G46" s="267"/>
      <c r="H46" s="267"/>
      <c r="I46" s="266"/>
      <c r="J46" s="304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</row>
    <row r="47" spans="1:21" ht="19" customHeight="1">
      <c r="A47" s="260"/>
      <c r="B47" s="260"/>
      <c r="C47" s="260"/>
      <c r="D47" s="260"/>
      <c r="E47" s="267"/>
      <c r="F47" s="267"/>
      <c r="G47" s="267"/>
      <c r="H47" s="267"/>
      <c r="I47" s="266"/>
      <c r="J47" s="304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</row>
    <row r="48" spans="1:21" ht="19" customHeight="1">
      <c r="A48" s="260"/>
      <c r="B48" s="260"/>
      <c r="C48" s="260"/>
      <c r="D48" s="260"/>
      <c r="E48" s="267"/>
      <c r="F48" s="267"/>
      <c r="G48" s="267"/>
      <c r="H48" s="267"/>
      <c r="I48" s="266"/>
      <c r="J48" s="304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</row>
    <row r="49" spans="1:21" ht="19" customHeight="1">
      <c r="A49" s="260"/>
      <c r="B49" s="260"/>
      <c r="C49" s="260"/>
      <c r="D49" s="260"/>
      <c r="E49" s="267"/>
      <c r="F49" s="267"/>
      <c r="G49" s="267"/>
      <c r="H49" s="267"/>
      <c r="I49" s="266"/>
      <c r="J49" s="304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</row>
    <row r="50" spans="1:21" ht="19" customHeight="1">
      <c r="A50" s="260"/>
      <c r="B50" s="260"/>
      <c r="C50" s="260"/>
      <c r="D50" s="260"/>
      <c r="E50" s="267"/>
      <c r="F50" s="267"/>
      <c r="G50" s="267"/>
      <c r="H50" s="267"/>
      <c r="I50" s="266"/>
      <c r="J50" s="304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</row>
    <row r="51" spans="1:21" ht="19" customHeight="1">
      <c r="A51" s="260"/>
      <c r="B51" s="260"/>
      <c r="C51" s="260"/>
      <c r="D51" s="260"/>
      <c r="E51" s="267"/>
      <c r="F51" s="267"/>
      <c r="G51" s="267"/>
      <c r="H51" s="267"/>
      <c r="I51" s="266"/>
      <c r="J51" s="304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</row>
    <row r="52" spans="1:21" ht="19" customHeight="1">
      <c r="A52" s="260"/>
      <c r="B52" s="260"/>
      <c r="C52" s="260"/>
      <c r="D52" s="260"/>
      <c r="E52" s="267"/>
      <c r="F52" s="267"/>
      <c r="G52" s="267"/>
      <c r="H52" s="267"/>
      <c r="I52" s="266"/>
      <c r="J52" s="304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</row>
    <row r="53" spans="1:21" ht="19" customHeight="1">
      <c r="A53" s="260"/>
      <c r="B53" s="260"/>
      <c r="C53" s="260"/>
      <c r="D53" s="260"/>
      <c r="E53" s="267"/>
      <c r="F53" s="267"/>
      <c r="G53" s="267"/>
      <c r="H53" s="267"/>
      <c r="I53" s="266"/>
      <c r="J53" s="304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</row>
    <row r="54" spans="1:21" ht="19" customHeight="1">
      <c r="A54" s="260"/>
      <c r="B54" s="260"/>
      <c r="C54" s="260"/>
      <c r="D54" s="260"/>
      <c r="E54" s="267"/>
      <c r="F54" s="267"/>
      <c r="G54" s="267"/>
      <c r="H54" s="267"/>
      <c r="I54" s="266"/>
      <c r="J54" s="304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</row>
    <row r="55" spans="1:21" ht="19" customHeight="1">
      <c r="A55" s="260"/>
      <c r="B55" s="260"/>
      <c r="C55" s="260"/>
      <c r="D55" s="260"/>
      <c r="E55" s="267"/>
      <c r="F55" s="267"/>
      <c r="G55" s="267"/>
      <c r="H55" s="267"/>
      <c r="I55" s="266"/>
      <c r="J55" s="304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</row>
    <row r="56" spans="1:21" ht="19" customHeight="1">
      <c r="A56" s="260"/>
      <c r="B56" s="260"/>
      <c r="C56" s="260"/>
      <c r="D56" s="260"/>
      <c r="E56" s="267"/>
      <c r="F56" s="267"/>
      <c r="G56" s="267"/>
      <c r="H56" s="267"/>
      <c r="I56" s="266"/>
      <c r="J56" s="304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</row>
    <row r="57" spans="1:21" ht="19" customHeight="1">
      <c r="A57" s="260"/>
      <c r="B57" s="260"/>
      <c r="C57" s="260"/>
      <c r="D57" s="260"/>
      <c r="E57" s="267"/>
      <c r="F57" s="267"/>
      <c r="G57" s="267"/>
      <c r="H57" s="267"/>
      <c r="I57" s="266"/>
      <c r="J57" s="304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</row>
    <row r="58" spans="1:21" ht="19" customHeight="1">
      <c r="A58" s="260"/>
      <c r="B58" s="260"/>
      <c r="C58" s="260"/>
      <c r="D58" s="260"/>
      <c r="E58" s="267"/>
      <c r="F58" s="267"/>
      <c r="G58" s="267"/>
      <c r="H58" s="267"/>
      <c r="I58" s="266"/>
      <c r="J58" s="304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</row>
    <row r="59" spans="1:21" ht="19" customHeight="1">
      <c r="A59" s="260"/>
      <c r="B59" s="260"/>
      <c r="C59" s="260"/>
      <c r="D59" s="260"/>
      <c r="E59" s="267"/>
      <c r="F59" s="267"/>
      <c r="G59" s="267"/>
      <c r="H59" s="267"/>
      <c r="I59" s="266"/>
      <c r="J59" s="304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</row>
    <row r="60" spans="1:21" ht="19" customHeight="1">
      <c r="A60" s="260"/>
      <c r="B60" s="260"/>
      <c r="C60" s="260"/>
      <c r="D60" s="260"/>
      <c r="E60" s="267"/>
      <c r="F60" s="267"/>
      <c r="G60" s="267"/>
      <c r="H60" s="267"/>
      <c r="I60" s="266"/>
      <c r="J60" s="304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</row>
    <row r="61" spans="1:21" ht="19" customHeight="1">
      <c r="A61" s="260"/>
      <c r="B61" s="260"/>
      <c r="C61" s="260"/>
      <c r="D61" s="260"/>
      <c r="E61" s="267"/>
      <c r="F61" s="267"/>
      <c r="G61" s="267"/>
      <c r="H61" s="267"/>
      <c r="I61" s="266"/>
      <c r="J61" s="304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</row>
    <row r="62" spans="1:21" ht="19" customHeight="1">
      <c r="A62" s="260"/>
      <c r="B62" s="260"/>
      <c r="C62" s="260"/>
      <c r="D62" s="260"/>
      <c r="E62" s="267"/>
      <c r="F62" s="267"/>
      <c r="G62" s="267"/>
      <c r="H62" s="267"/>
      <c r="I62" s="266"/>
      <c r="J62" s="304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</row>
    <row r="63" spans="1:21" ht="19" customHeight="1">
      <c r="A63" s="260"/>
      <c r="B63" s="260"/>
      <c r="C63" s="260"/>
      <c r="D63" s="260"/>
      <c r="E63" s="267"/>
      <c r="F63" s="267"/>
      <c r="G63" s="267"/>
      <c r="H63" s="267"/>
      <c r="I63" s="266"/>
      <c r="J63" s="304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</row>
    <row r="64" spans="1:21" ht="19" customHeight="1">
      <c r="A64" s="260"/>
      <c r="B64" s="260"/>
      <c r="C64" s="260"/>
      <c r="D64" s="260"/>
      <c r="E64" s="267"/>
      <c r="F64" s="267"/>
      <c r="G64" s="267"/>
      <c r="H64" s="267"/>
      <c r="I64" s="266"/>
      <c r="J64" s="304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</row>
    <row r="65" spans="1:21" ht="19" customHeight="1">
      <c r="A65" s="260"/>
      <c r="B65" s="260"/>
      <c r="C65" s="260"/>
      <c r="D65" s="260"/>
      <c r="E65" s="267"/>
      <c r="F65" s="267"/>
      <c r="G65" s="267"/>
      <c r="H65" s="267"/>
      <c r="I65" s="266"/>
      <c r="J65" s="304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</row>
    <row r="66" spans="1:21" ht="19" customHeight="1">
      <c r="A66" s="260"/>
      <c r="B66" s="260"/>
      <c r="C66" s="260"/>
      <c r="D66" s="260"/>
      <c r="E66" s="267"/>
      <c r="F66" s="267"/>
      <c r="G66" s="267"/>
      <c r="H66" s="267"/>
      <c r="I66" s="266"/>
      <c r="J66" s="304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</row>
    <row r="67" spans="1:21" ht="19" customHeight="1">
      <c r="A67" s="260"/>
      <c r="B67" s="260"/>
      <c r="C67" s="260"/>
      <c r="D67" s="260"/>
      <c r="E67" s="267"/>
      <c r="F67" s="267"/>
      <c r="G67" s="267"/>
      <c r="H67" s="267"/>
      <c r="I67" s="266"/>
      <c r="J67" s="304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</row>
    <row r="68" spans="1:21" ht="19" customHeight="1">
      <c r="A68" s="260"/>
      <c r="B68" s="260"/>
      <c r="C68" s="260"/>
      <c r="D68" s="260"/>
      <c r="E68" s="267"/>
      <c r="F68" s="267"/>
      <c r="G68" s="267"/>
      <c r="H68" s="267"/>
      <c r="I68" s="266"/>
      <c r="J68" s="304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</row>
    <row r="69" spans="1:21" ht="19" customHeight="1">
      <c r="A69" s="260"/>
      <c r="B69" s="260"/>
      <c r="C69" s="260"/>
      <c r="D69" s="260"/>
      <c r="E69" s="267"/>
      <c r="F69" s="267"/>
      <c r="G69" s="267"/>
      <c r="H69" s="267"/>
      <c r="I69" s="266"/>
      <c r="J69" s="304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</row>
    <row r="70" spans="1:21" ht="19" customHeight="1">
      <c r="A70" s="260"/>
      <c r="B70" s="260"/>
      <c r="C70" s="260"/>
      <c r="D70" s="260"/>
      <c r="E70" s="267"/>
      <c r="F70" s="267"/>
      <c r="G70" s="267"/>
      <c r="H70" s="267"/>
      <c r="I70" s="266"/>
      <c r="J70" s="304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</row>
    <row r="71" spans="1:21" ht="19" customHeight="1">
      <c r="A71" s="260"/>
      <c r="B71" s="260"/>
      <c r="C71" s="260"/>
      <c r="D71" s="260"/>
      <c r="E71" s="267"/>
      <c r="F71" s="267"/>
      <c r="G71" s="267"/>
      <c r="H71" s="267"/>
      <c r="I71" s="266"/>
      <c r="J71" s="304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</row>
    <row r="72" spans="1:21" ht="19" customHeight="1">
      <c r="A72" s="260"/>
      <c r="B72" s="260"/>
      <c r="C72" s="260"/>
      <c r="D72" s="260"/>
      <c r="E72" s="267"/>
      <c r="F72" s="267"/>
      <c r="G72" s="267"/>
      <c r="H72" s="267"/>
      <c r="I72" s="266"/>
      <c r="J72" s="304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</row>
    <row r="73" spans="1:21" ht="19" customHeight="1">
      <c r="A73" s="260"/>
      <c r="B73" s="260"/>
      <c r="C73" s="260"/>
      <c r="D73" s="260"/>
      <c r="E73" s="267"/>
      <c r="F73" s="267"/>
      <c r="G73" s="267"/>
      <c r="H73" s="267"/>
      <c r="I73" s="266"/>
      <c r="J73" s="304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</row>
    <row r="74" spans="1:21" ht="19" customHeight="1">
      <c r="A74" s="260"/>
      <c r="B74" s="260"/>
      <c r="C74" s="260"/>
      <c r="D74" s="260"/>
      <c r="E74" s="267"/>
      <c r="F74" s="267"/>
      <c r="G74" s="267"/>
      <c r="H74" s="267"/>
      <c r="I74" s="266"/>
      <c r="J74" s="304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</row>
    <row r="75" spans="1:21" ht="19" customHeight="1">
      <c r="A75" s="260"/>
      <c r="B75" s="260"/>
      <c r="C75" s="260"/>
      <c r="D75" s="260"/>
      <c r="E75" s="267"/>
      <c r="F75" s="267"/>
      <c r="G75" s="267"/>
      <c r="H75" s="267"/>
      <c r="I75" s="266"/>
      <c r="J75" s="304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</row>
    <row r="76" spans="1:21" ht="19" customHeight="1">
      <c r="A76" s="260"/>
      <c r="B76" s="260"/>
      <c r="C76" s="260"/>
      <c r="D76" s="260"/>
      <c r="E76" s="267"/>
      <c r="F76" s="267"/>
      <c r="G76" s="267"/>
      <c r="H76" s="267"/>
      <c r="I76" s="266"/>
      <c r="J76" s="304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</row>
    <row r="77" spans="1:21" ht="19" customHeight="1">
      <c r="A77" s="260"/>
      <c r="B77" s="260"/>
      <c r="C77" s="260"/>
      <c r="D77" s="260"/>
      <c r="E77" s="267"/>
      <c r="F77" s="267"/>
      <c r="G77" s="267"/>
      <c r="H77" s="267"/>
      <c r="I77" s="266"/>
      <c r="J77" s="304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</row>
    <row r="78" spans="1:21" ht="19" customHeight="1">
      <c r="A78" s="260"/>
      <c r="B78" s="260"/>
      <c r="C78" s="260"/>
      <c r="D78" s="260"/>
      <c r="E78" s="267"/>
      <c r="F78" s="267"/>
      <c r="G78" s="267"/>
      <c r="H78" s="267"/>
      <c r="I78" s="266"/>
      <c r="J78" s="304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</row>
    <row r="79" spans="1:21" ht="19" customHeight="1">
      <c r="A79" s="260"/>
      <c r="B79" s="260"/>
      <c r="C79" s="260"/>
      <c r="D79" s="260"/>
      <c r="E79" s="267"/>
      <c r="F79" s="267"/>
      <c r="G79" s="267"/>
      <c r="H79" s="267"/>
      <c r="I79" s="266"/>
      <c r="J79" s="304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</row>
    <row r="80" spans="1:21" ht="19" customHeight="1">
      <c r="A80" s="260"/>
      <c r="B80" s="260"/>
      <c r="C80" s="260"/>
      <c r="D80" s="260"/>
      <c r="E80" s="267"/>
      <c r="F80" s="267"/>
      <c r="G80" s="267"/>
      <c r="H80" s="267"/>
      <c r="I80" s="266"/>
      <c r="J80" s="304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</row>
    <row r="81" spans="1:21" ht="19" customHeight="1">
      <c r="A81" s="260"/>
      <c r="B81" s="260"/>
      <c r="C81" s="260"/>
      <c r="D81" s="260"/>
      <c r="E81" s="267"/>
      <c r="F81" s="267"/>
      <c r="G81" s="267"/>
      <c r="H81" s="267"/>
      <c r="I81" s="266"/>
      <c r="J81" s="304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</row>
    <row r="82" spans="1:21" ht="19" customHeight="1">
      <c r="A82" s="260"/>
      <c r="B82" s="260"/>
      <c r="C82" s="260"/>
      <c r="D82" s="260"/>
      <c r="E82" s="267"/>
      <c r="F82" s="267"/>
      <c r="G82" s="267"/>
      <c r="H82" s="267"/>
      <c r="I82" s="266"/>
      <c r="J82" s="304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</row>
    <row r="83" spans="1:21" ht="19" customHeight="1">
      <c r="A83" s="260"/>
      <c r="B83" s="260"/>
      <c r="C83" s="260"/>
      <c r="D83" s="260"/>
      <c r="E83" s="267"/>
      <c r="F83" s="267"/>
      <c r="G83" s="267"/>
      <c r="H83" s="267"/>
      <c r="I83" s="266"/>
      <c r="J83" s="304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</row>
    <row r="84" spans="1:21" ht="19" customHeight="1">
      <c r="A84" s="260"/>
      <c r="B84" s="260"/>
      <c r="C84" s="260"/>
      <c r="D84" s="260"/>
      <c r="E84" s="267"/>
      <c r="F84" s="267"/>
      <c r="G84" s="267"/>
      <c r="H84" s="267"/>
      <c r="I84" s="266"/>
      <c r="J84" s="304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</row>
    <row r="85" spans="1:21" ht="19" customHeight="1">
      <c r="A85" s="260"/>
      <c r="B85" s="260"/>
      <c r="C85" s="260"/>
      <c r="D85" s="260"/>
      <c r="E85" s="267"/>
      <c r="F85" s="267"/>
      <c r="G85" s="267"/>
      <c r="H85" s="267"/>
      <c r="I85" s="266"/>
      <c r="J85" s="304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</row>
    <row r="86" spans="1:21" ht="19" customHeight="1">
      <c r="A86" s="260"/>
      <c r="B86" s="260"/>
      <c r="C86" s="260"/>
      <c r="D86" s="260"/>
      <c r="E86" s="267"/>
      <c r="F86" s="267"/>
      <c r="G86" s="267"/>
      <c r="H86" s="267"/>
      <c r="I86" s="266"/>
      <c r="J86" s="304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</row>
    <row r="87" spans="1:21" ht="19" customHeight="1">
      <c r="A87" s="260"/>
      <c r="B87" s="260"/>
      <c r="C87" s="260"/>
      <c r="D87" s="260"/>
      <c r="E87" s="267"/>
      <c r="F87" s="267"/>
      <c r="G87" s="267"/>
      <c r="H87" s="267"/>
      <c r="I87" s="266"/>
      <c r="J87" s="304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</row>
    <row r="88" spans="1:21" ht="19" customHeight="1">
      <c r="A88" s="260"/>
      <c r="B88" s="260"/>
      <c r="C88" s="260"/>
      <c r="D88" s="260"/>
      <c r="E88" s="267"/>
      <c r="F88" s="267"/>
      <c r="G88" s="267"/>
      <c r="H88" s="267"/>
      <c r="I88" s="266"/>
      <c r="J88" s="304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</row>
    <row r="89" spans="1:21" ht="19" customHeight="1">
      <c r="A89" s="260"/>
      <c r="B89" s="260"/>
      <c r="C89" s="260"/>
      <c r="D89" s="260"/>
      <c r="E89" s="267"/>
      <c r="F89" s="267"/>
      <c r="G89" s="267"/>
      <c r="H89" s="267"/>
      <c r="I89" s="266"/>
      <c r="J89" s="304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</row>
    <row r="90" spans="1:21" ht="19" customHeight="1">
      <c r="A90" s="260"/>
      <c r="B90" s="260"/>
      <c r="C90" s="260"/>
      <c r="D90" s="260"/>
      <c r="E90" s="267"/>
      <c r="F90" s="267"/>
      <c r="G90" s="267"/>
      <c r="H90" s="267"/>
      <c r="I90" s="266"/>
      <c r="J90" s="304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</row>
    <row r="91" spans="1:21" ht="19" customHeight="1">
      <c r="A91" s="260"/>
      <c r="B91" s="260"/>
      <c r="C91" s="260"/>
      <c r="D91" s="260"/>
      <c r="E91" s="267"/>
      <c r="F91" s="267"/>
      <c r="G91" s="267"/>
      <c r="H91" s="267"/>
      <c r="I91" s="266"/>
      <c r="J91" s="304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</row>
    <row r="92" spans="1:21" ht="19" customHeight="1">
      <c r="A92" s="260"/>
      <c r="B92" s="260"/>
      <c r="C92" s="260"/>
      <c r="D92" s="260"/>
      <c r="E92" s="267"/>
      <c r="F92" s="267"/>
      <c r="G92" s="267"/>
      <c r="H92" s="267"/>
      <c r="I92" s="266"/>
      <c r="J92" s="304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</row>
    <row r="93" spans="1:21" ht="19" customHeight="1">
      <c r="A93" s="260"/>
      <c r="B93" s="260"/>
      <c r="C93" s="260"/>
      <c r="D93" s="260"/>
      <c r="E93" s="267"/>
      <c r="F93" s="267"/>
      <c r="G93" s="267"/>
      <c r="H93" s="267"/>
      <c r="I93" s="266"/>
      <c r="J93" s="304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</row>
    <row r="94" spans="1:21" ht="19" customHeight="1">
      <c r="A94" s="260"/>
      <c r="B94" s="260"/>
      <c r="C94" s="260"/>
      <c r="D94" s="260"/>
      <c r="E94" s="267"/>
      <c r="F94" s="267"/>
      <c r="G94" s="267"/>
      <c r="H94" s="267"/>
      <c r="I94" s="266"/>
      <c r="J94" s="304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</row>
    <row r="95" spans="1:21" ht="19" customHeight="1">
      <c r="A95" s="260"/>
      <c r="B95" s="260"/>
      <c r="C95" s="260"/>
      <c r="D95" s="260"/>
      <c r="E95" s="267"/>
      <c r="F95" s="267"/>
      <c r="G95" s="267"/>
      <c r="H95" s="267"/>
      <c r="I95" s="266"/>
      <c r="J95" s="304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</row>
    <row r="96" spans="1:21" ht="19" customHeight="1">
      <c r="A96" s="260"/>
      <c r="B96" s="260"/>
      <c r="C96" s="260"/>
      <c r="D96" s="260"/>
      <c r="E96" s="267"/>
      <c r="F96" s="267"/>
      <c r="G96" s="267"/>
      <c r="H96" s="267"/>
      <c r="I96" s="266"/>
      <c r="J96" s="304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</row>
    <row r="97" spans="1:21" ht="19" customHeight="1">
      <c r="A97" s="260"/>
      <c r="B97" s="260"/>
      <c r="C97" s="260"/>
      <c r="D97" s="260"/>
      <c r="E97" s="267"/>
      <c r="F97" s="267"/>
      <c r="G97" s="267"/>
      <c r="H97" s="267"/>
      <c r="I97" s="266"/>
      <c r="J97" s="304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</row>
    <row r="98" spans="1:21" ht="19" customHeight="1">
      <c r="A98" s="260"/>
      <c r="B98" s="260"/>
      <c r="C98" s="260"/>
      <c r="D98" s="260"/>
      <c r="E98" s="267"/>
      <c r="F98" s="267"/>
      <c r="G98" s="267"/>
      <c r="H98" s="267"/>
      <c r="I98" s="266"/>
      <c r="J98" s="304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</row>
    <row r="99" spans="1:21" ht="19" customHeight="1">
      <c r="A99" s="260"/>
      <c r="B99" s="260"/>
      <c r="C99" s="260"/>
      <c r="D99" s="260"/>
      <c r="E99" s="267"/>
      <c r="F99" s="267"/>
      <c r="G99" s="267"/>
      <c r="H99" s="267"/>
      <c r="I99" s="266"/>
      <c r="J99" s="304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</row>
    <row r="100" spans="1:21" ht="19" customHeight="1">
      <c r="A100" s="260"/>
      <c r="B100" s="260"/>
      <c r="C100" s="260"/>
      <c r="D100" s="260"/>
      <c r="E100" s="267"/>
      <c r="F100" s="267"/>
      <c r="G100" s="267"/>
      <c r="H100" s="267"/>
      <c r="I100" s="266"/>
      <c r="J100" s="304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</row>
    <row r="101" spans="1:21" ht="19" customHeight="1">
      <c r="A101" s="260"/>
      <c r="B101" s="260"/>
      <c r="C101" s="260"/>
      <c r="D101" s="260"/>
      <c r="E101" s="267"/>
      <c r="F101" s="267"/>
      <c r="G101" s="267"/>
      <c r="H101" s="267"/>
      <c r="I101" s="266"/>
      <c r="J101" s="304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</row>
    <row r="102" spans="1:21" ht="19" customHeight="1">
      <c r="A102" s="260"/>
      <c r="B102" s="260"/>
      <c r="C102" s="260"/>
      <c r="D102" s="260"/>
      <c r="E102" s="267"/>
      <c r="F102" s="267"/>
      <c r="G102" s="267"/>
      <c r="H102" s="267"/>
      <c r="I102" s="266"/>
      <c r="J102" s="304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</row>
    <row r="103" spans="1:21" ht="19" customHeight="1">
      <c r="A103" s="260"/>
      <c r="B103" s="260"/>
      <c r="C103" s="260"/>
      <c r="D103" s="260"/>
      <c r="E103" s="267"/>
      <c r="F103" s="267"/>
      <c r="G103" s="267"/>
      <c r="H103" s="267"/>
      <c r="I103" s="266"/>
      <c r="J103" s="304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</row>
    <row r="104" spans="1:21" ht="19" customHeight="1">
      <c r="A104" s="260"/>
      <c r="B104" s="260"/>
      <c r="C104" s="260"/>
      <c r="D104" s="260"/>
      <c r="E104" s="267"/>
      <c r="F104" s="267"/>
      <c r="G104" s="267"/>
      <c r="H104" s="267"/>
      <c r="I104" s="266"/>
      <c r="J104" s="304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</row>
    <row r="105" spans="1:21" ht="19" customHeight="1">
      <c r="A105" s="260"/>
      <c r="B105" s="260"/>
      <c r="C105" s="260"/>
      <c r="D105" s="260"/>
      <c r="E105" s="267"/>
      <c r="F105" s="267"/>
      <c r="G105" s="267"/>
      <c r="H105" s="267"/>
      <c r="I105" s="266"/>
      <c r="J105" s="304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</row>
    <row r="106" spans="1:21" ht="19" customHeight="1">
      <c r="A106" s="260"/>
      <c r="B106" s="260"/>
      <c r="C106" s="260"/>
      <c r="D106" s="260"/>
      <c r="E106" s="267"/>
      <c r="F106" s="267"/>
      <c r="G106" s="267"/>
      <c r="H106" s="267"/>
      <c r="I106" s="266"/>
      <c r="J106" s="304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</row>
    <row r="107" spans="1:21" ht="19" customHeight="1">
      <c r="A107" s="260"/>
      <c r="B107" s="260"/>
      <c r="C107" s="260"/>
      <c r="D107" s="260"/>
      <c r="E107" s="267"/>
      <c r="F107" s="267"/>
      <c r="G107" s="267"/>
      <c r="H107" s="267"/>
      <c r="I107" s="266"/>
      <c r="J107" s="304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</row>
    <row r="108" spans="1:21" ht="19" customHeight="1">
      <c r="A108" s="260"/>
      <c r="B108" s="260"/>
      <c r="C108" s="260"/>
      <c r="D108" s="260"/>
      <c r="E108" s="267"/>
      <c r="F108" s="267"/>
      <c r="G108" s="267"/>
      <c r="H108" s="267"/>
      <c r="I108" s="266"/>
      <c r="J108" s="304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</row>
    <row r="109" spans="1:21" ht="19" customHeight="1">
      <c r="A109" s="260"/>
      <c r="B109" s="260"/>
      <c r="C109" s="260"/>
      <c r="D109" s="260"/>
      <c r="E109" s="267"/>
      <c r="F109" s="267"/>
      <c r="G109" s="267"/>
      <c r="H109" s="267"/>
      <c r="I109" s="266"/>
      <c r="J109" s="304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</row>
    <row r="110" spans="1:21" ht="19" customHeight="1">
      <c r="A110" s="260"/>
      <c r="B110" s="260"/>
      <c r="C110" s="260"/>
      <c r="D110" s="260"/>
      <c r="E110" s="267"/>
      <c r="F110" s="267"/>
      <c r="G110" s="267"/>
      <c r="H110" s="267"/>
      <c r="I110" s="266"/>
      <c r="J110" s="304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</row>
    <row r="111" spans="1:21" ht="19" customHeight="1">
      <c r="A111" s="260"/>
      <c r="B111" s="260"/>
      <c r="C111" s="260"/>
      <c r="D111" s="260"/>
      <c r="E111" s="267"/>
      <c r="F111" s="267"/>
      <c r="G111" s="267"/>
      <c r="H111" s="267"/>
      <c r="I111" s="266"/>
      <c r="J111" s="304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</row>
    <row r="112" spans="1:21" ht="19" customHeight="1">
      <c r="A112" s="260"/>
      <c r="B112" s="260"/>
      <c r="C112" s="260"/>
      <c r="D112" s="260"/>
      <c r="E112" s="267"/>
      <c r="F112" s="267"/>
      <c r="G112" s="267"/>
      <c r="H112" s="267"/>
      <c r="I112" s="266"/>
      <c r="J112" s="304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</row>
    <row r="113" spans="1:21" ht="19" customHeight="1">
      <c r="A113" s="260"/>
      <c r="B113" s="260"/>
      <c r="C113" s="260"/>
      <c r="D113" s="260"/>
      <c r="E113" s="267"/>
      <c r="F113" s="267"/>
      <c r="G113" s="267"/>
      <c r="H113" s="267"/>
      <c r="I113" s="266"/>
      <c r="J113" s="304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</row>
    <row r="114" spans="1:21" ht="19" customHeight="1">
      <c r="A114" s="260"/>
      <c r="B114" s="260"/>
      <c r="C114" s="260"/>
      <c r="D114" s="260"/>
      <c r="E114" s="267"/>
      <c r="F114" s="267"/>
      <c r="G114" s="267"/>
      <c r="H114" s="267"/>
      <c r="I114" s="266"/>
      <c r="J114" s="304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</row>
    <row r="115" spans="1:21" ht="19" customHeight="1">
      <c r="A115" s="260"/>
      <c r="B115" s="260"/>
      <c r="C115" s="260"/>
      <c r="D115" s="260"/>
      <c r="E115" s="267"/>
      <c r="F115" s="267"/>
      <c r="G115" s="267"/>
      <c r="H115" s="267"/>
      <c r="I115" s="266"/>
      <c r="J115" s="304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</row>
    <row r="116" spans="1:21" ht="19" customHeight="1">
      <c r="A116" s="260"/>
      <c r="B116" s="260"/>
      <c r="C116" s="260"/>
      <c r="D116" s="260"/>
      <c r="E116" s="267"/>
      <c r="F116" s="267"/>
      <c r="G116" s="267"/>
      <c r="H116" s="267"/>
      <c r="I116" s="266"/>
      <c r="J116" s="304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</row>
    <row r="117" spans="1:21" ht="19" customHeight="1">
      <c r="A117" s="260"/>
      <c r="B117" s="260"/>
      <c r="C117" s="260"/>
      <c r="D117" s="260"/>
      <c r="E117" s="267"/>
      <c r="F117" s="267"/>
      <c r="G117" s="267"/>
      <c r="H117" s="267"/>
      <c r="I117" s="266"/>
      <c r="J117" s="304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</row>
    <row r="118" spans="1:21" ht="19" customHeight="1">
      <c r="A118" s="260"/>
      <c r="B118" s="260"/>
      <c r="C118" s="260"/>
      <c r="D118" s="260"/>
      <c r="E118" s="267"/>
      <c r="F118" s="267"/>
      <c r="G118" s="267"/>
      <c r="H118" s="267"/>
      <c r="I118" s="266"/>
      <c r="J118" s="304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</row>
    <row r="119" spans="1:21" ht="19" customHeight="1">
      <c r="A119" s="260"/>
      <c r="B119" s="260"/>
      <c r="C119" s="260"/>
      <c r="D119" s="260"/>
      <c r="E119" s="267"/>
      <c r="F119" s="267"/>
      <c r="G119" s="267"/>
      <c r="H119" s="267"/>
      <c r="I119" s="266"/>
      <c r="J119" s="304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</row>
    <row r="120" spans="1:21" ht="19" customHeight="1">
      <c r="A120" s="260"/>
      <c r="B120" s="260"/>
      <c r="C120" s="260"/>
      <c r="D120" s="260"/>
      <c r="E120" s="267"/>
      <c r="F120" s="267"/>
      <c r="G120" s="267"/>
      <c r="H120" s="267"/>
      <c r="I120" s="266"/>
      <c r="J120" s="304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</row>
    <row r="121" spans="1:21" ht="19" customHeight="1">
      <c r="A121" s="260"/>
      <c r="B121" s="260"/>
      <c r="C121" s="260"/>
      <c r="D121" s="260"/>
      <c r="E121" s="267"/>
      <c r="F121" s="267"/>
      <c r="G121" s="267"/>
      <c r="H121" s="267"/>
      <c r="I121" s="266"/>
      <c r="J121" s="304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</row>
    <row r="122" spans="1:21" ht="19" customHeight="1">
      <c r="A122" s="260"/>
      <c r="B122" s="260"/>
      <c r="C122" s="260"/>
      <c r="D122" s="260"/>
      <c r="E122" s="267"/>
      <c r="F122" s="267"/>
      <c r="G122" s="267"/>
      <c r="H122" s="267"/>
      <c r="I122" s="266"/>
      <c r="J122" s="304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</row>
    <row r="123" spans="1:21" ht="19" customHeight="1">
      <c r="A123" s="260"/>
      <c r="B123" s="260"/>
      <c r="C123" s="260"/>
      <c r="D123" s="260"/>
      <c r="E123" s="267"/>
      <c r="F123" s="267"/>
      <c r="G123" s="267"/>
      <c r="H123" s="267"/>
      <c r="I123" s="266"/>
      <c r="J123" s="304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</row>
    <row r="124" spans="1:21" ht="19" customHeight="1">
      <c r="A124" s="260"/>
      <c r="B124" s="260"/>
      <c r="C124" s="260"/>
      <c r="D124" s="260"/>
      <c r="E124" s="267"/>
      <c r="F124" s="267"/>
      <c r="G124" s="267"/>
      <c r="H124" s="267"/>
      <c r="I124" s="266"/>
      <c r="J124" s="304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</row>
    <row r="125" spans="1:21" ht="19" customHeight="1">
      <c r="A125" s="260"/>
      <c r="B125" s="260"/>
      <c r="C125" s="260"/>
      <c r="D125" s="260"/>
      <c r="E125" s="267"/>
      <c r="F125" s="267"/>
      <c r="G125" s="267"/>
      <c r="H125" s="267"/>
      <c r="I125" s="266"/>
      <c r="J125" s="304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</row>
    <row r="126" spans="1:21" ht="19" customHeight="1">
      <c r="A126" s="260"/>
      <c r="B126" s="260"/>
      <c r="C126" s="260"/>
      <c r="D126" s="260"/>
      <c r="E126" s="267"/>
      <c r="F126" s="267"/>
      <c r="G126" s="267"/>
      <c r="H126" s="267"/>
      <c r="I126" s="266"/>
      <c r="J126" s="304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</row>
    <row r="127" spans="1:21" ht="19" customHeight="1">
      <c r="A127" s="260"/>
      <c r="B127" s="260"/>
      <c r="C127" s="260"/>
      <c r="D127" s="260"/>
      <c r="E127" s="267"/>
      <c r="F127" s="267"/>
      <c r="G127" s="267"/>
      <c r="H127" s="267"/>
      <c r="I127" s="266"/>
      <c r="J127" s="304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</row>
    <row r="128" spans="1:21" ht="19" customHeight="1">
      <c r="A128" s="260"/>
      <c r="B128" s="260"/>
      <c r="C128" s="260"/>
      <c r="D128" s="260"/>
      <c r="E128" s="267"/>
      <c r="F128" s="267"/>
      <c r="G128" s="267"/>
      <c r="H128" s="267"/>
      <c r="I128" s="266"/>
      <c r="J128" s="304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</row>
    <row r="129" spans="1:21" ht="19" customHeight="1">
      <c r="A129" s="260"/>
      <c r="B129" s="260"/>
      <c r="C129" s="260"/>
      <c r="D129" s="260"/>
      <c r="E129" s="267"/>
      <c r="F129" s="267"/>
      <c r="G129" s="267"/>
      <c r="H129" s="267"/>
      <c r="I129" s="266"/>
      <c r="J129" s="304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</row>
    <row r="130" spans="1:21" ht="19" customHeight="1">
      <c r="A130" s="260"/>
      <c r="B130" s="260"/>
      <c r="C130" s="260"/>
      <c r="D130" s="260"/>
      <c r="E130" s="267"/>
      <c r="F130" s="267"/>
      <c r="G130" s="267"/>
      <c r="H130" s="267"/>
      <c r="I130" s="266"/>
      <c r="J130" s="304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</row>
    <row r="131" spans="1:21" ht="19" customHeight="1">
      <c r="A131" s="260"/>
      <c r="B131" s="260"/>
      <c r="C131" s="260"/>
      <c r="D131" s="260"/>
      <c r="E131" s="267"/>
      <c r="F131" s="267"/>
      <c r="G131" s="267"/>
      <c r="H131" s="267"/>
      <c r="I131" s="266"/>
      <c r="J131" s="304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</row>
    <row r="132" spans="1:21" ht="19" customHeight="1">
      <c r="A132" s="260"/>
      <c r="B132" s="260"/>
      <c r="C132" s="260"/>
      <c r="D132" s="260"/>
      <c r="E132" s="267"/>
      <c r="F132" s="267"/>
      <c r="G132" s="267"/>
      <c r="H132" s="267"/>
      <c r="I132" s="266"/>
      <c r="J132" s="304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</row>
    <row r="133" spans="1:21" ht="19" customHeight="1">
      <c r="A133" s="260"/>
      <c r="B133" s="260"/>
      <c r="C133" s="260"/>
      <c r="D133" s="260"/>
      <c r="E133" s="267"/>
      <c r="F133" s="267"/>
      <c r="G133" s="267"/>
      <c r="H133" s="267"/>
      <c r="I133" s="266"/>
      <c r="J133" s="304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</row>
    <row r="134" spans="1:21" ht="19" customHeight="1">
      <c r="A134" s="260"/>
      <c r="B134" s="260"/>
      <c r="C134" s="260"/>
      <c r="D134" s="260"/>
      <c r="E134" s="267"/>
      <c r="F134" s="267"/>
      <c r="G134" s="267"/>
      <c r="H134" s="267"/>
      <c r="I134" s="266"/>
      <c r="J134" s="304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</row>
    <row r="135" spans="1:21" ht="19" customHeight="1">
      <c r="A135" s="260"/>
      <c r="B135" s="260"/>
      <c r="C135" s="260"/>
      <c r="D135" s="260"/>
      <c r="E135" s="267"/>
      <c r="F135" s="267"/>
      <c r="G135" s="267"/>
      <c r="H135" s="267"/>
      <c r="I135" s="266"/>
      <c r="J135" s="304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</row>
    <row r="136" spans="1:21" ht="19" customHeight="1">
      <c r="A136" s="260"/>
      <c r="B136" s="260"/>
      <c r="C136" s="260"/>
      <c r="D136" s="260"/>
      <c r="E136" s="267"/>
      <c r="F136" s="267"/>
      <c r="G136" s="267"/>
      <c r="H136" s="267"/>
      <c r="I136" s="266"/>
      <c r="J136" s="304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</row>
    <row r="137" spans="1:21" ht="19" customHeight="1">
      <c r="A137" s="260"/>
      <c r="B137" s="260"/>
      <c r="C137" s="260"/>
      <c r="D137" s="260"/>
      <c r="E137" s="267"/>
      <c r="F137" s="267"/>
      <c r="G137" s="267"/>
      <c r="H137" s="267"/>
      <c r="I137" s="266"/>
      <c r="J137" s="304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</row>
    <row r="138" spans="1:21" ht="19" customHeight="1">
      <c r="A138" s="260"/>
      <c r="B138" s="260"/>
      <c r="C138" s="260"/>
      <c r="D138" s="260"/>
      <c r="E138" s="267"/>
      <c r="F138" s="267"/>
      <c r="G138" s="267"/>
      <c r="H138" s="267"/>
      <c r="I138" s="266"/>
      <c r="J138" s="304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</row>
    <row r="139" spans="1:21" ht="19" customHeight="1">
      <c r="A139" s="260"/>
      <c r="B139" s="260"/>
      <c r="C139" s="260"/>
      <c r="D139" s="260"/>
      <c r="E139" s="267"/>
      <c r="F139" s="267"/>
      <c r="G139" s="267"/>
      <c r="H139" s="267"/>
      <c r="I139" s="266"/>
      <c r="J139" s="304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</row>
    <row r="140" spans="1:21" ht="19" customHeight="1">
      <c r="A140" s="260"/>
      <c r="B140" s="260"/>
      <c r="C140" s="260"/>
      <c r="D140" s="260"/>
      <c r="E140" s="267"/>
      <c r="F140" s="267"/>
      <c r="G140" s="267"/>
      <c r="H140" s="267"/>
      <c r="I140" s="266"/>
      <c r="J140" s="304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</row>
    <row r="141" spans="1:21" ht="19" customHeight="1">
      <c r="A141" s="260"/>
      <c r="B141" s="260"/>
      <c r="C141" s="260"/>
      <c r="D141" s="260"/>
      <c r="E141" s="267"/>
      <c r="F141" s="267"/>
      <c r="G141" s="267"/>
      <c r="H141" s="267"/>
      <c r="I141" s="266"/>
      <c r="J141" s="304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</row>
    <row r="142" spans="1:21" ht="19" customHeight="1">
      <c r="A142" s="260"/>
      <c r="B142" s="260"/>
      <c r="C142" s="260"/>
      <c r="D142" s="260"/>
      <c r="E142" s="267"/>
      <c r="F142" s="267"/>
      <c r="G142" s="267"/>
      <c r="H142" s="267"/>
      <c r="I142" s="266"/>
      <c r="J142" s="304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</row>
    <row r="143" spans="1:21" ht="19" customHeight="1">
      <c r="A143" s="260"/>
      <c r="B143" s="260"/>
      <c r="C143" s="260"/>
      <c r="D143" s="260"/>
      <c r="E143" s="267"/>
      <c r="F143" s="267"/>
      <c r="G143" s="267"/>
      <c r="H143" s="267"/>
      <c r="I143" s="266"/>
      <c r="J143" s="304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</row>
    <row r="144" spans="1:21" ht="19" customHeight="1">
      <c r="A144" s="260"/>
      <c r="B144" s="260"/>
      <c r="C144" s="260"/>
      <c r="D144" s="260"/>
      <c r="E144" s="267"/>
      <c r="F144" s="267"/>
      <c r="G144" s="267"/>
      <c r="H144" s="267"/>
      <c r="I144" s="266"/>
      <c r="J144" s="304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</row>
    <row r="145" spans="1:21" ht="19" customHeight="1">
      <c r="A145" s="260"/>
      <c r="B145" s="260"/>
      <c r="C145" s="260"/>
      <c r="D145" s="260"/>
      <c r="E145" s="267"/>
      <c r="F145" s="267"/>
      <c r="G145" s="267"/>
      <c r="H145" s="267"/>
      <c r="I145" s="266"/>
      <c r="J145" s="304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</row>
    <row r="146" spans="1:21" ht="19" customHeight="1">
      <c r="A146" s="260"/>
      <c r="B146" s="260"/>
      <c r="C146" s="260"/>
      <c r="D146" s="260"/>
      <c r="E146" s="267"/>
      <c r="F146" s="267"/>
      <c r="G146" s="267"/>
      <c r="H146" s="267"/>
      <c r="I146" s="266"/>
      <c r="J146" s="304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</row>
    <row r="147" spans="1:21" ht="19" customHeight="1">
      <c r="A147" s="260"/>
      <c r="B147" s="260"/>
      <c r="C147" s="260"/>
      <c r="D147" s="260"/>
      <c r="E147" s="267"/>
      <c r="F147" s="267"/>
      <c r="G147" s="267"/>
      <c r="H147" s="267"/>
      <c r="I147" s="266"/>
      <c r="J147" s="304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</row>
    <row r="148" spans="1:21" ht="19" customHeight="1">
      <c r="A148" s="260"/>
      <c r="B148" s="260"/>
      <c r="C148" s="260"/>
      <c r="D148" s="260"/>
      <c r="E148" s="267"/>
      <c r="F148" s="267"/>
      <c r="G148" s="267"/>
      <c r="H148" s="267"/>
      <c r="I148" s="266"/>
      <c r="J148" s="304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</row>
    <row r="149" spans="1:21" ht="19" customHeight="1">
      <c r="A149" s="260"/>
      <c r="B149" s="260"/>
      <c r="C149" s="260"/>
      <c r="D149" s="260"/>
      <c r="E149" s="267"/>
      <c r="F149" s="267"/>
      <c r="G149" s="267"/>
      <c r="H149" s="267"/>
      <c r="I149" s="266"/>
      <c r="J149" s="304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</row>
    <row r="150" spans="1:21" ht="19" customHeight="1">
      <c r="A150" s="260"/>
      <c r="B150" s="260"/>
      <c r="C150" s="260"/>
      <c r="D150" s="260"/>
      <c r="E150" s="267"/>
      <c r="F150" s="267"/>
      <c r="G150" s="267"/>
      <c r="H150" s="267"/>
      <c r="I150" s="266"/>
      <c r="J150" s="304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</row>
    <row r="151" spans="1:21" ht="19" customHeight="1">
      <c r="A151" s="260"/>
      <c r="B151" s="260"/>
      <c r="C151" s="260"/>
      <c r="D151" s="260"/>
      <c r="E151" s="267"/>
      <c r="F151" s="267"/>
      <c r="G151" s="267"/>
      <c r="H151" s="267"/>
      <c r="I151" s="266"/>
      <c r="J151" s="304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</row>
    <row r="152" spans="1:21" ht="19" customHeight="1">
      <c r="A152" s="260"/>
      <c r="B152" s="260"/>
      <c r="C152" s="260"/>
      <c r="D152" s="260"/>
      <c r="E152" s="267"/>
      <c r="F152" s="267"/>
      <c r="G152" s="267"/>
      <c r="H152" s="267"/>
      <c r="I152" s="266"/>
      <c r="J152" s="304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</row>
    <row r="153" spans="1:21" ht="19" customHeight="1">
      <c r="A153" s="260"/>
      <c r="B153" s="260"/>
      <c r="C153" s="260"/>
      <c r="D153" s="260"/>
      <c r="E153" s="267"/>
      <c r="F153" s="267"/>
      <c r="G153" s="267"/>
      <c r="H153" s="267"/>
      <c r="I153" s="266"/>
      <c r="J153" s="304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</row>
    <row r="154" spans="1:21" ht="19" customHeight="1">
      <c r="A154" s="260"/>
      <c r="B154" s="260"/>
      <c r="C154" s="260"/>
      <c r="D154" s="260"/>
      <c r="E154" s="267"/>
      <c r="F154" s="267"/>
      <c r="G154" s="267"/>
      <c r="H154" s="267"/>
      <c r="I154" s="266"/>
      <c r="J154" s="304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</row>
    <row r="155" spans="1:21" ht="19" customHeight="1">
      <c r="A155" s="260"/>
      <c r="B155" s="260"/>
      <c r="C155" s="260"/>
      <c r="D155" s="260"/>
      <c r="E155" s="267"/>
      <c r="F155" s="267"/>
      <c r="G155" s="267"/>
      <c r="H155" s="267"/>
      <c r="I155" s="266"/>
      <c r="J155" s="304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</row>
    <row r="156" spans="1:21" ht="19" customHeight="1">
      <c r="A156" s="260"/>
      <c r="B156" s="260"/>
      <c r="C156" s="260"/>
      <c r="D156" s="260"/>
      <c r="E156" s="267"/>
      <c r="F156" s="267"/>
      <c r="G156" s="267"/>
      <c r="H156" s="267"/>
      <c r="I156" s="266"/>
      <c r="J156" s="304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</row>
    <row r="157" spans="1:21" ht="19" customHeight="1">
      <c r="A157" s="260"/>
      <c r="B157" s="260"/>
      <c r="C157" s="260"/>
      <c r="D157" s="260"/>
      <c r="E157" s="267"/>
      <c r="F157" s="267"/>
      <c r="G157" s="267"/>
      <c r="H157" s="267"/>
      <c r="I157" s="266"/>
      <c r="J157" s="304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</row>
    <row r="158" spans="1:21" ht="19" customHeight="1">
      <c r="A158" s="260"/>
      <c r="B158" s="260"/>
      <c r="C158" s="260"/>
      <c r="D158" s="260"/>
      <c r="E158" s="267"/>
      <c r="F158" s="267"/>
      <c r="G158" s="267"/>
      <c r="H158" s="267"/>
      <c r="I158" s="266"/>
      <c r="J158" s="304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</row>
    <row r="159" spans="1:21" ht="19" customHeight="1">
      <c r="A159" s="260"/>
      <c r="B159" s="260"/>
      <c r="C159" s="260"/>
      <c r="D159" s="260"/>
      <c r="E159" s="267"/>
      <c r="F159" s="267"/>
      <c r="G159" s="267"/>
      <c r="H159" s="267"/>
      <c r="I159" s="266"/>
      <c r="J159" s="304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</row>
    <row r="160" spans="1:21" ht="19" customHeight="1">
      <c r="A160" s="260"/>
      <c r="B160" s="260"/>
      <c r="C160" s="260"/>
      <c r="D160" s="260"/>
      <c r="E160" s="267"/>
      <c r="F160" s="267"/>
      <c r="G160" s="267"/>
      <c r="H160" s="267"/>
      <c r="I160" s="266"/>
      <c r="J160" s="304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</row>
    <row r="161" spans="1:21" ht="19" customHeight="1">
      <c r="A161" s="260"/>
      <c r="B161" s="260"/>
      <c r="C161" s="260"/>
      <c r="D161" s="260"/>
      <c r="E161" s="267"/>
      <c r="F161" s="267"/>
      <c r="G161" s="267"/>
      <c r="H161" s="267"/>
      <c r="I161" s="266"/>
      <c r="J161" s="304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</row>
    <row r="162" spans="1:21" ht="19" customHeight="1">
      <c r="A162" s="260"/>
      <c r="B162" s="260"/>
      <c r="C162" s="260"/>
      <c r="D162" s="260"/>
      <c r="E162" s="267"/>
      <c r="F162" s="267"/>
      <c r="G162" s="267"/>
      <c r="H162" s="267"/>
      <c r="I162" s="266"/>
      <c r="J162" s="304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</row>
    <row r="163" spans="1:21" ht="19" customHeight="1">
      <c r="A163" s="260"/>
      <c r="B163" s="260"/>
      <c r="C163" s="260"/>
      <c r="D163" s="260"/>
      <c r="E163" s="267"/>
      <c r="F163" s="267"/>
      <c r="G163" s="267"/>
      <c r="H163" s="267"/>
      <c r="I163" s="266"/>
      <c r="J163" s="304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</row>
    <row r="164" spans="1:21" ht="19" customHeight="1">
      <c r="A164" s="260"/>
      <c r="B164" s="260"/>
      <c r="C164" s="260"/>
      <c r="D164" s="260"/>
      <c r="E164" s="267"/>
      <c r="F164" s="267"/>
      <c r="G164" s="267"/>
      <c r="H164" s="267"/>
      <c r="I164" s="266"/>
      <c r="J164" s="304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</row>
    <row r="165" spans="1:21" ht="19" customHeight="1">
      <c r="A165" s="260"/>
      <c r="B165" s="260"/>
      <c r="C165" s="260"/>
      <c r="D165" s="260"/>
      <c r="E165" s="267"/>
      <c r="F165" s="267"/>
      <c r="G165" s="267"/>
      <c r="H165" s="267"/>
      <c r="I165" s="266"/>
      <c r="J165" s="304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</row>
    <row r="166" spans="1:21" ht="19" customHeight="1">
      <c r="A166" s="260"/>
      <c r="B166" s="260"/>
      <c r="C166" s="260"/>
      <c r="D166" s="260"/>
      <c r="E166" s="267"/>
      <c r="F166" s="267"/>
      <c r="G166" s="267"/>
      <c r="H166" s="267"/>
      <c r="I166" s="266"/>
      <c r="J166" s="304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</row>
    <row r="167" spans="1:21" ht="19" customHeight="1">
      <c r="A167" s="260"/>
      <c r="B167" s="260"/>
      <c r="C167" s="260"/>
      <c r="D167" s="260"/>
      <c r="E167" s="267"/>
      <c r="F167" s="267"/>
      <c r="G167" s="267"/>
      <c r="H167" s="267"/>
      <c r="I167" s="266"/>
      <c r="J167" s="304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</row>
    <row r="168" spans="1:21" ht="19" customHeight="1">
      <c r="A168" s="260"/>
      <c r="B168" s="260"/>
      <c r="C168" s="260"/>
      <c r="D168" s="260"/>
      <c r="E168" s="267"/>
      <c r="F168" s="267"/>
      <c r="G168" s="267"/>
      <c r="H168" s="267"/>
      <c r="I168" s="266"/>
      <c r="J168" s="304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</row>
    <row r="169" spans="1:21" ht="19" customHeight="1">
      <c r="A169" s="260"/>
      <c r="B169" s="260"/>
      <c r="C169" s="260"/>
      <c r="D169" s="260"/>
      <c r="E169" s="267"/>
      <c r="F169" s="267"/>
      <c r="G169" s="267"/>
      <c r="H169" s="267"/>
      <c r="I169" s="266"/>
      <c r="J169" s="304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</row>
    <row r="170" spans="1:21" ht="19" customHeight="1">
      <c r="A170" s="260"/>
      <c r="B170" s="260"/>
      <c r="C170" s="260"/>
      <c r="D170" s="260"/>
      <c r="E170" s="267"/>
      <c r="F170" s="267"/>
      <c r="G170" s="267"/>
      <c r="H170" s="267"/>
      <c r="I170" s="266"/>
      <c r="J170" s="304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</row>
    <row r="171" spans="1:21" ht="19" customHeight="1">
      <c r="A171" s="260"/>
      <c r="B171" s="260"/>
      <c r="C171" s="260"/>
      <c r="D171" s="260"/>
      <c r="E171" s="267"/>
      <c r="F171" s="267"/>
      <c r="G171" s="267"/>
      <c r="H171" s="267"/>
      <c r="I171" s="266"/>
      <c r="J171" s="304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</row>
    <row r="172" spans="1:21" ht="19" customHeight="1">
      <c r="A172" s="260"/>
      <c r="B172" s="260"/>
      <c r="C172" s="260"/>
      <c r="D172" s="260"/>
      <c r="E172" s="267"/>
      <c r="F172" s="267"/>
      <c r="G172" s="267"/>
      <c r="H172" s="267"/>
      <c r="I172" s="266"/>
      <c r="J172" s="304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</row>
    <row r="173" spans="1:21" ht="19" customHeight="1">
      <c r="A173" s="260"/>
      <c r="B173" s="260"/>
      <c r="C173" s="260"/>
      <c r="D173" s="260"/>
      <c r="E173" s="267"/>
      <c r="F173" s="267"/>
      <c r="G173" s="267"/>
      <c r="H173" s="267"/>
      <c r="I173" s="266"/>
      <c r="J173" s="304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</row>
    <row r="174" spans="1:21" ht="19" customHeight="1">
      <c r="A174" s="260"/>
      <c r="B174" s="260"/>
      <c r="C174" s="260"/>
      <c r="D174" s="260"/>
      <c r="E174" s="267"/>
      <c r="F174" s="267"/>
      <c r="G174" s="267"/>
      <c r="H174" s="267"/>
      <c r="I174" s="266"/>
      <c r="J174" s="304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</row>
    <row r="175" spans="1:21" ht="19" customHeight="1">
      <c r="A175" s="260"/>
      <c r="B175" s="260"/>
      <c r="C175" s="260"/>
      <c r="D175" s="260"/>
      <c r="E175" s="267"/>
      <c r="F175" s="267"/>
      <c r="G175" s="267"/>
      <c r="H175" s="267"/>
      <c r="I175" s="266"/>
      <c r="J175" s="304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</row>
    <row r="176" spans="1:21" ht="19" customHeight="1">
      <c r="A176" s="260"/>
      <c r="B176" s="260"/>
      <c r="C176" s="260"/>
      <c r="D176" s="260"/>
      <c r="E176" s="267"/>
      <c r="F176" s="267"/>
      <c r="G176" s="267"/>
      <c r="H176" s="267"/>
      <c r="I176" s="266"/>
      <c r="J176" s="304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</row>
    <row r="177" spans="1:21" ht="19" customHeight="1">
      <c r="A177" s="260"/>
      <c r="B177" s="260"/>
      <c r="C177" s="260"/>
      <c r="D177" s="260"/>
      <c r="E177" s="267"/>
      <c r="F177" s="267"/>
      <c r="G177" s="267"/>
      <c r="H177" s="267"/>
      <c r="I177" s="266"/>
      <c r="J177" s="304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</row>
    <row r="178" spans="1:21" ht="19" customHeight="1">
      <c r="A178" s="260"/>
      <c r="B178" s="260"/>
      <c r="C178" s="260"/>
      <c r="D178" s="260"/>
      <c r="E178" s="267"/>
      <c r="F178" s="267"/>
      <c r="G178" s="267"/>
      <c r="H178" s="267"/>
      <c r="I178" s="266"/>
      <c r="J178" s="304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</row>
    <row r="179" spans="1:21" ht="19" customHeight="1">
      <c r="A179" s="260"/>
      <c r="B179" s="260"/>
      <c r="C179" s="260"/>
      <c r="D179" s="260"/>
      <c r="E179" s="267"/>
      <c r="F179" s="267"/>
      <c r="G179" s="267"/>
      <c r="H179" s="267"/>
      <c r="I179" s="266"/>
      <c r="J179" s="304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</row>
    <row r="180" spans="1:21" ht="19" customHeight="1">
      <c r="A180" s="260"/>
      <c r="B180" s="260"/>
      <c r="C180" s="260"/>
      <c r="D180" s="260"/>
      <c r="E180" s="267"/>
      <c r="F180" s="267"/>
      <c r="G180" s="267"/>
      <c r="H180" s="267"/>
      <c r="I180" s="266"/>
      <c r="J180" s="304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</row>
    <row r="181" spans="1:21" ht="19" customHeight="1">
      <c r="A181" s="260"/>
      <c r="B181" s="260"/>
      <c r="C181" s="260"/>
      <c r="D181" s="260"/>
      <c r="E181" s="267"/>
      <c r="F181" s="267"/>
      <c r="G181" s="267"/>
      <c r="H181" s="267"/>
      <c r="I181" s="266"/>
      <c r="J181" s="304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</row>
    <row r="182" spans="1:21" ht="19" customHeight="1">
      <c r="A182" s="260"/>
      <c r="B182" s="260"/>
      <c r="C182" s="260"/>
      <c r="D182" s="260"/>
      <c r="E182" s="267"/>
      <c r="F182" s="267"/>
      <c r="G182" s="267"/>
      <c r="H182" s="267"/>
      <c r="I182" s="266"/>
      <c r="J182" s="304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</row>
    <row r="183" spans="1:21" ht="19" customHeight="1">
      <c r="A183" s="260"/>
      <c r="B183" s="260"/>
      <c r="C183" s="260"/>
      <c r="D183" s="260"/>
      <c r="E183" s="267"/>
      <c r="F183" s="267"/>
      <c r="G183" s="267"/>
      <c r="H183" s="267"/>
      <c r="I183" s="266"/>
      <c r="J183" s="304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</row>
    <row r="184" spans="1:21" ht="19" customHeight="1">
      <c r="A184" s="260"/>
      <c r="B184" s="260"/>
      <c r="C184" s="260"/>
      <c r="D184" s="260"/>
      <c r="E184" s="267"/>
      <c r="F184" s="267"/>
      <c r="G184" s="267"/>
      <c r="H184" s="267"/>
      <c r="I184" s="266"/>
      <c r="J184" s="304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</row>
    <row r="185" spans="1:21" ht="19" customHeight="1">
      <c r="A185" s="260"/>
      <c r="B185" s="260"/>
      <c r="C185" s="260"/>
      <c r="D185" s="260"/>
      <c r="E185" s="267"/>
      <c r="F185" s="267"/>
      <c r="G185" s="267"/>
      <c r="H185" s="267"/>
      <c r="I185" s="266"/>
      <c r="J185" s="304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</row>
    <row r="186" spans="1:21" ht="19" customHeight="1">
      <c r="A186" s="260"/>
      <c r="B186" s="260"/>
      <c r="C186" s="260"/>
      <c r="D186" s="260"/>
      <c r="E186" s="267"/>
      <c r="F186" s="267"/>
      <c r="G186" s="267"/>
      <c r="H186" s="267"/>
      <c r="I186" s="266"/>
      <c r="J186" s="304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</row>
    <row r="187" spans="1:21" ht="19" customHeight="1">
      <c r="A187" s="260"/>
      <c r="B187" s="260"/>
      <c r="C187" s="260"/>
      <c r="D187" s="260"/>
      <c r="E187" s="267"/>
      <c r="F187" s="267"/>
      <c r="G187" s="267"/>
      <c r="H187" s="267"/>
      <c r="I187" s="266"/>
      <c r="J187" s="304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</row>
    <row r="188" spans="1:21" ht="19" customHeight="1">
      <c r="A188" s="260"/>
      <c r="B188" s="260"/>
      <c r="C188" s="260"/>
      <c r="D188" s="260"/>
      <c r="E188" s="267"/>
      <c r="F188" s="267"/>
      <c r="G188" s="267"/>
      <c r="H188" s="267"/>
      <c r="I188" s="266"/>
      <c r="J188" s="304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</row>
    <row r="189" spans="1:21" ht="19" customHeight="1">
      <c r="A189" s="260"/>
      <c r="B189" s="260"/>
      <c r="C189" s="260"/>
      <c r="D189" s="260"/>
      <c r="E189" s="267"/>
      <c r="F189" s="267"/>
      <c r="G189" s="267"/>
      <c r="H189" s="267"/>
      <c r="I189" s="266"/>
      <c r="J189" s="304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</row>
    <row r="190" spans="1:21" ht="19" customHeight="1">
      <c r="A190" s="260"/>
      <c r="B190" s="260"/>
      <c r="C190" s="260"/>
      <c r="D190" s="260"/>
      <c r="E190" s="267"/>
      <c r="F190" s="267"/>
      <c r="G190" s="267"/>
      <c r="H190" s="267"/>
      <c r="I190" s="266"/>
      <c r="J190" s="304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</row>
    <row r="191" spans="1:21" ht="19" customHeight="1">
      <c r="A191" s="260"/>
      <c r="B191" s="260"/>
      <c r="C191" s="260"/>
      <c r="D191" s="260"/>
      <c r="E191" s="267"/>
      <c r="F191" s="267"/>
      <c r="G191" s="267"/>
      <c r="H191" s="267"/>
      <c r="I191" s="266"/>
      <c r="J191" s="304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</row>
    <row r="192" spans="1:21" ht="19" customHeight="1">
      <c r="A192" s="260"/>
      <c r="B192" s="260"/>
      <c r="C192" s="260"/>
      <c r="D192" s="260"/>
      <c r="E192" s="267"/>
      <c r="F192" s="267"/>
      <c r="G192" s="267"/>
      <c r="H192" s="267"/>
      <c r="I192" s="266"/>
      <c r="J192" s="304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</row>
    <row r="193" spans="1:21" ht="19" customHeight="1">
      <c r="A193" s="260"/>
      <c r="B193" s="260"/>
      <c r="C193" s="260"/>
      <c r="D193" s="260"/>
      <c r="E193" s="267"/>
      <c r="F193" s="267"/>
      <c r="G193" s="267"/>
      <c r="H193" s="267"/>
      <c r="I193" s="266"/>
      <c r="J193" s="304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</row>
    <row r="194" spans="1:21" ht="19" customHeight="1">
      <c r="A194" s="260"/>
      <c r="B194" s="260"/>
      <c r="C194" s="260"/>
      <c r="D194" s="260"/>
      <c r="E194" s="267"/>
      <c r="F194" s="267"/>
      <c r="G194" s="267"/>
      <c r="H194" s="267"/>
      <c r="I194" s="266"/>
      <c r="J194" s="304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</row>
    <row r="195" spans="1:21" ht="19" customHeight="1">
      <c r="A195" s="260"/>
      <c r="B195" s="260"/>
      <c r="C195" s="260"/>
      <c r="D195" s="260"/>
      <c r="E195" s="267"/>
      <c r="F195" s="267"/>
      <c r="G195" s="267"/>
      <c r="H195" s="267"/>
      <c r="I195" s="266"/>
      <c r="J195" s="304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</row>
    <row r="196" spans="1:21" ht="19" customHeight="1">
      <c r="A196" s="260"/>
      <c r="B196" s="260"/>
      <c r="C196" s="260"/>
      <c r="D196" s="260"/>
      <c r="E196" s="267"/>
      <c r="F196" s="267"/>
      <c r="G196" s="267"/>
      <c r="H196" s="267"/>
      <c r="I196" s="266"/>
      <c r="J196" s="304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</row>
    <row r="197" spans="1:21" ht="19" customHeight="1">
      <c r="A197" s="260"/>
      <c r="B197" s="260"/>
      <c r="C197" s="260"/>
      <c r="D197" s="260"/>
      <c r="E197" s="267"/>
      <c r="F197" s="267"/>
      <c r="G197" s="267"/>
      <c r="H197" s="267"/>
      <c r="I197" s="266"/>
      <c r="J197" s="304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</row>
    <row r="198" spans="1:21" ht="19" customHeight="1">
      <c r="A198" s="260"/>
      <c r="B198" s="260"/>
      <c r="C198" s="260"/>
      <c r="D198" s="260"/>
      <c r="E198" s="267"/>
      <c r="F198" s="267"/>
      <c r="G198" s="267"/>
      <c r="H198" s="267"/>
      <c r="I198" s="266"/>
      <c r="J198" s="304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</row>
    <row r="199" spans="1:21" ht="19" customHeight="1">
      <c r="A199" s="260"/>
      <c r="B199" s="260"/>
      <c r="C199" s="260"/>
      <c r="D199" s="260"/>
      <c r="E199" s="267"/>
      <c r="F199" s="267"/>
      <c r="G199" s="267"/>
      <c r="H199" s="267"/>
      <c r="I199" s="266"/>
      <c r="J199" s="304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</row>
    <row r="200" spans="1:21" ht="19" customHeight="1">
      <c r="A200" s="260"/>
      <c r="B200" s="260"/>
      <c r="C200" s="260"/>
      <c r="D200" s="260"/>
      <c r="E200" s="267"/>
      <c r="F200" s="267"/>
      <c r="G200" s="267"/>
      <c r="H200" s="267"/>
      <c r="I200" s="266"/>
      <c r="J200" s="304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</row>
    <row r="201" spans="1:21" ht="19" customHeight="1">
      <c r="A201" s="260"/>
      <c r="B201" s="260"/>
      <c r="C201" s="260"/>
      <c r="D201" s="260"/>
      <c r="E201" s="267"/>
      <c r="F201" s="267"/>
      <c r="G201" s="267"/>
      <c r="H201" s="267"/>
      <c r="I201" s="266"/>
      <c r="J201" s="304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</row>
    <row r="202" spans="1:21" ht="19" customHeight="1">
      <c r="A202" s="260"/>
      <c r="B202" s="260"/>
      <c r="C202" s="260"/>
      <c r="D202" s="260"/>
      <c r="E202" s="267"/>
      <c r="F202" s="267"/>
      <c r="G202" s="267"/>
      <c r="H202" s="267"/>
      <c r="I202" s="266"/>
      <c r="J202" s="304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</row>
    <row r="203" spans="1:21" ht="19" customHeight="1">
      <c r="A203" s="260"/>
      <c r="B203" s="260"/>
      <c r="C203" s="260"/>
      <c r="D203" s="260"/>
      <c r="E203" s="267"/>
      <c r="F203" s="267"/>
      <c r="G203" s="267"/>
      <c r="H203" s="267"/>
      <c r="I203" s="266"/>
      <c r="J203" s="304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</row>
    <row r="204" spans="1:21" ht="19" customHeight="1">
      <c r="A204" s="260"/>
      <c r="B204" s="260"/>
      <c r="C204" s="260"/>
      <c r="D204" s="260"/>
      <c r="E204" s="267"/>
      <c r="F204" s="267"/>
      <c r="G204" s="267"/>
      <c r="H204" s="267"/>
      <c r="I204" s="266"/>
      <c r="J204" s="304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</row>
    <row r="205" spans="1:21" ht="19" customHeight="1">
      <c r="A205" s="260"/>
      <c r="B205" s="260"/>
      <c r="C205" s="260"/>
      <c r="D205" s="260"/>
      <c r="E205" s="267"/>
      <c r="F205" s="267"/>
      <c r="G205" s="267"/>
      <c r="H205" s="267"/>
      <c r="I205" s="266"/>
      <c r="J205" s="304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</row>
    <row r="206" spans="1:21" ht="19" customHeight="1">
      <c r="A206" s="260"/>
      <c r="B206" s="260"/>
      <c r="C206" s="260"/>
      <c r="D206" s="260"/>
      <c r="E206" s="267"/>
      <c r="F206" s="267"/>
      <c r="G206" s="267"/>
      <c r="H206" s="267"/>
      <c r="I206" s="266"/>
      <c r="J206" s="304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</row>
    <row r="207" spans="1:21" ht="19" customHeight="1">
      <c r="A207" s="260"/>
      <c r="B207" s="260"/>
      <c r="C207" s="260"/>
      <c r="D207" s="260"/>
      <c r="E207" s="267"/>
      <c r="F207" s="267"/>
      <c r="G207" s="267"/>
      <c r="H207" s="267"/>
      <c r="I207" s="266"/>
      <c r="J207" s="304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</row>
    <row r="208" spans="1:21" ht="19" customHeight="1">
      <c r="A208" s="260"/>
      <c r="B208" s="260"/>
      <c r="C208" s="260"/>
      <c r="D208" s="260"/>
      <c r="E208" s="267"/>
      <c r="F208" s="267"/>
      <c r="G208" s="267"/>
      <c r="H208" s="267"/>
      <c r="I208" s="266"/>
      <c r="J208" s="304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</row>
    <row r="209" spans="1:21" ht="19" customHeight="1">
      <c r="A209" s="260"/>
      <c r="B209" s="260"/>
      <c r="C209" s="260"/>
      <c r="D209" s="260"/>
      <c r="E209" s="267"/>
      <c r="F209" s="267"/>
      <c r="G209" s="267"/>
      <c r="H209" s="267"/>
      <c r="I209" s="266"/>
      <c r="J209" s="304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</row>
    <row r="210" spans="1:21" ht="19" customHeight="1">
      <c r="A210" s="260"/>
      <c r="B210" s="260"/>
      <c r="C210" s="260"/>
      <c r="D210" s="260"/>
      <c r="E210" s="267"/>
      <c r="F210" s="267"/>
      <c r="G210" s="267"/>
      <c r="H210" s="267"/>
      <c r="I210" s="266"/>
      <c r="J210" s="304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</row>
    <row r="211" spans="1:21" ht="19" customHeight="1">
      <c r="A211" s="260"/>
      <c r="B211" s="260"/>
      <c r="C211" s="260"/>
      <c r="D211" s="260"/>
      <c r="E211" s="267"/>
      <c r="F211" s="267"/>
      <c r="G211" s="267"/>
      <c r="H211" s="267"/>
      <c r="I211" s="266"/>
      <c r="J211" s="304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</row>
    <row r="212" spans="1:21" ht="19" customHeight="1">
      <c r="A212" s="260"/>
      <c r="B212" s="260"/>
      <c r="C212" s="260"/>
      <c r="D212" s="260"/>
      <c r="E212" s="267"/>
      <c r="F212" s="267"/>
      <c r="G212" s="267"/>
      <c r="H212" s="267"/>
      <c r="I212" s="266"/>
      <c r="J212" s="304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</row>
    <row r="213" spans="1:21" ht="19" customHeight="1">
      <c r="A213" s="260"/>
      <c r="B213" s="260"/>
      <c r="C213" s="260"/>
      <c r="D213" s="260"/>
      <c r="E213" s="267"/>
      <c r="F213" s="267"/>
      <c r="G213" s="267"/>
      <c r="H213" s="267"/>
      <c r="I213" s="266"/>
      <c r="J213" s="304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</row>
    <row r="214" spans="1:21" ht="19" customHeight="1">
      <c r="A214" s="260"/>
      <c r="B214" s="260"/>
      <c r="C214" s="260"/>
      <c r="D214" s="260"/>
      <c r="E214" s="267"/>
      <c r="F214" s="267"/>
      <c r="G214" s="267"/>
      <c r="H214" s="267"/>
      <c r="I214" s="266"/>
      <c r="J214" s="304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</row>
    <row r="215" spans="1:21" ht="19" customHeight="1">
      <c r="A215" s="260"/>
      <c r="B215" s="260"/>
      <c r="C215" s="260"/>
      <c r="D215" s="260"/>
      <c r="E215" s="267"/>
      <c r="F215" s="267"/>
      <c r="G215" s="267"/>
      <c r="H215" s="267"/>
      <c r="I215" s="266"/>
      <c r="J215" s="304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</row>
    <row r="216" spans="1:21" ht="19" customHeight="1">
      <c r="A216" s="260"/>
      <c r="B216" s="260"/>
      <c r="C216" s="260"/>
      <c r="D216" s="260"/>
      <c r="E216" s="267"/>
      <c r="F216" s="267"/>
      <c r="G216" s="267"/>
      <c r="H216" s="267"/>
      <c r="I216" s="266"/>
      <c r="J216" s="304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</row>
    <row r="217" spans="1:21" ht="19" customHeight="1">
      <c r="A217" s="260"/>
      <c r="B217" s="260"/>
      <c r="C217" s="260"/>
      <c r="D217" s="260"/>
      <c r="E217" s="267"/>
      <c r="F217" s="267"/>
      <c r="G217" s="267"/>
      <c r="H217" s="267"/>
      <c r="I217" s="266"/>
      <c r="J217" s="304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</row>
    <row r="218" spans="1:21" ht="19" customHeight="1">
      <c r="A218" s="260"/>
      <c r="B218" s="260"/>
      <c r="C218" s="260"/>
      <c r="D218" s="260"/>
      <c r="E218" s="267"/>
      <c r="F218" s="267"/>
      <c r="G218" s="267"/>
      <c r="H218" s="267"/>
      <c r="I218" s="266"/>
      <c r="J218" s="304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</row>
    <row r="219" spans="1:21" ht="19" customHeight="1">
      <c r="A219" s="260"/>
      <c r="B219" s="260"/>
      <c r="C219" s="260"/>
      <c r="D219" s="260"/>
      <c r="E219" s="267"/>
      <c r="F219" s="267"/>
      <c r="G219" s="267"/>
      <c r="H219" s="267"/>
      <c r="I219" s="266"/>
      <c r="J219" s="304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</row>
    <row r="220" spans="1:21" ht="19" customHeight="1">
      <c r="A220" s="260"/>
      <c r="B220" s="260"/>
      <c r="C220" s="260"/>
      <c r="D220" s="260"/>
      <c r="E220" s="267"/>
      <c r="F220" s="267"/>
      <c r="G220" s="267"/>
      <c r="H220" s="267"/>
      <c r="I220" s="266"/>
      <c r="J220" s="304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</row>
    <row r="221" spans="1:21" ht="19" customHeight="1">
      <c r="A221" s="260"/>
      <c r="B221" s="260"/>
      <c r="C221" s="260"/>
      <c r="D221" s="260"/>
      <c r="E221" s="267"/>
      <c r="F221" s="267"/>
      <c r="G221" s="267"/>
      <c r="H221" s="267"/>
      <c r="I221" s="266"/>
      <c r="J221" s="304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</row>
    <row r="222" spans="1:21" ht="19" customHeight="1">
      <c r="A222" s="260"/>
      <c r="B222" s="260"/>
      <c r="C222" s="260"/>
      <c r="D222" s="260"/>
      <c r="E222" s="267"/>
      <c r="F222" s="267"/>
      <c r="G222" s="267"/>
      <c r="H222" s="267"/>
      <c r="I222" s="266"/>
      <c r="J222" s="304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</row>
    <row r="223" spans="1:21" ht="19" customHeight="1">
      <c r="A223" s="260"/>
      <c r="B223" s="260"/>
      <c r="C223" s="260"/>
      <c r="D223" s="260"/>
      <c r="E223" s="267"/>
      <c r="F223" s="267"/>
      <c r="G223" s="267"/>
      <c r="H223" s="267"/>
      <c r="I223" s="266"/>
      <c r="J223" s="304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</row>
    <row r="224" spans="1:21" ht="19" customHeight="1">
      <c r="A224" s="260"/>
      <c r="B224" s="260"/>
      <c r="C224" s="260"/>
      <c r="D224" s="260"/>
      <c r="E224" s="267"/>
      <c r="F224" s="267"/>
      <c r="G224" s="267"/>
      <c r="H224" s="267"/>
      <c r="I224" s="266"/>
      <c r="J224" s="304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</row>
    <row r="225" spans="1:21" ht="19" customHeight="1">
      <c r="A225" s="260"/>
      <c r="B225" s="260"/>
      <c r="C225" s="260"/>
      <c r="D225" s="260"/>
      <c r="E225" s="267"/>
      <c r="F225" s="267"/>
      <c r="G225" s="267"/>
      <c r="H225" s="267"/>
      <c r="I225" s="266"/>
      <c r="J225" s="304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</row>
    <row r="226" spans="1:21" ht="19" customHeight="1">
      <c r="A226" s="260"/>
      <c r="B226" s="260"/>
      <c r="C226" s="260"/>
      <c r="D226" s="260"/>
      <c r="E226" s="267"/>
      <c r="F226" s="267"/>
      <c r="G226" s="267"/>
      <c r="H226" s="267"/>
      <c r="I226" s="266"/>
      <c r="J226" s="304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</row>
    <row r="227" spans="1:21" ht="19" customHeight="1">
      <c r="A227" s="260"/>
      <c r="B227" s="260"/>
      <c r="C227" s="260"/>
      <c r="D227" s="260"/>
      <c r="E227" s="267"/>
      <c r="F227" s="267"/>
      <c r="G227" s="267"/>
      <c r="H227" s="267"/>
      <c r="I227" s="266"/>
      <c r="J227" s="304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</row>
    <row r="228" spans="1:21" ht="19" customHeight="1">
      <c r="A228" s="260"/>
      <c r="B228" s="260"/>
      <c r="C228" s="260"/>
      <c r="D228" s="260"/>
      <c r="E228" s="267"/>
      <c r="F228" s="267"/>
      <c r="G228" s="267"/>
      <c r="H228" s="267"/>
      <c r="I228" s="266"/>
      <c r="J228" s="304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</row>
    <row r="229" spans="1:21" ht="19" customHeight="1">
      <c r="A229" s="260"/>
      <c r="B229" s="260"/>
      <c r="C229" s="260"/>
      <c r="D229" s="260"/>
      <c r="E229" s="267"/>
      <c r="F229" s="267"/>
      <c r="G229" s="267"/>
      <c r="H229" s="267"/>
      <c r="I229" s="266"/>
      <c r="J229" s="304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</row>
    <row r="230" spans="1:21" ht="19" customHeight="1">
      <c r="A230" s="260"/>
      <c r="B230" s="260"/>
      <c r="C230" s="260"/>
      <c r="D230" s="260"/>
      <c r="E230" s="267"/>
      <c r="F230" s="267"/>
      <c r="G230" s="267"/>
      <c r="H230" s="267"/>
      <c r="I230" s="266"/>
      <c r="J230" s="304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</row>
    <row r="231" spans="1:21" ht="19" customHeight="1">
      <c r="A231" s="260"/>
      <c r="B231" s="260"/>
      <c r="C231" s="260"/>
      <c r="D231" s="260"/>
      <c r="E231" s="267"/>
      <c r="F231" s="267"/>
      <c r="G231" s="267"/>
      <c r="H231" s="267"/>
      <c r="I231" s="266"/>
      <c r="J231" s="304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</row>
    <row r="232" spans="1:21" ht="19" customHeight="1">
      <c r="A232" s="260"/>
      <c r="B232" s="260"/>
      <c r="C232" s="260"/>
      <c r="D232" s="260"/>
      <c r="E232" s="267"/>
      <c r="F232" s="267"/>
      <c r="G232" s="267"/>
      <c r="H232" s="267"/>
      <c r="I232" s="266"/>
      <c r="J232" s="304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</row>
    <row r="233" spans="1:21" ht="19" customHeight="1">
      <c r="A233" s="260"/>
      <c r="B233" s="260"/>
      <c r="C233" s="260"/>
      <c r="D233" s="260"/>
      <c r="E233" s="267"/>
      <c r="F233" s="267"/>
      <c r="G233" s="267"/>
      <c r="H233" s="267"/>
      <c r="I233" s="266"/>
      <c r="J233" s="304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</row>
    <row r="234" spans="1:21" ht="19" customHeight="1">
      <c r="A234" s="260"/>
      <c r="B234" s="260"/>
      <c r="C234" s="260"/>
      <c r="D234" s="260"/>
      <c r="E234" s="267"/>
      <c r="F234" s="267"/>
      <c r="G234" s="267"/>
      <c r="H234" s="267"/>
      <c r="I234" s="266"/>
      <c r="J234" s="304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</row>
    <row r="235" spans="1:21" ht="19" customHeight="1">
      <c r="A235" s="260"/>
      <c r="B235" s="260"/>
      <c r="C235" s="260"/>
      <c r="D235" s="260"/>
      <c r="E235" s="267"/>
      <c r="F235" s="267"/>
      <c r="G235" s="267"/>
      <c r="H235" s="267"/>
      <c r="I235" s="266"/>
      <c r="J235" s="304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</row>
    <row r="236" spans="1:21" ht="19" customHeight="1">
      <c r="A236" s="260"/>
      <c r="B236" s="260"/>
      <c r="C236" s="260"/>
      <c r="D236" s="260"/>
      <c r="E236" s="267"/>
      <c r="F236" s="267"/>
      <c r="G236" s="267"/>
      <c r="H236" s="267"/>
      <c r="I236" s="266"/>
      <c r="J236" s="304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</row>
    <row r="237" spans="1:21" ht="19" customHeight="1">
      <c r="A237" s="260"/>
      <c r="B237" s="260"/>
      <c r="C237" s="260"/>
      <c r="D237" s="260"/>
      <c r="E237" s="267"/>
      <c r="F237" s="267"/>
      <c r="G237" s="267"/>
      <c r="H237" s="267"/>
      <c r="I237" s="266"/>
      <c r="J237" s="304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</row>
    <row r="238" spans="1:21" ht="19" customHeight="1">
      <c r="A238" s="260"/>
      <c r="B238" s="260"/>
      <c r="C238" s="260"/>
      <c r="D238" s="260"/>
      <c r="E238" s="267"/>
      <c r="F238" s="267"/>
      <c r="G238" s="267"/>
      <c r="H238" s="267"/>
      <c r="I238" s="266"/>
      <c r="J238" s="304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</row>
    <row r="239" spans="1:21" ht="19" customHeight="1">
      <c r="A239" s="260"/>
      <c r="B239" s="260"/>
      <c r="C239" s="260"/>
      <c r="D239" s="260"/>
      <c r="E239" s="267"/>
      <c r="F239" s="267"/>
      <c r="G239" s="267"/>
      <c r="H239" s="267"/>
      <c r="I239" s="266"/>
      <c r="J239" s="304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</row>
    <row r="240" spans="1:21" ht="19" customHeight="1">
      <c r="A240" s="260"/>
      <c r="B240" s="260"/>
      <c r="C240" s="260"/>
      <c r="D240" s="260"/>
      <c r="E240" s="267"/>
      <c r="F240" s="267"/>
      <c r="G240" s="267"/>
      <c r="H240" s="267"/>
      <c r="I240" s="266"/>
      <c r="J240" s="304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</row>
    <row r="241" spans="1:21" ht="19" customHeight="1">
      <c r="A241" s="260"/>
      <c r="B241" s="260"/>
      <c r="C241" s="260"/>
      <c r="D241" s="260"/>
      <c r="E241" s="267"/>
      <c r="F241" s="267"/>
      <c r="G241" s="267"/>
      <c r="H241" s="267"/>
      <c r="I241" s="266"/>
      <c r="J241" s="304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</row>
    <row r="242" spans="1:21" ht="19" customHeight="1">
      <c r="A242" s="260"/>
      <c r="B242" s="260"/>
      <c r="C242" s="260"/>
      <c r="D242" s="260"/>
      <c r="E242" s="267"/>
      <c r="F242" s="267"/>
      <c r="G242" s="267"/>
      <c r="H242" s="267"/>
      <c r="I242" s="266"/>
      <c r="J242" s="304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</row>
    <row r="243" spans="1:21" ht="19" customHeight="1">
      <c r="A243" s="260"/>
      <c r="B243" s="260"/>
      <c r="C243" s="260"/>
      <c r="D243" s="260"/>
      <c r="E243" s="267"/>
      <c r="F243" s="267"/>
      <c r="G243" s="267"/>
      <c r="H243" s="267"/>
      <c r="I243" s="266"/>
      <c r="J243" s="304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</row>
    <row r="244" spans="1:21" ht="19" customHeight="1">
      <c r="A244" s="260"/>
      <c r="B244" s="260"/>
      <c r="C244" s="260"/>
      <c r="D244" s="260"/>
      <c r="E244" s="267"/>
      <c r="F244" s="267"/>
      <c r="G244" s="267"/>
      <c r="H244" s="267"/>
      <c r="I244" s="266"/>
      <c r="J244" s="304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</row>
    <row r="245" spans="1:21" ht="19" customHeight="1">
      <c r="A245" s="260"/>
      <c r="B245" s="260"/>
      <c r="C245" s="260"/>
      <c r="D245" s="260"/>
      <c r="E245" s="267"/>
      <c r="F245" s="267"/>
      <c r="G245" s="267"/>
      <c r="H245" s="267"/>
      <c r="I245" s="266"/>
      <c r="J245" s="304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</row>
    <row r="246" spans="1:21" ht="19" customHeight="1">
      <c r="A246" s="260"/>
      <c r="B246" s="260"/>
      <c r="C246" s="260"/>
      <c r="D246" s="260"/>
      <c r="E246" s="267"/>
      <c r="F246" s="267"/>
      <c r="G246" s="267"/>
      <c r="H246" s="267"/>
      <c r="I246" s="266"/>
      <c r="J246" s="304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</row>
    <row r="247" spans="1:21" ht="19" customHeight="1">
      <c r="A247" s="260"/>
      <c r="B247" s="260"/>
      <c r="C247" s="260"/>
      <c r="D247" s="260"/>
      <c r="E247" s="267"/>
      <c r="F247" s="267"/>
      <c r="G247" s="267"/>
      <c r="H247" s="267"/>
      <c r="I247" s="266"/>
      <c r="J247" s="304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</row>
    <row r="248" spans="1:21" ht="19" customHeight="1">
      <c r="A248" s="260"/>
      <c r="B248" s="260"/>
      <c r="C248" s="260"/>
      <c r="D248" s="260"/>
      <c r="E248" s="267"/>
      <c r="F248" s="267"/>
      <c r="G248" s="267"/>
      <c r="H248" s="267"/>
      <c r="I248" s="266"/>
      <c r="J248" s="304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</row>
    <row r="249" spans="1:21" ht="19" customHeight="1">
      <c r="A249" s="260"/>
      <c r="B249" s="260"/>
      <c r="C249" s="260"/>
      <c r="D249" s="260"/>
      <c r="E249" s="267"/>
      <c r="F249" s="267"/>
      <c r="G249" s="267"/>
      <c r="H249" s="267"/>
      <c r="I249" s="266"/>
      <c r="J249" s="304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</row>
    <row r="250" spans="1:21" ht="19" customHeight="1">
      <c r="A250" s="260"/>
      <c r="B250" s="260"/>
      <c r="C250" s="260"/>
      <c r="D250" s="260"/>
      <c r="E250" s="267"/>
      <c r="F250" s="267"/>
      <c r="G250" s="267"/>
      <c r="H250" s="267"/>
      <c r="I250" s="266"/>
      <c r="J250" s="304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</row>
    <row r="251" spans="1:21" ht="19" customHeight="1">
      <c r="A251" s="260"/>
      <c r="B251" s="260"/>
      <c r="C251" s="260"/>
      <c r="D251" s="260"/>
      <c r="E251" s="267"/>
      <c r="F251" s="267"/>
      <c r="G251" s="267"/>
      <c r="H251" s="267"/>
      <c r="I251" s="266"/>
      <c r="J251" s="304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</row>
    <row r="252" spans="1:21" ht="19" customHeight="1">
      <c r="A252" s="260"/>
      <c r="B252" s="260"/>
      <c r="C252" s="260"/>
      <c r="D252" s="260"/>
      <c r="E252" s="267"/>
      <c r="F252" s="267"/>
      <c r="G252" s="267"/>
      <c r="H252" s="267"/>
      <c r="I252" s="266"/>
      <c r="J252" s="304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</row>
    <row r="253" spans="1:21" ht="19" customHeight="1">
      <c r="A253" s="260"/>
      <c r="B253" s="260"/>
      <c r="C253" s="260"/>
      <c r="D253" s="260"/>
      <c r="E253" s="267"/>
      <c r="F253" s="267"/>
      <c r="G253" s="267"/>
      <c r="H253" s="267"/>
      <c r="I253" s="266"/>
      <c r="J253" s="304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</row>
    <row r="254" spans="1:21" ht="19" customHeight="1">
      <c r="A254" s="260"/>
      <c r="B254" s="260"/>
      <c r="C254" s="260"/>
      <c r="D254" s="260"/>
      <c r="E254" s="267"/>
      <c r="F254" s="267"/>
      <c r="G254" s="267"/>
      <c r="H254" s="267"/>
      <c r="I254" s="266"/>
      <c r="J254" s="304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</row>
    <row r="255" spans="1:21" ht="19" customHeight="1">
      <c r="A255" s="260"/>
      <c r="B255" s="260"/>
      <c r="C255" s="260"/>
      <c r="D255" s="260"/>
      <c r="E255" s="267"/>
      <c r="F255" s="267"/>
      <c r="G255" s="267"/>
      <c r="H255" s="267"/>
      <c r="I255" s="266"/>
      <c r="J255" s="304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</row>
    <row r="256" spans="1:21" ht="19" customHeight="1">
      <c r="A256" s="260"/>
      <c r="B256" s="260"/>
      <c r="C256" s="260"/>
      <c r="D256" s="260"/>
      <c r="E256" s="267"/>
      <c r="F256" s="267"/>
      <c r="G256" s="267"/>
      <c r="H256" s="267"/>
      <c r="I256" s="266"/>
      <c r="J256" s="304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</row>
    <row r="257" spans="1:21" ht="19" customHeight="1">
      <c r="A257" s="260"/>
      <c r="B257" s="260"/>
      <c r="C257" s="260"/>
      <c r="D257" s="260"/>
      <c r="E257" s="267"/>
      <c r="F257" s="267"/>
      <c r="G257" s="267"/>
      <c r="H257" s="267"/>
      <c r="I257" s="266"/>
      <c r="J257" s="304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</row>
    <row r="258" spans="1:21" ht="19" customHeight="1">
      <c r="A258" s="260"/>
      <c r="B258" s="260"/>
      <c r="C258" s="260"/>
      <c r="D258" s="260"/>
      <c r="E258" s="267"/>
      <c r="F258" s="267"/>
      <c r="G258" s="267"/>
      <c r="H258" s="267"/>
      <c r="I258" s="266"/>
      <c r="J258" s="304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</row>
    <row r="259" spans="1:21" ht="19" customHeight="1">
      <c r="A259" s="260"/>
      <c r="B259" s="260"/>
      <c r="C259" s="260"/>
      <c r="D259" s="260"/>
      <c r="E259" s="267"/>
      <c r="F259" s="267"/>
      <c r="G259" s="267"/>
      <c r="H259" s="267"/>
      <c r="I259" s="266"/>
      <c r="J259" s="304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</row>
    <row r="260" spans="1:21" ht="19" customHeight="1">
      <c r="A260" s="260"/>
      <c r="B260" s="260"/>
      <c r="C260" s="260"/>
      <c r="D260" s="260"/>
      <c r="E260" s="267"/>
      <c r="F260" s="267"/>
      <c r="G260" s="267"/>
      <c r="H260" s="267"/>
      <c r="I260" s="266"/>
      <c r="J260" s="304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</row>
    <row r="261" spans="1:21" ht="19" customHeight="1">
      <c r="A261" s="260"/>
      <c r="B261" s="260"/>
      <c r="C261" s="260"/>
      <c r="D261" s="260"/>
      <c r="E261" s="267"/>
      <c r="F261" s="267"/>
      <c r="G261" s="267"/>
      <c r="H261" s="267"/>
      <c r="I261" s="266"/>
      <c r="J261" s="304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</row>
    <row r="262" spans="1:21" ht="19" customHeight="1">
      <c r="A262" s="260"/>
      <c r="B262" s="260"/>
      <c r="C262" s="260"/>
      <c r="D262" s="260"/>
      <c r="E262" s="267"/>
      <c r="F262" s="267"/>
      <c r="G262" s="267"/>
      <c r="H262" s="267"/>
      <c r="I262" s="266"/>
      <c r="J262" s="304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</row>
    <row r="263" spans="1:21" ht="19" customHeight="1">
      <c r="A263" s="260"/>
      <c r="B263" s="260"/>
      <c r="C263" s="260"/>
      <c r="D263" s="260"/>
      <c r="E263" s="267"/>
      <c r="F263" s="267"/>
      <c r="G263" s="267"/>
      <c r="H263" s="267"/>
      <c r="I263" s="266"/>
      <c r="J263" s="304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</row>
    <row r="264" spans="1:21" ht="19" customHeight="1">
      <c r="A264" s="260"/>
      <c r="B264" s="260"/>
      <c r="C264" s="260"/>
      <c r="D264" s="260"/>
      <c r="E264" s="267"/>
      <c r="F264" s="267"/>
      <c r="G264" s="267"/>
      <c r="H264" s="267"/>
      <c r="I264" s="266"/>
      <c r="J264" s="304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</row>
    <row r="265" spans="1:21" ht="19" customHeight="1">
      <c r="A265" s="260"/>
      <c r="B265" s="260"/>
      <c r="C265" s="260"/>
      <c r="D265" s="260"/>
      <c r="E265" s="267"/>
      <c r="F265" s="267"/>
      <c r="G265" s="267"/>
      <c r="H265" s="267"/>
      <c r="I265" s="266"/>
      <c r="J265" s="304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</row>
    <row r="266" spans="1:21" ht="19" customHeight="1">
      <c r="A266" s="260"/>
      <c r="B266" s="260"/>
      <c r="C266" s="260"/>
      <c r="D266" s="260"/>
      <c r="E266" s="267"/>
      <c r="F266" s="267"/>
      <c r="G266" s="267"/>
      <c r="H266" s="267"/>
      <c r="I266" s="266"/>
      <c r="J266" s="304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</row>
    <row r="267" spans="1:21" ht="19" customHeight="1">
      <c r="A267" s="260"/>
      <c r="B267" s="260"/>
      <c r="C267" s="260"/>
      <c r="D267" s="260"/>
      <c r="E267" s="267"/>
      <c r="F267" s="267"/>
      <c r="G267" s="267"/>
      <c r="H267" s="267"/>
      <c r="I267" s="266"/>
      <c r="J267" s="304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</row>
    <row r="268" spans="1:21" ht="19" customHeight="1">
      <c r="A268" s="260"/>
      <c r="B268" s="260"/>
      <c r="C268" s="260"/>
      <c r="D268" s="260"/>
      <c r="E268" s="267"/>
      <c r="F268" s="267"/>
      <c r="G268" s="267"/>
      <c r="H268" s="267"/>
      <c r="I268" s="266"/>
      <c r="J268" s="304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</row>
    <row r="269" spans="1:21" ht="19" customHeight="1">
      <c r="A269" s="260"/>
      <c r="B269" s="260"/>
      <c r="C269" s="260"/>
      <c r="D269" s="260"/>
      <c r="E269" s="267"/>
      <c r="F269" s="267"/>
      <c r="G269" s="267"/>
      <c r="H269" s="267"/>
      <c r="I269" s="266"/>
      <c r="J269" s="304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</row>
    <row r="270" spans="1:21" ht="19" customHeight="1">
      <c r="A270" s="260"/>
      <c r="B270" s="260"/>
      <c r="C270" s="260"/>
      <c r="D270" s="260"/>
      <c r="E270" s="267"/>
      <c r="F270" s="267"/>
      <c r="G270" s="267"/>
      <c r="H270" s="267"/>
      <c r="I270" s="266"/>
      <c r="J270" s="304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</row>
    <row r="271" spans="1:21" ht="19" customHeight="1">
      <c r="A271" s="260"/>
      <c r="B271" s="260"/>
      <c r="C271" s="260"/>
      <c r="D271" s="260"/>
      <c r="E271" s="267"/>
      <c r="F271" s="267"/>
      <c r="G271" s="267"/>
      <c r="H271" s="267"/>
      <c r="I271" s="266"/>
      <c r="J271" s="304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</row>
    <row r="272" spans="1:21" ht="19" customHeight="1">
      <c r="A272" s="260"/>
      <c r="B272" s="260"/>
      <c r="C272" s="260"/>
      <c r="D272" s="260"/>
      <c r="E272" s="267"/>
      <c r="F272" s="267"/>
      <c r="G272" s="267"/>
      <c r="H272" s="267"/>
      <c r="I272" s="266"/>
      <c r="J272" s="304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</row>
    <row r="273" spans="1:21" ht="19" customHeight="1">
      <c r="A273" s="260"/>
      <c r="B273" s="260"/>
      <c r="C273" s="260"/>
      <c r="D273" s="260"/>
      <c r="E273" s="267"/>
      <c r="F273" s="267"/>
      <c r="G273" s="267"/>
      <c r="H273" s="267"/>
      <c r="I273" s="266"/>
      <c r="J273" s="304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</row>
    <row r="274" spans="1:21" ht="19" customHeight="1">
      <c r="A274" s="260"/>
      <c r="B274" s="260"/>
      <c r="C274" s="260"/>
      <c r="D274" s="260"/>
      <c r="E274" s="267"/>
      <c r="F274" s="267"/>
      <c r="G274" s="267"/>
      <c r="H274" s="267"/>
      <c r="I274" s="266"/>
      <c r="J274" s="304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</row>
    <row r="275" spans="1:21" ht="19" customHeight="1">
      <c r="A275" s="260"/>
      <c r="B275" s="260"/>
      <c r="C275" s="260"/>
      <c r="D275" s="260"/>
      <c r="E275" s="267"/>
      <c r="F275" s="267"/>
      <c r="G275" s="267"/>
      <c r="H275" s="267"/>
      <c r="I275" s="266"/>
      <c r="J275" s="304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</row>
    <row r="276" spans="1:21" ht="19" customHeight="1">
      <c r="A276" s="260"/>
      <c r="B276" s="260"/>
      <c r="C276" s="260"/>
      <c r="D276" s="260"/>
      <c r="E276" s="267"/>
      <c r="F276" s="267"/>
      <c r="G276" s="267"/>
      <c r="H276" s="267"/>
      <c r="I276" s="266"/>
      <c r="J276" s="304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</row>
    <row r="277" spans="1:21" ht="19" customHeight="1">
      <c r="A277" s="260"/>
      <c r="B277" s="260"/>
      <c r="C277" s="260"/>
      <c r="D277" s="260"/>
      <c r="E277" s="267"/>
      <c r="F277" s="267"/>
      <c r="G277" s="267"/>
      <c r="H277" s="267"/>
      <c r="I277" s="266"/>
      <c r="J277" s="304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</row>
    <row r="278" spans="1:21" ht="19" customHeight="1">
      <c r="A278" s="260"/>
      <c r="B278" s="260"/>
      <c r="C278" s="260"/>
      <c r="D278" s="260"/>
      <c r="E278" s="267"/>
      <c r="F278" s="267"/>
      <c r="G278" s="267"/>
      <c r="H278" s="267"/>
      <c r="I278" s="266"/>
      <c r="J278" s="304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</row>
    <row r="279" spans="1:21" ht="19" customHeight="1">
      <c r="A279" s="260"/>
      <c r="B279" s="260"/>
      <c r="C279" s="260"/>
      <c r="D279" s="260"/>
      <c r="E279" s="267"/>
      <c r="F279" s="267"/>
      <c r="G279" s="267"/>
      <c r="H279" s="267"/>
      <c r="I279" s="266"/>
      <c r="J279" s="304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</row>
    <row r="280" spans="1:21" ht="19" customHeight="1">
      <c r="A280" s="260"/>
      <c r="B280" s="260"/>
      <c r="C280" s="260"/>
      <c r="D280" s="260"/>
      <c r="E280" s="267"/>
      <c r="F280" s="267"/>
      <c r="G280" s="267"/>
      <c r="H280" s="267"/>
      <c r="I280" s="266"/>
      <c r="J280" s="304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</row>
    <row r="281" spans="1:21" ht="19" customHeight="1">
      <c r="A281" s="260"/>
      <c r="B281" s="260"/>
      <c r="C281" s="260"/>
      <c r="D281" s="260"/>
      <c r="E281" s="267"/>
      <c r="F281" s="267"/>
      <c r="G281" s="267"/>
      <c r="H281" s="267"/>
      <c r="I281" s="266"/>
      <c r="J281" s="304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</row>
    <row r="282" spans="1:21" ht="19" customHeight="1">
      <c r="A282" s="260"/>
      <c r="B282" s="260"/>
      <c r="C282" s="260"/>
      <c r="D282" s="260"/>
      <c r="E282" s="267"/>
      <c r="F282" s="267"/>
      <c r="G282" s="267"/>
      <c r="H282" s="267"/>
      <c r="I282" s="266"/>
      <c r="J282" s="304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</row>
    <row r="283" spans="1:21" ht="19" customHeight="1">
      <c r="A283" s="260"/>
      <c r="B283" s="260"/>
      <c r="C283" s="260"/>
      <c r="D283" s="260"/>
      <c r="E283" s="267"/>
      <c r="F283" s="267"/>
      <c r="G283" s="267"/>
      <c r="H283" s="267"/>
      <c r="I283" s="266"/>
      <c r="J283" s="304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</row>
    <row r="284" spans="1:21" ht="19" customHeight="1">
      <c r="A284" s="260"/>
      <c r="B284" s="260"/>
      <c r="C284" s="260"/>
      <c r="D284" s="260"/>
      <c r="E284" s="267"/>
      <c r="F284" s="267"/>
      <c r="G284" s="267"/>
      <c r="H284" s="267"/>
      <c r="I284" s="266"/>
      <c r="J284" s="304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</row>
    <row r="285" spans="1:21" ht="19" customHeight="1">
      <c r="A285" s="260"/>
      <c r="B285" s="260"/>
      <c r="C285" s="260"/>
      <c r="D285" s="260"/>
      <c r="E285" s="267"/>
      <c r="F285" s="267"/>
      <c r="G285" s="267"/>
      <c r="H285" s="267"/>
      <c r="I285" s="266"/>
      <c r="J285" s="304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</row>
    <row r="286" spans="1:21" ht="19" customHeight="1">
      <c r="A286" s="260"/>
      <c r="B286" s="260"/>
      <c r="C286" s="260"/>
      <c r="D286" s="260"/>
      <c r="E286" s="267"/>
      <c r="F286" s="267"/>
      <c r="G286" s="267"/>
      <c r="H286" s="267"/>
      <c r="I286" s="266"/>
      <c r="J286" s="304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</row>
    <row r="287" spans="1:21" ht="19" customHeight="1">
      <c r="A287" s="260"/>
      <c r="B287" s="260"/>
      <c r="C287" s="260"/>
      <c r="D287" s="260"/>
      <c r="E287" s="267"/>
      <c r="F287" s="267"/>
      <c r="G287" s="267"/>
      <c r="H287" s="267"/>
      <c r="I287" s="266"/>
      <c r="J287" s="304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</row>
    <row r="288" spans="1:21" ht="19" customHeight="1">
      <c r="A288" s="260"/>
      <c r="B288" s="260"/>
      <c r="C288" s="260"/>
      <c r="D288" s="260"/>
      <c r="E288" s="267"/>
      <c r="F288" s="267"/>
      <c r="G288" s="267"/>
      <c r="H288" s="267"/>
      <c r="I288" s="266"/>
      <c r="J288" s="304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</row>
    <row r="289" spans="1:21" ht="19" customHeight="1">
      <c r="A289" s="260"/>
      <c r="B289" s="260"/>
      <c r="C289" s="260"/>
      <c r="D289" s="260"/>
      <c r="E289" s="267"/>
      <c r="F289" s="267"/>
      <c r="G289" s="267"/>
      <c r="H289" s="267"/>
      <c r="I289" s="266"/>
      <c r="J289" s="304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</row>
    <row r="290" spans="1:21" ht="19" customHeight="1">
      <c r="A290" s="260"/>
      <c r="B290" s="260"/>
      <c r="C290" s="260"/>
      <c r="D290" s="260"/>
      <c r="E290" s="267"/>
      <c r="F290" s="267"/>
      <c r="G290" s="267"/>
      <c r="H290" s="267"/>
      <c r="I290" s="266"/>
      <c r="J290" s="304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</row>
    <row r="291" spans="1:21" ht="19" customHeight="1">
      <c r="A291" s="260"/>
      <c r="B291" s="260"/>
      <c r="C291" s="260"/>
      <c r="D291" s="260"/>
      <c r="E291" s="267"/>
      <c r="F291" s="267"/>
      <c r="G291" s="267"/>
      <c r="H291" s="267"/>
      <c r="I291" s="266"/>
      <c r="J291" s="304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</row>
    <row r="292" spans="1:21" ht="19" customHeight="1">
      <c r="A292" s="260"/>
      <c r="B292" s="260"/>
      <c r="C292" s="260"/>
      <c r="D292" s="260"/>
      <c r="E292" s="267"/>
      <c r="F292" s="267"/>
      <c r="G292" s="267"/>
      <c r="H292" s="267"/>
      <c r="I292" s="266"/>
      <c r="J292" s="304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</row>
    <row r="293" spans="1:21" ht="19" customHeight="1">
      <c r="A293" s="260"/>
      <c r="B293" s="260"/>
      <c r="C293" s="260"/>
      <c r="D293" s="260"/>
      <c r="E293" s="267"/>
      <c r="F293" s="267"/>
      <c r="G293" s="267"/>
      <c r="H293" s="267"/>
      <c r="I293" s="266"/>
      <c r="J293" s="304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</row>
    <row r="294" spans="1:21" ht="19" customHeight="1">
      <c r="A294" s="260"/>
      <c r="B294" s="260"/>
      <c r="C294" s="260"/>
      <c r="D294" s="260"/>
      <c r="E294" s="267"/>
      <c r="F294" s="267"/>
      <c r="G294" s="267"/>
      <c r="H294" s="267"/>
      <c r="I294" s="266"/>
      <c r="J294" s="304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</row>
    <row r="295" spans="1:21" ht="19" customHeight="1">
      <c r="A295" s="260"/>
      <c r="B295" s="260"/>
      <c r="C295" s="260"/>
      <c r="D295" s="260"/>
      <c r="E295" s="267"/>
      <c r="F295" s="267"/>
      <c r="G295" s="267"/>
      <c r="H295" s="267"/>
      <c r="I295" s="266"/>
      <c r="J295" s="304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</row>
    <row r="296" spans="1:21" ht="19" customHeight="1">
      <c r="A296" s="260"/>
      <c r="B296" s="260"/>
      <c r="C296" s="260"/>
      <c r="D296" s="260"/>
      <c r="E296" s="267"/>
      <c r="F296" s="267"/>
      <c r="G296" s="267"/>
      <c r="H296" s="267"/>
      <c r="I296" s="266"/>
      <c r="J296" s="304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</row>
    <row r="297" spans="1:21" ht="19" customHeight="1">
      <c r="A297" s="260"/>
      <c r="B297" s="260"/>
      <c r="C297" s="260"/>
      <c r="D297" s="260"/>
      <c r="E297" s="267"/>
      <c r="F297" s="267"/>
      <c r="G297" s="267"/>
      <c r="H297" s="267"/>
      <c r="I297" s="266"/>
      <c r="J297" s="304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</row>
    <row r="298" spans="1:21" ht="19" customHeight="1">
      <c r="A298" s="260"/>
      <c r="B298" s="260"/>
      <c r="C298" s="260"/>
      <c r="D298" s="260"/>
      <c r="E298" s="267"/>
      <c r="F298" s="267"/>
      <c r="G298" s="267"/>
      <c r="H298" s="267"/>
      <c r="I298" s="266"/>
      <c r="J298" s="304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</row>
    <row r="299" spans="1:21" ht="19" customHeight="1">
      <c r="A299" s="260"/>
      <c r="B299" s="260"/>
      <c r="C299" s="260"/>
      <c r="D299" s="260"/>
      <c r="E299" s="267"/>
      <c r="F299" s="267"/>
      <c r="G299" s="267"/>
      <c r="H299" s="267"/>
      <c r="I299" s="266"/>
      <c r="J299" s="304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</row>
    <row r="300" spans="1:21" ht="19" customHeight="1">
      <c r="A300" s="260"/>
      <c r="B300" s="260"/>
      <c r="C300" s="260"/>
      <c r="D300" s="260"/>
      <c r="E300" s="267"/>
      <c r="F300" s="267"/>
      <c r="G300" s="267"/>
      <c r="H300" s="267"/>
      <c r="I300" s="266"/>
      <c r="J300" s="304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</row>
    <row r="301" spans="1:21" ht="19" customHeight="1">
      <c r="A301" s="260"/>
      <c r="B301" s="260"/>
      <c r="C301" s="260"/>
      <c r="D301" s="260"/>
      <c r="E301" s="267"/>
      <c r="F301" s="267"/>
      <c r="G301" s="267"/>
      <c r="H301" s="267"/>
      <c r="I301" s="266"/>
      <c r="J301" s="304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</row>
    <row r="302" spans="1:21" ht="19" customHeight="1">
      <c r="A302" s="260"/>
      <c r="B302" s="260"/>
      <c r="C302" s="260"/>
      <c r="D302" s="260"/>
      <c r="E302" s="267"/>
      <c r="F302" s="267"/>
      <c r="G302" s="267"/>
      <c r="H302" s="267"/>
      <c r="I302" s="266"/>
      <c r="J302" s="304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</row>
    <row r="303" spans="1:21" ht="19" customHeight="1">
      <c r="A303" s="260"/>
      <c r="B303" s="260"/>
      <c r="C303" s="260"/>
      <c r="D303" s="260"/>
      <c r="E303" s="267"/>
      <c r="F303" s="267"/>
      <c r="G303" s="267"/>
      <c r="H303" s="267"/>
      <c r="I303" s="266"/>
      <c r="J303" s="304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</row>
    <row r="304" spans="1:21" ht="19" customHeight="1">
      <c r="A304" s="260"/>
      <c r="B304" s="260"/>
      <c r="C304" s="260"/>
      <c r="D304" s="260"/>
      <c r="E304" s="267"/>
      <c r="F304" s="267"/>
      <c r="G304" s="267"/>
      <c r="H304" s="267"/>
      <c r="I304" s="266"/>
      <c r="J304" s="304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</row>
    <row r="305" spans="1:21" ht="19" customHeight="1">
      <c r="A305" s="260"/>
      <c r="B305" s="260"/>
      <c r="C305" s="260"/>
      <c r="D305" s="260"/>
      <c r="E305" s="267"/>
      <c r="F305" s="267"/>
      <c r="G305" s="267"/>
      <c r="H305" s="267"/>
      <c r="I305" s="266"/>
      <c r="J305" s="304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</row>
    <row r="306" spans="1:21" ht="19" customHeight="1">
      <c r="A306" s="260"/>
      <c r="B306" s="260"/>
      <c r="C306" s="260"/>
      <c r="D306" s="260"/>
      <c r="E306" s="267"/>
      <c r="F306" s="267"/>
      <c r="G306" s="267"/>
      <c r="H306" s="267"/>
      <c r="I306" s="266"/>
      <c r="J306" s="304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</row>
    <row r="307" spans="1:21" ht="19" customHeight="1">
      <c r="A307" s="260"/>
      <c r="B307" s="260"/>
      <c r="C307" s="260"/>
      <c r="D307" s="260"/>
      <c r="E307" s="267"/>
      <c r="F307" s="267"/>
      <c r="G307" s="267"/>
      <c r="H307" s="267"/>
      <c r="I307" s="266"/>
      <c r="J307" s="304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</row>
    <row r="308" spans="1:21" ht="19" customHeight="1">
      <c r="A308" s="260"/>
      <c r="B308" s="260"/>
      <c r="C308" s="260"/>
      <c r="D308" s="260"/>
      <c r="E308" s="267"/>
      <c r="F308" s="267"/>
      <c r="G308" s="267"/>
      <c r="H308" s="267"/>
      <c r="I308" s="266"/>
      <c r="J308" s="304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</row>
    <row r="309" spans="1:21" ht="19" customHeight="1">
      <c r="A309" s="260"/>
      <c r="B309" s="260"/>
      <c r="C309" s="260"/>
      <c r="D309" s="260"/>
      <c r="E309" s="267"/>
      <c r="F309" s="267"/>
      <c r="G309" s="267"/>
      <c r="H309" s="267"/>
      <c r="I309" s="266"/>
      <c r="J309" s="304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</row>
    <row r="310" spans="1:21" ht="19" customHeight="1">
      <c r="A310" s="260"/>
      <c r="B310" s="260"/>
      <c r="C310" s="260"/>
      <c r="D310" s="260"/>
      <c r="E310" s="267"/>
      <c r="F310" s="267"/>
      <c r="G310" s="267"/>
      <c r="H310" s="267"/>
      <c r="I310" s="266"/>
      <c r="J310" s="304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</row>
    <row r="311" spans="1:21" ht="19" customHeight="1">
      <c r="A311" s="260"/>
      <c r="B311" s="260"/>
      <c r="C311" s="260"/>
      <c r="D311" s="260"/>
      <c r="E311" s="267"/>
      <c r="F311" s="267"/>
      <c r="G311" s="267"/>
      <c r="H311" s="267"/>
      <c r="I311" s="266"/>
      <c r="J311" s="304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</row>
    <row r="312" spans="1:21" ht="19" customHeight="1">
      <c r="A312" s="260"/>
      <c r="B312" s="260"/>
      <c r="C312" s="260"/>
      <c r="D312" s="260"/>
      <c r="E312" s="267"/>
      <c r="F312" s="267"/>
      <c r="G312" s="267"/>
      <c r="H312" s="267"/>
      <c r="I312" s="266"/>
      <c r="J312" s="304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</row>
    <row r="313" spans="1:21" ht="19" customHeight="1">
      <c r="A313" s="260"/>
      <c r="B313" s="260"/>
      <c r="C313" s="260"/>
      <c r="D313" s="260"/>
      <c r="E313" s="267"/>
      <c r="F313" s="267"/>
      <c r="G313" s="267"/>
      <c r="H313" s="267"/>
      <c r="I313" s="266"/>
      <c r="J313" s="304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</row>
    <row r="314" spans="1:21" ht="19" customHeight="1">
      <c r="A314" s="260"/>
      <c r="B314" s="260"/>
      <c r="C314" s="260"/>
      <c r="D314" s="260"/>
      <c r="E314" s="267"/>
      <c r="F314" s="267"/>
      <c r="G314" s="267"/>
      <c r="H314" s="267"/>
      <c r="I314" s="266"/>
      <c r="J314" s="304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</row>
    <row r="315" spans="1:21" ht="19" customHeight="1">
      <c r="A315" s="260"/>
      <c r="B315" s="260"/>
      <c r="C315" s="260"/>
      <c r="D315" s="260"/>
      <c r="E315" s="267"/>
      <c r="F315" s="267"/>
      <c r="G315" s="267"/>
      <c r="H315" s="267"/>
      <c r="I315" s="266"/>
      <c r="J315" s="304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</row>
    <row r="316" spans="1:21" ht="19" customHeight="1">
      <c r="A316" s="260"/>
      <c r="B316" s="260"/>
      <c r="C316" s="260"/>
      <c r="D316" s="260"/>
      <c r="E316" s="267"/>
      <c r="F316" s="267"/>
      <c r="G316" s="267"/>
      <c r="H316" s="267"/>
      <c r="I316" s="266"/>
      <c r="J316" s="304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</row>
    <row r="317" spans="1:21" ht="19" customHeight="1">
      <c r="A317" s="260"/>
      <c r="B317" s="260"/>
      <c r="C317" s="260"/>
      <c r="D317" s="260"/>
      <c r="E317" s="267"/>
      <c r="F317" s="267"/>
      <c r="G317" s="267"/>
      <c r="H317" s="267"/>
      <c r="I317" s="266"/>
      <c r="J317" s="304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</row>
    <row r="318" spans="1:21" ht="19" customHeight="1">
      <c r="A318" s="260"/>
      <c r="B318" s="260"/>
      <c r="C318" s="260"/>
      <c r="D318" s="260"/>
      <c r="E318" s="267"/>
      <c r="F318" s="267"/>
      <c r="G318" s="267"/>
      <c r="H318" s="267"/>
      <c r="I318" s="266"/>
      <c r="J318" s="304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</row>
    <row r="319" spans="1:21" ht="19" customHeight="1">
      <c r="A319" s="260"/>
      <c r="B319" s="260"/>
      <c r="C319" s="260"/>
      <c r="D319" s="260"/>
      <c r="E319" s="267"/>
      <c r="F319" s="267"/>
      <c r="G319" s="267"/>
      <c r="H319" s="267"/>
      <c r="I319" s="266"/>
      <c r="J319" s="304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</row>
    <row r="320" spans="1:21" ht="19" customHeight="1">
      <c r="A320" s="260"/>
      <c r="B320" s="260"/>
      <c r="C320" s="260"/>
      <c r="D320" s="260"/>
      <c r="E320" s="267"/>
      <c r="F320" s="267"/>
      <c r="G320" s="267"/>
      <c r="H320" s="267"/>
      <c r="I320" s="266"/>
      <c r="J320" s="304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</row>
    <row r="321" spans="1:21" ht="19" customHeight="1">
      <c r="A321" s="260"/>
      <c r="B321" s="260"/>
      <c r="C321" s="260"/>
      <c r="D321" s="260"/>
      <c r="E321" s="267"/>
      <c r="F321" s="267"/>
      <c r="G321" s="267"/>
      <c r="H321" s="267"/>
      <c r="I321" s="266"/>
      <c r="J321" s="304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</row>
    <row r="322" spans="1:21" ht="19" customHeight="1">
      <c r="A322" s="260"/>
      <c r="B322" s="260"/>
      <c r="C322" s="260"/>
      <c r="D322" s="260"/>
      <c r="E322" s="267"/>
      <c r="F322" s="267"/>
      <c r="G322" s="267"/>
      <c r="H322" s="267"/>
      <c r="I322" s="266"/>
      <c r="J322" s="304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</row>
    <row r="323" spans="1:21" ht="19" customHeight="1">
      <c r="A323" s="260"/>
      <c r="B323" s="260"/>
      <c r="C323" s="260"/>
      <c r="D323" s="260"/>
      <c r="E323" s="267"/>
      <c r="F323" s="267"/>
      <c r="G323" s="267"/>
      <c r="H323" s="267"/>
      <c r="I323" s="266"/>
      <c r="J323" s="304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</row>
    <row r="324" spans="1:21" ht="19" customHeight="1">
      <c r="A324" s="260"/>
      <c r="B324" s="260"/>
      <c r="C324" s="260"/>
      <c r="D324" s="260"/>
      <c r="E324" s="267"/>
      <c r="F324" s="267"/>
      <c r="G324" s="267"/>
      <c r="H324" s="267"/>
      <c r="I324" s="266"/>
      <c r="J324" s="304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</row>
    <row r="325" spans="1:21" ht="19" customHeight="1">
      <c r="A325" s="260"/>
      <c r="B325" s="260"/>
      <c r="C325" s="260"/>
      <c r="D325" s="260"/>
      <c r="E325" s="267"/>
      <c r="F325" s="267"/>
      <c r="G325" s="267"/>
      <c r="H325" s="267"/>
      <c r="I325" s="266"/>
      <c r="J325" s="304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</row>
    <row r="326" spans="1:21" ht="19" customHeight="1">
      <c r="A326" s="260"/>
      <c r="B326" s="260"/>
      <c r="C326" s="260"/>
      <c r="D326" s="260"/>
      <c r="E326" s="267"/>
      <c r="F326" s="267"/>
      <c r="G326" s="267"/>
      <c r="H326" s="267"/>
      <c r="I326" s="266"/>
      <c r="J326" s="304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</row>
    <row r="327" spans="1:21" ht="19" customHeight="1">
      <c r="A327" s="260"/>
      <c r="B327" s="260"/>
      <c r="C327" s="260"/>
      <c r="D327" s="260"/>
      <c r="E327" s="267"/>
      <c r="F327" s="267"/>
      <c r="G327" s="267"/>
      <c r="H327" s="267"/>
      <c r="I327" s="266"/>
      <c r="J327" s="304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</row>
    <row r="328" spans="1:21" ht="19" customHeight="1">
      <c r="A328" s="260"/>
      <c r="B328" s="260"/>
      <c r="C328" s="260"/>
      <c r="D328" s="260"/>
      <c r="E328" s="267"/>
      <c r="F328" s="267"/>
      <c r="G328" s="267"/>
      <c r="H328" s="267"/>
      <c r="I328" s="266"/>
      <c r="J328" s="304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</row>
    <row r="329" spans="1:21" ht="19" customHeight="1">
      <c r="A329" s="260"/>
      <c r="B329" s="260"/>
      <c r="C329" s="260"/>
      <c r="D329" s="260"/>
      <c r="E329" s="267"/>
      <c r="F329" s="267"/>
      <c r="G329" s="267"/>
      <c r="H329" s="267"/>
      <c r="I329" s="266"/>
      <c r="J329" s="304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</row>
    <row r="330" spans="1:21" ht="19" customHeight="1">
      <c r="A330" s="260"/>
      <c r="B330" s="260"/>
      <c r="C330" s="260"/>
      <c r="D330" s="260"/>
      <c r="E330" s="267"/>
      <c r="F330" s="267"/>
      <c r="G330" s="267"/>
      <c r="H330" s="267"/>
      <c r="I330" s="266"/>
      <c r="J330" s="304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</row>
    <row r="331" spans="1:21" ht="19" customHeight="1">
      <c r="A331" s="260"/>
      <c r="B331" s="260"/>
      <c r="C331" s="260"/>
      <c r="D331" s="260"/>
      <c r="E331" s="267"/>
      <c r="F331" s="267"/>
      <c r="G331" s="267"/>
      <c r="H331" s="267"/>
      <c r="I331" s="266"/>
      <c r="J331" s="304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</row>
    <row r="332" spans="1:21" ht="19" customHeight="1">
      <c r="A332" s="260"/>
      <c r="B332" s="260"/>
      <c r="C332" s="260"/>
      <c r="D332" s="260"/>
      <c r="E332" s="267"/>
      <c r="F332" s="267"/>
      <c r="G332" s="267"/>
      <c r="H332" s="267"/>
      <c r="I332" s="266"/>
      <c r="J332" s="304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</row>
    <row r="333" spans="1:21" ht="19" customHeight="1">
      <c r="A333" s="260"/>
      <c r="B333" s="260"/>
      <c r="C333" s="260"/>
      <c r="D333" s="260"/>
      <c r="E333" s="267"/>
      <c r="F333" s="267"/>
      <c r="G333" s="267"/>
      <c r="H333" s="267"/>
      <c r="I333" s="266"/>
      <c r="J333" s="304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</row>
    <row r="334" spans="1:21" ht="19" customHeight="1">
      <c r="A334" s="260"/>
      <c r="B334" s="260"/>
      <c r="C334" s="260"/>
      <c r="D334" s="260"/>
      <c r="E334" s="267"/>
      <c r="F334" s="267"/>
      <c r="G334" s="267"/>
      <c r="H334" s="267"/>
      <c r="I334" s="266"/>
      <c r="J334" s="304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</row>
    <row r="335" spans="1:21" ht="19" customHeight="1">
      <c r="A335" s="260"/>
      <c r="B335" s="260"/>
      <c r="C335" s="260"/>
      <c r="D335" s="260"/>
      <c r="E335" s="267"/>
      <c r="F335" s="267"/>
      <c r="G335" s="267"/>
      <c r="H335" s="267"/>
      <c r="I335" s="266"/>
      <c r="J335" s="304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</row>
    <row r="336" spans="1:21" ht="19" customHeight="1">
      <c r="A336" s="260"/>
      <c r="B336" s="260"/>
      <c r="C336" s="260"/>
      <c r="D336" s="260"/>
      <c r="E336" s="267"/>
      <c r="F336" s="267"/>
      <c r="G336" s="267"/>
      <c r="H336" s="267"/>
      <c r="I336" s="266"/>
      <c r="J336" s="304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</row>
    <row r="337" spans="1:21" ht="19" customHeight="1">
      <c r="A337" s="260"/>
      <c r="B337" s="260"/>
      <c r="C337" s="260"/>
      <c r="D337" s="260"/>
      <c r="E337" s="267"/>
      <c r="F337" s="267"/>
      <c r="G337" s="267"/>
      <c r="H337" s="267"/>
      <c r="I337" s="266"/>
      <c r="J337" s="304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</row>
    <row r="338" spans="1:21" ht="19" customHeight="1">
      <c r="A338" s="260"/>
      <c r="B338" s="260"/>
      <c r="C338" s="260"/>
      <c r="D338" s="260"/>
      <c r="E338" s="267"/>
      <c r="F338" s="267"/>
      <c r="G338" s="267"/>
      <c r="H338" s="267"/>
      <c r="I338" s="266"/>
      <c r="J338" s="304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</row>
    <row r="339" spans="1:21" ht="19" customHeight="1">
      <c r="A339" s="260"/>
      <c r="B339" s="260"/>
      <c r="C339" s="260"/>
      <c r="D339" s="260"/>
      <c r="E339" s="267"/>
      <c r="F339" s="267"/>
      <c r="G339" s="267"/>
      <c r="H339" s="267"/>
      <c r="I339" s="266"/>
      <c r="J339" s="304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</row>
    <row r="340" spans="1:21" ht="19" customHeight="1">
      <c r="A340" s="260"/>
      <c r="B340" s="260"/>
      <c r="C340" s="260"/>
      <c r="D340" s="260"/>
      <c r="E340" s="267"/>
      <c r="F340" s="267"/>
      <c r="G340" s="267"/>
      <c r="H340" s="267"/>
      <c r="I340" s="266"/>
      <c r="J340" s="304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</row>
    <row r="341" spans="1:21" ht="19" customHeight="1">
      <c r="A341" s="260"/>
      <c r="B341" s="260"/>
      <c r="C341" s="260"/>
      <c r="D341" s="260"/>
      <c r="E341" s="267"/>
      <c r="F341" s="267"/>
      <c r="G341" s="267"/>
      <c r="H341" s="267"/>
      <c r="I341" s="266"/>
      <c r="J341" s="304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</row>
    <row r="342" spans="1:21" ht="19" customHeight="1">
      <c r="A342" s="260"/>
      <c r="B342" s="260"/>
      <c r="C342" s="260"/>
      <c r="D342" s="260"/>
      <c r="E342" s="267"/>
      <c r="F342" s="267"/>
      <c r="G342" s="267"/>
      <c r="H342" s="267"/>
      <c r="I342" s="266"/>
      <c r="J342" s="304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</row>
    <row r="343" spans="1:21" ht="19" customHeight="1">
      <c r="A343" s="260"/>
      <c r="B343" s="260"/>
      <c r="C343" s="260"/>
      <c r="D343" s="260"/>
      <c r="E343" s="267"/>
      <c r="F343" s="267"/>
      <c r="G343" s="267"/>
      <c r="H343" s="267"/>
      <c r="I343" s="266"/>
      <c r="J343" s="304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</row>
    <row r="344" spans="1:21" ht="19" customHeight="1">
      <c r="A344" s="260"/>
      <c r="B344" s="260"/>
      <c r="C344" s="260"/>
      <c r="D344" s="260"/>
      <c r="E344" s="267"/>
      <c r="F344" s="267"/>
      <c r="G344" s="267"/>
      <c r="H344" s="267"/>
      <c r="I344" s="266"/>
      <c r="J344" s="304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</row>
    <row r="345" spans="1:21" ht="19" customHeight="1">
      <c r="A345" s="260"/>
      <c r="B345" s="260"/>
      <c r="C345" s="260"/>
      <c r="D345" s="260"/>
      <c r="E345" s="267"/>
      <c r="F345" s="267"/>
      <c r="G345" s="267"/>
      <c r="H345" s="267"/>
      <c r="I345" s="266"/>
      <c r="J345" s="304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</row>
    <row r="346" spans="1:21" ht="19" customHeight="1">
      <c r="A346" s="260"/>
      <c r="B346" s="260"/>
      <c r="C346" s="260"/>
      <c r="D346" s="260"/>
      <c r="E346" s="267"/>
      <c r="F346" s="267"/>
      <c r="G346" s="267"/>
      <c r="H346" s="267"/>
      <c r="I346" s="266"/>
      <c r="J346" s="304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</row>
    <row r="347" spans="1:21" ht="19" customHeight="1">
      <c r="A347" s="260"/>
      <c r="B347" s="260"/>
      <c r="C347" s="260"/>
      <c r="D347" s="260"/>
      <c r="E347" s="267"/>
      <c r="F347" s="267"/>
      <c r="G347" s="267"/>
      <c r="H347" s="267"/>
      <c r="I347" s="266"/>
      <c r="J347" s="304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</row>
    <row r="348" spans="1:21" ht="19" customHeight="1">
      <c r="A348" s="260"/>
      <c r="B348" s="260"/>
      <c r="C348" s="260"/>
      <c r="D348" s="260"/>
      <c r="E348" s="267"/>
      <c r="F348" s="267"/>
      <c r="G348" s="267"/>
      <c r="H348" s="267"/>
      <c r="I348" s="266"/>
      <c r="J348" s="304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</row>
    <row r="349" spans="1:21" ht="19" customHeight="1">
      <c r="A349" s="260"/>
      <c r="B349" s="260"/>
      <c r="C349" s="260"/>
      <c r="D349" s="260"/>
      <c r="E349" s="267"/>
      <c r="F349" s="267"/>
      <c r="G349" s="267"/>
      <c r="H349" s="267"/>
      <c r="I349" s="266"/>
      <c r="J349" s="304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</row>
    <row r="350" spans="1:21" ht="19" customHeight="1">
      <c r="A350" s="260"/>
      <c r="B350" s="260"/>
      <c r="C350" s="260"/>
      <c r="D350" s="260"/>
      <c r="E350" s="267"/>
      <c r="F350" s="267"/>
      <c r="G350" s="267"/>
      <c r="H350" s="267"/>
      <c r="I350" s="266"/>
      <c r="J350" s="304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</row>
    <row r="351" spans="1:21" ht="19" customHeight="1">
      <c r="A351" s="260"/>
      <c r="B351" s="260"/>
      <c r="C351" s="260"/>
      <c r="D351" s="260"/>
      <c r="E351" s="267"/>
      <c r="F351" s="267"/>
      <c r="G351" s="267"/>
      <c r="H351" s="267"/>
      <c r="I351" s="266"/>
      <c r="J351" s="304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</row>
    <row r="352" spans="1:21" ht="19" customHeight="1">
      <c r="A352" s="260"/>
      <c r="B352" s="260"/>
      <c r="C352" s="260"/>
      <c r="D352" s="260"/>
      <c r="E352" s="267"/>
      <c r="F352" s="267"/>
      <c r="G352" s="267"/>
      <c r="H352" s="267"/>
      <c r="I352" s="266"/>
      <c r="J352" s="304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</row>
    <row r="353" spans="1:21" ht="19" customHeight="1">
      <c r="A353" s="260"/>
      <c r="B353" s="260"/>
      <c r="C353" s="260"/>
      <c r="D353" s="260"/>
      <c r="E353" s="267"/>
      <c r="F353" s="267"/>
      <c r="G353" s="267"/>
      <c r="H353" s="267"/>
      <c r="I353" s="266"/>
      <c r="J353" s="304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</row>
    <row r="354" spans="1:21" ht="19" customHeight="1">
      <c r="A354" s="260"/>
      <c r="B354" s="260"/>
      <c r="C354" s="260"/>
      <c r="D354" s="260"/>
      <c r="E354" s="267"/>
      <c r="F354" s="267"/>
      <c r="G354" s="267"/>
      <c r="H354" s="267"/>
      <c r="I354" s="266"/>
      <c r="J354" s="304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</row>
    <row r="355" spans="1:21" ht="19" customHeight="1">
      <c r="A355" s="260"/>
      <c r="B355" s="260"/>
      <c r="C355" s="260"/>
      <c r="D355" s="260"/>
      <c r="E355" s="267"/>
      <c r="F355" s="267"/>
      <c r="G355" s="267"/>
      <c r="H355" s="267"/>
      <c r="I355" s="266"/>
      <c r="J355" s="304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</row>
    <row r="356" spans="1:21" ht="19" customHeight="1">
      <c r="A356" s="260"/>
      <c r="B356" s="260"/>
      <c r="C356" s="260"/>
      <c r="D356" s="260"/>
      <c r="E356" s="267"/>
      <c r="F356" s="267"/>
      <c r="G356" s="267"/>
      <c r="H356" s="267"/>
      <c r="I356" s="266"/>
      <c r="J356" s="304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</row>
    <row r="357" spans="1:21" ht="19" customHeight="1">
      <c r="A357" s="260"/>
      <c r="B357" s="260"/>
      <c r="C357" s="260"/>
      <c r="D357" s="260"/>
      <c r="E357" s="267"/>
      <c r="F357" s="267"/>
      <c r="G357" s="267"/>
      <c r="H357" s="267"/>
      <c r="I357" s="266"/>
      <c r="J357" s="304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</row>
    <row r="358" spans="1:21" ht="19" customHeight="1">
      <c r="A358" s="260"/>
      <c r="B358" s="260"/>
      <c r="C358" s="260"/>
      <c r="D358" s="260"/>
      <c r="E358" s="267"/>
      <c r="F358" s="267"/>
      <c r="G358" s="267"/>
      <c r="H358" s="267"/>
      <c r="I358" s="266"/>
      <c r="J358" s="304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</row>
    <row r="359" spans="1:21" ht="19" customHeight="1">
      <c r="A359" s="260"/>
      <c r="B359" s="260"/>
      <c r="C359" s="260"/>
      <c r="D359" s="260"/>
      <c r="E359" s="267"/>
      <c r="F359" s="267"/>
      <c r="G359" s="267"/>
      <c r="H359" s="267"/>
      <c r="I359" s="266"/>
      <c r="J359" s="304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</row>
    <row r="360" spans="1:21" ht="19" customHeight="1">
      <c r="A360" s="260"/>
      <c r="B360" s="260"/>
      <c r="C360" s="260"/>
      <c r="D360" s="260"/>
      <c r="E360" s="267"/>
      <c r="F360" s="267"/>
      <c r="G360" s="267"/>
      <c r="H360" s="267"/>
      <c r="I360" s="266"/>
      <c r="J360" s="304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</row>
    <row r="361" spans="1:21" ht="19" customHeight="1">
      <c r="A361" s="260"/>
      <c r="B361" s="260"/>
      <c r="C361" s="260"/>
      <c r="D361" s="260"/>
      <c r="E361" s="267"/>
      <c r="F361" s="267"/>
      <c r="G361" s="267"/>
      <c r="H361" s="267"/>
      <c r="I361" s="266"/>
      <c r="J361" s="304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</row>
    <row r="362" spans="1:21" ht="19" customHeight="1">
      <c r="A362" s="260"/>
      <c r="B362" s="260"/>
      <c r="C362" s="260"/>
      <c r="D362" s="260"/>
      <c r="E362" s="267"/>
      <c r="F362" s="267"/>
      <c r="G362" s="267"/>
      <c r="H362" s="267"/>
      <c r="I362" s="266"/>
      <c r="J362" s="304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</row>
    <row r="363" spans="1:21" ht="19" customHeight="1">
      <c r="A363" s="260"/>
      <c r="B363" s="260"/>
      <c r="C363" s="260"/>
      <c r="D363" s="260"/>
      <c r="E363" s="267"/>
      <c r="F363" s="267"/>
      <c r="G363" s="267"/>
      <c r="H363" s="267"/>
      <c r="I363" s="266"/>
      <c r="J363" s="304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</row>
    <row r="364" spans="1:21" ht="19" customHeight="1">
      <c r="A364" s="260"/>
      <c r="B364" s="260"/>
      <c r="C364" s="260"/>
      <c r="D364" s="260"/>
      <c r="E364" s="267"/>
      <c r="F364" s="267"/>
      <c r="G364" s="267"/>
      <c r="H364" s="267"/>
      <c r="I364" s="266"/>
      <c r="J364" s="304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</row>
    <row r="365" spans="1:21" ht="19" customHeight="1">
      <c r="A365" s="260"/>
      <c r="B365" s="260"/>
      <c r="C365" s="260"/>
      <c r="D365" s="260"/>
      <c r="E365" s="267"/>
      <c r="F365" s="267"/>
      <c r="G365" s="267"/>
      <c r="H365" s="267"/>
      <c r="I365" s="266"/>
      <c r="J365" s="304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</row>
    <row r="366" spans="1:21" ht="19" customHeight="1">
      <c r="A366" s="260"/>
      <c r="B366" s="260"/>
      <c r="C366" s="260"/>
      <c r="D366" s="260"/>
      <c r="E366" s="267"/>
      <c r="F366" s="267"/>
      <c r="G366" s="267"/>
      <c r="H366" s="267"/>
      <c r="I366" s="266"/>
      <c r="J366" s="304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</row>
    <row r="367" spans="1:21" ht="19" customHeight="1">
      <c r="A367" s="260"/>
      <c r="B367" s="260"/>
      <c r="C367" s="260"/>
      <c r="D367" s="260"/>
      <c r="E367" s="267"/>
      <c r="F367" s="267"/>
      <c r="G367" s="267"/>
      <c r="H367" s="267"/>
      <c r="I367" s="266"/>
      <c r="J367" s="304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</row>
    <row r="368" spans="1:21" ht="19" customHeight="1">
      <c r="A368" s="260"/>
      <c r="B368" s="260"/>
      <c r="C368" s="260"/>
      <c r="D368" s="260"/>
      <c r="E368" s="267"/>
      <c r="F368" s="267"/>
      <c r="G368" s="267"/>
      <c r="H368" s="267"/>
      <c r="I368" s="266"/>
      <c r="J368" s="304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</row>
    <row r="369" spans="1:21" ht="19" customHeight="1">
      <c r="A369" s="260"/>
      <c r="B369" s="260"/>
      <c r="C369" s="260"/>
      <c r="D369" s="260"/>
      <c r="E369" s="267"/>
      <c r="F369" s="267"/>
      <c r="G369" s="267"/>
      <c r="H369" s="267"/>
      <c r="I369" s="266"/>
      <c r="J369" s="304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</row>
    <row r="370" spans="1:21" ht="19" customHeight="1">
      <c r="A370" s="260"/>
      <c r="B370" s="260"/>
      <c r="C370" s="260"/>
      <c r="D370" s="260"/>
      <c r="E370" s="267"/>
      <c r="F370" s="267"/>
      <c r="G370" s="267"/>
      <c r="H370" s="267"/>
      <c r="I370" s="266"/>
      <c r="J370" s="304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</row>
    <row r="371" spans="1:21" ht="19" customHeight="1">
      <c r="A371" s="260"/>
      <c r="B371" s="260"/>
      <c r="C371" s="260"/>
      <c r="D371" s="260"/>
      <c r="E371" s="267"/>
      <c r="F371" s="267"/>
      <c r="G371" s="267"/>
      <c r="H371" s="267"/>
      <c r="I371" s="266"/>
      <c r="J371" s="304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</row>
    <row r="372" spans="1:21" ht="19" customHeight="1">
      <c r="A372" s="260"/>
      <c r="B372" s="260"/>
      <c r="C372" s="260"/>
      <c r="D372" s="260"/>
      <c r="E372" s="267"/>
      <c r="F372" s="267"/>
      <c r="G372" s="267"/>
      <c r="H372" s="267"/>
      <c r="I372" s="266"/>
      <c r="J372" s="304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</row>
    <row r="373" spans="1:21" ht="19" customHeight="1">
      <c r="A373" s="260"/>
      <c r="B373" s="260"/>
      <c r="C373" s="260"/>
      <c r="D373" s="260"/>
      <c r="E373" s="267"/>
      <c r="F373" s="267"/>
      <c r="G373" s="267"/>
      <c r="H373" s="267"/>
      <c r="I373" s="266"/>
      <c r="J373" s="304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</row>
    <row r="374" spans="1:21" ht="19" customHeight="1">
      <c r="A374" s="260"/>
      <c r="B374" s="260"/>
      <c r="C374" s="260"/>
      <c r="D374" s="260"/>
      <c r="E374" s="267"/>
      <c r="F374" s="267"/>
      <c r="G374" s="267"/>
      <c r="H374" s="267"/>
      <c r="I374" s="266"/>
      <c r="J374" s="304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</row>
    <row r="375" spans="1:21" ht="19" customHeight="1">
      <c r="A375" s="260"/>
      <c r="B375" s="260"/>
      <c r="C375" s="260"/>
      <c r="D375" s="260"/>
      <c r="E375" s="267"/>
      <c r="F375" s="267"/>
      <c r="G375" s="267"/>
      <c r="H375" s="267"/>
      <c r="I375" s="266"/>
      <c r="J375" s="304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</row>
    <row r="376" spans="1:21" ht="19" customHeight="1">
      <c r="A376" s="260"/>
      <c r="B376" s="260"/>
      <c r="C376" s="260"/>
      <c r="D376" s="260"/>
      <c r="E376" s="267"/>
      <c r="F376" s="267"/>
      <c r="G376" s="267"/>
      <c r="H376" s="267"/>
      <c r="I376" s="266"/>
      <c r="J376" s="304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</row>
    <row r="377" spans="1:21" ht="19" customHeight="1">
      <c r="A377" s="260"/>
      <c r="B377" s="260"/>
      <c r="C377" s="260"/>
      <c r="D377" s="260"/>
      <c r="E377" s="267"/>
      <c r="F377" s="267"/>
      <c r="G377" s="267"/>
      <c r="H377" s="267"/>
      <c r="I377" s="266"/>
      <c r="J377" s="304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</row>
    <row r="378" spans="1:21" ht="19" customHeight="1">
      <c r="A378" s="260"/>
      <c r="B378" s="260"/>
      <c r="C378" s="260"/>
      <c r="D378" s="260"/>
      <c r="E378" s="267"/>
      <c r="F378" s="267"/>
      <c r="G378" s="267"/>
      <c r="H378" s="267"/>
      <c r="I378" s="266"/>
      <c r="J378" s="304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</row>
    <row r="379" spans="1:21" ht="19" customHeight="1">
      <c r="A379" s="260"/>
      <c r="B379" s="260"/>
      <c r="C379" s="260"/>
      <c r="D379" s="260"/>
      <c r="E379" s="267"/>
      <c r="F379" s="267"/>
      <c r="G379" s="267"/>
      <c r="H379" s="267"/>
      <c r="I379" s="266"/>
      <c r="J379" s="304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</row>
    <row r="380" spans="1:21" ht="19" customHeight="1">
      <c r="A380" s="260"/>
      <c r="B380" s="260"/>
      <c r="C380" s="260"/>
      <c r="D380" s="260"/>
      <c r="E380" s="267"/>
      <c r="F380" s="267"/>
      <c r="G380" s="267"/>
      <c r="H380" s="267"/>
      <c r="I380" s="266"/>
      <c r="J380" s="304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</row>
    <row r="381" spans="1:21" ht="19" customHeight="1">
      <c r="A381" s="260"/>
      <c r="B381" s="260"/>
      <c r="C381" s="260"/>
      <c r="D381" s="260"/>
      <c r="E381" s="267"/>
      <c r="F381" s="267"/>
      <c r="G381" s="267"/>
      <c r="H381" s="267"/>
      <c r="I381" s="266"/>
      <c r="J381" s="304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</row>
    <row r="382" spans="1:21" ht="19" customHeight="1">
      <c r="A382" s="260"/>
      <c r="B382" s="260"/>
      <c r="C382" s="260"/>
      <c r="D382" s="260"/>
      <c r="E382" s="267"/>
      <c r="F382" s="267"/>
      <c r="G382" s="267"/>
      <c r="H382" s="267"/>
      <c r="I382" s="266"/>
      <c r="J382" s="304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</row>
    <row r="383" spans="1:21" ht="19" customHeight="1">
      <c r="A383" s="260"/>
      <c r="B383" s="260"/>
      <c r="C383" s="260"/>
      <c r="D383" s="260"/>
      <c r="E383" s="267"/>
      <c r="F383" s="267"/>
      <c r="G383" s="267"/>
      <c r="H383" s="267"/>
      <c r="I383" s="266"/>
      <c r="J383" s="304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</row>
    <row r="384" spans="1:21" ht="19" customHeight="1">
      <c r="A384" s="260"/>
      <c r="B384" s="260"/>
      <c r="C384" s="260"/>
      <c r="D384" s="260"/>
      <c r="E384" s="267"/>
      <c r="F384" s="267"/>
      <c r="G384" s="267"/>
      <c r="H384" s="267"/>
      <c r="I384" s="266"/>
      <c r="J384" s="304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</row>
    <row r="385" spans="1:21" ht="19" customHeight="1">
      <c r="A385" s="260"/>
      <c r="B385" s="260"/>
      <c r="C385" s="260"/>
      <c r="D385" s="260"/>
      <c r="E385" s="267"/>
      <c r="F385" s="267"/>
      <c r="G385" s="267"/>
      <c r="H385" s="267"/>
      <c r="I385" s="266"/>
      <c r="J385" s="304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</row>
    <row r="386" spans="1:21" ht="19" customHeight="1">
      <c r="A386" s="260"/>
      <c r="B386" s="260"/>
      <c r="C386" s="260"/>
      <c r="D386" s="260"/>
      <c r="E386" s="267"/>
      <c r="F386" s="267"/>
      <c r="G386" s="267"/>
      <c r="H386" s="267"/>
      <c r="I386" s="266"/>
      <c r="J386" s="304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</row>
    <row r="387" spans="1:21" ht="19" customHeight="1">
      <c r="A387" s="260"/>
      <c r="B387" s="260"/>
      <c r="C387" s="260"/>
      <c r="D387" s="260"/>
      <c r="E387" s="267"/>
      <c r="F387" s="267"/>
      <c r="G387" s="267"/>
      <c r="H387" s="267"/>
      <c r="I387" s="266"/>
      <c r="J387" s="304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</row>
    <row r="388" spans="1:21" ht="19" customHeight="1">
      <c r="A388" s="260"/>
      <c r="B388" s="260"/>
      <c r="C388" s="260"/>
      <c r="D388" s="260"/>
      <c r="E388" s="267"/>
      <c r="F388" s="267"/>
      <c r="G388" s="267"/>
      <c r="H388" s="267"/>
      <c r="I388" s="266"/>
      <c r="J388" s="304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</row>
    <row r="389" spans="1:21" ht="19" customHeight="1">
      <c r="A389" s="260"/>
      <c r="B389" s="260"/>
      <c r="C389" s="260"/>
      <c r="D389" s="260"/>
      <c r="E389" s="267"/>
      <c r="F389" s="267"/>
      <c r="G389" s="267"/>
      <c r="H389" s="267"/>
      <c r="I389" s="266"/>
      <c r="J389" s="304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</row>
    <row r="390" spans="1:21" ht="19" customHeight="1">
      <c r="A390" s="260"/>
      <c r="B390" s="260"/>
      <c r="C390" s="260"/>
      <c r="D390" s="260"/>
      <c r="E390" s="267"/>
      <c r="F390" s="267"/>
      <c r="G390" s="267"/>
      <c r="H390" s="267"/>
      <c r="I390" s="266"/>
      <c r="J390" s="304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</row>
    <row r="391" spans="1:21" ht="19" customHeight="1">
      <c r="A391" s="260"/>
      <c r="B391" s="260"/>
      <c r="C391" s="260"/>
      <c r="D391" s="260"/>
      <c r="E391" s="267"/>
      <c r="F391" s="267"/>
      <c r="G391" s="267"/>
      <c r="H391" s="267"/>
      <c r="I391" s="266"/>
      <c r="J391" s="304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</row>
    <row r="392" spans="1:21" ht="19" customHeight="1">
      <c r="A392" s="260"/>
      <c r="B392" s="260"/>
      <c r="C392" s="260"/>
      <c r="D392" s="260"/>
      <c r="E392" s="267"/>
      <c r="F392" s="267"/>
      <c r="G392" s="267"/>
      <c r="H392" s="267"/>
      <c r="I392" s="266"/>
      <c r="J392" s="304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</row>
    <row r="393" spans="1:21" ht="19" customHeight="1">
      <c r="A393" s="260"/>
      <c r="B393" s="260"/>
      <c r="C393" s="260"/>
      <c r="D393" s="260"/>
      <c r="E393" s="267"/>
      <c r="F393" s="267"/>
      <c r="G393" s="267"/>
      <c r="H393" s="267"/>
      <c r="I393" s="266"/>
      <c r="J393" s="304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</row>
    <row r="394" spans="1:21" ht="19" customHeight="1">
      <c r="A394" s="260"/>
      <c r="B394" s="260"/>
      <c r="C394" s="260"/>
      <c r="D394" s="260"/>
      <c r="E394" s="267"/>
      <c r="F394" s="267"/>
      <c r="G394" s="267"/>
      <c r="H394" s="267"/>
      <c r="I394" s="266"/>
      <c r="J394" s="304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</row>
    <row r="395" spans="1:21" ht="19" customHeight="1">
      <c r="A395" s="260"/>
      <c r="B395" s="260"/>
      <c r="C395" s="260"/>
      <c r="D395" s="260"/>
      <c r="E395" s="267"/>
      <c r="F395" s="267"/>
      <c r="G395" s="267"/>
      <c r="H395" s="267"/>
      <c r="I395" s="266"/>
      <c r="J395" s="304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</row>
    <row r="396" spans="1:21" ht="19" customHeight="1">
      <c r="A396" s="260"/>
      <c r="B396" s="260"/>
      <c r="C396" s="260"/>
      <c r="D396" s="260"/>
      <c r="E396" s="267"/>
      <c r="F396" s="267"/>
      <c r="G396" s="267"/>
      <c r="H396" s="267"/>
      <c r="I396" s="266"/>
      <c r="J396" s="304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</row>
    <row r="397" spans="1:21" ht="19" customHeight="1">
      <c r="A397" s="260"/>
      <c r="B397" s="260"/>
      <c r="C397" s="260"/>
      <c r="D397" s="260"/>
      <c r="E397" s="267"/>
      <c r="F397" s="267"/>
      <c r="G397" s="267"/>
      <c r="H397" s="267"/>
      <c r="I397" s="266"/>
      <c r="J397" s="304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</row>
    <row r="398" spans="1:21" ht="19" customHeight="1">
      <c r="A398" s="260"/>
      <c r="B398" s="260"/>
      <c r="C398" s="260"/>
      <c r="D398" s="260"/>
      <c r="E398" s="267"/>
      <c r="F398" s="267"/>
      <c r="G398" s="267"/>
      <c r="H398" s="267"/>
      <c r="I398" s="266"/>
      <c r="J398" s="304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</row>
    <row r="399" spans="1:21" ht="19" customHeight="1">
      <c r="A399" s="260"/>
      <c r="B399" s="260"/>
      <c r="C399" s="260"/>
      <c r="D399" s="260"/>
      <c r="E399" s="267"/>
      <c r="F399" s="267"/>
      <c r="G399" s="267"/>
      <c r="H399" s="267"/>
      <c r="I399" s="266"/>
      <c r="J399" s="304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</row>
    <row r="400" spans="1:21" ht="19" customHeight="1">
      <c r="A400" s="260"/>
      <c r="B400" s="260"/>
      <c r="C400" s="260"/>
      <c r="D400" s="260"/>
      <c r="E400" s="267"/>
      <c r="F400" s="267"/>
      <c r="G400" s="267"/>
      <c r="H400" s="267"/>
      <c r="I400" s="266"/>
      <c r="J400" s="304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</row>
    <row r="401" spans="1:21" ht="19" customHeight="1">
      <c r="A401" s="260"/>
      <c r="B401" s="260"/>
      <c r="C401" s="260"/>
      <c r="D401" s="260"/>
      <c r="E401" s="267"/>
      <c r="F401" s="267"/>
      <c r="G401" s="267"/>
      <c r="H401" s="267"/>
      <c r="I401" s="266"/>
      <c r="J401" s="304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</row>
    <row r="402" spans="1:21" ht="19" customHeight="1">
      <c r="A402" s="260"/>
      <c r="B402" s="260"/>
      <c r="C402" s="260"/>
      <c r="D402" s="260"/>
      <c r="E402" s="267"/>
      <c r="F402" s="267"/>
      <c r="G402" s="267"/>
      <c r="H402" s="267"/>
      <c r="I402" s="266"/>
      <c r="J402" s="304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</row>
    <row r="403" spans="1:21" ht="19" customHeight="1">
      <c r="A403" s="260"/>
      <c r="B403" s="260"/>
      <c r="C403" s="260"/>
      <c r="D403" s="260"/>
      <c r="E403" s="267"/>
      <c r="F403" s="267"/>
      <c r="G403" s="267"/>
      <c r="H403" s="267"/>
      <c r="I403" s="266"/>
      <c r="J403" s="304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</row>
    <row r="404" spans="1:21" ht="19" customHeight="1">
      <c r="A404" s="260"/>
      <c r="B404" s="260"/>
      <c r="C404" s="260"/>
      <c r="D404" s="260"/>
      <c r="E404" s="267"/>
      <c r="F404" s="267"/>
      <c r="G404" s="267"/>
      <c r="H404" s="267"/>
      <c r="I404" s="266"/>
      <c r="J404" s="304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</row>
    <row r="405" spans="1:21" ht="19" customHeight="1">
      <c r="A405" s="260"/>
      <c r="B405" s="260"/>
      <c r="C405" s="260"/>
      <c r="D405" s="260"/>
      <c r="E405" s="267"/>
      <c r="F405" s="267"/>
      <c r="G405" s="267"/>
      <c r="H405" s="267"/>
      <c r="I405" s="266"/>
      <c r="J405" s="304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</row>
    <row r="406" spans="1:21" ht="19" customHeight="1">
      <c r="A406" s="260"/>
      <c r="B406" s="260"/>
      <c r="C406" s="260"/>
      <c r="D406" s="260"/>
      <c r="E406" s="267"/>
      <c r="F406" s="267"/>
      <c r="G406" s="267"/>
      <c r="H406" s="267"/>
      <c r="I406" s="266"/>
      <c r="J406" s="304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</row>
    <row r="407" spans="1:21" ht="19" customHeight="1">
      <c r="A407" s="260"/>
      <c r="B407" s="260"/>
      <c r="C407" s="260"/>
      <c r="D407" s="260"/>
      <c r="E407" s="267"/>
      <c r="F407" s="267"/>
      <c r="G407" s="267"/>
      <c r="H407" s="267"/>
      <c r="I407" s="266"/>
      <c r="J407" s="304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</row>
    <row r="408" spans="1:21" ht="19" customHeight="1">
      <c r="A408" s="260"/>
      <c r="B408" s="260"/>
      <c r="C408" s="260"/>
      <c r="D408" s="260"/>
      <c r="E408" s="267"/>
      <c r="F408" s="267"/>
      <c r="G408" s="267"/>
      <c r="H408" s="267"/>
      <c r="I408" s="266"/>
      <c r="J408" s="304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</row>
    <row r="409" spans="1:21" ht="19" customHeight="1">
      <c r="A409" s="260"/>
      <c r="B409" s="260"/>
      <c r="C409" s="260"/>
      <c r="D409" s="260"/>
      <c r="E409" s="267"/>
      <c r="F409" s="267"/>
      <c r="G409" s="267"/>
      <c r="H409" s="267"/>
      <c r="I409" s="266"/>
      <c r="J409" s="304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</row>
    <row r="410" spans="1:21" ht="19" customHeight="1">
      <c r="A410" s="260"/>
      <c r="B410" s="260"/>
      <c r="C410" s="260"/>
      <c r="D410" s="260"/>
      <c r="E410" s="267"/>
      <c r="F410" s="267"/>
      <c r="G410" s="267"/>
      <c r="H410" s="267"/>
      <c r="I410" s="266"/>
      <c r="J410" s="304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</row>
    <row r="411" spans="1:21" ht="19" customHeight="1">
      <c r="A411" s="260"/>
      <c r="B411" s="260"/>
      <c r="C411" s="260"/>
      <c r="D411" s="260"/>
      <c r="E411" s="267"/>
      <c r="F411" s="267"/>
      <c r="G411" s="267"/>
      <c r="H411" s="267"/>
      <c r="I411" s="266"/>
      <c r="J411" s="304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</row>
    <row r="412" spans="1:21" ht="19" customHeight="1">
      <c r="A412" s="260"/>
      <c r="B412" s="260"/>
      <c r="C412" s="260"/>
      <c r="D412" s="260"/>
      <c r="E412" s="267"/>
      <c r="F412" s="267"/>
      <c r="G412" s="267"/>
      <c r="H412" s="267"/>
      <c r="I412" s="266"/>
      <c r="J412" s="304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</row>
    <row r="413" spans="1:21" ht="19" customHeight="1">
      <c r="A413" s="260"/>
      <c r="B413" s="260"/>
      <c r="C413" s="260"/>
      <c r="D413" s="260"/>
      <c r="E413" s="267"/>
      <c r="F413" s="267"/>
      <c r="G413" s="267"/>
      <c r="H413" s="267"/>
      <c r="I413" s="266"/>
      <c r="J413" s="304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</row>
    <row r="414" spans="1:21" ht="19" customHeight="1">
      <c r="A414" s="260"/>
      <c r="B414" s="260"/>
      <c r="C414" s="260"/>
      <c r="D414" s="260"/>
      <c r="E414" s="267"/>
      <c r="F414" s="267"/>
      <c r="G414" s="267"/>
      <c r="H414" s="267"/>
      <c r="I414" s="266"/>
      <c r="J414" s="304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</row>
    <row r="415" spans="1:21" ht="19" customHeight="1">
      <c r="A415" s="260"/>
      <c r="B415" s="260"/>
      <c r="C415" s="260"/>
      <c r="D415" s="260"/>
      <c r="E415" s="267"/>
      <c r="F415" s="267"/>
      <c r="G415" s="267"/>
      <c r="H415" s="267"/>
      <c r="I415" s="266"/>
      <c r="J415" s="304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</row>
    <row r="416" spans="1:21" ht="19" customHeight="1">
      <c r="A416" s="260"/>
      <c r="B416" s="260"/>
      <c r="C416" s="260"/>
      <c r="D416" s="260"/>
      <c r="E416" s="267"/>
      <c r="F416" s="267"/>
      <c r="G416" s="267"/>
      <c r="H416" s="267"/>
      <c r="I416" s="266"/>
      <c r="J416" s="304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</row>
    <row r="417" spans="1:21" ht="19" customHeight="1">
      <c r="A417" s="260"/>
      <c r="B417" s="260"/>
      <c r="C417" s="260"/>
      <c r="D417" s="260"/>
      <c r="E417" s="267"/>
      <c r="F417" s="267"/>
      <c r="G417" s="267"/>
      <c r="H417" s="267"/>
      <c r="I417" s="266"/>
      <c r="J417" s="304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</row>
    <row r="418" spans="1:21" ht="19" customHeight="1">
      <c r="A418" s="260"/>
      <c r="B418" s="260"/>
      <c r="C418" s="260"/>
      <c r="D418" s="260"/>
      <c r="E418" s="267"/>
      <c r="F418" s="267"/>
      <c r="G418" s="267"/>
      <c r="H418" s="267"/>
      <c r="I418" s="266"/>
      <c r="J418" s="304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</row>
    <row r="419" spans="1:21" ht="19" customHeight="1">
      <c r="A419" s="260"/>
      <c r="B419" s="260"/>
      <c r="C419" s="260"/>
      <c r="D419" s="260"/>
      <c r="E419" s="267"/>
      <c r="F419" s="267"/>
      <c r="G419" s="267"/>
      <c r="H419" s="267"/>
      <c r="I419" s="266"/>
      <c r="J419" s="304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</row>
    <row r="420" spans="1:21" ht="19" customHeight="1">
      <c r="A420" s="260"/>
      <c r="B420" s="260"/>
      <c r="C420" s="260"/>
      <c r="D420" s="260"/>
      <c r="E420" s="267"/>
      <c r="F420" s="267"/>
      <c r="G420" s="267"/>
      <c r="H420" s="267"/>
      <c r="I420" s="266"/>
      <c r="J420" s="304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</row>
    <row r="421" spans="1:21" ht="19" customHeight="1">
      <c r="A421" s="260"/>
      <c r="B421" s="260"/>
      <c r="C421" s="260"/>
      <c r="D421" s="260"/>
      <c r="E421" s="267"/>
      <c r="F421" s="267"/>
      <c r="G421" s="267"/>
      <c r="H421" s="267"/>
      <c r="I421" s="266"/>
      <c r="J421" s="304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</row>
    <row r="422" spans="1:21" ht="19" customHeight="1">
      <c r="A422" s="260"/>
      <c r="B422" s="260"/>
      <c r="C422" s="260"/>
      <c r="D422" s="260"/>
      <c r="E422" s="267"/>
      <c r="F422" s="267"/>
      <c r="G422" s="267"/>
      <c r="H422" s="267"/>
      <c r="I422" s="266"/>
      <c r="J422" s="304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</row>
    <row r="423" spans="1:21" ht="19" customHeight="1">
      <c r="A423" s="260"/>
      <c r="B423" s="260"/>
      <c r="C423" s="260"/>
      <c r="D423" s="260"/>
      <c r="E423" s="267"/>
      <c r="F423" s="267"/>
      <c r="G423" s="267"/>
      <c r="H423" s="267"/>
      <c r="I423" s="266"/>
      <c r="J423" s="304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</row>
    <row r="424" spans="1:21" ht="19" customHeight="1">
      <c r="A424" s="260"/>
      <c r="B424" s="260"/>
      <c r="C424" s="260"/>
      <c r="D424" s="260"/>
      <c r="E424" s="267"/>
      <c r="F424" s="267"/>
      <c r="G424" s="267"/>
      <c r="H424" s="267"/>
      <c r="I424" s="266"/>
      <c r="J424" s="304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</row>
    <row r="425" spans="1:21" ht="19" customHeight="1">
      <c r="A425" s="260"/>
      <c r="B425" s="260"/>
      <c r="C425" s="260"/>
      <c r="D425" s="260"/>
      <c r="E425" s="267"/>
      <c r="F425" s="267"/>
      <c r="G425" s="267"/>
      <c r="H425" s="267"/>
      <c r="I425" s="266"/>
      <c r="J425" s="304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</row>
    <row r="426" spans="1:21" ht="19" customHeight="1">
      <c r="A426" s="260"/>
      <c r="B426" s="260"/>
      <c r="C426" s="260"/>
      <c r="D426" s="260"/>
      <c r="E426" s="267"/>
      <c r="F426" s="267"/>
      <c r="G426" s="267"/>
      <c r="H426" s="267"/>
      <c r="I426" s="266"/>
      <c r="J426" s="304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</row>
    <row r="427" spans="1:21" ht="19" customHeight="1">
      <c r="A427" s="260"/>
      <c r="B427" s="260"/>
      <c r="C427" s="260"/>
      <c r="D427" s="260"/>
      <c r="E427" s="267"/>
      <c r="F427" s="267"/>
      <c r="G427" s="267"/>
      <c r="H427" s="267"/>
      <c r="I427" s="266"/>
      <c r="J427" s="304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</row>
    <row r="428" spans="1:21" ht="19" customHeight="1">
      <c r="A428" s="260"/>
      <c r="B428" s="260"/>
      <c r="C428" s="260"/>
      <c r="D428" s="260"/>
      <c r="E428" s="267"/>
      <c r="F428" s="267"/>
      <c r="G428" s="267"/>
      <c r="H428" s="267"/>
      <c r="I428" s="266"/>
      <c r="J428" s="304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</row>
    <row r="429" spans="1:21" ht="19" customHeight="1">
      <c r="A429" s="260"/>
      <c r="B429" s="260"/>
      <c r="C429" s="260"/>
      <c r="D429" s="260"/>
      <c r="E429" s="267"/>
      <c r="F429" s="267"/>
      <c r="G429" s="267"/>
      <c r="H429" s="267"/>
      <c r="I429" s="266"/>
      <c r="J429" s="304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</row>
    <row r="430" spans="1:21" ht="19" customHeight="1">
      <c r="A430" s="260"/>
      <c r="B430" s="260"/>
      <c r="C430" s="260"/>
      <c r="D430" s="260"/>
      <c r="E430" s="267"/>
      <c r="F430" s="267"/>
      <c r="G430" s="267"/>
      <c r="H430" s="267"/>
      <c r="I430" s="266"/>
      <c r="J430" s="304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</row>
    <row r="431" spans="1:21" ht="19" customHeight="1">
      <c r="A431" s="260"/>
      <c r="B431" s="260"/>
      <c r="C431" s="260"/>
      <c r="D431" s="260"/>
      <c r="E431" s="267"/>
      <c r="F431" s="267"/>
      <c r="G431" s="267"/>
      <c r="H431" s="267"/>
      <c r="I431" s="266"/>
      <c r="J431" s="304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</row>
    <row r="432" spans="1:21" ht="19" customHeight="1">
      <c r="A432" s="260"/>
      <c r="B432" s="260"/>
      <c r="C432" s="260"/>
      <c r="D432" s="260"/>
      <c r="E432" s="267"/>
      <c r="F432" s="267"/>
      <c r="G432" s="267"/>
      <c r="H432" s="267"/>
      <c r="I432" s="266"/>
      <c r="J432" s="304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</row>
    <row r="433" spans="1:21" ht="19" customHeight="1">
      <c r="A433" s="260"/>
      <c r="B433" s="260"/>
      <c r="C433" s="260"/>
      <c r="D433" s="260"/>
      <c r="E433" s="267"/>
      <c r="F433" s="267"/>
      <c r="G433" s="267"/>
      <c r="H433" s="267"/>
      <c r="I433" s="266"/>
      <c r="J433" s="304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</row>
    <row r="434" spans="1:21" ht="19" customHeight="1">
      <c r="A434" s="260"/>
      <c r="B434" s="260"/>
      <c r="C434" s="260"/>
      <c r="D434" s="260"/>
      <c r="E434" s="267"/>
      <c r="F434" s="267"/>
      <c r="G434" s="267"/>
      <c r="H434" s="267"/>
      <c r="I434" s="266"/>
      <c r="J434" s="304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</row>
    <row r="435" spans="1:21" ht="19" customHeight="1">
      <c r="A435" s="260"/>
      <c r="B435" s="260"/>
      <c r="C435" s="260"/>
      <c r="D435" s="260"/>
      <c r="E435" s="267"/>
      <c r="F435" s="267"/>
      <c r="G435" s="267"/>
      <c r="H435" s="267"/>
      <c r="I435" s="266"/>
      <c r="J435" s="304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</row>
    <row r="436" spans="1:21" ht="19" customHeight="1">
      <c r="A436" s="260"/>
      <c r="B436" s="260"/>
      <c r="C436" s="260"/>
      <c r="D436" s="260"/>
      <c r="E436" s="267"/>
      <c r="F436" s="267"/>
      <c r="G436" s="267"/>
      <c r="H436" s="267"/>
      <c r="I436" s="266"/>
      <c r="J436" s="304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</row>
    <row r="437" spans="1:21" ht="19" customHeight="1">
      <c r="A437" s="260"/>
      <c r="B437" s="260"/>
      <c r="C437" s="260"/>
      <c r="D437" s="260"/>
      <c r="E437" s="267"/>
      <c r="F437" s="267"/>
      <c r="G437" s="267"/>
      <c r="H437" s="267"/>
      <c r="I437" s="266"/>
      <c r="J437" s="304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</row>
    <row r="438" spans="1:21" ht="19" customHeight="1">
      <c r="A438" s="260"/>
      <c r="B438" s="260"/>
      <c r="C438" s="260"/>
      <c r="D438" s="260"/>
      <c r="E438" s="267"/>
      <c r="F438" s="267"/>
      <c r="G438" s="267"/>
      <c r="H438" s="267"/>
      <c r="I438" s="266"/>
      <c r="J438" s="304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</row>
    <row r="439" spans="1:21" ht="19" customHeight="1">
      <c r="A439" s="260"/>
      <c r="B439" s="260"/>
      <c r="C439" s="260"/>
      <c r="D439" s="260"/>
      <c r="E439" s="267"/>
      <c r="F439" s="267"/>
      <c r="G439" s="267"/>
      <c r="H439" s="267"/>
      <c r="I439" s="266"/>
      <c r="J439" s="304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</row>
    <row r="440" spans="1:21" ht="19" customHeight="1">
      <c r="A440" s="260"/>
      <c r="B440" s="260"/>
      <c r="C440" s="260"/>
      <c r="D440" s="260"/>
      <c r="E440" s="267"/>
      <c r="F440" s="267"/>
      <c r="G440" s="267"/>
      <c r="H440" s="267"/>
      <c r="I440" s="266"/>
      <c r="J440" s="304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</row>
    <row r="441" spans="1:21" ht="19" customHeight="1">
      <c r="A441" s="260"/>
      <c r="B441" s="260"/>
      <c r="C441" s="260"/>
      <c r="D441" s="260"/>
      <c r="E441" s="267"/>
      <c r="F441" s="267"/>
      <c r="G441" s="267"/>
      <c r="H441" s="267"/>
      <c r="I441" s="266"/>
      <c r="J441" s="304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</row>
    <row r="442" spans="1:21" ht="19" customHeight="1">
      <c r="A442" s="260"/>
      <c r="B442" s="260"/>
      <c r="C442" s="260"/>
      <c r="D442" s="260"/>
      <c r="E442" s="267"/>
      <c r="F442" s="267"/>
      <c r="G442" s="267"/>
      <c r="H442" s="267"/>
      <c r="I442" s="266"/>
      <c r="J442" s="304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</row>
    <row r="443" spans="1:21" ht="19" customHeight="1">
      <c r="A443" s="260"/>
      <c r="B443" s="260"/>
      <c r="C443" s="260"/>
      <c r="D443" s="260"/>
      <c r="E443" s="267"/>
      <c r="F443" s="267"/>
      <c r="G443" s="267"/>
      <c r="H443" s="267"/>
      <c r="I443" s="266"/>
      <c r="J443" s="304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</row>
    <row r="444" spans="1:21" ht="19" customHeight="1">
      <c r="A444" s="260"/>
      <c r="B444" s="260"/>
      <c r="C444" s="260"/>
      <c r="D444" s="260"/>
      <c r="E444" s="267"/>
      <c r="F444" s="267"/>
      <c r="G444" s="267"/>
      <c r="H444" s="267"/>
      <c r="I444" s="266"/>
      <c r="J444" s="304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</row>
    <row r="445" spans="1:21" ht="19" customHeight="1">
      <c r="A445" s="260"/>
      <c r="B445" s="260"/>
      <c r="C445" s="260"/>
      <c r="D445" s="260"/>
      <c r="E445" s="267"/>
      <c r="F445" s="267"/>
      <c r="G445" s="267"/>
      <c r="H445" s="267"/>
      <c r="I445" s="266"/>
      <c r="J445" s="304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</row>
    <row r="446" spans="1:21" ht="19" customHeight="1">
      <c r="A446" s="260"/>
      <c r="B446" s="260"/>
      <c r="C446" s="260"/>
      <c r="D446" s="260"/>
      <c r="E446" s="267"/>
      <c r="F446" s="267"/>
      <c r="G446" s="267"/>
      <c r="H446" s="267"/>
      <c r="I446" s="266"/>
      <c r="J446" s="304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</row>
    <row r="447" spans="1:21" ht="19" customHeight="1">
      <c r="A447" s="260"/>
      <c r="B447" s="260"/>
      <c r="C447" s="260"/>
      <c r="D447" s="260"/>
      <c r="E447" s="267"/>
      <c r="F447" s="267"/>
      <c r="G447" s="267"/>
      <c r="H447" s="267"/>
      <c r="I447" s="266"/>
      <c r="J447" s="304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</row>
    <row r="448" spans="1:21" ht="19" customHeight="1">
      <c r="A448" s="260"/>
      <c r="B448" s="260"/>
      <c r="C448" s="260"/>
      <c r="D448" s="260"/>
      <c r="E448" s="267"/>
      <c r="F448" s="267"/>
      <c r="G448" s="267"/>
      <c r="H448" s="267"/>
      <c r="I448" s="266"/>
      <c r="J448" s="304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</row>
    <row r="449" spans="1:21" ht="19" customHeight="1">
      <c r="A449" s="260"/>
      <c r="B449" s="260"/>
      <c r="C449" s="260"/>
      <c r="D449" s="260"/>
      <c r="E449" s="267"/>
      <c r="F449" s="267"/>
      <c r="G449" s="267"/>
      <c r="H449" s="267"/>
      <c r="I449" s="266"/>
      <c r="J449" s="304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</row>
    <row r="450" spans="1:21" ht="19" customHeight="1">
      <c r="A450" s="260"/>
      <c r="B450" s="260"/>
      <c r="C450" s="260"/>
      <c r="D450" s="260"/>
      <c r="E450" s="267"/>
      <c r="F450" s="267"/>
      <c r="G450" s="267"/>
      <c r="H450" s="267"/>
      <c r="I450" s="266"/>
      <c r="J450" s="304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</row>
    <row r="451" spans="1:21" ht="19" customHeight="1">
      <c r="A451" s="260"/>
      <c r="B451" s="260"/>
      <c r="C451" s="260"/>
      <c r="D451" s="260"/>
      <c r="E451" s="267"/>
      <c r="F451" s="267"/>
      <c r="G451" s="267"/>
      <c r="H451" s="267"/>
      <c r="I451" s="266"/>
      <c r="J451" s="304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</row>
    <row r="452" spans="1:21" ht="19" customHeight="1">
      <c r="A452" s="260"/>
      <c r="B452" s="260"/>
      <c r="C452" s="260"/>
      <c r="D452" s="260"/>
      <c r="E452" s="267"/>
      <c r="F452" s="267"/>
      <c r="G452" s="267"/>
      <c r="H452" s="267"/>
      <c r="I452" s="266"/>
      <c r="J452" s="304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</row>
    <row r="453" spans="1:21" ht="19" customHeight="1">
      <c r="A453" s="260"/>
      <c r="B453" s="260"/>
      <c r="C453" s="260"/>
      <c r="D453" s="260"/>
      <c r="E453" s="267"/>
      <c r="F453" s="267"/>
      <c r="G453" s="267"/>
      <c r="H453" s="267"/>
      <c r="I453" s="266"/>
      <c r="J453" s="304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</row>
    <row r="454" spans="1:21" ht="19" customHeight="1">
      <c r="A454" s="260"/>
      <c r="B454" s="260"/>
      <c r="C454" s="260"/>
      <c r="D454" s="260"/>
      <c r="E454" s="267"/>
      <c r="F454" s="267"/>
      <c r="G454" s="267"/>
      <c r="H454" s="267"/>
      <c r="I454" s="266"/>
      <c r="J454" s="304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</row>
    <row r="455" spans="1:21" ht="19" customHeight="1">
      <c r="A455" s="260"/>
      <c r="B455" s="260"/>
      <c r="C455" s="260"/>
      <c r="D455" s="260"/>
      <c r="E455" s="267"/>
      <c r="F455" s="267"/>
      <c r="G455" s="267"/>
      <c r="H455" s="267"/>
      <c r="I455" s="266"/>
      <c r="J455" s="304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</row>
    <row r="456" spans="1:21" ht="19" customHeight="1">
      <c r="A456" s="260"/>
      <c r="B456" s="260"/>
      <c r="C456" s="260"/>
      <c r="D456" s="260"/>
      <c r="E456" s="267"/>
      <c r="F456" s="267"/>
      <c r="G456" s="267"/>
      <c r="H456" s="267"/>
      <c r="I456" s="266"/>
      <c r="J456" s="304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</row>
    <row r="457" spans="1:21" ht="19" customHeight="1">
      <c r="A457" s="260"/>
      <c r="B457" s="260"/>
      <c r="C457" s="260"/>
      <c r="D457" s="260"/>
      <c r="E457" s="267"/>
      <c r="F457" s="267"/>
      <c r="G457" s="267"/>
      <c r="H457" s="267"/>
      <c r="I457" s="266"/>
      <c r="J457" s="304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</row>
    <row r="458" spans="1:21" ht="19" customHeight="1">
      <c r="A458" s="260"/>
      <c r="B458" s="260"/>
      <c r="C458" s="260"/>
      <c r="D458" s="260"/>
      <c r="E458" s="267"/>
      <c r="F458" s="267"/>
      <c r="G458" s="267"/>
      <c r="H458" s="267"/>
      <c r="I458" s="266"/>
      <c r="J458" s="304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</row>
    <row r="459" spans="1:21" ht="19" customHeight="1">
      <c r="A459" s="260"/>
      <c r="B459" s="260"/>
      <c r="C459" s="260"/>
      <c r="D459" s="260"/>
      <c r="E459" s="267"/>
      <c r="F459" s="267"/>
      <c r="G459" s="267"/>
      <c r="H459" s="267"/>
      <c r="I459" s="266"/>
      <c r="J459" s="304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</row>
    <row r="460" spans="1:21" ht="19" customHeight="1">
      <c r="A460" s="260"/>
      <c r="B460" s="260"/>
      <c r="C460" s="260"/>
      <c r="D460" s="260"/>
      <c r="E460" s="267"/>
      <c r="F460" s="267"/>
      <c r="G460" s="267"/>
      <c r="H460" s="267"/>
      <c r="I460" s="266"/>
      <c r="J460" s="304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</row>
    <row r="461" spans="1:21" ht="19" customHeight="1">
      <c r="A461" s="260"/>
      <c r="B461" s="260"/>
      <c r="C461" s="260"/>
      <c r="D461" s="260"/>
      <c r="E461" s="267"/>
      <c r="F461" s="267"/>
      <c r="G461" s="267"/>
      <c r="H461" s="267"/>
      <c r="I461" s="266"/>
      <c r="J461" s="304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</row>
    <row r="462" spans="1:21" ht="19" customHeight="1">
      <c r="A462" s="260"/>
      <c r="B462" s="260"/>
      <c r="C462" s="260"/>
      <c r="D462" s="260"/>
      <c r="E462" s="267"/>
      <c r="F462" s="267"/>
      <c r="G462" s="267"/>
      <c r="H462" s="267"/>
      <c r="I462" s="266"/>
      <c r="J462" s="304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</row>
    <row r="463" spans="1:21" ht="19" customHeight="1">
      <c r="A463" s="260"/>
      <c r="B463" s="260"/>
      <c r="C463" s="260"/>
      <c r="D463" s="260"/>
      <c r="E463" s="267"/>
      <c r="F463" s="267"/>
      <c r="G463" s="267"/>
      <c r="H463" s="267"/>
      <c r="I463" s="266"/>
      <c r="J463" s="304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</row>
    <row r="464" spans="1:21" ht="19" customHeight="1">
      <c r="A464" s="260"/>
      <c r="B464" s="260"/>
      <c r="C464" s="260"/>
      <c r="D464" s="260"/>
      <c r="E464" s="267"/>
      <c r="F464" s="267"/>
      <c r="G464" s="267"/>
      <c r="H464" s="267"/>
      <c r="I464" s="266"/>
      <c r="J464" s="304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</row>
    <row r="465" spans="1:21" ht="19" customHeight="1">
      <c r="A465" s="260"/>
      <c r="B465" s="260"/>
      <c r="C465" s="260"/>
      <c r="D465" s="260"/>
      <c r="E465" s="267"/>
      <c r="F465" s="267"/>
      <c r="G465" s="267"/>
      <c r="H465" s="267"/>
      <c r="I465" s="266"/>
      <c r="J465" s="304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</row>
    <row r="466" spans="1:21" ht="19" customHeight="1">
      <c r="A466" s="260"/>
      <c r="B466" s="260"/>
      <c r="C466" s="260"/>
      <c r="D466" s="260"/>
      <c r="E466" s="267"/>
      <c r="F466" s="267"/>
      <c r="G466" s="267"/>
      <c r="H466" s="267"/>
      <c r="I466" s="266"/>
      <c r="J466" s="304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</row>
    <row r="467" spans="1:21" ht="19" customHeight="1">
      <c r="A467" s="260"/>
      <c r="B467" s="260"/>
      <c r="C467" s="260"/>
      <c r="D467" s="260"/>
      <c r="E467" s="267"/>
      <c r="F467" s="267"/>
      <c r="G467" s="267"/>
      <c r="H467" s="267"/>
      <c r="I467" s="266"/>
      <c r="J467" s="304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</row>
    <row r="468" spans="1:21" ht="19" customHeight="1">
      <c r="A468" s="260"/>
      <c r="B468" s="260"/>
      <c r="C468" s="260"/>
      <c r="D468" s="260"/>
      <c r="E468" s="267"/>
      <c r="F468" s="267"/>
      <c r="G468" s="267"/>
      <c r="H468" s="267"/>
      <c r="I468" s="266"/>
      <c r="J468" s="304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</row>
    <row r="469" spans="1:21" ht="19" customHeight="1">
      <c r="A469" s="260"/>
      <c r="B469" s="260"/>
      <c r="C469" s="260"/>
      <c r="D469" s="260"/>
      <c r="E469" s="267"/>
      <c r="F469" s="267"/>
      <c r="G469" s="267"/>
      <c r="H469" s="267"/>
      <c r="I469" s="266"/>
      <c r="J469" s="304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</row>
    <row r="470" spans="1:21" ht="19" customHeight="1">
      <c r="A470" s="260"/>
      <c r="B470" s="260"/>
      <c r="C470" s="260"/>
      <c r="D470" s="260"/>
      <c r="E470" s="267"/>
      <c r="F470" s="267"/>
      <c r="G470" s="267"/>
      <c r="H470" s="267"/>
      <c r="I470" s="266"/>
      <c r="J470" s="304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</row>
    <row r="471" spans="1:21" ht="19" customHeight="1">
      <c r="A471" s="260"/>
      <c r="B471" s="260"/>
      <c r="C471" s="260"/>
      <c r="D471" s="260"/>
      <c r="E471" s="267"/>
      <c r="F471" s="267"/>
      <c r="G471" s="267"/>
      <c r="H471" s="267"/>
      <c r="I471" s="266"/>
      <c r="J471" s="304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</row>
    <row r="472" spans="1:21" ht="19" customHeight="1">
      <c r="A472" s="260"/>
      <c r="B472" s="260"/>
      <c r="C472" s="260"/>
      <c r="D472" s="260"/>
      <c r="E472" s="267"/>
      <c r="F472" s="267"/>
      <c r="G472" s="267"/>
      <c r="H472" s="267"/>
      <c r="I472" s="266"/>
      <c r="J472" s="304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</row>
    <row r="473" spans="1:21" ht="19" customHeight="1">
      <c r="A473" s="260"/>
      <c r="B473" s="260"/>
      <c r="C473" s="260"/>
      <c r="D473" s="260"/>
      <c r="E473" s="267"/>
      <c r="F473" s="267"/>
      <c r="G473" s="267"/>
      <c r="H473" s="267"/>
      <c r="I473" s="266"/>
      <c r="J473" s="304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</row>
    <row r="474" spans="1:21" ht="19" customHeight="1">
      <c r="A474" s="260"/>
      <c r="B474" s="260"/>
      <c r="C474" s="260"/>
      <c r="D474" s="260"/>
      <c r="E474" s="267"/>
      <c r="F474" s="267"/>
      <c r="G474" s="267"/>
      <c r="H474" s="267"/>
      <c r="I474" s="266"/>
      <c r="J474" s="304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</row>
    <row r="475" spans="1:21" ht="19" customHeight="1">
      <c r="A475" s="260"/>
      <c r="B475" s="260"/>
      <c r="C475" s="260"/>
      <c r="D475" s="260"/>
      <c r="E475" s="267"/>
      <c r="F475" s="267"/>
      <c r="G475" s="267"/>
      <c r="H475" s="267"/>
      <c r="I475" s="266"/>
      <c r="J475" s="304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</row>
    <row r="476" spans="1:21" ht="19" customHeight="1">
      <c r="A476" s="260"/>
      <c r="B476" s="260"/>
      <c r="C476" s="260"/>
      <c r="D476" s="260"/>
      <c r="E476" s="267"/>
      <c r="F476" s="267"/>
      <c r="G476" s="267"/>
      <c r="H476" s="267"/>
      <c r="I476" s="266"/>
      <c r="J476" s="304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</row>
    <row r="477" spans="1:21" ht="19" customHeight="1">
      <c r="A477" s="260"/>
      <c r="B477" s="260"/>
      <c r="C477" s="260"/>
      <c r="D477" s="260"/>
      <c r="E477" s="267"/>
      <c r="F477" s="267"/>
      <c r="G477" s="267"/>
      <c r="H477" s="267"/>
      <c r="I477" s="266"/>
      <c r="J477" s="304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</row>
    <row r="478" spans="1:21" ht="19" customHeight="1">
      <c r="A478" s="260"/>
      <c r="B478" s="260"/>
      <c r="C478" s="260"/>
      <c r="D478" s="260"/>
      <c r="E478" s="267"/>
      <c r="F478" s="267"/>
      <c r="G478" s="267"/>
      <c r="H478" s="267"/>
      <c r="I478" s="266"/>
      <c r="J478" s="304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</row>
    <row r="479" spans="1:21" ht="19" customHeight="1">
      <c r="A479" s="260"/>
      <c r="B479" s="260"/>
      <c r="C479" s="260"/>
      <c r="D479" s="260"/>
      <c r="E479" s="267"/>
      <c r="F479" s="267"/>
      <c r="G479" s="267"/>
      <c r="H479" s="267"/>
      <c r="I479" s="266"/>
      <c r="J479" s="304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</row>
    <row r="480" spans="1:21" ht="19" customHeight="1">
      <c r="A480" s="260"/>
      <c r="B480" s="260"/>
      <c r="C480" s="260"/>
      <c r="D480" s="260"/>
      <c r="E480" s="267"/>
      <c r="F480" s="267"/>
      <c r="G480" s="267"/>
      <c r="H480" s="267"/>
      <c r="I480" s="266"/>
      <c r="J480" s="304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</row>
    <row r="481" spans="1:21" ht="19" customHeight="1">
      <c r="A481" s="260"/>
      <c r="B481" s="260"/>
      <c r="C481" s="260"/>
      <c r="D481" s="260"/>
      <c r="E481" s="267"/>
      <c r="F481" s="267"/>
      <c r="G481" s="267"/>
      <c r="H481" s="267"/>
      <c r="I481" s="266"/>
      <c r="J481" s="304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</row>
    <row r="482" spans="1:21" ht="19" customHeight="1">
      <c r="A482" s="260"/>
      <c r="B482" s="260"/>
      <c r="C482" s="260"/>
      <c r="D482" s="260"/>
      <c r="E482" s="267"/>
      <c r="F482" s="267"/>
      <c r="G482" s="267"/>
      <c r="H482" s="267"/>
      <c r="I482" s="266"/>
      <c r="J482" s="304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</row>
    <row r="483" spans="1:21" ht="19" customHeight="1">
      <c r="A483" s="260"/>
      <c r="B483" s="260"/>
      <c r="C483" s="260"/>
      <c r="D483" s="260"/>
      <c r="E483" s="267"/>
      <c r="F483" s="267"/>
      <c r="G483" s="267"/>
      <c r="H483" s="267"/>
      <c r="I483" s="266"/>
      <c r="J483" s="304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</row>
    <row r="484" spans="1:21" ht="19" customHeight="1">
      <c r="A484" s="260"/>
      <c r="B484" s="260"/>
      <c r="C484" s="260"/>
      <c r="D484" s="260"/>
      <c r="E484" s="267"/>
      <c r="F484" s="267"/>
      <c r="G484" s="267"/>
      <c r="H484" s="267"/>
      <c r="I484" s="266"/>
      <c r="J484" s="304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</row>
    <row r="485" spans="1:21" ht="19" customHeight="1">
      <c r="A485" s="260"/>
      <c r="B485" s="260"/>
      <c r="C485" s="260"/>
      <c r="D485" s="260"/>
      <c r="E485" s="267"/>
      <c r="F485" s="267"/>
      <c r="G485" s="267"/>
      <c r="H485" s="267"/>
      <c r="I485" s="266"/>
      <c r="J485" s="304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</row>
    <row r="486" spans="1:21" ht="19" customHeight="1">
      <c r="A486" s="260"/>
      <c r="B486" s="260"/>
      <c r="C486" s="260"/>
      <c r="D486" s="260"/>
      <c r="E486" s="267"/>
      <c r="F486" s="267"/>
      <c r="G486" s="267"/>
      <c r="H486" s="267"/>
      <c r="I486" s="266"/>
      <c r="J486" s="304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</row>
    <row r="487" spans="1:21" ht="19" customHeight="1">
      <c r="A487" s="260"/>
      <c r="B487" s="260"/>
      <c r="C487" s="260"/>
      <c r="D487" s="260"/>
      <c r="E487" s="267"/>
      <c r="F487" s="267"/>
      <c r="G487" s="267"/>
      <c r="H487" s="267"/>
      <c r="I487" s="266"/>
      <c r="J487" s="304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</row>
    <row r="488" spans="1:21" ht="19" customHeight="1">
      <c r="A488" s="260"/>
      <c r="B488" s="260"/>
      <c r="C488" s="260"/>
      <c r="D488" s="260"/>
      <c r="E488" s="267"/>
      <c r="F488" s="267"/>
      <c r="G488" s="267"/>
      <c r="H488" s="267"/>
      <c r="I488" s="266"/>
      <c r="J488" s="304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</row>
    <row r="489" spans="1:21" ht="19" customHeight="1">
      <c r="A489" s="260"/>
      <c r="B489" s="260"/>
      <c r="C489" s="260"/>
      <c r="D489" s="260"/>
      <c r="E489" s="267"/>
      <c r="F489" s="267"/>
      <c r="G489" s="267"/>
      <c r="H489" s="267"/>
      <c r="I489" s="266"/>
      <c r="J489" s="304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</row>
    <row r="490" spans="1:21" ht="19" customHeight="1">
      <c r="A490" s="260"/>
      <c r="B490" s="260"/>
      <c r="C490" s="260"/>
      <c r="D490" s="260"/>
      <c r="E490" s="267"/>
      <c r="F490" s="267"/>
      <c r="G490" s="267"/>
      <c r="H490" s="267"/>
      <c r="I490" s="266"/>
      <c r="J490" s="304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</row>
    <row r="491" spans="1:21" ht="19" customHeight="1">
      <c r="A491" s="260"/>
      <c r="B491" s="260"/>
      <c r="C491" s="260"/>
      <c r="D491" s="260"/>
      <c r="E491" s="267"/>
      <c r="F491" s="267"/>
      <c r="G491" s="267"/>
      <c r="H491" s="267"/>
      <c r="I491" s="266"/>
      <c r="J491" s="304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</row>
    <row r="492" spans="1:21" ht="19" customHeight="1">
      <c r="A492" s="260"/>
      <c r="B492" s="260"/>
      <c r="C492" s="260"/>
      <c r="D492" s="260"/>
      <c r="E492" s="267"/>
      <c r="F492" s="267"/>
      <c r="G492" s="267"/>
      <c r="H492" s="267"/>
      <c r="I492" s="266"/>
      <c r="J492" s="304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</row>
    <row r="493" spans="1:21" ht="19" customHeight="1">
      <c r="A493" s="260"/>
      <c r="B493" s="260"/>
      <c r="C493" s="260"/>
      <c r="D493" s="260"/>
      <c r="E493" s="267"/>
      <c r="F493" s="267"/>
      <c r="G493" s="267"/>
      <c r="H493" s="267"/>
      <c r="I493" s="266"/>
      <c r="J493" s="304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</row>
    <row r="494" spans="1:21" ht="19" customHeight="1">
      <c r="A494" s="260"/>
      <c r="B494" s="260"/>
      <c r="C494" s="260"/>
      <c r="D494" s="260"/>
      <c r="E494" s="267"/>
      <c r="F494" s="267"/>
      <c r="G494" s="267"/>
      <c r="H494" s="267"/>
      <c r="I494" s="266"/>
      <c r="J494" s="304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</row>
    <row r="495" spans="1:21" ht="19" customHeight="1">
      <c r="A495" s="260"/>
      <c r="B495" s="260"/>
      <c r="C495" s="260"/>
      <c r="D495" s="260"/>
      <c r="E495" s="267"/>
      <c r="F495" s="267"/>
      <c r="G495" s="267"/>
      <c r="H495" s="267"/>
      <c r="I495" s="266"/>
      <c r="J495" s="304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</row>
    <row r="496" spans="1:21" ht="19" customHeight="1">
      <c r="A496" s="260"/>
      <c r="B496" s="260"/>
      <c r="C496" s="260"/>
      <c r="D496" s="260"/>
      <c r="E496" s="267"/>
      <c r="F496" s="267"/>
      <c r="G496" s="267"/>
      <c r="H496" s="267"/>
      <c r="I496" s="266"/>
      <c r="J496" s="304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</row>
    <row r="497" spans="1:21" ht="19" customHeight="1">
      <c r="A497" s="260"/>
      <c r="B497" s="260"/>
      <c r="C497" s="260"/>
      <c r="D497" s="260"/>
      <c r="E497" s="267"/>
      <c r="F497" s="267"/>
      <c r="G497" s="267"/>
      <c r="H497" s="267"/>
      <c r="I497" s="266"/>
      <c r="J497" s="304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</row>
    <row r="498" spans="1:21" ht="19" customHeight="1">
      <c r="A498" s="260"/>
      <c r="B498" s="260"/>
      <c r="C498" s="260"/>
      <c r="D498" s="260"/>
      <c r="E498" s="267"/>
      <c r="F498" s="267"/>
      <c r="G498" s="267"/>
      <c r="H498" s="267"/>
      <c r="I498" s="266"/>
      <c r="J498" s="304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</row>
    <row r="499" spans="1:21" ht="19" customHeight="1">
      <c r="A499" s="260"/>
      <c r="B499" s="260"/>
      <c r="C499" s="260"/>
      <c r="D499" s="260"/>
      <c r="E499" s="267"/>
      <c r="F499" s="267"/>
      <c r="G499" s="267"/>
      <c r="H499" s="267"/>
      <c r="I499" s="266"/>
      <c r="J499" s="304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</row>
    <row r="500" spans="1:21" ht="19" customHeight="1">
      <c r="A500" s="260"/>
      <c r="B500" s="260"/>
      <c r="C500" s="260"/>
      <c r="D500" s="260"/>
      <c r="E500" s="267"/>
      <c r="F500" s="267"/>
      <c r="G500" s="267"/>
      <c r="H500" s="267"/>
      <c r="I500" s="266"/>
      <c r="J500" s="304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</row>
    <row r="501" spans="1:21" ht="19" customHeight="1">
      <c r="A501" s="260"/>
      <c r="B501" s="260"/>
      <c r="C501" s="260"/>
      <c r="D501" s="260"/>
      <c r="E501" s="267"/>
      <c r="F501" s="267"/>
      <c r="G501" s="267"/>
      <c r="H501" s="267"/>
      <c r="I501" s="266"/>
      <c r="J501" s="304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</row>
    <row r="502" spans="1:21" ht="19" customHeight="1">
      <c r="A502" s="260"/>
      <c r="B502" s="260"/>
      <c r="C502" s="260"/>
      <c r="D502" s="260"/>
      <c r="E502" s="267"/>
      <c r="F502" s="267"/>
      <c r="G502" s="267"/>
      <c r="H502" s="267"/>
      <c r="I502" s="266"/>
      <c r="J502" s="304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</row>
    <row r="503" spans="1:21" ht="19" customHeight="1">
      <c r="A503" s="260"/>
      <c r="B503" s="260"/>
      <c r="C503" s="260"/>
      <c r="D503" s="260"/>
      <c r="E503" s="267"/>
      <c r="F503" s="267"/>
      <c r="G503" s="267"/>
      <c r="H503" s="267"/>
      <c r="I503" s="266"/>
      <c r="J503" s="304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</row>
    <row r="504" spans="1:21" ht="19" customHeight="1">
      <c r="A504" s="260"/>
      <c r="B504" s="260"/>
      <c r="C504" s="260"/>
      <c r="D504" s="260"/>
      <c r="E504" s="267"/>
      <c r="F504" s="267"/>
      <c r="G504" s="267"/>
      <c r="H504" s="267"/>
      <c r="I504" s="266"/>
      <c r="J504" s="304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</row>
    <row r="505" spans="1:21" ht="19" customHeight="1">
      <c r="A505" s="260"/>
      <c r="B505" s="260"/>
      <c r="C505" s="260"/>
      <c r="D505" s="260"/>
      <c r="E505" s="267"/>
      <c r="F505" s="267"/>
      <c r="G505" s="267"/>
      <c r="H505" s="267"/>
      <c r="I505" s="266"/>
      <c r="J505" s="304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</row>
    <row r="506" spans="1:21" ht="19" customHeight="1">
      <c r="A506" s="260"/>
      <c r="B506" s="260"/>
      <c r="C506" s="260"/>
      <c r="D506" s="260"/>
      <c r="E506" s="267"/>
      <c r="F506" s="267"/>
      <c r="G506" s="267"/>
      <c r="H506" s="267"/>
      <c r="I506" s="266"/>
      <c r="J506" s="304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</row>
    <row r="507" spans="1:21" ht="19" customHeight="1">
      <c r="A507" s="260"/>
      <c r="B507" s="260"/>
      <c r="C507" s="260"/>
      <c r="D507" s="260"/>
      <c r="E507" s="267"/>
      <c r="F507" s="267"/>
      <c r="G507" s="267"/>
      <c r="H507" s="267"/>
      <c r="I507" s="266"/>
      <c r="J507" s="304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</row>
    <row r="508" spans="1:21" ht="19" customHeight="1">
      <c r="A508" s="260"/>
      <c r="B508" s="260"/>
      <c r="C508" s="260"/>
      <c r="D508" s="260"/>
      <c r="E508" s="267"/>
      <c r="F508" s="267"/>
      <c r="G508" s="267"/>
      <c r="H508" s="267"/>
      <c r="I508" s="266"/>
      <c r="J508" s="304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</row>
    <row r="509" spans="1:21" ht="19" customHeight="1">
      <c r="A509" s="260"/>
      <c r="B509" s="260"/>
      <c r="C509" s="260"/>
      <c r="D509" s="260"/>
      <c r="E509" s="267"/>
      <c r="F509" s="267"/>
      <c r="G509" s="267"/>
      <c r="H509" s="267"/>
      <c r="I509" s="266"/>
      <c r="J509" s="304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</row>
    <row r="510" spans="1:21" ht="19" customHeight="1">
      <c r="A510" s="260"/>
      <c r="B510" s="260"/>
      <c r="C510" s="260"/>
      <c r="D510" s="260"/>
      <c r="E510" s="267"/>
      <c r="F510" s="267"/>
      <c r="G510" s="267"/>
      <c r="H510" s="267"/>
      <c r="I510" s="266"/>
      <c r="J510" s="304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</row>
    <row r="511" spans="1:21" ht="19" customHeight="1">
      <c r="A511" s="260"/>
      <c r="B511" s="260"/>
      <c r="C511" s="260"/>
      <c r="D511" s="260"/>
      <c r="E511" s="267"/>
      <c r="F511" s="267"/>
      <c r="G511" s="267"/>
      <c r="H511" s="267"/>
      <c r="I511" s="266"/>
      <c r="J511" s="304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</row>
    <row r="512" spans="1:21" ht="19" customHeight="1">
      <c r="A512" s="260"/>
      <c r="B512" s="260"/>
      <c r="C512" s="260"/>
      <c r="D512" s="260"/>
      <c r="E512" s="267"/>
      <c r="F512" s="267"/>
      <c r="G512" s="267"/>
      <c r="H512" s="267"/>
      <c r="I512" s="266"/>
      <c r="J512" s="304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</row>
    <row r="513" spans="1:21" ht="19" customHeight="1">
      <c r="A513" s="260"/>
      <c r="B513" s="260"/>
      <c r="C513" s="260"/>
      <c r="D513" s="260"/>
      <c r="E513" s="267"/>
      <c r="F513" s="267"/>
      <c r="G513" s="267"/>
      <c r="H513" s="267"/>
      <c r="I513" s="266"/>
      <c r="J513" s="304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</row>
    <row r="514" spans="1:21" ht="19" customHeight="1">
      <c r="A514" s="260"/>
      <c r="B514" s="260"/>
      <c r="C514" s="260"/>
      <c r="D514" s="260"/>
      <c r="E514" s="267"/>
      <c r="F514" s="267"/>
      <c r="G514" s="267"/>
      <c r="H514" s="267"/>
      <c r="I514" s="266"/>
      <c r="J514" s="304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</row>
    <row r="515" spans="1:21" ht="19" customHeight="1">
      <c r="A515" s="260"/>
      <c r="B515" s="260"/>
      <c r="C515" s="260"/>
      <c r="D515" s="260"/>
      <c r="E515" s="267"/>
      <c r="F515" s="267"/>
      <c r="G515" s="267"/>
      <c r="H515" s="267"/>
      <c r="I515" s="266"/>
      <c r="J515" s="304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</row>
    <row r="516" spans="1:21" ht="19" customHeight="1">
      <c r="A516" s="260"/>
      <c r="B516" s="260"/>
      <c r="C516" s="260"/>
      <c r="D516" s="260"/>
      <c r="E516" s="267"/>
      <c r="F516" s="267"/>
      <c r="G516" s="267"/>
      <c r="H516" s="267"/>
      <c r="I516" s="266"/>
      <c r="J516" s="304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</row>
    <row r="517" spans="1:21" ht="19" customHeight="1">
      <c r="A517" s="260"/>
      <c r="B517" s="260"/>
      <c r="C517" s="260"/>
      <c r="D517" s="260"/>
      <c r="E517" s="267"/>
      <c r="F517" s="267"/>
      <c r="G517" s="267"/>
      <c r="H517" s="267"/>
      <c r="I517" s="266"/>
      <c r="J517" s="304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</row>
    <row r="518" spans="1:21" ht="19" customHeight="1">
      <c r="A518" s="260"/>
      <c r="B518" s="260"/>
      <c r="C518" s="260"/>
      <c r="D518" s="260"/>
      <c r="E518" s="267"/>
      <c r="F518" s="267"/>
      <c r="G518" s="267"/>
      <c r="H518" s="267"/>
      <c r="I518" s="266"/>
      <c r="J518" s="304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</row>
    <row r="519" spans="1:21" ht="19" customHeight="1">
      <c r="A519" s="260"/>
      <c r="B519" s="260"/>
      <c r="C519" s="260"/>
      <c r="D519" s="260"/>
      <c r="E519" s="267"/>
      <c r="F519" s="267"/>
      <c r="G519" s="267"/>
      <c r="H519" s="267"/>
      <c r="I519" s="266"/>
      <c r="J519" s="304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</row>
    <row r="520" spans="1:21" ht="19" customHeight="1">
      <c r="A520" s="260"/>
      <c r="B520" s="260"/>
      <c r="C520" s="260"/>
      <c r="D520" s="260"/>
      <c r="E520" s="267"/>
      <c r="F520" s="267"/>
      <c r="G520" s="267"/>
      <c r="H520" s="267"/>
      <c r="I520" s="266"/>
      <c r="J520" s="304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</row>
    <row r="521" spans="1:21" ht="19" customHeight="1">
      <c r="A521" s="260"/>
      <c r="B521" s="260"/>
      <c r="C521" s="260"/>
      <c r="D521" s="260"/>
      <c r="E521" s="267"/>
      <c r="F521" s="267"/>
      <c r="G521" s="267"/>
      <c r="H521" s="267"/>
      <c r="I521" s="266"/>
      <c r="J521" s="304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</row>
    <row r="522" spans="1:21" ht="19" customHeight="1">
      <c r="A522" s="260"/>
      <c r="B522" s="260"/>
      <c r="C522" s="260"/>
      <c r="D522" s="260"/>
      <c r="E522" s="267"/>
      <c r="F522" s="267"/>
      <c r="G522" s="267"/>
      <c r="H522" s="267"/>
      <c r="I522" s="266"/>
      <c r="J522" s="304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</row>
    <row r="523" spans="1:21" ht="19" customHeight="1">
      <c r="A523" s="260"/>
      <c r="B523" s="260"/>
      <c r="C523" s="260"/>
      <c r="D523" s="260"/>
      <c r="E523" s="267"/>
      <c r="F523" s="267"/>
      <c r="G523" s="267"/>
      <c r="H523" s="267"/>
      <c r="I523" s="266"/>
      <c r="J523" s="304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</row>
    <row r="524" spans="1:21" ht="19" customHeight="1">
      <c r="A524" s="260"/>
      <c r="B524" s="260"/>
      <c r="C524" s="260"/>
      <c r="D524" s="260"/>
      <c r="E524" s="267"/>
      <c r="F524" s="267"/>
      <c r="G524" s="267"/>
      <c r="H524" s="267"/>
      <c r="I524" s="266"/>
      <c r="J524" s="304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</row>
    <row r="525" spans="1:21" ht="19" customHeight="1">
      <c r="A525" s="260"/>
      <c r="B525" s="260"/>
      <c r="C525" s="260"/>
      <c r="D525" s="260"/>
      <c r="E525" s="267"/>
      <c r="F525" s="267"/>
      <c r="G525" s="267"/>
      <c r="H525" s="267"/>
      <c r="I525" s="266"/>
      <c r="J525" s="304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</row>
    <row r="526" spans="1:21" ht="19" customHeight="1">
      <c r="A526" s="260"/>
      <c r="B526" s="260"/>
      <c r="C526" s="260"/>
      <c r="D526" s="260"/>
      <c r="E526" s="267"/>
      <c r="F526" s="267"/>
      <c r="G526" s="267"/>
      <c r="H526" s="267"/>
      <c r="I526" s="266"/>
      <c r="J526" s="304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</row>
    <row r="527" spans="1:21" ht="19" customHeight="1">
      <c r="A527" s="260"/>
      <c r="B527" s="260"/>
      <c r="C527" s="260"/>
      <c r="D527" s="260"/>
      <c r="E527" s="267"/>
      <c r="F527" s="267"/>
      <c r="G527" s="267"/>
      <c r="H527" s="267"/>
      <c r="I527" s="266"/>
      <c r="J527" s="304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</row>
    <row r="528" spans="1:21" ht="19" customHeight="1">
      <c r="A528" s="260"/>
      <c r="B528" s="260"/>
      <c r="C528" s="260"/>
      <c r="D528" s="260"/>
      <c r="E528" s="267"/>
      <c r="F528" s="267"/>
      <c r="G528" s="267"/>
      <c r="H528" s="267"/>
      <c r="I528" s="266"/>
      <c r="J528" s="304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</row>
    <row r="529" spans="1:21" ht="19" customHeight="1">
      <c r="A529" s="260"/>
      <c r="B529" s="260"/>
      <c r="C529" s="260"/>
      <c r="D529" s="260"/>
      <c r="E529" s="267"/>
      <c r="F529" s="267"/>
      <c r="G529" s="267"/>
      <c r="H529" s="267"/>
      <c r="I529" s="266"/>
      <c r="J529" s="304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</row>
    <row r="530" spans="1:21" ht="19" customHeight="1">
      <c r="A530" s="260"/>
      <c r="B530" s="260"/>
      <c r="C530" s="260"/>
      <c r="D530" s="260"/>
      <c r="E530" s="267"/>
      <c r="F530" s="267"/>
      <c r="G530" s="267"/>
      <c r="H530" s="267"/>
      <c r="I530" s="266"/>
      <c r="J530" s="304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</row>
    <row r="531" spans="1:21" ht="19" customHeight="1">
      <c r="A531" s="260"/>
      <c r="B531" s="260"/>
      <c r="C531" s="260"/>
      <c r="D531" s="260"/>
      <c r="E531" s="267"/>
      <c r="F531" s="267"/>
      <c r="G531" s="267"/>
      <c r="H531" s="267"/>
      <c r="I531" s="266"/>
      <c r="J531" s="304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</row>
    <row r="532" spans="1:21" ht="19" customHeight="1">
      <c r="A532" s="260"/>
      <c r="B532" s="260"/>
      <c r="C532" s="260"/>
      <c r="D532" s="260"/>
      <c r="E532" s="267"/>
      <c r="F532" s="267"/>
      <c r="G532" s="267"/>
      <c r="H532" s="267"/>
      <c r="I532" s="266"/>
      <c r="J532" s="304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</row>
    <row r="533" spans="1:21" ht="19" customHeight="1">
      <c r="A533" s="260"/>
      <c r="B533" s="260"/>
      <c r="C533" s="260"/>
      <c r="D533" s="260"/>
      <c r="E533" s="267"/>
      <c r="F533" s="267"/>
      <c r="G533" s="267"/>
      <c r="H533" s="267"/>
      <c r="I533" s="266"/>
      <c r="J533" s="304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</row>
    <row r="534" spans="1:21" ht="19" customHeight="1">
      <c r="A534" s="260"/>
      <c r="B534" s="260"/>
      <c r="C534" s="260"/>
      <c r="D534" s="260"/>
      <c r="E534" s="267"/>
      <c r="F534" s="267"/>
      <c r="G534" s="267"/>
      <c r="H534" s="267"/>
      <c r="I534" s="266"/>
      <c r="J534" s="304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</row>
    <row r="535" spans="1:21" ht="19" customHeight="1">
      <c r="A535" s="260"/>
      <c r="B535" s="260"/>
      <c r="C535" s="260"/>
      <c r="D535" s="260"/>
      <c r="E535" s="267"/>
      <c r="F535" s="267"/>
      <c r="G535" s="267"/>
      <c r="H535" s="267"/>
      <c r="I535" s="266"/>
      <c r="J535" s="304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</row>
    <row r="536" spans="1:21" ht="19" customHeight="1">
      <c r="A536" s="260"/>
      <c r="B536" s="260"/>
      <c r="C536" s="260"/>
      <c r="D536" s="260"/>
      <c r="E536" s="267"/>
      <c r="F536" s="267"/>
      <c r="G536" s="267"/>
      <c r="H536" s="267"/>
      <c r="I536" s="266"/>
      <c r="J536" s="304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</row>
    <row r="537" spans="1:21" ht="19" customHeight="1">
      <c r="A537" s="260"/>
      <c r="B537" s="260"/>
      <c r="C537" s="260"/>
      <c r="D537" s="260"/>
      <c r="E537" s="267"/>
      <c r="F537" s="267"/>
      <c r="G537" s="267"/>
      <c r="H537" s="267"/>
      <c r="I537" s="266"/>
      <c r="J537" s="304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</row>
    <row r="538" spans="1:21" ht="19" customHeight="1">
      <c r="A538" s="260"/>
      <c r="B538" s="260"/>
      <c r="C538" s="260"/>
      <c r="D538" s="260"/>
      <c r="E538" s="267"/>
      <c r="F538" s="267"/>
      <c r="G538" s="267"/>
      <c r="H538" s="267"/>
      <c r="I538" s="266"/>
      <c r="J538" s="304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</row>
    <row r="539" spans="1:21" ht="19" customHeight="1">
      <c r="A539" s="260"/>
      <c r="B539" s="260"/>
      <c r="C539" s="260"/>
      <c r="D539" s="260"/>
      <c r="E539" s="267"/>
      <c r="F539" s="267"/>
      <c r="G539" s="267"/>
      <c r="H539" s="267"/>
      <c r="I539" s="266"/>
      <c r="J539" s="304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</row>
    <row r="540" spans="1:21" ht="19" customHeight="1">
      <c r="A540" s="260"/>
      <c r="B540" s="260"/>
      <c r="C540" s="260"/>
      <c r="D540" s="260"/>
      <c r="E540" s="267"/>
      <c r="F540" s="267"/>
      <c r="G540" s="267"/>
      <c r="H540" s="267"/>
      <c r="I540" s="266"/>
      <c r="J540" s="304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</row>
    <row r="541" spans="1:21" ht="19" customHeight="1">
      <c r="A541" s="260"/>
      <c r="B541" s="260"/>
      <c r="C541" s="260"/>
      <c r="D541" s="260"/>
      <c r="E541" s="267"/>
      <c r="F541" s="267"/>
      <c r="G541" s="267"/>
      <c r="H541" s="267"/>
      <c r="I541" s="266"/>
      <c r="J541" s="304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</row>
    <row r="542" spans="1:21" ht="19" customHeight="1">
      <c r="A542" s="260"/>
      <c r="B542" s="260"/>
      <c r="C542" s="260"/>
      <c r="D542" s="260"/>
      <c r="E542" s="267"/>
      <c r="F542" s="267"/>
      <c r="G542" s="267"/>
      <c r="H542" s="267"/>
      <c r="I542" s="266"/>
      <c r="J542" s="304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</row>
    <row r="543" spans="1:21" ht="19" customHeight="1">
      <c r="A543" s="260"/>
      <c r="B543" s="260"/>
      <c r="C543" s="260"/>
      <c r="D543" s="260"/>
      <c r="E543" s="267"/>
      <c r="F543" s="267"/>
      <c r="G543" s="267"/>
      <c r="H543" s="267"/>
      <c r="I543" s="266"/>
      <c r="J543" s="304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</row>
    <row r="544" spans="1:21" ht="19" customHeight="1">
      <c r="A544" s="260"/>
      <c r="B544" s="260"/>
      <c r="C544" s="260"/>
      <c r="D544" s="260"/>
      <c r="E544" s="267"/>
      <c r="F544" s="267"/>
      <c r="G544" s="267"/>
      <c r="H544" s="267"/>
      <c r="I544" s="266"/>
      <c r="J544" s="304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</row>
    <row r="545" spans="1:21" ht="19" customHeight="1">
      <c r="A545" s="260"/>
      <c r="B545" s="260"/>
      <c r="C545" s="260"/>
      <c r="D545" s="260"/>
      <c r="E545" s="267"/>
      <c r="F545" s="267"/>
      <c r="G545" s="267"/>
      <c r="H545" s="267"/>
      <c r="I545" s="266"/>
      <c r="J545" s="304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</row>
    <row r="546" spans="1:21" ht="19" customHeight="1">
      <c r="A546" s="260"/>
      <c r="B546" s="260"/>
      <c r="C546" s="260"/>
      <c r="D546" s="260"/>
      <c r="E546" s="267"/>
      <c r="F546" s="267"/>
      <c r="G546" s="267"/>
      <c r="H546" s="267"/>
      <c r="I546" s="266"/>
      <c r="J546" s="304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</row>
    <row r="547" spans="1:21" ht="19" customHeight="1">
      <c r="A547" s="260"/>
      <c r="B547" s="260"/>
      <c r="C547" s="260"/>
      <c r="D547" s="260"/>
      <c r="E547" s="267"/>
      <c r="F547" s="267"/>
      <c r="G547" s="267"/>
      <c r="H547" s="267"/>
      <c r="I547" s="266"/>
      <c r="J547" s="304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</row>
    <row r="548" spans="1:21" ht="19" customHeight="1">
      <c r="A548" s="260"/>
      <c r="B548" s="260"/>
      <c r="C548" s="260"/>
      <c r="D548" s="260"/>
      <c r="E548" s="267"/>
      <c r="F548" s="267"/>
      <c r="G548" s="267"/>
      <c r="H548" s="267"/>
      <c r="I548" s="266"/>
      <c r="J548" s="304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</row>
    <row r="549" spans="1:21" ht="19" customHeight="1">
      <c r="A549" s="260"/>
      <c r="B549" s="260"/>
      <c r="C549" s="260"/>
      <c r="D549" s="260"/>
      <c r="E549" s="267"/>
      <c r="F549" s="267"/>
      <c r="G549" s="267"/>
      <c r="H549" s="267"/>
      <c r="I549" s="266"/>
      <c r="J549" s="304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</row>
    <row r="550" spans="1:21" ht="19" customHeight="1">
      <c r="A550" s="260"/>
      <c r="B550" s="260"/>
      <c r="C550" s="260"/>
      <c r="D550" s="260"/>
      <c r="E550" s="267"/>
      <c r="F550" s="267"/>
      <c r="G550" s="267"/>
      <c r="H550" s="267"/>
      <c r="I550" s="266"/>
      <c r="J550" s="304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</row>
    <row r="551" spans="1:21" ht="19" customHeight="1">
      <c r="A551" s="260"/>
      <c r="B551" s="260"/>
      <c r="C551" s="260"/>
      <c r="D551" s="260"/>
      <c r="E551" s="267"/>
      <c r="F551" s="267"/>
      <c r="G551" s="267"/>
      <c r="H551" s="267"/>
      <c r="I551" s="266"/>
      <c r="J551" s="304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</row>
    <row r="552" spans="1:21" ht="19" customHeight="1">
      <c r="A552" s="260"/>
      <c r="B552" s="260"/>
      <c r="C552" s="260"/>
      <c r="D552" s="260"/>
      <c r="E552" s="267"/>
      <c r="F552" s="267"/>
      <c r="G552" s="267"/>
      <c r="H552" s="267"/>
      <c r="I552" s="266"/>
      <c r="J552" s="304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</row>
    <row r="553" spans="1:21" ht="19" customHeight="1">
      <c r="A553" s="260"/>
      <c r="B553" s="260"/>
      <c r="C553" s="260"/>
      <c r="D553" s="260"/>
      <c r="E553" s="267"/>
      <c r="F553" s="267"/>
      <c r="G553" s="267"/>
      <c r="H553" s="267"/>
      <c r="I553" s="266"/>
      <c r="J553" s="304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</row>
    <row r="554" spans="1:21" ht="19" customHeight="1">
      <c r="A554" s="260"/>
      <c r="B554" s="260"/>
      <c r="C554" s="260"/>
      <c r="D554" s="260"/>
      <c r="E554" s="267"/>
      <c r="F554" s="267"/>
      <c r="G554" s="267"/>
      <c r="H554" s="267"/>
      <c r="I554" s="266"/>
      <c r="J554" s="304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</row>
    <row r="555" spans="1:21" ht="19" customHeight="1">
      <c r="A555" s="260"/>
      <c r="B555" s="260"/>
      <c r="C555" s="260"/>
      <c r="D555" s="260"/>
      <c r="E555" s="267"/>
      <c r="F555" s="267"/>
      <c r="G555" s="267"/>
      <c r="H555" s="267"/>
      <c r="I555" s="266"/>
      <c r="J555" s="304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</row>
    <row r="556" spans="1:21" ht="19" customHeight="1">
      <c r="A556" s="260"/>
      <c r="B556" s="260"/>
      <c r="C556" s="260"/>
      <c r="D556" s="260"/>
      <c r="E556" s="267"/>
      <c r="F556" s="267"/>
      <c r="G556" s="267"/>
      <c r="H556" s="267"/>
      <c r="I556" s="266"/>
      <c r="J556" s="304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</row>
    <row r="557" spans="1:21" ht="19" customHeight="1">
      <c r="A557" s="260"/>
      <c r="B557" s="260"/>
      <c r="C557" s="260"/>
      <c r="D557" s="260"/>
      <c r="E557" s="267"/>
      <c r="F557" s="267"/>
      <c r="G557" s="267"/>
      <c r="H557" s="267"/>
      <c r="I557" s="266"/>
      <c r="J557" s="304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</row>
    <row r="558" spans="1:21" ht="19" customHeight="1">
      <c r="A558" s="260"/>
      <c r="B558" s="260"/>
      <c r="C558" s="260"/>
      <c r="D558" s="260"/>
      <c r="E558" s="267"/>
      <c r="F558" s="267"/>
      <c r="G558" s="267"/>
      <c r="H558" s="267"/>
      <c r="I558" s="266"/>
      <c r="J558" s="304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</row>
    <row r="559" spans="1:21" ht="19" customHeight="1">
      <c r="A559" s="260"/>
      <c r="B559" s="260"/>
      <c r="C559" s="260"/>
      <c r="D559" s="260"/>
      <c r="E559" s="267"/>
      <c r="F559" s="267"/>
      <c r="G559" s="267"/>
      <c r="H559" s="267"/>
      <c r="I559" s="266"/>
      <c r="J559" s="304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</row>
    <row r="560" spans="1:21" ht="19" customHeight="1">
      <c r="A560" s="260"/>
      <c r="B560" s="260"/>
      <c r="C560" s="260"/>
      <c r="D560" s="260"/>
      <c r="E560" s="267"/>
      <c r="F560" s="267"/>
      <c r="G560" s="267"/>
      <c r="H560" s="267"/>
      <c r="I560" s="266"/>
      <c r="J560" s="304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</row>
    <row r="561" spans="1:21" ht="19" customHeight="1">
      <c r="A561" s="260"/>
      <c r="B561" s="260"/>
      <c r="C561" s="260"/>
      <c r="D561" s="260"/>
      <c r="E561" s="267"/>
      <c r="F561" s="267"/>
      <c r="G561" s="267"/>
      <c r="H561" s="267"/>
      <c r="I561" s="266"/>
      <c r="J561" s="304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</row>
    <row r="562" spans="1:21" ht="19" customHeight="1">
      <c r="A562" s="260"/>
      <c r="B562" s="260"/>
      <c r="C562" s="260"/>
      <c r="D562" s="260"/>
      <c r="E562" s="267"/>
      <c r="F562" s="267"/>
      <c r="G562" s="267"/>
      <c r="H562" s="267"/>
      <c r="I562" s="266"/>
      <c r="J562" s="304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</row>
    <row r="563" spans="1:21" ht="19" customHeight="1">
      <c r="A563" s="260"/>
      <c r="B563" s="260"/>
      <c r="C563" s="260"/>
      <c r="D563" s="260"/>
      <c r="E563" s="267"/>
      <c r="F563" s="267"/>
      <c r="G563" s="267"/>
      <c r="H563" s="267"/>
      <c r="I563" s="266"/>
      <c r="J563" s="304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</row>
    <row r="564" spans="1:21" ht="19" customHeight="1">
      <c r="A564" s="260"/>
      <c r="B564" s="260"/>
      <c r="C564" s="260"/>
      <c r="D564" s="260"/>
      <c r="E564" s="267"/>
      <c r="F564" s="267"/>
      <c r="G564" s="267"/>
      <c r="H564" s="267"/>
      <c r="I564" s="266"/>
      <c r="J564" s="304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</row>
    <row r="565" spans="1:21" ht="19" customHeight="1">
      <c r="A565" s="260"/>
      <c r="B565" s="260"/>
      <c r="C565" s="260"/>
      <c r="D565" s="260"/>
      <c r="E565" s="267"/>
      <c r="F565" s="267"/>
      <c r="G565" s="267"/>
      <c r="H565" s="267"/>
      <c r="I565" s="266"/>
      <c r="J565" s="304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</row>
    <row r="566" spans="1:21" ht="19" customHeight="1">
      <c r="A566" s="260"/>
      <c r="B566" s="260"/>
      <c r="C566" s="260"/>
      <c r="D566" s="260"/>
      <c r="E566" s="267"/>
      <c r="F566" s="267"/>
      <c r="G566" s="267"/>
      <c r="H566" s="267"/>
      <c r="I566" s="266"/>
      <c r="J566" s="304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</row>
    <row r="567" spans="1:21" ht="19" customHeight="1">
      <c r="A567" s="260"/>
      <c r="B567" s="260"/>
      <c r="C567" s="260"/>
      <c r="D567" s="260"/>
      <c r="E567" s="267"/>
      <c r="F567" s="267"/>
      <c r="G567" s="267"/>
      <c r="H567" s="267"/>
      <c r="I567" s="266"/>
      <c r="J567" s="304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</row>
    <row r="568" spans="1:21" ht="19" customHeight="1">
      <c r="A568" s="260"/>
      <c r="B568" s="260"/>
      <c r="C568" s="260"/>
      <c r="D568" s="260"/>
      <c r="E568" s="267"/>
      <c r="F568" s="267"/>
      <c r="G568" s="267"/>
      <c r="H568" s="267"/>
      <c r="I568" s="266"/>
      <c r="J568" s="304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</row>
    <row r="569" spans="1:21" ht="19" customHeight="1">
      <c r="A569" s="260"/>
      <c r="B569" s="260"/>
      <c r="C569" s="260"/>
      <c r="D569" s="260"/>
      <c r="E569" s="267"/>
      <c r="F569" s="267"/>
      <c r="G569" s="267"/>
      <c r="H569" s="267"/>
      <c r="I569" s="266"/>
      <c r="J569" s="304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</row>
    <row r="570" spans="1:21" ht="19" customHeight="1">
      <c r="A570" s="260"/>
      <c r="B570" s="260"/>
      <c r="C570" s="260"/>
      <c r="D570" s="260"/>
      <c r="E570" s="267"/>
      <c r="F570" s="267"/>
      <c r="G570" s="267"/>
      <c r="H570" s="267"/>
      <c r="I570" s="266"/>
      <c r="J570" s="304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</row>
    <row r="571" spans="1:21" ht="19" customHeight="1">
      <c r="A571" s="260"/>
      <c r="B571" s="260"/>
      <c r="C571" s="260"/>
      <c r="D571" s="260"/>
      <c r="E571" s="267"/>
      <c r="F571" s="267"/>
      <c r="G571" s="267"/>
      <c r="H571" s="267"/>
      <c r="I571" s="266"/>
      <c r="J571" s="304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</row>
    <row r="572" spans="1:21" ht="19" customHeight="1">
      <c r="A572" s="260"/>
      <c r="B572" s="260"/>
      <c r="C572" s="260"/>
      <c r="D572" s="260"/>
      <c r="E572" s="267"/>
      <c r="F572" s="267"/>
      <c r="G572" s="267"/>
      <c r="H572" s="267"/>
      <c r="I572" s="266"/>
      <c r="J572" s="304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</row>
    <row r="573" spans="1:21" ht="19" customHeight="1">
      <c r="A573" s="260"/>
      <c r="B573" s="260"/>
      <c r="C573" s="260"/>
      <c r="D573" s="260"/>
      <c r="E573" s="267"/>
      <c r="F573" s="267"/>
      <c r="G573" s="267"/>
      <c r="H573" s="267"/>
      <c r="I573" s="266"/>
      <c r="J573" s="304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</row>
    <row r="574" spans="1:21" ht="19" customHeight="1">
      <c r="A574" s="260"/>
      <c r="B574" s="260"/>
      <c r="C574" s="260"/>
      <c r="D574" s="260"/>
      <c r="E574" s="267"/>
      <c r="F574" s="267"/>
      <c r="G574" s="267"/>
      <c r="H574" s="267"/>
      <c r="I574" s="266"/>
      <c r="J574" s="304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</row>
    <row r="575" spans="1:21" ht="19" customHeight="1">
      <c r="A575" s="260"/>
      <c r="B575" s="260"/>
      <c r="C575" s="260"/>
      <c r="D575" s="260"/>
      <c r="E575" s="267"/>
      <c r="F575" s="267"/>
      <c r="G575" s="267"/>
      <c r="H575" s="267"/>
      <c r="I575" s="266"/>
      <c r="J575" s="304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</row>
    <row r="576" spans="1:21" ht="19" customHeight="1">
      <c r="A576" s="260"/>
      <c r="B576" s="260"/>
      <c r="C576" s="260"/>
      <c r="D576" s="260"/>
      <c r="E576" s="267"/>
      <c r="F576" s="267"/>
      <c r="G576" s="267"/>
      <c r="H576" s="267"/>
      <c r="I576" s="266"/>
      <c r="J576" s="304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</row>
    <row r="577" spans="1:21" ht="19" customHeight="1">
      <c r="A577" s="260"/>
      <c r="B577" s="260"/>
      <c r="C577" s="260"/>
      <c r="D577" s="260"/>
      <c r="E577" s="267"/>
      <c r="F577" s="267"/>
      <c r="G577" s="267"/>
      <c r="H577" s="267"/>
      <c r="I577" s="266"/>
      <c r="J577" s="304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</row>
    <row r="578" spans="1:21" ht="19" customHeight="1">
      <c r="A578" s="260"/>
      <c r="B578" s="260"/>
      <c r="C578" s="260"/>
      <c r="D578" s="260"/>
      <c r="E578" s="267"/>
      <c r="F578" s="267"/>
      <c r="G578" s="267"/>
      <c r="H578" s="267"/>
      <c r="I578" s="266"/>
      <c r="J578" s="304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</row>
    <row r="579" spans="1:21" ht="19" customHeight="1">
      <c r="A579" s="260"/>
      <c r="B579" s="260"/>
      <c r="C579" s="260"/>
      <c r="D579" s="260"/>
      <c r="E579" s="267"/>
      <c r="F579" s="267"/>
      <c r="G579" s="267"/>
      <c r="H579" s="267"/>
      <c r="I579" s="266"/>
      <c r="J579" s="304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</row>
    <row r="580" spans="1:21" ht="19" customHeight="1">
      <c r="A580" s="260"/>
      <c r="B580" s="260"/>
      <c r="C580" s="260"/>
      <c r="D580" s="260"/>
      <c r="E580" s="267"/>
      <c r="F580" s="267"/>
      <c r="G580" s="267"/>
      <c r="H580" s="267"/>
      <c r="I580" s="266"/>
      <c r="J580" s="304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</row>
    <row r="581" spans="1:21" ht="19" customHeight="1">
      <c r="A581" s="260"/>
      <c r="B581" s="260"/>
      <c r="C581" s="260"/>
      <c r="D581" s="260"/>
      <c r="E581" s="267"/>
      <c r="F581" s="267"/>
      <c r="G581" s="267"/>
      <c r="H581" s="267"/>
      <c r="I581" s="266"/>
      <c r="J581" s="304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</row>
    <row r="582" spans="1:21" ht="19" customHeight="1">
      <c r="A582" s="260"/>
      <c r="B582" s="260"/>
      <c r="C582" s="260"/>
      <c r="D582" s="260"/>
      <c r="E582" s="267"/>
      <c r="F582" s="267"/>
      <c r="G582" s="267"/>
      <c r="H582" s="267"/>
      <c r="I582" s="266"/>
      <c r="J582" s="304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</row>
    <row r="583" spans="1:21" ht="19" customHeight="1">
      <c r="A583" s="260"/>
      <c r="B583" s="260"/>
      <c r="C583" s="260"/>
      <c r="D583" s="260"/>
      <c r="E583" s="267"/>
      <c r="F583" s="267"/>
      <c r="G583" s="267"/>
      <c r="H583" s="267"/>
      <c r="I583" s="266"/>
      <c r="J583" s="304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</row>
    <row r="584" spans="1:21" ht="19" customHeight="1">
      <c r="A584" s="260"/>
      <c r="B584" s="260"/>
      <c r="C584" s="260"/>
      <c r="D584" s="260"/>
      <c r="E584" s="267"/>
      <c r="F584" s="267"/>
      <c r="G584" s="267"/>
      <c r="H584" s="267"/>
      <c r="I584" s="266"/>
      <c r="J584" s="304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</row>
    <row r="585" spans="1:21" ht="19" customHeight="1">
      <c r="A585" s="260"/>
      <c r="B585" s="260"/>
      <c r="C585" s="260"/>
      <c r="D585" s="260"/>
      <c r="E585" s="267"/>
      <c r="F585" s="267"/>
      <c r="G585" s="267"/>
      <c r="H585" s="267"/>
      <c r="I585" s="266"/>
      <c r="J585" s="304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</row>
    <row r="586" spans="1:21" ht="19" customHeight="1">
      <c r="A586" s="260"/>
      <c r="B586" s="260"/>
      <c r="C586" s="260"/>
      <c r="D586" s="260"/>
      <c r="E586" s="267"/>
      <c r="F586" s="267"/>
      <c r="G586" s="267"/>
      <c r="H586" s="267"/>
      <c r="I586" s="266"/>
      <c r="J586" s="304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</row>
    <row r="587" spans="1:21" ht="19" customHeight="1">
      <c r="A587" s="260"/>
      <c r="B587" s="260"/>
      <c r="C587" s="260"/>
      <c r="D587" s="260"/>
      <c r="E587" s="267"/>
      <c r="F587" s="267"/>
      <c r="G587" s="267"/>
      <c r="H587" s="267"/>
      <c r="I587" s="266"/>
      <c r="J587" s="304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</row>
    <row r="588" spans="1:21" ht="19" customHeight="1">
      <c r="A588" s="260"/>
      <c r="B588" s="260"/>
      <c r="C588" s="260"/>
      <c r="D588" s="260"/>
      <c r="E588" s="267"/>
      <c r="F588" s="267"/>
      <c r="G588" s="267"/>
      <c r="H588" s="267"/>
      <c r="I588" s="266"/>
      <c r="J588" s="304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</row>
    <row r="589" spans="1:21" ht="19" customHeight="1">
      <c r="A589" s="260"/>
      <c r="B589" s="260"/>
      <c r="C589" s="260"/>
      <c r="D589" s="260"/>
      <c r="E589" s="267"/>
      <c r="F589" s="267"/>
      <c r="G589" s="267"/>
      <c r="H589" s="267"/>
      <c r="I589" s="266"/>
      <c r="J589" s="304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</row>
    <row r="590" spans="1:21" ht="19" customHeight="1">
      <c r="A590" s="260"/>
      <c r="B590" s="260"/>
      <c r="C590" s="260"/>
      <c r="D590" s="260"/>
      <c r="E590" s="267"/>
      <c r="F590" s="267"/>
      <c r="G590" s="267"/>
      <c r="H590" s="267"/>
      <c r="I590" s="266"/>
      <c r="J590" s="304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</row>
    <row r="591" spans="1:21" ht="19" customHeight="1">
      <c r="A591" s="260"/>
      <c r="B591" s="260"/>
      <c r="C591" s="260"/>
      <c r="D591" s="260"/>
      <c r="E591" s="267"/>
      <c r="F591" s="267"/>
      <c r="G591" s="267"/>
      <c r="H591" s="267"/>
      <c r="I591" s="266"/>
      <c r="J591" s="304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</row>
    <row r="592" spans="1:21" ht="19" customHeight="1">
      <c r="A592" s="260"/>
      <c r="B592" s="260"/>
      <c r="C592" s="260"/>
      <c r="D592" s="260"/>
      <c r="E592" s="267"/>
      <c r="F592" s="267"/>
      <c r="G592" s="267"/>
      <c r="H592" s="267"/>
      <c r="I592" s="266"/>
      <c r="J592" s="304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</row>
    <row r="593" spans="1:21" ht="19" customHeight="1">
      <c r="A593" s="260"/>
      <c r="B593" s="260"/>
      <c r="C593" s="260"/>
      <c r="D593" s="260"/>
      <c r="E593" s="267"/>
      <c r="F593" s="267"/>
      <c r="G593" s="267"/>
      <c r="H593" s="267"/>
      <c r="I593" s="266"/>
      <c r="J593" s="304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</row>
    <row r="594" spans="1:21" ht="19" customHeight="1">
      <c r="A594" s="260"/>
      <c r="B594" s="260"/>
      <c r="C594" s="260"/>
      <c r="D594" s="260"/>
      <c r="E594" s="267"/>
      <c r="F594" s="267"/>
      <c r="G594" s="267"/>
      <c r="H594" s="267"/>
      <c r="I594" s="266"/>
      <c r="J594" s="304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</row>
    <row r="595" spans="1:21" ht="19" customHeight="1">
      <c r="A595" s="260"/>
      <c r="B595" s="260"/>
      <c r="C595" s="260"/>
      <c r="D595" s="260"/>
      <c r="E595" s="267"/>
      <c r="F595" s="267"/>
      <c r="G595" s="267"/>
      <c r="H595" s="267"/>
      <c r="I595" s="266"/>
      <c r="J595" s="304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</row>
    <row r="596" spans="1:21" ht="19" customHeight="1">
      <c r="A596" s="260"/>
      <c r="B596" s="260"/>
      <c r="C596" s="260"/>
      <c r="D596" s="260"/>
      <c r="E596" s="267"/>
      <c r="F596" s="267"/>
      <c r="G596" s="267"/>
      <c r="H596" s="267"/>
      <c r="I596" s="266"/>
      <c r="J596" s="304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</row>
    <row r="597" spans="1:21" ht="19" customHeight="1">
      <c r="A597" s="260"/>
      <c r="B597" s="260"/>
      <c r="C597" s="260"/>
      <c r="D597" s="260"/>
      <c r="E597" s="267"/>
      <c r="F597" s="267"/>
      <c r="G597" s="267"/>
      <c r="H597" s="267"/>
      <c r="I597" s="266"/>
      <c r="J597" s="304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</row>
    <row r="598" spans="1:21" ht="19" customHeight="1">
      <c r="A598" s="260"/>
      <c r="B598" s="260"/>
      <c r="C598" s="260"/>
      <c r="D598" s="260"/>
      <c r="E598" s="267"/>
      <c r="F598" s="267"/>
      <c r="G598" s="267"/>
      <c r="H598" s="267"/>
      <c r="I598" s="266"/>
      <c r="J598" s="304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</row>
    <row r="599" spans="1:21" ht="19" customHeight="1">
      <c r="A599" s="260"/>
      <c r="B599" s="260"/>
      <c r="C599" s="260"/>
      <c r="D599" s="260"/>
      <c r="E599" s="267"/>
      <c r="F599" s="267"/>
      <c r="G599" s="267"/>
      <c r="H599" s="267"/>
      <c r="I599" s="266"/>
      <c r="J599" s="304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</row>
    <row r="600" spans="1:21" ht="19" customHeight="1">
      <c r="A600" s="260"/>
      <c r="B600" s="260"/>
      <c r="C600" s="260"/>
      <c r="D600" s="260"/>
      <c r="E600" s="267"/>
      <c r="F600" s="267"/>
      <c r="G600" s="267"/>
      <c r="H600" s="267"/>
      <c r="I600" s="266"/>
      <c r="J600" s="304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</row>
    <row r="601" spans="1:21" ht="19" customHeight="1">
      <c r="A601" s="260"/>
      <c r="B601" s="260"/>
      <c r="C601" s="260"/>
      <c r="D601" s="260"/>
      <c r="E601" s="267"/>
      <c r="F601" s="267"/>
      <c r="G601" s="267"/>
      <c r="H601" s="267"/>
      <c r="I601" s="266"/>
      <c r="J601" s="304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</row>
    <row r="602" spans="1:21" ht="19" customHeight="1">
      <c r="A602" s="260"/>
      <c r="B602" s="260"/>
      <c r="C602" s="260"/>
      <c r="D602" s="260"/>
      <c r="E602" s="267"/>
      <c r="F602" s="267"/>
      <c r="G602" s="267"/>
      <c r="H602" s="267"/>
      <c r="I602" s="266"/>
      <c r="J602" s="304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</row>
    <row r="603" spans="1:21" ht="19" customHeight="1">
      <c r="A603" s="260"/>
      <c r="B603" s="260"/>
      <c r="C603" s="260"/>
      <c r="D603" s="260"/>
      <c r="E603" s="267"/>
      <c r="F603" s="267"/>
      <c r="G603" s="267"/>
      <c r="H603" s="267"/>
      <c r="I603" s="266"/>
      <c r="J603" s="304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</row>
    <row r="604" spans="1:21" ht="19" customHeight="1">
      <c r="A604" s="260"/>
      <c r="B604" s="260"/>
      <c r="C604" s="260"/>
      <c r="D604" s="260"/>
      <c r="E604" s="267"/>
      <c r="F604" s="267"/>
      <c r="G604" s="267"/>
      <c r="H604" s="267"/>
      <c r="I604" s="266"/>
      <c r="J604" s="304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</row>
    <row r="605" spans="1:21" ht="19" customHeight="1">
      <c r="A605" s="260"/>
      <c r="B605" s="260"/>
      <c r="C605" s="260"/>
      <c r="D605" s="260"/>
      <c r="E605" s="267"/>
      <c r="F605" s="267"/>
      <c r="G605" s="267"/>
      <c r="H605" s="267"/>
      <c r="I605" s="266"/>
      <c r="J605" s="304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</row>
    <row r="606" spans="1:21" ht="19" customHeight="1">
      <c r="A606" s="260"/>
      <c r="B606" s="260"/>
      <c r="C606" s="260"/>
      <c r="D606" s="260"/>
      <c r="E606" s="267"/>
      <c r="F606" s="267"/>
      <c r="G606" s="267"/>
      <c r="H606" s="267"/>
      <c r="I606" s="266"/>
      <c r="J606" s="304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</row>
    <row r="607" spans="1:21" ht="19" customHeight="1">
      <c r="A607" s="260"/>
      <c r="B607" s="260"/>
      <c r="C607" s="260"/>
      <c r="D607" s="260"/>
      <c r="E607" s="267"/>
      <c r="F607" s="267"/>
      <c r="G607" s="267"/>
      <c r="H607" s="267"/>
      <c r="I607" s="266"/>
      <c r="J607" s="304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</row>
    <row r="608" spans="1:21" ht="19" customHeight="1">
      <c r="A608" s="260"/>
      <c r="B608" s="260"/>
      <c r="C608" s="260"/>
      <c r="D608" s="260"/>
      <c r="E608" s="267"/>
      <c r="F608" s="267"/>
      <c r="G608" s="267"/>
      <c r="H608" s="267"/>
      <c r="I608" s="266"/>
      <c r="J608" s="304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</row>
    <row r="609" spans="1:21" ht="19" customHeight="1">
      <c r="A609" s="260"/>
      <c r="B609" s="260"/>
      <c r="C609" s="260"/>
      <c r="D609" s="260"/>
      <c r="E609" s="267"/>
      <c r="F609" s="267"/>
      <c r="G609" s="267"/>
      <c r="H609" s="267"/>
      <c r="I609" s="266"/>
      <c r="J609" s="304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</row>
    <row r="610" spans="1:21" ht="19" customHeight="1">
      <c r="A610" s="260"/>
      <c r="B610" s="260"/>
      <c r="C610" s="260"/>
      <c r="D610" s="260"/>
      <c r="E610" s="267"/>
      <c r="F610" s="267"/>
      <c r="G610" s="267"/>
      <c r="H610" s="267"/>
      <c r="I610" s="266"/>
      <c r="J610" s="304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</row>
    <row r="611" spans="1:21" ht="19" customHeight="1">
      <c r="A611" s="260"/>
      <c r="B611" s="260"/>
      <c r="C611" s="260"/>
      <c r="D611" s="260"/>
      <c r="E611" s="267"/>
      <c r="F611" s="267"/>
      <c r="G611" s="267"/>
      <c r="H611" s="267"/>
      <c r="I611" s="266"/>
      <c r="J611" s="304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</row>
    <row r="612" spans="1:21" ht="19" customHeight="1">
      <c r="A612" s="260"/>
      <c r="B612" s="260"/>
      <c r="C612" s="260"/>
      <c r="D612" s="260"/>
      <c r="E612" s="267"/>
      <c r="F612" s="267"/>
      <c r="G612" s="267"/>
      <c r="H612" s="267"/>
      <c r="I612" s="266"/>
      <c r="J612" s="304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</row>
    <row r="613" spans="1:21" ht="19" customHeight="1">
      <c r="A613" s="260"/>
      <c r="B613" s="260"/>
      <c r="C613" s="260"/>
      <c r="D613" s="260"/>
      <c r="E613" s="267"/>
      <c r="F613" s="267"/>
      <c r="G613" s="267"/>
      <c r="H613" s="267"/>
      <c r="I613" s="266"/>
      <c r="J613" s="304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</row>
    <row r="614" spans="1:21" ht="19" customHeight="1">
      <c r="A614" s="260"/>
      <c r="B614" s="260"/>
      <c r="C614" s="260"/>
      <c r="D614" s="260"/>
      <c r="E614" s="267"/>
      <c r="F614" s="267"/>
      <c r="G614" s="267"/>
      <c r="H614" s="267"/>
      <c r="I614" s="266"/>
      <c r="J614" s="304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</row>
    <row r="615" spans="1:21" ht="19" customHeight="1">
      <c r="A615" s="260"/>
      <c r="B615" s="260"/>
      <c r="C615" s="260"/>
      <c r="D615" s="260"/>
      <c r="E615" s="267"/>
      <c r="F615" s="267"/>
      <c r="G615" s="267"/>
      <c r="H615" s="267"/>
      <c r="I615" s="266"/>
      <c r="J615" s="304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</row>
    <row r="616" spans="1:21" ht="19" customHeight="1">
      <c r="A616" s="260"/>
      <c r="B616" s="260"/>
      <c r="C616" s="260"/>
      <c r="D616" s="260"/>
      <c r="E616" s="267"/>
      <c r="F616" s="267"/>
      <c r="G616" s="267"/>
      <c r="H616" s="267"/>
      <c r="I616" s="266"/>
      <c r="J616" s="304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</row>
    <row r="617" spans="1:21" ht="19" customHeight="1">
      <c r="A617" s="260"/>
      <c r="B617" s="260"/>
      <c r="C617" s="260"/>
      <c r="D617" s="260"/>
      <c r="E617" s="267"/>
      <c r="F617" s="267"/>
      <c r="G617" s="267"/>
      <c r="H617" s="267"/>
      <c r="I617" s="266"/>
      <c r="J617" s="304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</row>
    <row r="618" spans="1:21" ht="19" customHeight="1">
      <c r="A618" s="260"/>
      <c r="B618" s="260"/>
      <c r="C618" s="260"/>
      <c r="D618" s="260"/>
      <c r="E618" s="267"/>
      <c r="F618" s="267"/>
      <c r="G618" s="267"/>
      <c r="H618" s="267"/>
      <c r="I618" s="266"/>
      <c r="J618" s="304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</row>
    <row r="619" spans="1:21" ht="19" customHeight="1">
      <c r="A619" s="260"/>
      <c r="B619" s="260"/>
      <c r="C619" s="260"/>
      <c r="D619" s="260"/>
      <c r="E619" s="267"/>
      <c r="F619" s="267"/>
      <c r="G619" s="267"/>
      <c r="H619" s="267"/>
      <c r="I619" s="266"/>
      <c r="J619" s="304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</row>
    <row r="620" spans="1:21" ht="19" customHeight="1">
      <c r="A620" s="260"/>
      <c r="B620" s="260"/>
      <c r="C620" s="260"/>
      <c r="D620" s="260"/>
      <c r="E620" s="267"/>
      <c r="F620" s="267"/>
      <c r="G620" s="267"/>
      <c r="H620" s="267"/>
      <c r="I620" s="266"/>
      <c r="J620" s="304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</row>
    <row r="621" spans="1:21" ht="19" customHeight="1">
      <c r="A621" s="260"/>
      <c r="B621" s="260"/>
      <c r="C621" s="260"/>
      <c r="D621" s="260"/>
      <c r="E621" s="267"/>
      <c r="F621" s="267"/>
      <c r="G621" s="267"/>
      <c r="H621" s="267"/>
      <c r="I621" s="266"/>
      <c r="J621" s="304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</row>
    <row r="622" spans="1:21" ht="19" customHeight="1">
      <c r="A622" s="260"/>
      <c r="B622" s="260"/>
      <c r="C622" s="260"/>
      <c r="D622" s="260"/>
      <c r="E622" s="267"/>
      <c r="F622" s="267"/>
      <c r="G622" s="267"/>
      <c r="H622" s="267"/>
      <c r="I622" s="266"/>
      <c r="J622" s="304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</row>
    <row r="623" spans="1:21" ht="19" customHeight="1">
      <c r="A623" s="260"/>
      <c r="B623" s="260"/>
      <c r="C623" s="260"/>
      <c r="D623" s="260"/>
      <c r="E623" s="267"/>
      <c r="F623" s="267"/>
      <c r="G623" s="267"/>
      <c r="H623" s="267"/>
      <c r="I623" s="266"/>
      <c r="J623" s="304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</row>
    <row r="624" spans="1:21" ht="19" customHeight="1">
      <c r="A624" s="260"/>
      <c r="B624" s="260"/>
      <c r="C624" s="260"/>
      <c r="D624" s="260"/>
      <c r="E624" s="267"/>
      <c r="F624" s="267"/>
      <c r="G624" s="267"/>
      <c r="H624" s="267"/>
      <c r="I624" s="266"/>
      <c r="J624" s="304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</row>
    <row r="625" spans="1:21" ht="19" customHeight="1">
      <c r="A625" s="260"/>
      <c r="B625" s="260"/>
      <c r="C625" s="260"/>
      <c r="D625" s="260"/>
      <c r="E625" s="267"/>
      <c r="F625" s="267"/>
      <c r="G625" s="267"/>
      <c r="H625" s="267"/>
      <c r="I625" s="266"/>
      <c r="J625" s="304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</row>
    <row r="626" spans="1:21" ht="19" customHeight="1">
      <c r="A626" s="260"/>
      <c r="B626" s="260"/>
      <c r="C626" s="260"/>
      <c r="D626" s="260"/>
      <c r="E626" s="267"/>
      <c r="F626" s="267"/>
      <c r="G626" s="267"/>
      <c r="H626" s="267"/>
      <c r="I626" s="266"/>
      <c r="J626" s="304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</row>
    <row r="627" spans="1:21" ht="19" customHeight="1">
      <c r="A627" s="260"/>
      <c r="B627" s="260"/>
      <c r="C627" s="260"/>
      <c r="D627" s="260"/>
      <c r="E627" s="267"/>
      <c r="F627" s="267"/>
      <c r="G627" s="267"/>
      <c r="H627" s="267"/>
      <c r="I627" s="266"/>
      <c r="J627" s="304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</row>
    <row r="628" spans="1:21" ht="19" customHeight="1">
      <c r="A628" s="260"/>
      <c r="B628" s="260"/>
      <c r="C628" s="260"/>
      <c r="D628" s="260"/>
      <c r="E628" s="267"/>
      <c r="F628" s="267"/>
      <c r="G628" s="267"/>
      <c r="H628" s="267"/>
      <c r="I628" s="266"/>
      <c r="J628" s="304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</row>
    <row r="629" spans="1:21" ht="19" customHeight="1">
      <c r="A629" s="260"/>
      <c r="B629" s="260"/>
      <c r="C629" s="260"/>
      <c r="D629" s="260"/>
      <c r="E629" s="267"/>
      <c r="F629" s="267"/>
      <c r="G629" s="267"/>
      <c r="H629" s="267"/>
      <c r="I629" s="266"/>
      <c r="J629" s="304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</row>
    <row r="630" spans="1:21" ht="19" customHeight="1">
      <c r="A630" s="260"/>
      <c r="B630" s="260"/>
      <c r="C630" s="260"/>
      <c r="D630" s="260"/>
      <c r="E630" s="267"/>
      <c r="F630" s="267"/>
      <c r="G630" s="267"/>
      <c r="H630" s="267"/>
      <c r="I630" s="266"/>
      <c r="J630" s="304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</row>
    <row r="631" spans="1:21" ht="19" customHeight="1">
      <c r="A631" s="260"/>
      <c r="B631" s="260"/>
      <c r="C631" s="260"/>
      <c r="D631" s="260"/>
      <c r="E631" s="267"/>
      <c r="F631" s="267"/>
      <c r="G631" s="267"/>
      <c r="H631" s="267"/>
      <c r="I631" s="266"/>
      <c r="J631" s="304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</row>
    <row r="632" spans="1:21" ht="19" customHeight="1">
      <c r="A632" s="260"/>
      <c r="B632" s="260"/>
      <c r="C632" s="260"/>
      <c r="D632" s="260"/>
      <c r="E632" s="267"/>
      <c r="F632" s="267"/>
      <c r="G632" s="267"/>
      <c r="H632" s="267"/>
      <c r="I632" s="266"/>
      <c r="J632" s="304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</row>
    <row r="633" spans="1:21" ht="19" customHeight="1">
      <c r="A633" s="260"/>
      <c r="B633" s="260"/>
      <c r="C633" s="260"/>
      <c r="D633" s="260"/>
      <c r="E633" s="267"/>
      <c r="F633" s="267"/>
      <c r="G633" s="267"/>
      <c r="H633" s="267"/>
      <c r="I633" s="266"/>
      <c r="J633" s="304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</row>
    <row r="634" spans="1:21" ht="19" customHeight="1">
      <c r="A634" s="260"/>
      <c r="B634" s="260"/>
      <c r="C634" s="260"/>
      <c r="D634" s="260"/>
      <c r="E634" s="267"/>
      <c r="F634" s="267"/>
      <c r="G634" s="267"/>
      <c r="H634" s="267"/>
      <c r="I634" s="266"/>
      <c r="J634" s="304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</row>
    <row r="635" spans="1:21" ht="19" customHeight="1">
      <c r="A635" s="260"/>
      <c r="B635" s="260"/>
      <c r="C635" s="260"/>
      <c r="D635" s="260"/>
      <c r="E635" s="267"/>
      <c r="F635" s="267"/>
      <c r="G635" s="267"/>
      <c r="H635" s="267"/>
      <c r="I635" s="266"/>
      <c r="J635" s="304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</row>
    <row r="636" spans="1:21" ht="19" customHeight="1">
      <c r="A636" s="260"/>
      <c r="B636" s="260"/>
      <c r="C636" s="260"/>
      <c r="D636" s="260"/>
      <c r="E636" s="267"/>
      <c r="F636" s="267"/>
      <c r="G636" s="267"/>
      <c r="H636" s="267"/>
      <c r="I636" s="266"/>
      <c r="J636" s="304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</row>
    <row r="637" spans="1:21" ht="19" customHeight="1">
      <c r="A637" s="260"/>
      <c r="B637" s="260"/>
      <c r="C637" s="260"/>
      <c r="D637" s="260"/>
      <c r="E637" s="267"/>
      <c r="F637" s="267"/>
      <c r="G637" s="267"/>
      <c r="H637" s="267"/>
      <c r="I637" s="266"/>
      <c r="J637" s="304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</row>
    <row r="638" spans="1:21" ht="19" customHeight="1">
      <c r="A638" s="260"/>
      <c r="B638" s="260"/>
      <c r="C638" s="260"/>
      <c r="D638" s="260"/>
      <c r="E638" s="267"/>
      <c r="F638" s="267"/>
      <c r="G638" s="267"/>
      <c r="H638" s="267"/>
      <c r="I638" s="266"/>
      <c r="J638" s="304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</row>
    <row r="639" spans="1:21" ht="19" customHeight="1">
      <c r="A639" s="260"/>
      <c r="B639" s="260"/>
      <c r="C639" s="260"/>
      <c r="D639" s="260"/>
      <c r="E639" s="267"/>
      <c r="F639" s="267"/>
      <c r="G639" s="267"/>
      <c r="H639" s="267"/>
      <c r="I639" s="266"/>
      <c r="J639" s="304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</row>
    <row r="640" spans="1:21" ht="19" customHeight="1">
      <c r="A640" s="260"/>
      <c r="B640" s="260"/>
      <c r="C640" s="260"/>
      <c r="D640" s="260"/>
      <c r="E640" s="267"/>
      <c r="F640" s="267"/>
      <c r="G640" s="267"/>
      <c r="H640" s="267"/>
      <c r="I640" s="266"/>
      <c r="J640" s="304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</row>
    <row r="641" spans="1:21" ht="19" customHeight="1">
      <c r="A641" s="260"/>
      <c r="B641" s="260"/>
      <c r="C641" s="260"/>
      <c r="D641" s="260"/>
      <c r="E641" s="267"/>
      <c r="F641" s="267"/>
      <c r="G641" s="267"/>
      <c r="H641" s="267"/>
      <c r="I641" s="266"/>
      <c r="J641" s="304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</row>
    <row r="642" spans="1:21" ht="19" customHeight="1">
      <c r="A642" s="260"/>
      <c r="B642" s="260"/>
      <c r="C642" s="260"/>
      <c r="D642" s="260"/>
      <c r="E642" s="267"/>
      <c r="F642" s="267"/>
      <c r="G642" s="267"/>
      <c r="H642" s="267"/>
      <c r="I642" s="266"/>
      <c r="J642" s="304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</row>
    <row r="643" spans="1:21" ht="19" customHeight="1">
      <c r="A643" s="260"/>
      <c r="B643" s="260"/>
      <c r="C643" s="260"/>
      <c r="D643" s="260"/>
      <c r="E643" s="267"/>
      <c r="F643" s="267"/>
      <c r="G643" s="267"/>
      <c r="H643" s="267"/>
      <c r="I643" s="266"/>
      <c r="J643" s="304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</row>
    <row r="644" spans="1:21" ht="19" customHeight="1">
      <c r="A644" s="260"/>
      <c r="B644" s="260"/>
      <c r="C644" s="260"/>
      <c r="D644" s="260"/>
      <c r="E644" s="267"/>
      <c r="F644" s="267"/>
      <c r="G644" s="267"/>
      <c r="H644" s="267"/>
      <c r="I644" s="266"/>
      <c r="J644" s="304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</row>
    <row r="645" spans="1:21" ht="19" customHeight="1">
      <c r="A645" s="260"/>
      <c r="B645" s="260"/>
      <c r="C645" s="260"/>
      <c r="D645" s="260"/>
      <c r="E645" s="267"/>
      <c r="F645" s="267"/>
      <c r="G645" s="267"/>
      <c r="H645" s="267"/>
      <c r="I645" s="266"/>
      <c r="J645" s="304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</row>
    <row r="646" spans="1:21" ht="19" customHeight="1">
      <c r="A646" s="260"/>
      <c r="B646" s="260"/>
      <c r="C646" s="260"/>
      <c r="D646" s="260"/>
      <c r="E646" s="267"/>
      <c r="F646" s="267"/>
      <c r="G646" s="267"/>
      <c r="H646" s="267"/>
      <c r="I646" s="266"/>
      <c r="J646" s="304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</row>
    <row r="647" spans="1:21" ht="19" customHeight="1">
      <c r="A647" s="260"/>
      <c r="B647" s="260"/>
      <c r="C647" s="260"/>
      <c r="D647" s="260"/>
      <c r="E647" s="267"/>
      <c r="F647" s="267"/>
      <c r="G647" s="267"/>
      <c r="H647" s="267"/>
      <c r="I647" s="266"/>
      <c r="J647" s="304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</row>
    <row r="648" spans="1:21" ht="19" customHeight="1">
      <c r="A648" s="260"/>
      <c r="B648" s="260"/>
      <c r="C648" s="260"/>
      <c r="D648" s="260"/>
      <c r="E648" s="267"/>
      <c r="F648" s="267"/>
      <c r="G648" s="267"/>
      <c r="H648" s="267"/>
      <c r="I648" s="266"/>
      <c r="J648" s="304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</row>
    <row r="649" spans="1:21" ht="19" customHeight="1">
      <c r="A649" s="260"/>
      <c r="B649" s="260"/>
      <c r="C649" s="260"/>
      <c r="D649" s="260"/>
      <c r="E649" s="267"/>
      <c r="F649" s="267"/>
      <c r="G649" s="267"/>
      <c r="H649" s="267"/>
      <c r="I649" s="266"/>
      <c r="J649" s="304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</row>
    <row r="650" spans="1:21" ht="19" customHeight="1">
      <c r="A650" s="260"/>
      <c r="B650" s="260"/>
      <c r="C650" s="260"/>
      <c r="D650" s="260"/>
      <c r="E650" s="267"/>
      <c r="F650" s="267"/>
      <c r="G650" s="267"/>
      <c r="H650" s="267"/>
      <c r="I650" s="266"/>
      <c r="J650" s="304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</row>
    <row r="651" spans="1:21" ht="19" customHeight="1">
      <c r="A651" s="260"/>
      <c r="B651" s="260"/>
      <c r="C651" s="260"/>
      <c r="D651" s="260"/>
      <c r="E651" s="267"/>
      <c r="F651" s="267"/>
      <c r="G651" s="267"/>
      <c r="H651" s="267"/>
      <c r="I651" s="266"/>
      <c r="J651" s="304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</row>
    <row r="652" spans="1:21" ht="19" customHeight="1">
      <c r="A652" s="260"/>
      <c r="B652" s="260"/>
      <c r="C652" s="260"/>
      <c r="D652" s="260"/>
      <c r="E652" s="267"/>
      <c r="F652" s="267"/>
      <c r="G652" s="267"/>
      <c r="H652" s="267"/>
      <c r="I652" s="266"/>
      <c r="J652" s="304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</row>
    <row r="653" spans="1:21" ht="19" customHeight="1">
      <c r="A653" s="260"/>
      <c r="B653" s="260"/>
      <c r="C653" s="260"/>
      <c r="D653" s="260"/>
      <c r="E653" s="267"/>
      <c r="F653" s="267"/>
      <c r="G653" s="267"/>
      <c r="H653" s="267"/>
      <c r="I653" s="266"/>
      <c r="J653" s="304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</row>
    <row r="654" spans="1:21" ht="19" customHeight="1">
      <c r="A654" s="260"/>
      <c r="B654" s="260"/>
      <c r="C654" s="260"/>
      <c r="D654" s="260"/>
      <c r="E654" s="267"/>
      <c r="F654" s="267"/>
      <c r="G654" s="267"/>
      <c r="H654" s="267"/>
      <c r="I654" s="266"/>
      <c r="J654" s="304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</row>
    <row r="655" spans="1:21" ht="19" customHeight="1">
      <c r="A655" s="260"/>
      <c r="B655" s="260"/>
      <c r="C655" s="260"/>
      <c r="D655" s="260"/>
      <c r="E655" s="267"/>
      <c r="F655" s="267"/>
      <c r="G655" s="267"/>
      <c r="H655" s="267"/>
      <c r="I655" s="266"/>
      <c r="J655" s="304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</row>
    <row r="656" spans="1:21" ht="19" customHeight="1">
      <c r="A656" s="260"/>
      <c r="B656" s="260"/>
      <c r="C656" s="260"/>
      <c r="D656" s="260"/>
      <c r="E656" s="267"/>
      <c r="F656" s="267"/>
      <c r="G656" s="267"/>
      <c r="H656" s="267"/>
      <c r="I656" s="266"/>
      <c r="J656" s="304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</row>
    <row r="657" spans="1:21" ht="19" customHeight="1">
      <c r="A657" s="260"/>
      <c r="B657" s="260"/>
      <c r="C657" s="260"/>
      <c r="D657" s="260"/>
      <c r="E657" s="267"/>
      <c r="F657" s="267"/>
      <c r="G657" s="267"/>
      <c r="H657" s="267"/>
      <c r="I657" s="266"/>
      <c r="J657" s="304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</row>
    <row r="658" spans="1:21" ht="19" customHeight="1">
      <c r="A658" s="260"/>
      <c r="B658" s="260"/>
      <c r="C658" s="260"/>
      <c r="D658" s="260"/>
      <c r="E658" s="267"/>
      <c r="F658" s="267"/>
      <c r="G658" s="267"/>
      <c r="H658" s="267"/>
      <c r="I658" s="266"/>
      <c r="J658" s="304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</row>
    <row r="659" spans="1:21" ht="19" customHeight="1">
      <c r="A659" s="260"/>
      <c r="B659" s="260"/>
      <c r="C659" s="260"/>
      <c r="D659" s="260"/>
      <c r="E659" s="267"/>
      <c r="F659" s="267"/>
      <c r="G659" s="267"/>
      <c r="H659" s="267"/>
      <c r="I659" s="266"/>
      <c r="J659" s="304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</row>
    <row r="660" spans="1:21" ht="19" customHeight="1">
      <c r="A660" s="260"/>
      <c r="B660" s="260"/>
      <c r="C660" s="260"/>
      <c r="D660" s="260"/>
      <c r="E660" s="267"/>
      <c r="F660" s="267"/>
      <c r="G660" s="267"/>
      <c r="H660" s="267"/>
      <c r="I660" s="266"/>
      <c r="J660" s="304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</row>
    <row r="661" spans="1:21" ht="19" customHeight="1">
      <c r="A661" s="260"/>
      <c r="B661" s="260"/>
      <c r="C661" s="260"/>
      <c r="D661" s="260"/>
      <c r="E661" s="267"/>
      <c r="F661" s="267"/>
      <c r="G661" s="267"/>
      <c r="H661" s="267"/>
      <c r="I661" s="266"/>
      <c r="J661" s="304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</row>
    <row r="662" spans="1:21" ht="19" customHeight="1">
      <c r="A662" s="260"/>
      <c r="B662" s="260"/>
      <c r="C662" s="260"/>
      <c r="D662" s="260"/>
      <c r="E662" s="267"/>
      <c r="F662" s="267"/>
      <c r="G662" s="267"/>
      <c r="H662" s="267"/>
      <c r="I662" s="266"/>
      <c r="J662" s="304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</row>
    <row r="663" spans="1:21" ht="19" customHeight="1">
      <c r="A663" s="260"/>
      <c r="B663" s="260"/>
      <c r="C663" s="260"/>
      <c r="D663" s="260"/>
      <c r="E663" s="267"/>
      <c r="F663" s="267"/>
      <c r="G663" s="267"/>
      <c r="H663" s="267"/>
      <c r="I663" s="266"/>
      <c r="J663" s="304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</row>
    <row r="664" spans="1:21" ht="19" customHeight="1">
      <c r="A664" s="260"/>
      <c r="B664" s="260"/>
      <c r="C664" s="260"/>
      <c r="D664" s="260"/>
      <c r="E664" s="267"/>
      <c r="F664" s="267"/>
      <c r="G664" s="267"/>
      <c r="H664" s="267"/>
      <c r="I664" s="266"/>
      <c r="J664" s="304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</row>
    <row r="665" spans="1:21" ht="19" customHeight="1">
      <c r="A665" s="260"/>
      <c r="B665" s="260"/>
      <c r="C665" s="260"/>
      <c r="D665" s="260"/>
      <c r="E665" s="267"/>
      <c r="F665" s="267"/>
      <c r="G665" s="267"/>
      <c r="H665" s="267"/>
      <c r="I665" s="266"/>
      <c r="J665" s="304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</row>
    <row r="666" spans="1:21" ht="19" customHeight="1">
      <c r="A666" s="260"/>
      <c r="B666" s="260"/>
      <c r="C666" s="260"/>
      <c r="D666" s="260"/>
      <c r="E666" s="267"/>
      <c r="F666" s="267"/>
      <c r="G666" s="267"/>
      <c r="H666" s="267"/>
      <c r="I666" s="266"/>
      <c r="J666" s="304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</row>
    <row r="667" spans="1:21" ht="19" customHeight="1">
      <c r="A667" s="260"/>
      <c r="B667" s="260"/>
      <c r="C667" s="260"/>
      <c r="D667" s="260"/>
      <c r="E667" s="267"/>
      <c r="F667" s="267"/>
      <c r="G667" s="267"/>
      <c r="H667" s="267"/>
      <c r="I667" s="266"/>
      <c r="J667" s="304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</row>
    <row r="668" spans="1:21" ht="19" customHeight="1">
      <c r="A668" s="260"/>
      <c r="B668" s="260"/>
      <c r="C668" s="260"/>
      <c r="D668" s="260"/>
      <c r="E668" s="267"/>
      <c r="F668" s="267"/>
      <c r="G668" s="267"/>
      <c r="H668" s="267"/>
      <c r="I668" s="266"/>
      <c r="J668" s="304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</row>
    <row r="669" spans="1:21" ht="19" customHeight="1">
      <c r="A669" s="260"/>
      <c r="B669" s="260"/>
      <c r="C669" s="260"/>
      <c r="D669" s="260"/>
      <c r="E669" s="267"/>
      <c r="F669" s="267"/>
      <c r="G669" s="267"/>
      <c r="H669" s="267"/>
      <c r="I669" s="266"/>
      <c r="J669" s="304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</row>
    <row r="670" spans="1:21" ht="19" customHeight="1">
      <c r="A670" s="260"/>
      <c r="B670" s="260"/>
      <c r="C670" s="260"/>
      <c r="D670" s="260"/>
      <c r="E670" s="267"/>
      <c r="F670" s="267"/>
      <c r="G670" s="267"/>
      <c r="H670" s="267"/>
      <c r="I670" s="266"/>
      <c r="J670" s="304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</row>
    <row r="671" spans="1:21" ht="19" customHeight="1">
      <c r="A671" s="260"/>
      <c r="B671" s="260"/>
      <c r="C671" s="260"/>
      <c r="D671" s="260"/>
      <c r="E671" s="267"/>
      <c r="F671" s="267"/>
      <c r="G671" s="267"/>
      <c r="H671" s="267"/>
      <c r="I671" s="266"/>
      <c r="J671" s="304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</row>
    <row r="672" spans="1:21" ht="19" customHeight="1">
      <c r="A672" s="260"/>
      <c r="B672" s="260"/>
      <c r="C672" s="260"/>
      <c r="D672" s="260"/>
      <c r="E672" s="267"/>
      <c r="F672" s="267"/>
      <c r="G672" s="267"/>
      <c r="H672" s="267"/>
      <c r="I672" s="266"/>
      <c r="J672" s="304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</row>
    <row r="673" spans="1:21" ht="19" customHeight="1">
      <c r="A673" s="260"/>
      <c r="B673" s="260"/>
      <c r="C673" s="260"/>
      <c r="D673" s="260"/>
      <c r="E673" s="267"/>
      <c r="F673" s="267"/>
      <c r="G673" s="267"/>
      <c r="H673" s="267"/>
      <c r="I673" s="266"/>
      <c r="J673" s="304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</row>
    <row r="674" spans="1:21" ht="19" customHeight="1">
      <c r="A674" s="260"/>
      <c r="B674" s="260"/>
      <c r="C674" s="260"/>
      <c r="D674" s="260"/>
      <c r="E674" s="267"/>
      <c r="F674" s="267"/>
      <c r="G674" s="267"/>
      <c r="H674" s="267"/>
      <c r="I674" s="266"/>
      <c r="J674" s="304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</row>
    <row r="675" spans="1:21" ht="19" customHeight="1">
      <c r="A675" s="260"/>
      <c r="B675" s="260"/>
      <c r="C675" s="260"/>
      <c r="D675" s="260"/>
      <c r="E675" s="267"/>
      <c r="F675" s="267"/>
      <c r="G675" s="267"/>
      <c r="H675" s="267"/>
      <c r="I675" s="266"/>
      <c r="J675" s="304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</row>
    <row r="676" spans="1:21" ht="19" customHeight="1">
      <c r="A676" s="260"/>
      <c r="B676" s="260"/>
      <c r="C676" s="260"/>
      <c r="D676" s="260"/>
      <c r="E676" s="267"/>
      <c r="F676" s="267"/>
      <c r="G676" s="267"/>
      <c r="H676" s="267"/>
      <c r="I676" s="266"/>
      <c r="J676" s="304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</row>
    <row r="677" spans="1:21" ht="19" customHeight="1">
      <c r="A677" s="260"/>
      <c r="B677" s="260"/>
      <c r="C677" s="260"/>
      <c r="D677" s="260"/>
      <c r="E677" s="267"/>
      <c r="F677" s="267"/>
      <c r="G677" s="267"/>
      <c r="H677" s="267"/>
      <c r="I677" s="266"/>
      <c r="J677" s="304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</row>
    <row r="678" spans="1:21" ht="19" customHeight="1">
      <c r="A678" s="260"/>
      <c r="B678" s="260"/>
      <c r="C678" s="260"/>
      <c r="D678" s="260"/>
      <c r="E678" s="267"/>
      <c r="F678" s="267"/>
      <c r="G678" s="267"/>
      <c r="H678" s="267"/>
      <c r="I678" s="266"/>
      <c r="J678" s="304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</row>
    <row r="679" spans="1:21" ht="19" customHeight="1">
      <c r="A679" s="260"/>
      <c r="B679" s="260"/>
      <c r="C679" s="260"/>
      <c r="D679" s="260"/>
      <c r="E679" s="267"/>
      <c r="F679" s="267"/>
      <c r="G679" s="267"/>
      <c r="H679" s="267"/>
      <c r="I679" s="266"/>
      <c r="J679" s="304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</row>
    <row r="680" spans="1:21" ht="19" customHeight="1">
      <c r="A680" s="260"/>
      <c r="B680" s="260"/>
      <c r="C680" s="260"/>
      <c r="D680" s="260"/>
      <c r="E680" s="267"/>
      <c r="F680" s="267"/>
      <c r="G680" s="267"/>
      <c r="H680" s="267"/>
      <c r="I680" s="266"/>
      <c r="J680" s="304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</row>
    <row r="681" spans="1:21" ht="19" customHeight="1">
      <c r="A681" s="260"/>
      <c r="B681" s="260"/>
      <c r="C681" s="260"/>
      <c r="D681" s="260"/>
      <c r="E681" s="267"/>
      <c r="F681" s="267"/>
      <c r="G681" s="267"/>
      <c r="H681" s="267"/>
      <c r="I681" s="266"/>
      <c r="J681" s="304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</row>
    <row r="682" spans="1:21" ht="19" customHeight="1">
      <c r="A682" s="260"/>
      <c r="B682" s="260"/>
      <c r="C682" s="260"/>
      <c r="D682" s="260"/>
      <c r="E682" s="267"/>
      <c r="F682" s="267"/>
      <c r="G682" s="267"/>
      <c r="H682" s="267"/>
      <c r="I682" s="266"/>
      <c r="J682" s="304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</row>
    <row r="683" spans="1:21" ht="19" customHeight="1">
      <c r="A683" s="260"/>
      <c r="B683" s="260"/>
      <c r="C683" s="260"/>
      <c r="D683" s="260"/>
      <c r="E683" s="267"/>
      <c r="F683" s="267"/>
      <c r="G683" s="267"/>
      <c r="H683" s="267"/>
      <c r="I683" s="266"/>
      <c r="J683" s="304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</row>
    <row r="684" spans="1:21" ht="19" customHeight="1">
      <c r="A684" s="260"/>
      <c r="B684" s="260"/>
      <c r="C684" s="260"/>
      <c r="D684" s="260"/>
      <c r="E684" s="267"/>
      <c r="F684" s="267"/>
      <c r="G684" s="267"/>
      <c r="H684" s="267"/>
      <c r="I684" s="266"/>
      <c r="J684" s="304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</row>
    <row r="685" spans="1:21" ht="19" customHeight="1">
      <c r="A685" s="260"/>
      <c r="B685" s="260"/>
      <c r="C685" s="260"/>
      <c r="D685" s="260"/>
      <c r="E685" s="267"/>
      <c r="F685" s="267"/>
      <c r="G685" s="267"/>
      <c r="H685" s="267"/>
      <c r="I685" s="266"/>
      <c r="J685" s="304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</row>
    <row r="686" spans="1:21" ht="19" customHeight="1">
      <c r="A686" s="260"/>
      <c r="B686" s="260"/>
      <c r="C686" s="260"/>
      <c r="D686" s="260"/>
      <c r="E686" s="267"/>
      <c r="F686" s="267"/>
      <c r="G686" s="267"/>
      <c r="H686" s="267"/>
      <c r="I686" s="266"/>
      <c r="J686" s="304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</row>
    <row r="687" spans="1:21" ht="19" customHeight="1">
      <c r="A687" s="260"/>
      <c r="B687" s="260"/>
      <c r="C687" s="260"/>
      <c r="D687" s="260"/>
      <c r="E687" s="267"/>
      <c r="F687" s="267"/>
      <c r="G687" s="267"/>
      <c r="H687" s="267"/>
      <c r="I687" s="266"/>
      <c r="J687" s="304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</row>
    <row r="688" spans="1:21" ht="19" customHeight="1">
      <c r="A688" s="260"/>
      <c r="B688" s="260"/>
      <c r="C688" s="260"/>
      <c r="D688" s="260"/>
      <c r="E688" s="267"/>
      <c r="F688" s="267"/>
      <c r="G688" s="267"/>
      <c r="H688" s="267"/>
      <c r="I688" s="266"/>
      <c r="J688" s="304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</row>
    <row r="689" spans="1:21" ht="19" customHeight="1">
      <c r="A689" s="260"/>
      <c r="B689" s="260"/>
      <c r="C689" s="260"/>
      <c r="D689" s="260"/>
      <c r="E689" s="267"/>
      <c r="F689" s="267"/>
      <c r="G689" s="267"/>
      <c r="H689" s="267"/>
      <c r="I689" s="266"/>
      <c r="J689" s="304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</row>
    <row r="690" spans="1:21" ht="19" customHeight="1">
      <c r="A690" s="260"/>
      <c r="B690" s="260"/>
      <c r="C690" s="260"/>
      <c r="D690" s="260"/>
      <c r="E690" s="267"/>
      <c r="F690" s="267"/>
      <c r="G690" s="267"/>
      <c r="H690" s="267"/>
      <c r="I690" s="266"/>
      <c r="J690" s="304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</row>
    <row r="691" spans="1:21" ht="19" customHeight="1">
      <c r="A691" s="260"/>
      <c r="B691" s="260"/>
      <c r="C691" s="260"/>
      <c r="D691" s="260"/>
      <c r="E691" s="267"/>
      <c r="F691" s="267"/>
      <c r="G691" s="267"/>
      <c r="H691" s="267"/>
      <c r="I691" s="266"/>
      <c r="J691" s="304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</row>
    <row r="692" spans="1:21" ht="19" customHeight="1">
      <c r="A692" s="260"/>
      <c r="B692" s="260"/>
      <c r="C692" s="260"/>
      <c r="D692" s="260"/>
      <c r="E692" s="267"/>
      <c r="F692" s="267"/>
      <c r="G692" s="267"/>
      <c r="H692" s="267"/>
      <c r="I692" s="266"/>
      <c r="J692" s="304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</row>
    <row r="693" spans="1:21" ht="19" customHeight="1">
      <c r="A693" s="260"/>
      <c r="B693" s="260"/>
      <c r="C693" s="260"/>
      <c r="D693" s="260"/>
      <c r="E693" s="267"/>
      <c r="F693" s="267"/>
      <c r="G693" s="267"/>
      <c r="H693" s="267"/>
      <c r="I693" s="266"/>
      <c r="J693" s="304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</row>
    <row r="694" spans="1:21" ht="19" customHeight="1">
      <c r="A694" s="260"/>
      <c r="B694" s="260"/>
      <c r="C694" s="260"/>
      <c r="D694" s="260"/>
      <c r="E694" s="267"/>
      <c r="F694" s="267"/>
      <c r="G694" s="267"/>
      <c r="H694" s="267"/>
      <c r="I694" s="266"/>
      <c r="J694" s="304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</row>
    <row r="695" spans="1:21" ht="19" customHeight="1">
      <c r="A695" s="260"/>
      <c r="B695" s="260"/>
      <c r="C695" s="260"/>
      <c r="D695" s="260"/>
      <c r="E695" s="267"/>
      <c r="F695" s="267"/>
      <c r="G695" s="267"/>
      <c r="H695" s="267"/>
      <c r="I695" s="266"/>
      <c r="J695" s="304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</row>
    <row r="696" spans="1:21" ht="19" customHeight="1">
      <c r="A696" s="260"/>
      <c r="B696" s="260"/>
      <c r="C696" s="260"/>
      <c r="D696" s="260"/>
      <c r="E696" s="267"/>
      <c r="F696" s="267"/>
      <c r="G696" s="267"/>
      <c r="H696" s="267"/>
      <c r="I696" s="266"/>
      <c r="J696" s="304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</row>
    <row r="697" spans="1:21" ht="19" customHeight="1">
      <c r="A697" s="260"/>
      <c r="B697" s="260"/>
      <c r="C697" s="260"/>
      <c r="D697" s="260"/>
      <c r="E697" s="267"/>
      <c r="F697" s="267"/>
      <c r="G697" s="267"/>
      <c r="H697" s="267"/>
      <c r="I697" s="266"/>
      <c r="J697" s="304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</row>
    <row r="698" spans="1:21" ht="19" customHeight="1">
      <c r="A698" s="260"/>
      <c r="B698" s="260"/>
      <c r="C698" s="260"/>
      <c r="D698" s="260"/>
      <c r="E698" s="267"/>
      <c r="F698" s="267"/>
      <c r="G698" s="267"/>
      <c r="H698" s="267"/>
      <c r="I698" s="266"/>
      <c r="J698" s="304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</row>
    <row r="699" spans="1:21" ht="19" customHeight="1">
      <c r="A699" s="260"/>
      <c r="B699" s="260"/>
      <c r="C699" s="260"/>
      <c r="D699" s="260"/>
      <c r="E699" s="267"/>
      <c r="F699" s="267"/>
      <c r="G699" s="267"/>
      <c r="H699" s="267"/>
      <c r="I699" s="266"/>
      <c r="J699" s="304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</row>
    <row r="700" spans="1:21" ht="19" customHeight="1">
      <c r="A700" s="260"/>
      <c r="B700" s="260"/>
      <c r="C700" s="260"/>
      <c r="D700" s="260"/>
      <c r="E700" s="267"/>
      <c r="F700" s="267"/>
      <c r="G700" s="267"/>
      <c r="H700" s="267"/>
      <c r="I700" s="266"/>
      <c r="J700" s="304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</row>
    <row r="701" spans="1:21" ht="19" customHeight="1">
      <c r="A701" s="260"/>
      <c r="B701" s="260"/>
      <c r="C701" s="260"/>
      <c r="D701" s="260"/>
      <c r="E701" s="267"/>
      <c r="F701" s="267"/>
      <c r="G701" s="267"/>
      <c r="H701" s="267"/>
      <c r="I701" s="266"/>
      <c r="J701" s="304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</row>
    <row r="702" spans="1:21" ht="19" customHeight="1">
      <c r="A702" s="260"/>
      <c r="B702" s="260"/>
      <c r="C702" s="260"/>
      <c r="D702" s="260"/>
      <c r="E702" s="267"/>
      <c r="F702" s="267"/>
      <c r="G702" s="267"/>
      <c r="H702" s="267"/>
      <c r="I702" s="266"/>
      <c r="J702" s="304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</row>
    <row r="703" spans="1:21" ht="19" customHeight="1">
      <c r="A703" s="260"/>
      <c r="B703" s="260"/>
      <c r="C703" s="260"/>
      <c r="D703" s="260"/>
      <c r="E703" s="267"/>
      <c r="F703" s="267"/>
      <c r="G703" s="267"/>
      <c r="H703" s="267"/>
      <c r="I703" s="266"/>
      <c r="J703" s="304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</row>
    <row r="704" spans="1:21" ht="19" customHeight="1">
      <c r="A704" s="260"/>
      <c r="B704" s="260"/>
      <c r="C704" s="260"/>
      <c r="D704" s="260"/>
      <c r="E704" s="267"/>
      <c r="F704" s="267"/>
      <c r="G704" s="267"/>
      <c r="H704" s="267"/>
      <c r="I704" s="266"/>
      <c r="J704" s="304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</row>
    <row r="705" spans="1:21" ht="19" customHeight="1">
      <c r="A705" s="260"/>
      <c r="B705" s="260"/>
      <c r="C705" s="260"/>
      <c r="D705" s="260"/>
      <c r="E705" s="267"/>
      <c r="F705" s="267"/>
      <c r="G705" s="267"/>
      <c r="H705" s="267"/>
      <c r="I705" s="266"/>
      <c r="J705" s="304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</row>
    <row r="706" spans="1:21" ht="19" customHeight="1">
      <c r="A706" s="260"/>
      <c r="B706" s="260"/>
      <c r="C706" s="260"/>
      <c r="D706" s="260"/>
      <c r="E706" s="267"/>
      <c r="F706" s="267"/>
      <c r="G706" s="267"/>
      <c r="H706" s="267"/>
      <c r="I706" s="266"/>
      <c r="J706" s="304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</row>
    <row r="707" spans="1:21" ht="19" customHeight="1">
      <c r="A707" s="260"/>
      <c r="B707" s="260"/>
      <c r="C707" s="260"/>
      <c r="D707" s="260"/>
      <c r="E707" s="267"/>
      <c r="F707" s="267"/>
      <c r="G707" s="267"/>
      <c r="H707" s="267"/>
      <c r="I707" s="266"/>
      <c r="J707" s="304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</row>
    <row r="708" spans="1:21" ht="19" customHeight="1">
      <c r="A708" s="260"/>
      <c r="B708" s="260"/>
      <c r="C708" s="260"/>
      <c r="D708" s="260"/>
      <c r="E708" s="267"/>
      <c r="F708" s="267"/>
      <c r="G708" s="267"/>
      <c r="H708" s="267"/>
      <c r="I708" s="266"/>
      <c r="J708" s="304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</row>
    <row r="709" spans="1:21" ht="19" customHeight="1">
      <c r="A709" s="260"/>
      <c r="B709" s="260"/>
      <c r="C709" s="260"/>
      <c r="D709" s="260"/>
      <c r="E709" s="267"/>
      <c r="F709" s="267"/>
      <c r="G709" s="267"/>
      <c r="H709" s="267"/>
      <c r="I709" s="266"/>
      <c r="J709" s="304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</row>
    <row r="710" spans="1:21" ht="19" customHeight="1">
      <c r="A710" s="260"/>
      <c r="B710" s="260"/>
      <c r="C710" s="260"/>
      <c r="D710" s="260"/>
      <c r="E710" s="267"/>
      <c r="F710" s="267"/>
      <c r="G710" s="267"/>
      <c r="H710" s="267"/>
      <c r="I710" s="266"/>
      <c r="J710" s="304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</row>
    <row r="711" spans="1:21" ht="19" customHeight="1">
      <c r="A711" s="260"/>
      <c r="B711" s="260"/>
      <c r="C711" s="260"/>
      <c r="D711" s="260"/>
      <c r="E711" s="267"/>
      <c r="F711" s="267"/>
      <c r="G711" s="267"/>
      <c r="H711" s="267"/>
      <c r="I711" s="266"/>
      <c r="J711" s="304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</row>
    <row r="712" spans="1:21" ht="19" customHeight="1">
      <c r="A712" s="260"/>
      <c r="B712" s="260"/>
      <c r="C712" s="260"/>
      <c r="D712" s="260"/>
      <c r="E712" s="267"/>
      <c r="F712" s="267"/>
      <c r="G712" s="267"/>
      <c r="H712" s="267"/>
      <c r="I712" s="266"/>
      <c r="J712" s="304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</row>
    <row r="713" spans="1:21" ht="19" customHeight="1">
      <c r="A713" s="260"/>
      <c r="B713" s="260"/>
      <c r="C713" s="260"/>
      <c r="D713" s="260"/>
      <c r="E713" s="267"/>
      <c r="F713" s="267"/>
      <c r="G713" s="267"/>
      <c r="H713" s="267"/>
      <c r="I713" s="266"/>
      <c r="J713" s="304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</row>
    <row r="714" spans="1:21" ht="19" customHeight="1">
      <c r="A714" s="260"/>
      <c r="B714" s="260"/>
      <c r="C714" s="260"/>
      <c r="D714" s="260"/>
      <c r="E714" s="267"/>
      <c r="F714" s="267"/>
      <c r="G714" s="267"/>
      <c r="H714" s="267"/>
      <c r="I714" s="266"/>
      <c r="J714" s="304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</row>
    <row r="715" spans="1:21" ht="19" customHeight="1">
      <c r="A715" s="260"/>
      <c r="B715" s="260"/>
      <c r="C715" s="260"/>
      <c r="D715" s="260"/>
      <c r="E715" s="267"/>
      <c r="F715" s="267"/>
      <c r="G715" s="267"/>
      <c r="H715" s="267"/>
      <c r="I715" s="266"/>
      <c r="J715" s="304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</row>
    <row r="716" spans="1:21" ht="19" customHeight="1">
      <c r="A716" s="260"/>
      <c r="B716" s="260"/>
      <c r="C716" s="260"/>
      <c r="D716" s="260"/>
      <c r="E716" s="267"/>
      <c r="F716" s="267"/>
      <c r="G716" s="267"/>
      <c r="H716" s="267"/>
      <c r="I716" s="266"/>
      <c r="J716" s="304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</row>
    <row r="717" spans="1:21" ht="19" customHeight="1">
      <c r="A717" s="260"/>
      <c r="B717" s="260"/>
      <c r="C717" s="260"/>
      <c r="D717" s="260"/>
      <c r="E717" s="267"/>
      <c r="F717" s="267"/>
      <c r="G717" s="267"/>
      <c r="H717" s="267"/>
      <c r="I717" s="266"/>
      <c r="J717" s="304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</row>
    <row r="718" spans="1:21" ht="19" customHeight="1">
      <c r="A718" s="260"/>
      <c r="B718" s="260"/>
      <c r="C718" s="260"/>
      <c r="D718" s="260"/>
      <c r="E718" s="267"/>
      <c r="F718" s="267"/>
      <c r="G718" s="267"/>
      <c r="H718" s="267"/>
      <c r="I718" s="266"/>
      <c r="J718" s="304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</row>
    <row r="719" spans="1:21" ht="19" customHeight="1">
      <c r="A719" s="260"/>
      <c r="B719" s="260"/>
      <c r="C719" s="260"/>
      <c r="D719" s="260"/>
      <c r="E719" s="267"/>
      <c r="F719" s="267"/>
      <c r="G719" s="267"/>
      <c r="H719" s="267"/>
      <c r="I719" s="266"/>
      <c r="J719" s="304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</row>
    <row r="720" spans="1:21" ht="19" customHeight="1">
      <c r="A720" s="260"/>
      <c r="B720" s="260"/>
      <c r="C720" s="260"/>
      <c r="D720" s="260"/>
      <c r="E720" s="267"/>
      <c r="F720" s="267"/>
      <c r="G720" s="267"/>
      <c r="H720" s="267"/>
      <c r="I720" s="266"/>
      <c r="J720" s="304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</row>
    <row r="721" spans="1:21" ht="19" customHeight="1">
      <c r="A721" s="260"/>
      <c r="B721" s="260"/>
      <c r="C721" s="260"/>
      <c r="D721" s="260"/>
      <c r="E721" s="267"/>
      <c r="F721" s="267"/>
      <c r="G721" s="267"/>
      <c r="H721" s="267"/>
      <c r="I721" s="266"/>
      <c r="J721" s="304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</row>
    <row r="722" spans="1:21" ht="19" customHeight="1">
      <c r="A722" s="260"/>
      <c r="B722" s="260"/>
      <c r="C722" s="260"/>
      <c r="D722" s="260"/>
      <c r="E722" s="267"/>
      <c r="F722" s="267"/>
      <c r="G722" s="267"/>
      <c r="H722" s="267"/>
      <c r="I722" s="266"/>
      <c r="J722" s="304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</row>
    <row r="723" spans="1:21" ht="19" customHeight="1">
      <c r="A723" s="260"/>
      <c r="B723" s="260"/>
      <c r="C723" s="260"/>
      <c r="D723" s="260"/>
      <c r="E723" s="267"/>
      <c r="F723" s="267"/>
      <c r="G723" s="267"/>
      <c r="H723" s="267"/>
      <c r="I723" s="266"/>
      <c r="J723" s="304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</row>
    <row r="724" spans="1:21" ht="19" customHeight="1">
      <c r="A724" s="260"/>
      <c r="B724" s="260"/>
      <c r="C724" s="260"/>
      <c r="D724" s="260"/>
      <c r="E724" s="267"/>
      <c r="F724" s="267"/>
      <c r="G724" s="267"/>
      <c r="H724" s="267"/>
      <c r="I724" s="266"/>
      <c r="J724" s="304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</row>
    <row r="725" spans="1:21" ht="19" customHeight="1">
      <c r="A725" s="260"/>
      <c r="B725" s="260"/>
      <c r="C725" s="260"/>
      <c r="D725" s="260"/>
      <c r="E725" s="267"/>
      <c r="F725" s="267"/>
      <c r="G725" s="267"/>
      <c r="H725" s="267"/>
      <c r="I725" s="266"/>
      <c r="J725" s="304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</row>
    <row r="726" spans="1:21" ht="19" customHeight="1">
      <c r="A726" s="260"/>
      <c r="B726" s="260"/>
      <c r="C726" s="260"/>
      <c r="D726" s="260"/>
      <c r="E726" s="267"/>
      <c r="F726" s="267"/>
      <c r="G726" s="267"/>
      <c r="H726" s="267"/>
      <c r="I726" s="266"/>
      <c r="J726" s="304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</row>
    <row r="727" spans="1:21" ht="19" customHeight="1">
      <c r="A727" s="260"/>
      <c r="B727" s="260"/>
      <c r="C727" s="260"/>
      <c r="D727" s="260"/>
      <c r="E727" s="267"/>
      <c r="F727" s="267"/>
      <c r="G727" s="267"/>
      <c r="H727" s="267"/>
      <c r="I727" s="266"/>
      <c r="J727" s="304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</row>
    <row r="728" spans="1:21" ht="19" customHeight="1">
      <c r="A728" s="260"/>
      <c r="B728" s="260"/>
      <c r="C728" s="260"/>
      <c r="D728" s="260"/>
      <c r="E728" s="267"/>
      <c r="F728" s="267"/>
      <c r="G728" s="267"/>
      <c r="H728" s="267"/>
      <c r="I728" s="266"/>
      <c r="J728" s="304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</row>
    <row r="729" spans="1:21" ht="19" customHeight="1">
      <c r="A729" s="260"/>
      <c r="B729" s="260"/>
      <c r="C729" s="260"/>
      <c r="D729" s="260"/>
      <c r="E729" s="267"/>
      <c r="F729" s="267"/>
      <c r="G729" s="267"/>
      <c r="H729" s="267"/>
      <c r="I729" s="266"/>
      <c r="J729" s="304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</row>
    <row r="730" spans="1:21" ht="19" customHeight="1">
      <c r="A730" s="260"/>
      <c r="B730" s="260"/>
      <c r="C730" s="260"/>
      <c r="D730" s="260"/>
      <c r="E730" s="267"/>
      <c r="F730" s="267"/>
      <c r="G730" s="267"/>
      <c r="H730" s="267"/>
      <c r="I730" s="266"/>
      <c r="J730" s="304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</row>
    <row r="731" spans="1:21" ht="19" customHeight="1">
      <c r="A731" s="260"/>
      <c r="B731" s="260"/>
      <c r="C731" s="260"/>
      <c r="D731" s="260"/>
      <c r="E731" s="267"/>
      <c r="F731" s="267"/>
      <c r="G731" s="267"/>
      <c r="H731" s="267"/>
      <c r="I731" s="266"/>
      <c r="J731" s="304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</row>
    <row r="732" spans="1:21" ht="19" customHeight="1">
      <c r="A732" s="260"/>
      <c r="B732" s="260"/>
      <c r="C732" s="260"/>
      <c r="D732" s="260"/>
      <c r="E732" s="267"/>
      <c r="F732" s="267"/>
      <c r="G732" s="267"/>
      <c r="H732" s="267"/>
      <c r="I732" s="266"/>
      <c r="J732" s="304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</row>
    <row r="733" spans="1:21" ht="19" customHeight="1">
      <c r="A733" s="260"/>
      <c r="B733" s="260"/>
      <c r="C733" s="260"/>
      <c r="D733" s="260"/>
      <c r="E733" s="267"/>
      <c r="F733" s="267"/>
      <c r="G733" s="267"/>
      <c r="H733" s="267"/>
      <c r="I733" s="266"/>
      <c r="J733" s="304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</row>
    <row r="734" spans="1:21" ht="19" customHeight="1">
      <c r="A734" s="260"/>
      <c r="B734" s="260"/>
      <c r="C734" s="260"/>
      <c r="D734" s="260"/>
      <c r="E734" s="267"/>
      <c r="F734" s="267"/>
      <c r="G734" s="267"/>
      <c r="H734" s="267"/>
      <c r="I734" s="266"/>
      <c r="J734" s="304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</row>
    <row r="735" spans="1:21" ht="19" customHeight="1">
      <c r="A735" s="260"/>
      <c r="B735" s="260"/>
      <c r="C735" s="260"/>
      <c r="D735" s="260"/>
      <c r="E735" s="267"/>
      <c r="F735" s="267"/>
      <c r="G735" s="267"/>
      <c r="H735" s="267"/>
      <c r="I735" s="266"/>
      <c r="J735" s="304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</row>
    <row r="736" spans="1:21" ht="19" customHeight="1">
      <c r="A736" s="260"/>
      <c r="B736" s="260"/>
      <c r="C736" s="260"/>
      <c r="D736" s="260"/>
      <c r="E736" s="267"/>
      <c r="F736" s="267"/>
      <c r="G736" s="267"/>
      <c r="H736" s="267"/>
      <c r="I736" s="266"/>
      <c r="J736" s="304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</row>
    <row r="737" spans="1:21" ht="19" customHeight="1">
      <c r="A737" s="260"/>
      <c r="B737" s="260"/>
      <c r="C737" s="260"/>
      <c r="D737" s="260"/>
      <c r="E737" s="267"/>
      <c r="F737" s="267"/>
      <c r="G737" s="267"/>
      <c r="H737" s="267"/>
      <c r="I737" s="266"/>
      <c r="J737" s="304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</row>
    <row r="738" spans="1:21" ht="19" customHeight="1">
      <c r="A738" s="260"/>
      <c r="B738" s="260"/>
      <c r="C738" s="260"/>
      <c r="D738" s="260"/>
      <c r="E738" s="267"/>
      <c r="F738" s="267"/>
      <c r="G738" s="267"/>
      <c r="H738" s="267"/>
      <c r="I738" s="266"/>
      <c r="J738" s="304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</row>
    <row r="739" spans="1:21" ht="19" customHeight="1">
      <c r="A739" s="260"/>
      <c r="B739" s="260"/>
      <c r="C739" s="260"/>
      <c r="D739" s="260"/>
      <c r="E739" s="267"/>
      <c r="F739" s="267"/>
      <c r="G739" s="267"/>
      <c r="H739" s="267"/>
      <c r="I739" s="266"/>
      <c r="J739" s="304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</row>
    <row r="740" spans="1:21" ht="19" customHeight="1">
      <c r="A740" s="260"/>
      <c r="B740" s="260"/>
      <c r="C740" s="260"/>
      <c r="D740" s="260"/>
      <c r="E740" s="267"/>
      <c r="F740" s="267"/>
      <c r="G740" s="267"/>
      <c r="H740" s="267"/>
      <c r="I740" s="266"/>
      <c r="J740" s="304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</row>
    <row r="741" spans="1:21" ht="19" customHeight="1">
      <c r="A741" s="260"/>
      <c r="B741" s="260"/>
      <c r="C741" s="260"/>
      <c r="D741" s="260"/>
      <c r="E741" s="267"/>
      <c r="F741" s="267"/>
      <c r="G741" s="267"/>
      <c r="H741" s="267"/>
      <c r="I741" s="266"/>
      <c r="J741" s="304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</row>
    <row r="742" spans="1:21" ht="19" customHeight="1">
      <c r="A742" s="260"/>
      <c r="B742" s="260"/>
      <c r="C742" s="260"/>
      <c r="D742" s="260"/>
      <c r="E742" s="267"/>
      <c r="F742" s="267"/>
      <c r="G742" s="267"/>
      <c r="H742" s="267"/>
      <c r="I742" s="266"/>
      <c r="J742" s="304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</row>
    <row r="743" spans="1:21" ht="19" customHeight="1">
      <c r="A743" s="260"/>
      <c r="B743" s="260"/>
      <c r="C743" s="260"/>
      <c r="D743" s="260"/>
      <c r="E743" s="267"/>
      <c r="F743" s="267"/>
      <c r="G743" s="267"/>
      <c r="H743" s="267"/>
      <c r="I743" s="266"/>
      <c r="J743" s="304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</row>
    <row r="744" spans="1:21" ht="19" customHeight="1">
      <c r="A744" s="260"/>
      <c r="B744" s="260"/>
      <c r="C744" s="260"/>
      <c r="D744" s="260"/>
      <c r="E744" s="267"/>
      <c r="F744" s="267"/>
      <c r="G744" s="267"/>
      <c r="H744" s="267"/>
      <c r="I744" s="266"/>
      <c r="J744" s="304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</row>
    <row r="745" spans="1:21" ht="19" customHeight="1">
      <c r="A745" s="260"/>
      <c r="B745" s="260"/>
      <c r="C745" s="260"/>
      <c r="D745" s="260"/>
      <c r="E745" s="267"/>
      <c r="F745" s="267"/>
      <c r="G745" s="267"/>
      <c r="H745" s="267"/>
      <c r="I745" s="266"/>
      <c r="J745" s="304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</row>
    <row r="746" spans="1:21" ht="19" customHeight="1">
      <c r="A746" s="260"/>
      <c r="B746" s="260"/>
      <c r="C746" s="260"/>
      <c r="D746" s="260"/>
      <c r="E746" s="267"/>
      <c r="F746" s="267"/>
      <c r="G746" s="267"/>
      <c r="H746" s="267"/>
      <c r="I746" s="266"/>
      <c r="J746" s="304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</row>
    <row r="747" spans="1:21" ht="19" customHeight="1">
      <c r="A747" s="260"/>
      <c r="B747" s="260"/>
      <c r="C747" s="260"/>
      <c r="D747" s="260"/>
      <c r="E747" s="267"/>
      <c r="F747" s="267"/>
      <c r="G747" s="267"/>
      <c r="H747" s="267"/>
      <c r="I747" s="266"/>
      <c r="J747" s="304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</row>
    <row r="748" spans="1:21" ht="19" customHeight="1">
      <c r="A748" s="260"/>
      <c r="B748" s="260"/>
      <c r="C748" s="260"/>
      <c r="D748" s="260"/>
      <c r="E748" s="267"/>
      <c r="F748" s="267"/>
      <c r="G748" s="267"/>
      <c r="H748" s="267"/>
      <c r="I748" s="266"/>
      <c r="J748" s="304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</row>
    <row r="749" spans="1:21" ht="19" customHeight="1">
      <c r="A749" s="260"/>
      <c r="B749" s="260"/>
      <c r="C749" s="260"/>
      <c r="D749" s="260"/>
      <c r="E749" s="267"/>
      <c r="F749" s="267"/>
      <c r="G749" s="267"/>
      <c r="H749" s="267"/>
      <c r="I749" s="266"/>
      <c r="J749" s="304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</row>
    <row r="750" spans="1:21" ht="19" customHeight="1">
      <c r="A750" s="260"/>
      <c r="B750" s="260"/>
      <c r="C750" s="260"/>
      <c r="D750" s="260"/>
      <c r="E750" s="267"/>
      <c r="F750" s="267"/>
      <c r="G750" s="267"/>
      <c r="H750" s="267"/>
      <c r="I750" s="266"/>
      <c r="J750" s="304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</row>
    <row r="751" spans="1:21" ht="19" customHeight="1">
      <c r="A751" s="260"/>
      <c r="B751" s="260"/>
      <c r="C751" s="260"/>
      <c r="D751" s="260"/>
      <c r="E751" s="267"/>
      <c r="F751" s="267"/>
      <c r="G751" s="267"/>
      <c r="H751" s="267"/>
      <c r="I751" s="266"/>
      <c r="J751" s="304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</row>
    <row r="752" spans="1:21" ht="19" customHeight="1">
      <c r="A752" s="260"/>
      <c r="B752" s="260"/>
      <c r="C752" s="260"/>
      <c r="D752" s="260"/>
      <c r="E752" s="267"/>
      <c r="F752" s="267"/>
      <c r="G752" s="267"/>
      <c r="H752" s="267"/>
      <c r="I752" s="266"/>
      <c r="J752" s="304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</row>
    <row r="753" spans="1:21" ht="19" customHeight="1">
      <c r="A753" s="260"/>
      <c r="B753" s="260"/>
      <c r="C753" s="260"/>
      <c r="D753" s="260"/>
      <c r="E753" s="267"/>
      <c r="F753" s="267"/>
      <c r="G753" s="267"/>
      <c r="H753" s="267"/>
      <c r="I753" s="266"/>
      <c r="J753" s="304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</row>
    <row r="754" spans="1:21" ht="19" customHeight="1">
      <c r="A754" s="260"/>
      <c r="B754" s="260"/>
      <c r="C754" s="260"/>
      <c r="D754" s="260"/>
      <c r="E754" s="267"/>
      <c r="F754" s="267"/>
      <c r="G754" s="267"/>
      <c r="H754" s="267"/>
      <c r="I754" s="266"/>
      <c r="J754" s="304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</row>
    <row r="755" spans="1:21" ht="19" customHeight="1">
      <c r="A755" s="260"/>
      <c r="B755" s="260"/>
      <c r="C755" s="260"/>
      <c r="D755" s="260"/>
      <c r="E755" s="267"/>
      <c r="F755" s="267"/>
      <c r="G755" s="267"/>
      <c r="H755" s="267"/>
      <c r="I755" s="266"/>
      <c r="J755" s="304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</row>
    <row r="756" spans="1:21" ht="19" customHeight="1">
      <c r="A756" s="260"/>
      <c r="B756" s="260"/>
      <c r="C756" s="260"/>
      <c r="D756" s="260"/>
      <c r="E756" s="267"/>
      <c r="F756" s="267"/>
      <c r="G756" s="267"/>
      <c r="H756" s="267"/>
      <c r="I756" s="266"/>
      <c r="J756" s="304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</row>
    <row r="757" spans="1:21" ht="19" customHeight="1">
      <c r="A757" s="260"/>
      <c r="B757" s="260"/>
      <c r="C757" s="260"/>
      <c r="D757" s="260"/>
      <c r="E757" s="267"/>
      <c r="F757" s="267"/>
      <c r="G757" s="267"/>
      <c r="H757" s="267"/>
      <c r="I757" s="266"/>
      <c r="J757" s="304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</row>
    <row r="758" spans="1:21" ht="19" customHeight="1">
      <c r="A758" s="260"/>
      <c r="B758" s="260"/>
      <c r="C758" s="260"/>
      <c r="D758" s="260"/>
      <c r="E758" s="267"/>
      <c r="F758" s="267"/>
      <c r="G758" s="267"/>
      <c r="H758" s="267"/>
      <c r="I758" s="266"/>
      <c r="J758" s="304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</row>
    <row r="759" spans="1:21" ht="19" customHeight="1">
      <c r="A759" s="260"/>
      <c r="B759" s="260"/>
      <c r="C759" s="260"/>
      <c r="D759" s="260"/>
      <c r="E759" s="267"/>
      <c r="F759" s="267"/>
      <c r="G759" s="267"/>
      <c r="H759" s="267"/>
      <c r="I759" s="266"/>
      <c r="J759" s="304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</row>
    <row r="760" spans="1:21" ht="19" customHeight="1">
      <c r="A760" s="260"/>
      <c r="B760" s="260"/>
      <c r="C760" s="260"/>
      <c r="D760" s="260"/>
      <c r="E760" s="267"/>
      <c r="F760" s="267"/>
      <c r="G760" s="267"/>
      <c r="H760" s="267"/>
      <c r="I760" s="266"/>
      <c r="J760" s="304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</row>
    <row r="761" spans="1:21" ht="19" customHeight="1">
      <c r="A761" s="260"/>
      <c r="B761" s="260"/>
      <c r="C761" s="260"/>
      <c r="D761" s="260"/>
      <c r="E761" s="267"/>
      <c r="F761" s="267"/>
      <c r="G761" s="267"/>
      <c r="H761" s="267"/>
      <c r="I761" s="266"/>
      <c r="J761" s="304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</row>
    <row r="762" spans="1:21" ht="19" customHeight="1">
      <c r="A762" s="260"/>
      <c r="B762" s="260"/>
      <c r="C762" s="260"/>
      <c r="D762" s="260"/>
      <c r="E762" s="267"/>
      <c r="F762" s="267"/>
      <c r="G762" s="267"/>
      <c r="H762" s="267"/>
      <c r="I762" s="266"/>
      <c r="J762" s="304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</row>
    <row r="763" spans="1:21" ht="19" customHeight="1">
      <c r="A763" s="260"/>
      <c r="B763" s="260"/>
      <c r="C763" s="260"/>
      <c r="D763" s="260"/>
      <c r="E763" s="267"/>
      <c r="F763" s="267"/>
      <c r="G763" s="267"/>
      <c r="H763" s="267"/>
      <c r="I763" s="266"/>
      <c r="J763" s="304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</row>
    <row r="764" spans="1:21" ht="19" customHeight="1">
      <c r="A764" s="260"/>
      <c r="B764" s="260"/>
      <c r="C764" s="260"/>
      <c r="D764" s="260"/>
      <c r="E764" s="267"/>
      <c r="F764" s="267"/>
      <c r="G764" s="267"/>
      <c r="H764" s="267"/>
      <c r="I764" s="266"/>
      <c r="J764" s="304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</row>
    <row r="765" spans="1:21" ht="19" customHeight="1">
      <c r="A765" s="260"/>
      <c r="B765" s="260"/>
      <c r="C765" s="260"/>
      <c r="D765" s="260"/>
      <c r="E765" s="267"/>
      <c r="F765" s="267"/>
      <c r="G765" s="267"/>
      <c r="H765" s="267"/>
      <c r="I765" s="266"/>
      <c r="J765" s="304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</row>
    <row r="766" spans="1:21" ht="19" customHeight="1">
      <c r="A766" s="260"/>
      <c r="B766" s="260"/>
      <c r="C766" s="260"/>
      <c r="D766" s="260"/>
      <c r="E766" s="267"/>
      <c r="F766" s="267"/>
      <c r="G766" s="267"/>
      <c r="H766" s="267"/>
      <c r="I766" s="266"/>
      <c r="J766" s="304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</row>
    <row r="767" spans="1:21" ht="19" customHeight="1">
      <c r="A767" s="260"/>
      <c r="B767" s="260"/>
      <c r="C767" s="260"/>
      <c r="D767" s="260"/>
      <c r="E767" s="267"/>
      <c r="F767" s="267"/>
      <c r="G767" s="267"/>
      <c r="H767" s="267"/>
      <c r="I767" s="266"/>
      <c r="J767" s="304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</row>
    <row r="768" spans="1:21" ht="19" customHeight="1">
      <c r="A768" s="260"/>
      <c r="B768" s="260"/>
      <c r="C768" s="260"/>
      <c r="D768" s="260"/>
      <c r="E768" s="267"/>
      <c r="F768" s="267"/>
      <c r="G768" s="267"/>
      <c r="H768" s="267"/>
      <c r="I768" s="266"/>
      <c r="J768" s="304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</row>
    <row r="769" spans="1:21" ht="19" customHeight="1">
      <c r="A769" s="260"/>
      <c r="B769" s="260"/>
      <c r="C769" s="260"/>
      <c r="D769" s="260"/>
      <c r="E769" s="267"/>
      <c r="F769" s="267"/>
      <c r="G769" s="267"/>
      <c r="H769" s="267"/>
      <c r="I769" s="266"/>
      <c r="J769" s="304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</row>
    <row r="770" spans="1:21" ht="19" customHeight="1">
      <c r="A770" s="260"/>
      <c r="B770" s="260"/>
      <c r="C770" s="260"/>
      <c r="D770" s="260"/>
      <c r="E770" s="267"/>
      <c r="F770" s="267"/>
      <c r="G770" s="267"/>
      <c r="H770" s="267"/>
      <c r="I770" s="266"/>
      <c r="J770" s="304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</row>
    <row r="771" spans="1:21" ht="19" customHeight="1">
      <c r="A771" s="260"/>
      <c r="B771" s="260"/>
      <c r="C771" s="260"/>
      <c r="D771" s="260"/>
      <c r="E771" s="267"/>
      <c r="F771" s="267"/>
      <c r="G771" s="267"/>
      <c r="H771" s="267"/>
      <c r="I771" s="266"/>
      <c r="J771" s="304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</row>
    <row r="772" spans="1:21" ht="19" customHeight="1">
      <c r="A772" s="260"/>
      <c r="B772" s="260"/>
      <c r="C772" s="260"/>
      <c r="D772" s="260"/>
      <c r="E772" s="267"/>
      <c r="F772" s="267"/>
      <c r="G772" s="267"/>
      <c r="H772" s="267"/>
      <c r="I772" s="266"/>
      <c r="J772" s="304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</row>
    <row r="773" spans="1:21" ht="19" customHeight="1">
      <c r="A773" s="260"/>
      <c r="B773" s="260"/>
      <c r="C773" s="260"/>
      <c r="D773" s="260"/>
      <c r="E773" s="267"/>
      <c r="F773" s="267"/>
      <c r="G773" s="267"/>
      <c r="H773" s="267"/>
      <c r="I773" s="266"/>
      <c r="J773" s="304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</row>
    <row r="774" spans="1:21" ht="19" customHeight="1">
      <c r="A774" s="260"/>
      <c r="B774" s="260"/>
      <c r="C774" s="260"/>
      <c r="D774" s="260"/>
      <c r="E774" s="267"/>
      <c r="F774" s="267"/>
      <c r="G774" s="267"/>
      <c r="H774" s="267"/>
      <c r="I774" s="266"/>
      <c r="J774" s="304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</row>
    <row r="775" spans="1:21" ht="19" customHeight="1">
      <c r="A775" s="260"/>
      <c r="B775" s="260"/>
      <c r="C775" s="260"/>
      <c r="D775" s="260"/>
      <c r="E775" s="267"/>
      <c r="F775" s="267"/>
      <c r="G775" s="267"/>
      <c r="H775" s="267"/>
      <c r="I775" s="266"/>
      <c r="J775" s="304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</row>
    <row r="776" spans="1:21" ht="19" customHeight="1">
      <c r="A776" s="260"/>
      <c r="B776" s="260"/>
      <c r="C776" s="260"/>
      <c r="D776" s="260"/>
      <c r="E776" s="267"/>
      <c r="F776" s="267"/>
      <c r="G776" s="267"/>
      <c r="H776" s="267"/>
      <c r="I776" s="266"/>
      <c r="J776" s="304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</row>
    <row r="777" spans="1:21" ht="19" customHeight="1">
      <c r="A777" s="260"/>
      <c r="B777" s="260"/>
      <c r="C777" s="260"/>
      <c r="D777" s="260"/>
      <c r="E777" s="267"/>
      <c r="F777" s="267"/>
      <c r="G777" s="267"/>
      <c r="H777" s="267"/>
      <c r="I777" s="266"/>
      <c r="J777" s="304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</row>
    <row r="778" spans="1:21" ht="19" customHeight="1">
      <c r="A778" s="260"/>
      <c r="B778" s="260"/>
      <c r="C778" s="260"/>
      <c r="D778" s="260"/>
      <c r="E778" s="267"/>
      <c r="F778" s="267"/>
      <c r="G778" s="267"/>
      <c r="H778" s="267"/>
      <c r="I778" s="266"/>
      <c r="J778" s="304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</row>
    <row r="779" spans="1:21" ht="19" customHeight="1">
      <c r="A779" s="260"/>
      <c r="B779" s="260"/>
      <c r="C779" s="260"/>
      <c r="D779" s="260"/>
      <c r="E779" s="267"/>
      <c r="F779" s="267"/>
      <c r="G779" s="267"/>
      <c r="H779" s="267"/>
      <c r="I779" s="266"/>
      <c r="J779" s="304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</row>
    <row r="780" spans="1:21" ht="19" customHeight="1">
      <c r="A780" s="260"/>
      <c r="B780" s="260"/>
      <c r="C780" s="260"/>
      <c r="D780" s="260"/>
      <c r="E780" s="267"/>
      <c r="F780" s="267"/>
      <c r="G780" s="267"/>
      <c r="H780" s="267"/>
      <c r="I780" s="266"/>
      <c r="J780" s="304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</row>
    <row r="781" spans="1:21" ht="19" customHeight="1">
      <c r="A781" s="260"/>
      <c r="B781" s="260"/>
      <c r="C781" s="260"/>
      <c r="D781" s="260"/>
      <c r="E781" s="267"/>
      <c r="F781" s="267"/>
      <c r="G781" s="267"/>
      <c r="H781" s="267"/>
      <c r="I781" s="266"/>
      <c r="J781" s="304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</row>
    <row r="782" spans="1:21" ht="19" customHeight="1">
      <c r="A782" s="260"/>
      <c r="B782" s="260"/>
      <c r="C782" s="260"/>
      <c r="D782" s="260"/>
      <c r="E782" s="267"/>
      <c r="F782" s="267"/>
      <c r="G782" s="267"/>
      <c r="H782" s="267"/>
      <c r="I782" s="266"/>
      <c r="J782" s="304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</row>
    <row r="783" spans="1:21" ht="19" customHeight="1">
      <c r="A783" s="260"/>
      <c r="B783" s="260"/>
      <c r="C783" s="260"/>
      <c r="D783" s="260"/>
      <c r="E783" s="267"/>
      <c r="F783" s="267"/>
      <c r="G783" s="267"/>
      <c r="H783" s="267"/>
      <c r="I783" s="266"/>
      <c r="J783" s="304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</row>
    <row r="784" spans="1:21" ht="19" customHeight="1">
      <c r="A784" s="260"/>
      <c r="B784" s="260"/>
      <c r="C784" s="260"/>
      <c r="D784" s="260"/>
      <c r="E784" s="267"/>
      <c r="F784" s="267"/>
      <c r="G784" s="267"/>
      <c r="H784" s="267"/>
      <c r="I784" s="266"/>
      <c r="J784" s="304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</row>
    <row r="785" spans="1:21" ht="19" customHeight="1">
      <c r="A785" s="260"/>
      <c r="B785" s="260"/>
      <c r="C785" s="260"/>
      <c r="D785" s="260"/>
      <c r="E785" s="267"/>
      <c r="F785" s="267"/>
      <c r="G785" s="267"/>
      <c r="H785" s="267"/>
      <c r="I785" s="266"/>
      <c r="J785" s="304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</row>
    <row r="786" spans="1:21" ht="19" customHeight="1">
      <c r="A786" s="260"/>
      <c r="B786" s="260"/>
      <c r="C786" s="260"/>
      <c r="D786" s="260"/>
      <c r="E786" s="267"/>
      <c r="F786" s="267"/>
      <c r="G786" s="267"/>
      <c r="H786" s="267"/>
      <c r="I786" s="266"/>
      <c r="J786" s="304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</row>
    <row r="787" spans="1:21" ht="19" customHeight="1">
      <c r="A787" s="260"/>
      <c r="B787" s="260"/>
      <c r="C787" s="260"/>
      <c r="D787" s="260"/>
      <c r="E787" s="267"/>
      <c r="F787" s="267"/>
      <c r="G787" s="267"/>
      <c r="H787" s="267"/>
      <c r="I787" s="266"/>
      <c r="J787" s="304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</row>
    <row r="788" spans="1:21" ht="19" customHeight="1">
      <c r="A788" s="260"/>
      <c r="B788" s="260"/>
      <c r="C788" s="260"/>
      <c r="D788" s="260"/>
      <c r="E788" s="267"/>
      <c r="F788" s="267"/>
      <c r="G788" s="267"/>
      <c r="H788" s="267"/>
      <c r="I788" s="266"/>
      <c r="J788" s="304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</row>
    <row r="789" spans="1:21" ht="19" customHeight="1">
      <c r="A789" s="260"/>
      <c r="B789" s="260"/>
      <c r="C789" s="260"/>
      <c r="D789" s="260"/>
      <c r="E789" s="267"/>
      <c r="F789" s="267"/>
      <c r="G789" s="267"/>
      <c r="H789" s="267"/>
      <c r="I789" s="266"/>
      <c r="J789" s="304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</row>
    <row r="790" spans="1:21" ht="19" customHeight="1">
      <c r="A790" s="260"/>
      <c r="B790" s="260"/>
      <c r="C790" s="260"/>
      <c r="D790" s="260"/>
      <c r="E790" s="267"/>
      <c r="F790" s="267"/>
      <c r="G790" s="267"/>
      <c r="H790" s="267"/>
      <c r="I790" s="266"/>
      <c r="J790" s="304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</row>
    <row r="791" spans="1:21" ht="19" customHeight="1">
      <c r="A791" s="260"/>
      <c r="B791" s="260"/>
      <c r="C791" s="260"/>
      <c r="D791" s="260"/>
      <c r="E791" s="267"/>
      <c r="F791" s="267"/>
      <c r="G791" s="267"/>
      <c r="H791" s="267"/>
      <c r="I791" s="266"/>
      <c r="J791" s="304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</row>
    <row r="792" spans="1:21" ht="19" customHeight="1">
      <c r="A792" s="260"/>
      <c r="B792" s="260"/>
      <c r="C792" s="260"/>
      <c r="D792" s="260"/>
      <c r="E792" s="267"/>
      <c r="F792" s="267"/>
      <c r="G792" s="267"/>
      <c r="H792" s="267"/>
      <c r="I792" s="266"/>
      <c r="J792" s="304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</row>
    <row r="793" spans="1:21" ht="19" customHeight="1">
      <c r="A793" s="260"/>
      <c r="B793" s="260"/>
      <c r="C793" s="260"/>
      <c r="D793" s="260"/>
      <c r="E793" s="267"/>
      <c r="F793" s="267"/>
      <c r="G793" s="267"/>
      <c r="H793" s="267"/>
      <c r="I793" s="266"/>
      <c r="J793" s="304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</row>
    <row r="794" spans="1:21" ht="19" customHeight="1">
      <c r="A794" s="260"/>
      <c r="B794" s="260"/>
      <c r="C794" s="260"/>
      <c r="D794" s="260"/>
      <c r="E794" s="267"/>
      <c r="F794" s="267"/>
      <c r="G794" s="267"/>
      <c r="H794" s="267"/>
      <c r="I794" s="266"/>
      <c r="J794" s="304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</row>
    <row r="795" spans="1:21" ht="19" customHeight="1">
      <c r="A795" s="260"/>
      <c r="B795" s="260"/>
      <c r="C795" s="260"/>
      <c r="D795" s="260"/>
      <c r="E795" s="267"/>
      <c r="F795" s="267"/>
      <c r="G795" s="267"/>
      <c r="H795" s="267"/>
      <c r="I795" s="266"/>
      <c r="J795" s="304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</row>
    <row r="796" spans="1:21" ht="19" customHeight="1">
      <c r="A796" s="260"/>
      <c r="B796" s="260"/>
      <c r="C796" s="260"/>
      <c r="D796" s="260"/>
      <c r="E796" s="267"/>
      <c r="F796" s="267"/>
      <c r="G796" s="267"/>
      <c r="H796" s="267"/>
      <c r="I796" s="266"/>
      <c r="J796" s="304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</row>
    <row r="797" spans="1:21" ht="19" customHeight="1">
      <c r="A797" s="260"/>
      <c r="B797" s="260"/>
      <c r="C797" s="260"/>
      <c r="D797" s="260"/>
      <c r="E797" s="267"/>
      <c r="F797" s="267"/>
      <c r="G797" s="267"/>
      <c r="H797" s="267"/>
      <c r="I797" s="266"/>
      <c r="J797" s="304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</row>
    <row r="798" spans="1:21" ht="19" customHeight="1">
      <c r="A798" s="260"/>
      <c r="B798" s="260"/>
      <c r="C798" s="260"/>
      <c r="D798" s="260"/>
      <c r="E798" s="267"/>
      <c r="F798" s="267"/>
      <c r="G798" s="267"/>
      <c r="H798" s="267"/>
      <c r="I798" s="266"/>
      <c r="J798" s="304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</row>
    <row r="799" spans="1:21" ht="19" customHeight="1">
      <c r="A799" s="260"/>
      <c r="B799" s="260"/>
      <c r="C799" s="260"/>
      <c r="D799" s="260"/>
      <c r="E799" s="267"/>
      <c r="F799" s="267"/>
      <c r="G799" s="267"/>
      <c r="H799" s="267"/>
      <c r="I799" s="266"/>
      <c r="J799" s="304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</row>
    <row r="800" spans="1:21" ht="19" customHeight="1">
      <c r="A800" s="260"/>
      <c r="B800" s="260"/>
      <c r="C800" s="260"/>
      <c r="D800" s="260"/>
      <c r="E800" s="267"/>
      <c r="F800" s="267"/>
      <c r="G800" s="267"/>
      <c r="H800" s="267"/>
      <c r="I800" s="266"/>
      <c r="J800" s="304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</row>
    <row r="801" spans="1:21" ht="19" customHeight="1">
      <c r="A801" s="260"/>
      <c r="B801" s="260"/>
      <c r="C801" s="260"/>
      <c r="D801" s="260"/>
      <c r="E801" s="267"/>
      <c r="F801" s="267"/>
      <c r="G801" s="267"/>
      <c r="H801" s="267"/>
      <c r="I801" s="266"/>
      <c r="J801" s="304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</row>
    <row r="802" spans="1:21" ht="19" customHeight="1">
      <c r="A802" s="260"/>
      <c r="B802" s="260"/>
      <c r="C802" s="260"/>
      <c r="D802" s="260"/>
      <c r="E802" s="267"/>
      <c r="F802" s="267"/>
      <c r="G802" s="267"/>
      <c r="H802" s="267"/>
      <c r="I802" s="266"/>
      <c r="J802" s="304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</row>
    <row r="803" spans="1:21" ht="19" customHeight="1">
      <c r="A803" s="260"/>
      <c r="B803" s="260"/>
      <c r="C803" s="260"/>
      <c r="D803" s="260"/>
      <c r="E803" s="267"/>
      <c r="F803" s="267"/>
      <c r="G803" s="267"/>
      <c r="H803" s="267"/>
      <c r="I803" s="266"/>
      <c r="J803" s="304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</row>
    <row r="804" spans="1:21" ht="19" customHeight="1">
      <c r="A804" s="260"/>
      <c r="B804" s="260"/>
      <c r="C804" s="260"/>
      <c r="D804" s="260"/>
      <c r="E804" s="267"/>
      <c r="F804" s="267"/>
      <c r="G804" s="267"/>
      <c r="H804" s="267"/>
      <c r="I804" s="266"/>
      <c r="J804" s="304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</row>
    <row r="805" spans="1:21" ht="19" customHeight="1">
      <c r="A805" s="260"/>
      <c r="B805" s="260"/>
      <c r="C805" s="260"/>
      <c r="D805" s="260"/>
      <c r="E805" s="267"/>
      <c r="F805" s="267"/>
      <c r="G805" s="267"/>
      <c r="H805" s="267"/>
      <c r="I805" s="266"/>
      <c r="J805" s="304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</row>
    <row r="806" spans="1:21" ht="19" customHeight="1">
      <c r="A806" s="260"/>
      <c r="B806" s="260"/>
      <c r="C806" s="260"/>
      <c r="D806" s="260"/>
      <c r="E806" s="267"/>
      <c r="F806" s="267"/>
      <c r="G806" s="267"/>
      <c r="H806" s="267"/>
      <c r="I806" s="266"/>
      <c r="J806" s="304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</row>
    <row r="807" spans="1:21" ht="19" customHeight="1">
      <c r="A807" s="260"/>
      <c r="B807" s="260"/>
      <c r="C807" s="260"/>
      <c r="D807" s="260"/>
      <c r="E807" s="267"/>
      <c r="F807" s="267"/>
      <c r="G807" s="267"/>
      <c r="H807" s="267"/>
      <c r="I807" s="266"/>
      <c r="J807" s="304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</row>
    <row r="808" spans="1:21" ht="19" customHeight="1">
      <c r="A808" s="260"/>
      <c r="B808" s="260"/>
      <c r="C808" s="260"/>
      <c r="D808" s="260"/>
      <c r="E808" s="267"/>
      <c r="F808" s="267"/>
      <c r="G808" s="267"/>
      <c r="H808" s="267"/>
      <c r="I808" s="266"/>
      <c r="J808" s="304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</row>
    <row r="809" spans="1:21" ht="19" customHeight="1">
      <c r="A809" s="260"/>
      <c r="B809" s="260"/>
      <c r="C809" s="260"/>
      <c r="D809" s="260"/>
      <c r="E809" s="267"/>
      <c r="F809" s="267"/>
      <c r="G809" s="267"/>
      <c r="H809" s="267"/>
      <c r="I809" s="266"/>
      <c r="J809" s="304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</row>
    <row r="810" spans="1:21" ht="19" customHeight="1">
      <c r="A810" s="260"/>
      <c r="B810" s="260"/>
      <c r="C810" s="260"/>
      <c r="D810" s="260"/>
      <c r="E810" s="267"/>
      <c r="F810" s="267"/>
      <c r="G810" s="267"/>
      <c r="H810" s="267"/>
      <c r="I810" s="266"/>
      <c r="J810" s="304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</row>
    <row r="811" spans="1:21" ht="19" customHeight="1">
      <c r="A811" s="260"/>
      <c r="B811" s="260"/>
      <c r="C811" s="260"/>
      <c r="D811" s="260"/>
      <c r="E811" s="267"/>
      <c r="F811" s="267"/>
      <c r="G811" s="267"/>
      <c r="H811" s="267"/>
      <c r="I811" s="266"/>
      <c r="J811" s="304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</row>
    <row r="812" spans="1:21" ht="19" customHeight="1">
      <c r="A812" s="260"/>
      <c r="B812" s="260"/>
      <c r="C812" s="260"/>
      <c r="D812" s="260"/>
      <c r="E812" s="267"/>
      <c r="F812" s="267"/>
      <c r="G812" s="267"/>
      <c r="H812" s="267"/>
      <c r="I812" s="266"/>
      <c r="J812" s="304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</row>
    <row r="813" spans="1:21" ht="19" customHeight="1">
      <c r="A813" s="260"/>
      <c r="B813" s="260"/>
      <c r="C813" s="260"/>
      <c r="D813" s="260"/>
      <c r="E813" s="267"/>
      <c r="F813" s="267"/>
      <c r="G813" s="267"/>
      <c r="H813" s="267"/>
      <c r="I813" s="266"/>
      <c r="J813" s="304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</row>
    <row r="814" spans="1:21" ht="19" customHeight="1">
      <c r="A814" s="260"/>
      <c r="B814" s="260"/>
      <c r="C814" s="260"/>
      <c r="D814" s="260"/>
      <c r="E814" s="267"/>
      <c r="F814" s="267"/>
      <c r="G814" s="267"/>
      <c r="H814" s="267"/>
      <c r="I814" s="266"/>
      <c r="J814" s="304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</row>
    <row r="815" spans="1:21" ht="19" customHeight="1">
      <c r="A815" s="260"/>
      <c r="B815" s="260"/>
      <c r="C815" s="260"/>
      <c r="D815" s="260"/>
      <c r="E815" s="267"/>
      <c r="F815" s="267"/>
      <c r="G815" s="267"/>
      <c r="H815" s="267"/>
      <c r="I815" s="266"/>
      <c r="J815" s="304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</row>
    <row r="816" spans="1:21" ht="19" customHeight="1">
      <c r="A816" s="260"/>
      <c r="B816" s="260"/>
      <c r="C816" s="260"/>
      <c r="D816" s="260"/>
      <c r="E816" s="267"/>
      <c r="F816" s="267"/>
      <c r="G816" s="267"/>
      <c r="H816" s="267"/>
      <c r="I816" s="266"/>
      <c r="J816" s="304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</row>
    <row r="817" spans="1:21" ht="19" customHeight="1">
      <c r="A817" s="260"/>
      <c r="B817" s="260"/>
      <c r="C817" s="260"/>
      <c r="D817" s="260"/>
      <c r="E817" s="267"/>
      <c r="F817" s="267"/>
      <c r="G817" s="267"/>
      <c r="H817" s="267"/>
      <c r="I817" s="266"/>
      <c r="J817" s="304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</row>
    <row r="818" spans="1:21" ht="19" customHeight="1">
      <c r="A818" s="260"/>
      <c r="B818" s="260"/>
      <c r="C818" s="260"/>
      <c r="D818" s="260"/>
      <c r="E818" s="267"/>
      <c r="F818" s="267"/>
      <c r="G818" s="267"/>
      <c r="H818" s="267"/>
      <c r="I818" s="266"/>
      <c r="J818" s="304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</row>
    <row r="819" spans="1:21" ht="19" customHeight="1">
      <c r="A819" s="260"/>
      <c r="B819" s="260"/>
      <c r="C819" s="260"/>
      <c r="D819" s="260"/>
      <c r="E819" s="267"/>
      <c r="F819" s="267"/>
      <c r="G819" s="267"/>
      <c r="H819" s="267"/>
      <c r="I819" s="266"/>
      <c r="J819" s="304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</row>
    <row r="820" spans="1:21" ht="19" customHeight="1">
      <c r="A820" s="260"/>
      <c r="B820" s="260"/>
      <c r="C820" s="260"/>
      <c r="D820" s="260"/>
      <c r="E820" s="267"/>
      <c r="F820" s="267"/>
      <c r="G820" s="267"/>
      <c r="H820" s="267"/>
      <c r="I820" s="266"/>
      <c r="J820" s="304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</row>
    <row r="821" spans="1:21" ht="19" customHeight="1">
      <c r="A821" s="260"/>
      <c r="B821" s="260"/>
      <c r="C821" s="260"/>
      <c r="D821" s="260"/>
      <c r="E821" s="267"/>
      <c r="F821" s="267"/>
      <c r="G821" s="267"/>
      <c r="H821" s="267"/>
      <c r="I821" s="266"/>
      <c r="J821" s="304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</row>
    <row r="822" spans="1:21" ht="19" customHeight="1">
      <c r="A822" s="260"/>
      <c r="B822" s="260"/>
      <c r="C822" s="260"/>
      <c r="D822" s="260"/>
      <c r="E822" s="267"/>
      <c r="F822" s="267"/>
      <c r="G822" s="267"/>
      <c r="H822" s="267"/>
      <c r="I822" s="266"/>
      <c r="J822" s="304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</row>
    <row r="823" spans="1:21" ht="19" customHeight="1">
      <c r="A823" s="260"/>
      <c r="B823" s="260"/>
      <c r="C823" s="260"/>
      <c r="D823" s="260"/>
      <c r="E823" s="267"/>
      <c r="F823" s="267"/>
      <c r="G823" s="267"/>
      <c r="H823" s="267"/>
      <c r="I823" s="266"/>
      <c r="J823" s="304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</row>
    <row r="824" spans="1:21" ht="19" customHeight="1">
      <c r="A824" s="260"/>
      <c r="B824" s="260"/>
      <c r="C824" s="260"/>
      <c r="D824" s="260"/>
      <c r="E824" s="267"/>
      <c r="F824" s="267"/>
      <c r="G824" s="267"/>
      <c r="H824" s="267"/>
      <c r="I824" s="266"/>
      <c r="J824" s="304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</row>
    <row r="825" spans="1:21" ht="19" customHeight="1">
      <c r="A825" s="260"/>
      <c r="B825" s="260"/>
      <c r="C825" s="260"/>
      <c r="D825" s="260"/>
      <c r="E825" s="267"/>
      <c r="F825" s="267"/>
      <c r="G825" s="267"/>
      <c r="H825" s="267"/>
      <c r="I825" s="266"/>
      <c r="J825" s="304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</row>
    <row r="826" spans="1:21" ht="19" customHeight="1">
      <c r="A826" s="260"/>
      <c r="B826" s="260"/>
      <c r="C826" s="260"/>
      <c r="D826" s="260"/>
      <c r="E826" s="267"/>
      <c r="F826" s="267"/>
      <c r="G826" s="267"/>
      <c r="H826" s="267"/>
      <c r="I826" s="266"/>
      <c r="J826" s="304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</row>
    <row r="827" spans="1:21" ht="19" customHeight="1">
      <c r="A827" s="260"/>
      <c r="B827" s="260"/>
      <c r="C827" s="260"/>
      <c r="D827" s="260"/>
      <c r="E827" s="267"/>
      <c r="F827" s="267"/>
      <c r="G827" s="267"/>
      <c r="H827" s="267"/>
      <c r="I827" s="266"/>
      <c r="J827" s="304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</row>
    <row r="828" spans="1:21" ht="19" customHeight="1">
      <c r="A828" s="260"/>
      <c r="B828" s="260"/>
      <c r="C828" s="260"/>
      <c r="D828" s="260"/>
      <c r="E828" s="267"/>
      <c r="F828" s="267"/>
      <c r="G828" s="267"/>
      <c r="H828" s="267"/>
      <c r="I828" s="266"/>
      <c r="J828" s="304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</row>
    <row r="829" spans="1:21" ht="19" customHeight="1">
      <c r="A829" s="260"/>
      <c r="B829" s="260"/>
      <c r="C829" s="260"/>
      <c r="D829" s="260"/>
      <c r="E829" s="267"/>
      <c r="F829" s="267"/>
      <c r="G829" s="267"/>
      <c r="H829" s="267"/>
      <c r="I829" s="266"/>
      <c r="J829" s="304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</row>
    <row r="830" spans="1:21" ht="19" customHeight="1">
      <c r="A830" s="260"/>
      <c r="B830" s="260"/>
      <c r="C830" s="260"/>
      <c r="D830" s="260"/>
      <c r="E830" s="267"/>
      <c r="F830" s="267"/>
      <c r="G830" s="267"/>
      <c r="H830" s="267"/>
      <c r="I830" s="266"/>
      <c r="J830" s="304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</row>
    <row r="831" spans="1:21" ht="19" customHeight="1">
      <c r="A831" s="260"/>
      <c r="B831" s="260"/>
      <c r="C831" s="260"/>
      <c r="D831" s="260"/>
      <c r="E831" s="267"/>
      <c r="F831" s="267"/>
      <c r="G831" s="267"/>
      <c r="H831" s="267"/>
      <c r="I831" s="266"/>
      <c r="J831" s="304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</row>
    <row r="832" spans="1:21" ht="19" customHeight="1">
      <c r="A832" s="260"/>
      <c r="B832" s="260"/>
      <c r="C832" s="260"/>
      <c r="D832" s="260"/>
      <c r="E832" s="267"/>
      <c r="F832" s="267"/>
      <c r="G832" s="267"/>
      <c r="H832" s="267"/>
      <c r="I832" s="266"/>
      <c r="J832" s="304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</row>
    <row r="833" spans="1:21" ht="19" customHeight="1">
      <c r="A833" s="260"/>
      <c r="B833" s="260"/>
      <c r="C833" s="260"/>
      <c r="D833" s="260"/>
      <c r="E833" s="267"/>
      <c r="F833" s="267"/>
      <c r="G833" s="267"/>
      <c r="H833" s="267"/>
      <c r="I833" s="266"/>
      <c r="J833" s="304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</row>
    <row r="834" spans="1:21" ht="19" customHeight="1">
      <c r="A834" s="260"/>
      <c r="B834" s="260"/>
      <c r="C834" s="260"/>
      <c r="D834" s="260"/>
      <c r="E834" s="267"/>
      <c r="F834" s="267"/>
      <c r="G834" s="267"/>
      <c r="H834" s="267"/>
      <c r="I834" s="266"/>
      <c r="J834" s="304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</row>
    <row r="835" spans="1:21" ht="19" customHeight="1">
      <c r="A835" s="260"/>
      <c r="B835" s="260"/>
      <c r="C835" s="260"/>
      <c r="D835" s="260"/>
      <c r="E835" s="267"/>
      <c r="F835" s="267"/>
      <c r="G835" s="267"/>
      <c r="H835" s="267"/>
      <c r="I835" s="266"/>
      <c r="J835" s="304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</row>
    <row r="836" spans="1:21" ht="19" customHeight="1">
      <c r="A836" s="260"/>
      <c r="B836" s="260"/>
      <c r="C836" s="260"/>
      <c r="D836" s="260"/>
      <c r="E836" s="267"/>
      <c r="F836" s="267"/>
      <c r="G836" s="267"/>
      <c r="H836" s="267"/>
      <c r="I836" s="266"/>
      <c r="J836" s="304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</row>
    <row r="837" spans="1:21" ht="19" customHeight="1">
      <c r="A837" s="260"/>
      <c r="B837" s="260"/>
      <c r="C837" s="260"/>
      <c r="D837" s="260"/>
      <c r="E837" s="267"/>
      <c r="F837" s="267"/>
      <c r="G837" s="267"/>
      <c r="H837" s="267"/>
      <c r="I837" s="266"/>
      <c r="J837" s="304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</row>
    <row r="838" spans="1:21" ht="19" customHeight="1">
      <c r="A838" s="260"/>
      <c r="B838" s="260"/>
      <c r="C838" s="260"/>
      <c r="D838" s="260"/>
      <c r="E838" s="267"/>
      <c r="F838" s="267"/>
      <c r="G838" s="267"/>
      <c r="H838" s="267"/>
      <c r="I838" s="266"/>
      <c r="J838" s="304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</row>
  </sheetData>
  <mergeCells count="26">
    <mergeCell ref="B26:C26"/>
    <mergeCell ref="B27:C27"/>
    <mergeCell ref="B20:C20"/>
    <mergeCell ref="B21:C21"/>
    <mergeCell ref="B22:C22"/>
    <mergeCell ref="B23:C23"/>
    <mergeCell ref="B24:C24"/>
    <mergeCell ref="B25:C25"/>
    <mergeCell ref="B19:C19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topLeftCell="A10" zoomScaleNormal="100" zoomScaleSheetLayoutView="100" zoomScalePageLayoutView="70" workbookViewId="0">
      <selection activeCell="C20" sqref="C20:F20"/>
    </sheetView>
  </sheetViews>
  <sheetFormatPr defaultColWidth="9.81640625" defaultRowHeight="18"/>
  <cols>
    <col min="1" max="1" width="5.453125" style="142" bestFit="1" customWidth="1"/>
    <col min="2" max="2" width="17.81640625" style="142" customWidth="1"/>
    <col min="3" max="3" width="10.54296875" style="142" customWidth="1"/>
    <col min="4" max="4" width="20" style="142" customWidth="1"/>
    <col min="5" max="5" width="2.1796875" style="142" customWidth="1"/>
    <col min="6" max="6" width="15.81640625" style="142" customWidth="1"/>
    <col min="7" max="7" width="19.1796875" style="142" customWidth="1"/>
    <col min="8" max="8" width="45.54296875" style="142" customWidth="1"/>
    <col min="9" max="254" width="9.81640625" style="142"/>
    <col min="255" max="255" width="3.81640625" style="142" customWidth="1"/>
    <col min="256" max="257" width="9.54296875" style="142" customWidth="1"/>
    <col min="258" max="259" width="14.81640625" style="142" customWidth="1"/>
    <col min="260" max="260" width="0" style="142" hidden="1" customWidth="1"/>
    <col min="261" max="267" width="9.54296875" style="142" customWidth="1"/>
    <col min="268" max="510" width="9.81640625" style="142"/>
    <col min="511" max="511" width="3.81640625" style="142" customWidth="1"/>
    <col min="512" max="513" width="9.54296875" style="142" customWidth="1"/>
    <col min="514" max="515" width="14.81640625" style="142" customWidth="1"/>
    <col min="516" max="516" width="0" style="142" hidden="1" customWidth="1"/>
    <col min="517" max="523" width="9.54296875" style="142" customWidth="1"/>
    <col min="524" max="766" width="9.81640625" style="142"/>
    <col min="767" max="767" width="3.81640625" style="142" customWidth="1"/>
    <col min="768" max="769" width="9.54296875" style="142" customWidth="1"/>
    <col min="770" max="771" width="14.81640625" style="142" customWidth="1"/>
    <col min="772" max="772" width="0" style="142" hidden="1" customWidth="1"/>
    <col min="773" max="779" width="9.54296875" style="142" customWidth="1"/>
    <col min="780" max="1022" width="9.81640625" style="142"/>
    <col min="1023" max="1023" width="3.81640625" style="142" customWidth="1"/>
    <col min="1024" max="1025" width="9.54296875" style="142" customWidth="1"/>
    <col min="1026" max="1027" width="14.81640625" style="142" customWidth="1"/>
    <col min="1028" max="1028" width="0" style="142" hidden="1" customWidth="1"/>
    <col min="1029" max="1035" width="9.54296875" style="142" customWidth="1"/>
    <col min="1036" max="1278" width="9.81640625" style="142"/>
    <col min="1279" max="1279" width="3.81640625" style="142" customWidth="1"/>
    <col min="1280" max="1281" width="9.54296875" style="142" customWidth="1"/>
    <col min="1282" max="1283" width="14.81640625" style="142" customWidth="1"/>
    <col min="1284" max="1284" width="0" style="142" hidden="1" customWidth="1"/>
    <col min="1285" max="1291" width="9.54296875" style="142" customWidth="1"/>
    <col min="1292" max="1534" width="9.81640625" style="142"/>
    <col min="1535" max="1535" width="3.81640625" style="142" customWidth="1"/>
    <col min="1536" max="1537" width="9.54296875" style="142" customWidth="1"/>
    <col min="1538" max="1539" width="14.81640625" style="142" customWidth="1"/>
    <col min="1540" max="1540" width="0" style="142" hidden="1" customWidth="1"/>
    <col min="1541" max="1547" width="9.54296875" style="142" customWidth="1"/>
    <col min="1548" max="1790" width="9.81640625" style="142"/>
    <col min="1791" max="1791" width="3.81640625" style="142" customWidth="1"/>
    <col min="1792" max="1793" width="9.54296875" style="142" customWidth="1"/>
    <col min="1794" max="1795" width="14.81640625" style="142" customWidth="1"/>
    <col min="1796" max="1796" width="0" style="142" hidden="1" customWidth="1"/>
    <col min="1797" max="1803" width="9.54296875" style="142" customWidth="1"/>
    <col min="1804" max="2046" width="9.81640625" style="142"/>
    <col min="2047" max="2047" width="3.81640625" style="142" customWidth="1"/>
    <col min="2048" max="2049" width="9.54296875" style="142" customWidth="1"/>
    <col min="2050" max="2051" width="14.81640625" style="142" customWidth="1"/>
    <col min="2052" max="2052" width="0" style="142" hidden="1" customWidth="1"/>
    <col min="2053" max="2059" width="9.54296875" style="142" customWidth="1"/>
    <col min="2060" max="2302" width="9.81640625" style="142"/>
    <col min="2303" max="2303" width="3.81640625" style="142" customWidth="1"/>
    <col min="2304" max="2305" width="9.54296875" style="142" customWidth="1"/>
    <col min="2306" max="2307" width="14.81640625" style="142" customWidth="1"/>
    <col min="2308" max="2308" width="0" style="142" hidden="1" customWidth="1"/>
    <col min="2309" max="2315" width="9.54296875" style="142" customWidth="1"/>
    <col min="2316" max="2558" width="9.81640625" style="142"/>
    <col min="2559" max="2559" width="3.81640625" style="142" customWidth="1"/>
    <col min="2560" max="2561" width="9.54296875" style="142" customWidth="1"/>
    <col min="2562" max="2563" width="14.81640625" style="142" customWidth="1"/>
    <col min="2564" max="2564" width="0" style="142" hidden="1" customWidth="1"/>
    <col min="2565" max="2571" width="9.54296875" style="142" customWidth="1"/>
    <col min="2572" max="2814" width="9.81640625" style="142"/>
    <col min="2815" max="2815" width="3.81640625" style="142" customWidth="1"/>
    <col min="2816" max="2817" width="9.54296875" style="142" customWidth="1"/>
    <col min="2818" max="2819" width="14.81640625" style="142" customWidth="1"/>
    <col min="2820" max="2820" width="0" style="142" hidden="1" customWidth="1"/>
    <col min="2821" max="2827" width="9.54296875" style="142" customWidth="1"/>
    <col min="2828" max="3070" width="9.81640625" style="142"/>
    <col min="3071" max="3071" width="3.81640625" style="142" customWidth="1"/>
    <col min="3072" max="3073" width="9.54296875" style="142" customWidth="1"/>
    <col min="3074" max="3075" width="14.81640625" style="142" customWidth="1"/>
    <col min="3076" max="3076" width="0" style="142" hidden="1" customWidth="1"/>
    <col min="3077" max="3083" width="9.54296875" style="142" customWidth="1"/>
    <col min="3084" max="3326" width="9.81640625" style="142"/>
    <col min="3327" max="3327" width="3.81640625" style="142" customWidth="1"/>
    <col min="3328" max="3329" width="9.54296875" style="142" customWidth="1"/>
    <col min="3330" max="3331" width="14.81640625" style="142" customWidth="1"/>
    <col min="3332" max="3332" width="0" style="142" hidden="1" customWidth="1"/>
    <col min="3333" max="3339" width="9.54296875" style="142" customWidth="1"/>
    <col min="3340" max="3582" width="9.81640625" style="142"/>
    <col min="3583" max="3583" width="3.81640625" style="142" customWidth="1"/>
    <col min="3584" max="3585" width="9.54296875" style="142" customWidth="1"/>
    <col min="3586" max="3587" width="14.81640625" style="142" customWidth="1"/>
    <col min="3588" max="3588" width="0" style="142" hidden="1" customWidth="1"/>
    <col min="3589" max="3595" width="9.54296875" style="142" customWidth="1"/>
    <col min="3596" max="3838" width="9.81640625" style="142"/>
    <col min="3839" max="3839" width="3.81640625" style="142" customWidth="1"/>
    <col min="3840" max="3841" width="9.54296875" style="142" customWidth="1"/>
    <col min="3842" max="3843" width="14.81640625" style="142" customWidth="1"/>
    <col min="3844" max="3844" width="0" style="142" hidden="1" customWidth="1"/>
    <col min="3845" max="3851" width="9.54296875" style="142" customWidth="1"/>
    <col min="3852" max="4094" width="9.81640625" style="142"/>
    <col min="4095" max="4095" width="3.81640625" style="142" customWidth="1"/>
    <col min="4096" max="4097" width="9.54296875" style="142" customWidth="1"/>
    <col min="4098" max="4099" width="14.81640625" style="142" customWidth="1"/>
    <col min="4100" max="4100" width="0" style="142" hidden="1" customWidth="1"/>
    <col min="4101" max="4107" width="9.54296875" style="142" customWidth="1"/>
    <col min="4108" max="4350" width="9.81640625" style="142"/>
    <col min="4351" max="4351" width="3.81640625" style="142" customWidth="1"/>
    <col min="4352" max="4353" width="9.54296875" style="142" customWidth="1"/>
    <col min="4354" max="4355" width="14.81640625" style="142" customWidth="1"/>
    <col min="4356" max="4356" width="0" style="142" hidden="1" customWidth="1"/>
    <col min="4357" max="4363" width="9.54296875" style="142" customWidth="1"/>
    <col min="4364" max="4606" width="9.81640625" style="142"/>
    <col min="4607" max="4607" width="3.81640625" style="142" customWidth="1"/>
    <col min="4608" max="4609" width="9.54296875" style="142" customWidth="1"/>
    <col min="4610" max="4611" width="14.81640625" style="142" customWidth="1"/>
    <col min="4612" max="4612" width="0" style="142" hidden="1" customWidth="1"/>
    <col min="4613" max="4619" width="9.54296875" style="142" customWidth="1"/>
    <col min="4620" max="4862" width="9.81640625" style="142"/>
    <col min="4863" max="4863" width="3.81640625" style="142" customWidth="1"/>
    <col min="4864" max="4865" width="9.54296875" style="142" customWidth="1"/>
    <col min="4866" max="4867" width="14.81640625" style="142" customWidth="1"/>
    <col min="4868" max="4868" width="0" style="142" hidden="1" customWidth="1"/>
    <col min="4869" max="4875" width="9.54296875" style="142" customWidth="1"/>
    <col min="4876" max="5118" width="9.81640625" style="142"/>
    <col min="5119" max="5119" width="3.81640625" style="142" customWidth="1"/>
    <col min="5120" max="5121" width="9.54296875" style="142" customWidth="1"/>
    <col min="5122" max="5123" width="14.81640625" style="142" customWidth="1"/>
    <col min="5124" max="5124" width="0" style="142" hidden="1" customWidth="1"/>
    <col min="5125" max="5131" width="9.54296875" style="142" customWidth="1"/>
    <col min="5132" max="5374" width="9.81640625" style="142"/>
    <col min="5375" max="5375" width="3.81640625" style="142" customWidth="1"/>
    <col min="5376" max="5377" width="9.54296875" style="142" customWidth="1"/>
    <col min="5378" max="5379" width="14.81640625" style="142" customWidth="1"/>
    <col min="5380" max="5380" width="0" style="142" hidden="1" customWidth="1"/>
    <col min="5381" max="5387" width="9.54296875" style="142" customWidth="1"/>
    <col min="5388" max="5630" width="9.81640625" style="142"/>
    <col min="5631" max="5631" width="3.81640625" style="142" customWidth="1"/>
    <col min="5632" max="5633" width="9.54296875" style="142" customWidth="1"/>
    <col min="5634" max="5635" width="14.81640625" style="142" customWidth="1"/>
    <col min="5636" max="5636" width="0" style="142" hidden="1" customWidth="1"/>
    <col min="5637" max="5643" width="9.54296875" style="142" customWidth="1"/>
    <col min="5644" max="5886" width="9.81640625" style="142"/>
    <col min="5887" max="5887" width="3.81640625" style="142" customWidth="1"/>
    <col min="5888" max="5889" width="9.54296875" style="142" customWidth="1"/>
    <col min="5890" max="5891" width="14.81640625" style="142" customWidth="1"/>
    <col min="5892" max="5892" width="0" style="142" hidden="1" customWidth="1"/>
    <col min="5893" max="5899" width="9.54296875" style="142" customWidth="1"/>
    <col min="5900" max="6142" width="9.81640625" style="142"/>
    <col min="6143" max="6143" width="3.81640625" style="142" customWidth="1"/>
    <col min="6144" max="6145" width="9.54296875" style="142" customWidth="1"/>
    <col min="6146" max="6147" width="14.81640625" style="142" customWidth="1"/>
    <col min="6148" max="6148" width="0" style="142" hidden="1" customWidth="1"/>
    <col min="6149" max="6155" width="9.54296875" style="142" customWidth="1"/>
    <col min="6156" max="6398" width="9.81640625" style="142"/>
    <col min="6399" max="6399" width="3.81640625" style="142" customWidth="1"/>
    <col min="6400" max="6401" width="9.54296875" style="142" customWidth="1"/>
    <col min="6402" max="6403" width="14.81640625" style="142" customWidth="1"/>
    <col min="6404" max="6404" width="0" style="142" hidden="1" customWidth="1"/>
    <col min="6405" max="6411" width="9.54296875" style="142" customWidth="1"/>
    <col min="6412" max="6654" width="9.81640625" style="142"/>
    <col min="6655" max="6655" width="3.81640625" style="142" customWidth="1"/>
    <col min="6656" max="6657" width="9.54296875" style="142" customWidth="1"/>
    <col min="6658" max="6659" width="14.81640625" style="142" customWidth="1"/>
    <col min="6660" max="6660" width="0" style="142" hidden="1" customWidth="1"/>
    <col min="6661" max="6667" width="9.54296875" style="142" customWidth="1"/>
    <col min="6668" max="6910" width="9.81640625" style="142"/>
    <col min="6911" max="6911" width="3.81640625" style="142" customWidth="1"/>
    <col min="6912" max="6913" width="9.54296875" style="142" customWidth="1"/>
    <col min="6914" max="6915" width="14.81640625" style="142" customWidth="1"/>
    <col min="6916" max="6916" width="0" style="142" hidden="1" customWidth="1"/>
    <col min="6917" max="6923" width="9.54296875" style="142" customWidth="1"/>
    <col min="6924" max="7166" width="9.81640625" style="142"/>
    <col min="7167" max="7167" width="3.81640625" style="142" customWidth="1"/>
    <col min="7168" max="7169" width="9.54296875" style="142" customWidth="1"/>
    <col min="7170" max="7171" width="14.81640625" style="142" customWidth="1"/>
    <col min="7172" max="7172" width="0" style="142" hidden="1" customWidth="1"/>
    <col min="7173" max="7179" width="9.54296875" style="142" customWidth="1"/>
    <col min="7180" max="7422" width="9.81640625" style="142"/>
    <col min="7423" max="7423" width="3.81640625" style="142" customWidth="1"/>
    <col min="7424" max="7425" width="9.54296875" style="142" customWidth="1"/>
    <col min="7426" max="7427" width="14.81640625" style="142" customWidth="1"/>
    <col min="7428" max="7428" width="0" style="142" hidden="1" customWidth="1"/>
    <col min="7429" max="7435" width="9.54296875" style="142" customWidth="1"/>
    <col min="7436" max="7678" width="9.81640625" style="142"/>
    <col min="7679" max="7679" width="3.81640625" style="142" customWidth="1"/>
    <col min="7680" max="7681" width="9.54296875" style="142" customWidth="1"/>
    <col min="7682" max="7683" width="14.81640625" style="142" customWidth="1"/>
    <col min="7684" max="7684" width="0" style="142" hidden="1" customWidth="1"/>
    <col min="7685" max="7691" width="9.54296875" style="142" customWidth="1"/>
    <col min="7692" max="7934" width="9.81640625" style="142"/>
    <col min="7935" max="7935" width="3.81640625" style="142" customWidth="1"/>
    <col min="7936" max="7937" width="9.54296875" style="142" customWidth="1"/>
    <col min="7938" max="7939" width="14.81640625" style="142" customWidth="1"/>
    <col min="7940" max="7940" width="0" style="142" hidden="1" customWidth="1"/>
    <col min="7941" max="7947" width="9.54296875" style="142" customWidth="1"/>
    <col min="7948" max="8190" width="9.81640625" style="142"/>
    <col min="8191" max="8191" width="3.81640625" style="142" customWidth="1"/>
    <col min="8192" max="8193" width="9.54296875" style="142" customWidth="1"/>
    <col min="8194" max="8195" width="14.81640625" style="142" customWidth="1"/>
    <col min="8196" max="8196" width="0" style="142" hidden="1" customWidth="1"/>
    <col min="8197" max="8203" width="9.54296875" style="142" customWidth="1"/>
    <col min="8204" max="8446" width="9.81640625" style="142"/>
    <col min="8447" max="8447" width="3.81640625" style="142" customWidth="1"/>
    <col min="8448" max="8449" width="9.54296875" style="142" customWidth="1"/>
    <col min="8450" max="8451" width="14.81640625" style="142" customWidth="1"/>
    <col min="8452" max="8452" width="0" style="142" hidden="1" customWidth="1"/>
    <col min="8453" max="8459" width="9.54296875" style="142" customWidth="1"/>
    <col min="8460" max="8702" width="9.81640625" style="142"/>
    <col min="8703" max="8703" width="3.81640625" style="142" customWidth="1"/>
    <col min="8704" max="8705" width="9.54296875" style="142" customWidth="1"/>
    <col min="8706" max="8707" width="14.81640625" style="142" customWidth="1"/>
    <col min="8708" max="8708" width="0" style="142" hidden="1" customWidth="1"/>
    <col min="8709" max="8715" width="9.54296875" style="142" customWidth="1"/>
    <col min="8716" max="8958" width="9.81640625" style="142"/>
    <col min="8959" max="8959" width="3.81640625" style="142" customWidth="1"/>
    <col min="8960" max="8961" width="9.54296875" style="142" customWidth="1"/>
    <col min="8962" max="8963" width="14.81640625" style="142" customWidth="1"/>
    <col min="8964" max="8964" width="0" style="142" hidden="1" customWidth="1"/>
    <col min="8965" max="8971" width="9.54296875" style="142" customWidth="1"/>
    <col min="8972" max="9214" width="9.81640625" style="142"/>
    <col min="9215" max="9215" width="3.81640625" style="142" customWidth="1"/>
    <col min="9216" max="9217" width="9.54296875" style="142" customWidth="1"/>
    <col min="9218" max="9219" width="14.81640625" style="142" customWidth="1"/>
    <col min="9220" max="9220" width="0" style="142" hidden="1" customWidth="1"/>
    <col min="9221" max="9227" width="9.54296875" style="142" customWidth="1"/>
    <col min="9228" max="9470" width="9.81640625" style="142"/>
    <col min="9471" max="9471" width="3.81640625" style="142" customWidth="1"/>
    <col min="9472" max="9473" width="9.54296875" style="142" customWidth="1"/>
    <col min="9474" max="9475" width="14.81640625" style="142" customWidth="1"/>
    <col min="9476" max="9476" width="0" style="142" hidden="1" customWidth="1"/>
    <col min="9477" max="9483" width="9.54296875" style="142" customWidth="1"/>
    <col min="9484" max="9726" width="9.81640625" style="142"/>
    <col min="9727" max="9727" width="3.81640625" style="142" customWidth="1"/>
    <col min="9728" max="9729" width="9.54296875" style="142" customWidth="1"/>
    <col min="9730" max="9731" width="14.81640625" style="142" customWidth="1"/>
    <col min="9732" max="9732" width="0" style="142" hidden="1" customWidth="1"/>
    <col min="9733" max="9739" width="9.54296875" style="142" customWidth="1"/>
    <col min="9740" max="9982" width="9.81640625" style="142"/>
    <col min="9983" max="9983" width="3.81640625" style="142" customWidth="1"/>
    <col min="9984" max="9985" width="9.54296875" style="142" customWidth="1"/>
    <col min="9986" max="9987" width="14.81640625" style="142" customWidth="1"/>
    <col min="9988" max="9988" width="0" style="142" hidden="1" customWidth="1"/>
    <col min="9989" max="9995" width="9.54296875" style="142" customWidth="1"/>
    <col min="9996" max="10238" width="9.81640625" style="142"/>
    <col min="10239" max="10239" width="3.81640625" style="142" customWidth="1"/>
    <col min="10240" max="10241" width="9.54296875" style="142" customWidth="1"/>
    <col min="10242" max="10243" width="14.81640625" style="142" customWidth="1"/>
    <col min="10244" max="10244" width="0" style="142" hidden="1" customWidth="1"/>
    <col min="10245" max="10251" width="9.54296875" style="142" customWidth="1"/>
    <col min="10252" max="10494" width="9.81640625" style="142"/>
    <col min="10495" max="10495" width="3.81640625" style="142" customWidth="1"/>
    <col min="10496" max="10497" width="9.54296875" style="142" customWidth="1"/>
    <col min="10498" max="10499" width="14.81640625" style="142" customWidth="1"/>
    <col min="10500" max="10500" width="0" style="142" hidden="1" customWidth="1"/>
    <col min="10501" max="10507" width="9.54296875" style="142" customWidth="1"/>
    <col min="10508" max="10750" width="9.81640625" style="142"/>
    <col min="10751" max="10751" width="3.81640625" style="142" customWidth="1"/>
    <col min="10752" max="10753" width="9.54296875" style="142" customWidth="1"/>
    <col min="10754" max="10755" width="14.81640625" style="142" customWidth="1"/>
    <col min="10756" max="10756" width="0" style="142" hidden="1" customWidth="1"/>
    <col min="10757" max="10763" width="9.54296875" style="142" customWidth="1"/>
    <col min="10764" max="11006" width="9.81640625" style="142"/>
    <col min="11007" max="11007" width="3.81640625" style="142" customWidth="1"/>
    <col min="11008" max="11009" width="9.54296875" style="142" customWidth="1"/>
    <col min="11010" max="11011" width="14.81640625" style="142" customWidth="1"/>
    <col min="11012" max="11012" width="0" style="142" hidden="1" customWidth="1"/>
    <col min="11013" max="11019" width="9.54296875" style="142" customWidth="1"/>
    <col min="11020" max="11262" width="9.81640625" style="142"/>
    <col min="11263" max="11263" width="3.81640625" style="142" customWidth="1"/>
    <col min="11264" max="11265" width="9.54296875" style="142" customWidth="1"/>
    <col min="11266" max="11267" width="14.81640625" style="142" customWidth="1"/>
    <col min="11268" max="11268" width="0" style="142" hidden="1" customWidth="1"/>
    <col min="11269" max="11275" width="9.54296875" style="142" customWidth="1"/>
    <col min="11276" max="11518" width="9.81640625" style="142"/>
    <col min="11519" max="11519" width="3.81640625" style="142" customWidth="1"/>
    <col min="11520" max="11521" width="9.54296875" style="142" customWidth="1"/>
    <col min="11522" max="11523" width="14.81640625" style="142" customWidth="1"/>
    <col min="11524" max="11524" width="0" style="142" hidden="1" customWidth="1"/>
    <col min="11525" max="11531" width="9.54296875" style="142" customWidth="1"/>
    <col min="11532" max="11774" width="9.81640625" style="142"/>
    <col min="11775" max="11775" width="3.81640625" style="142" customWidth="1"/>
    <col min="11776" max="11777" width="9.54296875" style="142" customWidth="1"/>
    <col min="11778" max="11779" width="14.81640625" style="142" customWidth="1"/>
    <col min="11780" max="11780" width="0" style="142" hidden="1" customWidth="1"/>
    <col min="11781" max="11787" width="9.54296875" style="142" customWidth="1"/>
    <col min="11788" max="12030" width="9.81640625" style="142"/>
    <col min="12031" max="12031" width="3.81640625" style="142" customWidth="1"/>
    <col min="12032" max="12033" width="9.54296875" style="142" customWidth="1"/>
    <col min="12034" max="12035" width="14.81640625" style="142" customWidth="1"/>
    <col min="12036" max="12036" width="0" style="142" hidden="1" customWidth="1"/>
    <col min="12037" max="12043" width="9.54296875" style="142" customWidth="1"/>
    <col min="12044" max="12286" width="9.81640625" style="142"/>
    <col min="12287" max="12287" width="3.81640625" style="142" customWidth="1"/>
    <col min="12288" max="12289" width="9.54296875" style="142" customWidth="1"/>
    <col min="12290" max="12291" width="14.81640625" style="142" customWidth="1"/>
    <col min="12292" max="12292" width="0" style="142" hidden="1" customWidth="1"/>
    <col min="12293" max="12299" width="9.54296875" style="142" customWidth="1"/>
    <col min="12300" max="12542" width="9.81640625" style="142"/>
    <col min="12543" max="12543" width="3.81640625" style="142" customWidth="1"/>
    <col min="12544" max="12545" width="9.54296875" style="142" customWidth="1"/>
    <col min="12546" max="12547" width="14.81640625" style="142" customWidth="1"/>
    <col min="12548" max="12548" width="0" style="142" hidden="1" customWidth="1"/>
    <col min="12549" max="12555" width="9.54296875" style="142" customWidth="1"/>
    <col min="12556" max="12798" width="9.81640625" style="142"/>
    <col min="12799" max="12799" width="3.81640625" style="142" customWidth="1"/>
    <col min="12800" max="12801" width="9.54296875" style="142" customWidth="1"/>
    <col min="12802" max="12803" width="14.81640625" style="142" customWidth="1"/>
    <col min="12804" max="12804" width="0" style="142" hidden="1" customWidth="1"/>
    <col min="12805" max="12811" width="9.54296875" style="142" customWidth="1"/>
    <col min="12812" max="13054" width="9.81640625" style="142"/>
    <col min="13055" max="13055" width="3.81640625" style="142" customWidth="1"/>
    <col min="13056" max="13057" width="9.54296875" style="142" customWidth="1"/>
    <col min="13058" max="13059" width="14.81640625" style="142" customWidth="1"/>
    <col min="13060" max="13060" width="0" style="142" hidden="1" customWidth="1"/>
    <col min="13061" max="13067" width="9.54296875" style="142" customWidth="1"/>
    <col min="13068" max="13310" width="9.81640625" style="142"/>
    <col min="13311" max="13311" width="3.81640625" style="142" customWidth="1"/>
    <col min="13312" max="13313" width="9.54296875" style="142" customWidth="1"/>
    <col min="13314" max="13315" width="14.81640625" style="142" customWidth="1"/>
    <col min="13316" max="13316" width="0" style="142" hidden="1" customWidth="1"/>
    <col min="13317" max="13323" width="9.54296875" style="142" customWidth="1"/>
    <col min="13324" max="13566" width="9.81640625" style="142"/>
    <col min="13567" max="13567" width="3.81640625" style="142" customWidth="1"/>
    <col min="13568" max="13569" width="9.54296875" style="142" customWidth="1"/>
    <col min="13570" max="13571" width="14.81640625" style="142" customWidth="1"/>
    <col min="13572" max="13572" width="0" style="142" hidden="1" customWidth="1"/>
    <col min="13573" max="13579" width="9.54296875" style="142" customWidth="1"/>
    <col min="13580" max="13822" width="9.81640625" style="142"/>
    <col min="13823" max="13823" width="3.81640625" style="142" customWidth="1"/>
    <col min="13824" max="13825" width="9.54296875" style="142" customWidth="1"/>
    <col min="13826" max="13827" width="14.81640625" style="142" customWidth="1"/>
    <col min="13828" max="13828" width="0" style="142" hidden="1" customWidth="1"/>
    <col min="13829" max="13835" width="9.54296875" style="142" customWidth="1"/>
    <col min="13836" max="14078" width="9.81640625" style="142"/>
    <col min="14079" max="14079" width="3.81640625" style="142" customWidth="1"/>
    <col min="14080" max="14081" width="9.54296875" style="142" customWidth="1"/>
    <col min="14082" max="14083" width="14.81640625" style="142" customWidth="1"/>
    <col min="14084" max="14084" width="0" style="142" hidden="1" customWidth="1"/>
    <col min="14085" max="14091" width="9.54296875" style="142" customWidth="1"/>
    <col min="14092" max="14334" width="9.81640625" style="142"/>
    <col min="14335" max="14335" width="3.81640625" style="142" customWidth="1"/>
    <col min="14336" max="14337" width="9.54296875" style="142" customWidth="1"/>
    <col min="14338" max="14339" width="14.81640625" style="142" customWidth="1"/>
    <col min="14340" max="14340" width="0" style="142" hidden="1" customWidth="1"/>
    <col min="14341" max="14347" width="9.54296875" style="142" customWidth="1"/>
    <col min="14348" max="14590" width="9.81640625" style="142"/>
    <col min="14591" max="14591" width="3.81640625" style="142" customWidth="1"/>
    <col min="14592" max="14593" width="9.54296875" style="142" customWidth="1"/>
    <col min="14594" max="14595" width="14.81640625" style="142" customWidth="1"/>
    <col min="14596" max="14596" width="0" style="142" hidden="1" customWidth="1"/>
    <col min="14597" max="14603" width="9.54296875" style="142" customWidth="1"/>
    <col min="14604" max="14846" width="9.81640625" style="142"/>
    <col min="14847" max="14847" width="3.81640625" style="142" customWidth="1"/>
    <col min="14848" max="14849" width="9.54296875" style="142" customWidth="1"/>
    <col min="14850" max="14851" width="14.81640625" style="142" customWidth="1"/>
    <col min="14852" max="14852" width="0" style="142" hidden="1" customWidth="1"/>
    <col min="14853" max="14859" width="9.54296875" style="142" customWidth="1"/>
    <col min="14860" max="15102" width="9.81640625" style="142"/>
    <col min="15103" max="15103" width="3.81640625" style="142" customWidth="1"/>
    <col min="15104" max="15105" width="9.54296875" style="142" customWidth="1"/>
    <col min="15106" max="15107" width="14.81640625" style="142" customWidth="1"/>
    <col min="15108" max="15108" width="0" style="142" hidden="1" customWidth="1"/>
    <col min="15109" max="15115" width="9.54296875" style="142" customWidth="1"/>
    <col min="15116" max="15358" width="9.81640625" style="142"/>
    <col min="15359" max="15359" width="3.81640625" style="142" customWidth="1"/>
    <col min="15360" max="15361" width="9.54296875" style="142" customWidth="1"/>
    <col min="15362" max="15363" width="14.81640625" style="142" customWidth="1"/>
    <col min="15364" max="15364" width="0" style="142" hidden="1" customWidth="1"/>
    <col min="15365" max="15371" width="9.54296875" style="142" customWidth="1"/>
    <col min="15372" max="15614" width="9.81640625" style="142"/>
    <col min="15615" max="15615" width="3.81640625" style="142" customWidth="1"/>
    <col min="15616" max="15617" width="9.54296875" style="142" customWidth="1"/>
    <col min="15618" max="15619" width="14.81640625" style="142" customWidth="1"/>
    <col min="15620" max="15620" width="0" style="142" hidden="1" customWidth="1"/>
    <col min="15621" max="15627" width="9.54296875" style="142" customWidth="1"/>
    <col min="15628" max="15870" width="9.81640625" style="142"/>
    <col min="15871" max="15871" width="3.81640625" style="142" customWidth="1"/>
    <col min="15872" max="15873" width="9.54296875" style="142" customWidth="1"/>
    <col min="15874" max="15875" width="14.81640625" style="142" customWidth="1"/>
    <col min="15876" max="15876" width="0" style="142" hidden="1" customWidth="1"/>
    <col min="15877" max="15883" width="9.54296875" style="142" customWidth="1"/>
    <col min="15884" max="16126" width="9.81640625" style="142"/>
    <col min="16127" max="16127" width="3.81640625" style="142" customWidth="1"/>
    <col min="16128" max="16129" width="9.54296875" style="142" customWidth="1"/>
    <col min="16130" max="16131" width="14.81640625" style="142" customWidth="1"/>
    <col min="16132" max="16132" width="0" style="142" hidden="1" customWidth="1"/>
    <col min="16133" max="16139" width="9.54296875" style="142" customWidth="1"/>
    <col min="16140" max="16384" width="9.81640625" style="142"/>
  </cols>
  <sheetData>
    <row r="1" spans="1:8" s="130" customFormat="1" ht="18" customHeight="1">
      <c r="B1"/>
      <c r="C1"/>
      <c r="D1"/>
      <c r="E1"/>
      <c r="F1" s="187" t="s">
        <v>104</v>
      </c>
      <c r="G1" s="188" t="s">
        <v>140</v>
      </c>
      <c r="H1"/>
    </row>
    <row r="2" spans="1:8" s="130" customFormat="1" ht="14.5" customHeight="1">
      <c r="B2"/>
      <c r="C2"/>
      <c r="D2"/>
      <c r="E2"/>
      <c r="F2" s="187" t="s">
        <v>106</v>
      </c>
      <c r="G2" s="189" t="s">
        <v>163</v>
      </c>
      <c r="H2"/>
    </row>
    <row r="3" spans="1:8" s="130" customFormat="1" ht="14.5" customHeight="1" thickBot="1">
      <c r="B3"/>
      <c r="C3"/>
      <c r="D3"/>
      <c r="E3"/>
      <c r="F3" s="187" t="s">
        <v>108</v>
      </c>
      <c r="G3" s="190" t="s">
        <v>141</v>
      </c>
      <c r="H3"/>
    </row>
    <row r="4" spans="1:8" s="130" customFormat="1" ht="17.25" customHeight="1" thickBot="1">
      <c r="A4" s="129"/>
      <c r="B4" s="420" t="s">
        <v>142</v>
      </c>
      <c r="C4" s="420"/>
      <c r="D4" s="191">
        <v>45026</v>
      </c>
      <c r="E4"/>
      <c r="F4"/>
      <c r="G4"/>
      <c r="H4"/>
    </row>
    <row r="5" spans="1:8" s="130" customFormat="1" ht="4" customHeight="1" thickBot="1">
      <c r="A5" s="129"/>
      <c r="B5" s="421"/>
      <c r="C5" s="421"/>
      <c r="D5" s="160"/>
      <c r="E5"/>
      <c r="F5" s="129"/>
      <c r="G5" s="129"/>
      <c r="H5"/>
    </row>
    <row r="6" spans="1:8" s="130" customFormat="1" ht="17.25" customHeight="1" thickBot="1">
      <c r="A6" s="129"/>
      <c r="B6" s="420" t="s">
        <v>143</v>
      </c>
      <c r="C6" s="420"/>
      <c r="D6" s="192" t="s">
        <v>111</v>
      </c>
      <c r="E6"/>
      <c r="F6" s="131" t="s">
        <v>144</v>
      </c>
      <c r="G6" s="193" t="str">
        <f>'1. CUTTING DOCKET'!D9</f>
        <v>SP25 PRODUCTION</v>
      </c>
      <c r="H6"/>
    </row>
    <row r="7" spans="1:8" s="130" customFormat="1" ht="4" customHeight="1" thickBot="1">
      <c r="A7" s="129"/>
      <c r="B7" s="422"/>
      <c r="C7" s="422"/>
      <c r="D7" s="160"/>
      <c r="E7"/>
      <c r="F7" s="132"/>
      <c r="G7" s="135"/>
      <c r="H7"/>
    </row>
    <row r="8" spans="1:8" s="130" customFormat="1" ht="17.25" customHeight="1" thickBot="1">
      <c r="A8" s="129"/>
      <c r="B8" s="420" t="s">
        <v>164</v>
      </c>
      <c r="C8" s="420"/>
      <c r="D8" s="192" t="str">
        <f>'1. CUTTING DOCKET'!D7</f>
        <v>ST118570A2</v>
      </c>
      <c r="E8" s="194"/>
      <c r="F8" s="131" t="s">
        <v>145</v>
      </c>
      <c r="G8" s="192" t="str">
        <f>'1. CUTTING DOCKET'!D10</f>
        <v>CREW NECK</v>
      </c>
      <c r="H8"/>
    </row>
    <row r="9" spans="1:8" s="130" customFormat="1" ht="9" customHeight="1" thickBot="1">
      <c r="A9" s="195"/>
      <c r="B9" s="134"/>
      <c r="C9" s="134"/>
      <c r="D9" s="134"/>
      <c r="F9" s="134"/>
      <c r="G9" s="134"/>
    </row>
    <row r="10" spans="1:8" s="135" customFormat="1" ht="33.75" customHeight="1" thickBot="1">
      <c r="A10" s="196" t="s">
        <v>165</v>
      </c>
      <c r="B10" s="197" t="s">
        <v>166</v>
      </c>
      <c r="C10" s="418" t="s">
        <v>167</v>
      </c>
      <c r="D10" s="419"/>
      <c r="E10" s="419"/>
      <c r="F10" s="419"/>
      <c r="G10" s="198" t="s">
        <v>168</v>
      </c>
      <c r="H10" s="199" t="s">
        <v>169</v>
      </c>
    </row>
    <row r="11" spans="1:8" s="130" customFormat="1" ht="76.5" customHeight="1">
      <c r="A11" s="136">
        <v>1</v>
      </c>
      <c r="B11" s="137" t="s">
        <v>146</v>
      </c>
      <c r="C11" s="424"/>
      <c r="D11" s="425"/>
      <c r="E11" s="425"/>
      <c r="F11" s="426"/>
      <c r="G11" s="136"/>
      <c r="H11" s="136"/>
    </row>
    <row r="12" spans="1:8" s="130" customFormat="1" ht="76.5" customHeight="1">
      <c r="A12" s="138">
        <v>2</v>
      </c>
      <c r="B12" s="139" t="s">
        <v>147</v>
      </c>
      <c r="C12" s="427"/>
      <c r="D12" s="428"/>
      <c r="E12" s="428"/>
      <c r="F12" s="429"/>
      <c r="G12" s="200"/>
      <c r="H12" s="200"/>
    </row>
    <row r="13" spans="1:8" s="130" customFormat="1" ht="76.5" customHeight="1">
      <c r="A13" s="138">
        <v>3</v>
      </c>
      <c r="B13" s="139" t="s">
        <v>148</v>
      </c>
      <c r="C13" s="430" t="s">
        <v>149</v>
      </c>
      <c r="D13" s="428"/>
      <c r="E13" s="428"/>
      <c r="F13" s="429"/>
      <c r="G13" s="200"/>
      <c r="H13" s="200"/>
    </row>
    <row r="14" spans="1:8" s="130" customFormat="1" ht="76.5" customHeight="1">
      <c r="A14" s="138">
        <v>4</v>
      </c>
      <c r="B14" s="139" t="s">
        <v>150</v>
      </c>
      <c r="C14" s="431" t="s">
        <v>151</v>
      </c>
      <c r="D14" s="432"/>
      <c r="E14" s="432"/>
      <c r="F14" s="433"/>
      <c r="G14" s="200"/>
      <c r="H14" s="200"/>
    </row>
    <row r="15" spans="1:8" s="130" customFormat="1" ht="102" customHeight="1">
      <c r="A15" s="138">
        <v>5</v>
      </c>
      <c r="B15" s="139" t="s">
        <v>152</v>
      </c>
      <c r="C15" s="431"/>
      <c r="D15" s="432"/>
      <c r="E15" s="432"/>
      <c r="F15" s="433"/>
      <c r="G15" s="200"/>
      <c r="H15" s="200"/>
    </row>
    <row r="16" spans="1:8" s="130" customFormat="1" ht="56.25" customHeight="1">
      <c r="A16" s="138">
        <v>6</v>
      </c>
      <c r="B16" s="139" t="s">
        <v>153</v>
      </c>
      <c r="C16" s="427"/>
      <c r="D16" s="428"/>
      <c r="E16" s="428"/>
      <c r="F16" s="429"/>
      <c r="G16" s="200"/>
      <c r="H16" s="200"/>
    </row>
    <row r="17" spans="1:8" s="130" customFormat="1" ht="76.5" customHeight="1">
      <c r="A17" s="138">
        <v>7</v>
      </c>
      <c r="B17" s="139" t="s">
        <v>154</v>
      </c>
      <c r="C17" s="434" t="str">
        <f>'1. CUTTING DOCKET'!C187</f>
        <v>KHÔNG IN</v>
      </c>
      <c r="D17" s="432"/>
      <c r="E17" s="432"/>
      <c r="F17" s="433"/>
      <c r="G17" s="200"/>
      <c r="H17" s="200"/>
    </row>
    <row r="18" spans="1:8" s="130" customFormat="1" ht="76.5" customHeight="1">
      <c r="A18" s="138">
        <v>8</v>
      </c>
      <c r="B18" s="139" t="s">
        <v>155</v>
      </c>
      <c r="C18" s="435" t="str">
        <f>'1. CUTTING DOCKET'!C200:F200</f>
        <v>KHÔNG THÊU</v>
      </c>
      <c r="D18" s="436"/>
      <c r="E18" s="436"/>
      <c r="F18" s="437"/>
      <c r="G18" s="200"/>
      <c r="H18" s="200"/>
    </row>
    <row r="19" spans="1:8" s="130" customFormat="1" ht="76.5" customHeight="1">
      <c r="A19" s="138">
        <v>9</v>
      </c>
      <c r="B19" s="139" t="s">
        <v>156</v>
      </c>
      <c r="C19" s="434" t="str">
        <f>'1. CUTTING DOCKET'!C201</f>
        <v>POTASSIUM WASH</v>
      </c>
      <c r="D19" s="432"/>
      <c r="E19" s="432"/>
      <c r="F19" s="433"/>
      <c r="G19" s="200"/>
      <c r="H19" s="200"/>
    </row>
    <row r="20" spans="1:8" s="130" customFormat="1" ht="76.5" customHeight="1" thickBot="1">
      <c r="A20" s="140">
        <v>10</v>
      </c>
      <c r="B20" s="201" t="s">
        <v>157</v>
      </c>
      <c r="C20" s="438"/>
      <c r="D20" s="439"/>
      <c r="E20" s="439"/>
      <c r="F20" s="440"/>
      <c r="G20" s="141"/>
      <c r="H20" s="141"/>
    </row>
    <row r="21" spans="1:8" ht="12" customHeight="1">
      <c r="A21" s="135"/>
      <c r="B21" s="135"/>
      <c r="C21" s="133"/>
      <c r="D21" s="133"/>
      <c r="E21" s="133"/>
      <c r="F21" s="133"/>
      <c r="G21" s="135"/>
      <c r="H21" s="135"/>
    </row>
    <row r="22" spans="1:8" ht="34.5" customHeight="1">
      <c r="A22" s="135"/>
      <c r="B22" s="423" t="s">
        <v>170</v>
      </c>
      <c r="C22" s="423"/>
      <c r="D22" s="423"/>
      <c r="E22" s="133"/>
      <c r="F22" s="133"/>
      <c r="G22" s="423" t="s">
        <v>171</v>
      </c>
      <c r="H22" s="423"/>
    </row>
    <row r="23" spans="1:8" ht="40" customHeight="1">
      <c r="A23" s="135"/>
      <c r="B23" s="202"/>
      <c r="C23" s="202"/>
      <c r="D23" s="202"/>
      <c r="E23" s="202"/>
      <c r="F23" s="130"/>
      <c r="G23" s="202"/>
      <c r="H23" s="202"/>
    </row>
    <row r="24" spans="1:8" ht="40" customHeight="1">
      <c r="A24" s="129"/>
      <c r="B24" s="128"/>
      <c r="C24" s="128"/>
      <c r="D24" s="128"/>
      <c r="E24" s="128"/>
      <c r="F24" s="128"/>
      <c r="G24" s="128"/>
      <c r="H24" s="128"/>
    </row>
    <row r="25" spans="1:8" ht="40" customHeight="1">
      <c r="A25" s="129"/>
      <c r="B25" s="128"/>
      <c r="C25" s="128"/>
      <c r="D25" s="128"/>
      <c r="E25" s="128"/>
      <c r="F25" s="128"/>
      <c r="G25" s="128"/>
      <c r="H25" s="128"/>
    </row>
    <row r="26" spans="1:8" ht="40" customHeight="1">
      <c r="A26" s="129"/>
      <c r="B26" s="128"/>
      <c r="C26" s="128"/>
      <c r="D26" s="128"/>
      <c r="E26" s="128"/>
      <c r="F26" s="128"/>
      <c r="G26" s="128"/>
      <c r="H26" s="128"/>
    </row>
    <row r="27" spans="1:8" ht="40" customHeight="1">
      <c r="A27" s="129"/>
      <c r="B27" s="128"/>
      <c r="C27" s="128"/>
      <c r="D27" s="128"/>
      <c r="E27" s="128"/>
      <c r="F27" s="128"/>
      <c r="G27" s="128"/>
      <c r="H27" s="128"/>
    </row>
    <row r="28" spans="1:8" ht="40" customHeight="1">
      <c r="A28" s="129"/>
      <c r="B28" s="128"/>
      <c r="C28" s="128"/>
      <c r="D28" s="128"/>
      <c r="E28" s="128"/>
      <c r="F28" s="128"/>
      <c r="G28" s="128"/>
      <c r="H28" s="128"/>
    </row>
    <row r="29" spans="1:8" ht="40" customHeight="1">
      <c r="A29" s="129"/>
      <c r="B29" s="128"/>
      <c r="C29" s="128"/>
      <c r="D29" s="128"/>
      <c r="E29" s="128"/>
      <c r="F29" s="128"/>
      <c r="G29" s="128"/>
      <c r="H29" s="128"/>
    </row>
    <row r="30" spans="1:8" ht="40" customHeight="1">
      <c r="A30" s="129"/>
      <c r="B30" s="128"/>
      <c r="C30" s="128"/>
      <c r="D30" s="128"/>
      <c r="E30" s="128"/>
      <c r="F30" s="128"/>
      <c r="G30" s="128"/>
      <c r="H30" s="128"/>
    </row>
    <row r="31" spans="1:8" ht="40" customHeight="1">
      <c r="A31" s="129"/>
      <c r="B31" s="128"/>
      <c r="C31" s="128"/>
      <c r="D31" s="128"/>
      <c r="E31" s="128"/>
      <c r="F31" s="128"/>
      <c r="G31" s="128"/>
      <c r="H31" s="128"/>
    </row>
    <row r="32" spans="1:8" ht="40" customHeight="1">
      <c r="A32" s="129"/>
      <c r="B32" s="128"/>
      <c r="C32" s="128"/>
      <c r="D32" s="128"/>
      <c r="E32" s="128"/>
      <c r="F32" s="128"/>
      <c r="G32" s="128"/>
      <c r="H32" s="128"/>
    </row>
    <row r="33" spans="1:8" ht="40" customHeight="1">
      <c r="A33" s="129"/>
      <c r="B33" s="128"/>
      <c r="C33" s="128"/>
      <c r="D33" s="128"/>
      <c r="E33" s="128"/>
      <c r="F33" s="128"/>
      <c r="G33" s="128"/>
      <c r="H33" s="128"/>
    </row>
    <row r="34" spans="1:8" ht="40" customHeight="1">
      <c r="A34" s="129"/>
      <c r="B34" s="128"/>
      <c r="C34" s="128"/>
      <c r="D34" s="128"/>
      <c r="E34" s="128"/>
      <c r="F34" s="128"/>
      <c r="G34" s="128"/>
      <c r="H34" s="128"/>
    </row>
    <row r="35" spans="1:8" ht="40" customHeight="1">
      <c r="A35" s="129"/>
      <c r="B35" s="128"/>
      <c r="C35" s="128"/>
      <c r="D35" s="128"/>
      <c r="E35" s="128"/>
      <c r="F35" s="128"/>
      <c r="G35" s="128"/>
      <c r="H35" s="128"/>
    </row>
    <row r="36" spans="1:8" ht="40" customHeight="1">
      <c r="A36" s="129"/>
      <c r="B36" s="128"/>
      <c r="C36" s="128"/>
      <c r="D36" s="128"/>
      <c r="E36" s="128"/>
      <c r="F36" s="128"/>
      <c r="G36" s="128"/>
      <c r="H36" s="128"/>
    </row>
    <row r="37" spans="1:8" ht="40" customHeight="1">
      <c r="A37" s="129"/>
      <c r="B37" s="128"/>
      <c r="C37" s="128"/>
      <c r="D37" s="128"/>
      <c r="E37" s="128"/>
      <c r="F37" s="128"/>
      <c r="G37" s="128"/>
      <c r="H37" s="128"/>
    </row>
    <row r="38" spans="1:8" ht="40" customHeight="1">
      <c r="A38" s="129"/>
      <c r="B38" s="128"/>
      <c r="C38" s="128"/>
      <c r="D38" s="128"/>
      <c r="E38" s="128"/>
      <c r="F38" s="128"/>
      <c r="G38" s="128"/>
      <c r="H38" s="128"/>
    </row>
    <row r="39" spans="1:8" ht="40" customHeight="1">
      <c r="A39" s="129"/>
      <c r="B39" s="128"/>
      <c r="C39" s="128"/>
      <c r="D39" s="128"/>
      <c r="E39" s="128"/>
      <c r="F39" s="128"/>
      <c r="G39" s="128"/>
      <c r="H39" s="128"/>
    </row>
    <row r="40" spans="1:8" ht="40" customHeight="1">
      <c r="A40" s="129"/>
      <c r="B40" s="128"/>
      <c r="C40" s="128"/>
      <c r="D40" s="128"/>
      <c r="E40" s="128"/>
      <c r="F40" s="128"/>
      <c r="G40" s="128"/>
      <c r="H40" s="128"/>
    </row>
    <row r="41" spans="1:8" ht="40" customHeight="1">
      <c r="A41" s="129"/>
      <c r="B41" s="128"/>
      <c r="C41" s="128"/>
      <c r="D41" s="128"/>
      <c r="E41" s="128"/>
      <c r="F41" s="128"/>
      <c r="G41" s="128"/>
      <c r="H41" s="128"/>
    </row>
    <row r="42" spans="1:8" ht="40" customHeight="1">
      <c r="A42" s="129"/>
      <c r="B42" s="128"/>
      <c r="C42" s="128"/>
      <c r="D42" s="128"/>
      <c r="E42" s="128"/>
      <c r="F42" s="128"/>
      <c r="G42" s="128"/>
      <c r="H42" s="128"/>
    </row>
    <row r="43" spans="1:8" ht="40" customHeight="1">
      <c r="A43" s="129"/>
      <c r="B43" s="128"/>
      <c r="C43" s="128"/>
      <c r="D43" s="128"/>
      <c r="E43" s="128"/>
      <c r="F43" s="128"/>
      <c r="G43" s="128"/>
      <c r="H43" s="128"/>
    </row>
    <row r="44" spans="1:8" ht="40" customHeight="1">
      <c r="A44" s="129"/>
      <c r="B44" s="128"/>
      <c r="C44" s="128"/>
      <c r="D44" s="128"/>
      <c r="E44" s="128"/>
      <c r="F44" s="128"/>
      <c r="G44" s="128"/>
      <c r="H44" s="128"/>
    </row>
    <row r="45" spans="1:8" ht="40" customHeight="1">
      <c r="A45" s="129"/>
      <c r="B45" s="128"/>
      <c r="C45" s="128"/>
      <c r="D45" s="128"/>
      <c r="E45" s="128"/>
      <c r="F45" s="128"/>
      <c r="G45" s="128"/>
      <c r="H45" s="128"/>
    </row>
    <row r="46" spans="1:8" ht="40" customHeight="1">
      <c r="A46" s="129"/>
      <c r="B46" s="128"/>
      <c r="C46" s="128"/>
      <c r="D46" s="128"/>
      <c r="E46" s="128"/>
      <c r="F46" s="128"/>
      <c r="G46" s="128"/>
      <c r="H46" s="128"/>
    </row>
    <row r="47" spans="1:8" ht="40" customHeight="1">
      <c r="A47" s="129"/>
      <c r="B47" s="128"/>
      <c r="C47" s="128"/>
      <c r="D47" s="128"/>
      <c r="E47" s="128"/>
      <c r="F47" s="128"/>
      <c r="G47" s="128"/>
      <c r="H47" s="128"/>
    </row>
    <row r="48" spans="1:8" ht="40" customHeight="1">
      <c r="A48" s="129"/>
      <c r="B48" s="128"/>
      <c r="C48" s="128"/>
      <c r="D48" s="128"/>
      <c r="E48" s="128"/>
      <c r="F48" s="128"/>
      <c r="G48" s="128"/>
      <c r="H48" s="128"/>
    </row>
    <row r="49" spans="1:8" ht="40" customHeight="1">
      <c r="A49" s="129"/>
      <c r="B49" s="128"/>
      <c r="C49" s="128"/>
      <c r="D49" s="128"/>
      <c r="E49" s="128"/>
      <c r="F49" s="128"/>
      <c r="G49" s="128"/>
      <c r="H49" s="128"/>
    </row>
    <row r="50" spans="1:8" ht="40" customHeight="1">
      <c r="A50" s="129"/>
      <c r="B50" s="128"/>
      <c r="C50" s="128"/>
      <c r="D50" s="128"/>
      <c r="E50" s="128"/>
      <c r="F50" s="128"/>
      <c r="G50" s="128"/>
      <c r="H50" s="128"/>
    </row>
    <row r="51" spans="1:8" ht="40" customHeight="1">
      <c r="A51" s="129"/>
      <c r="B51" s="128"/>
      <c r="C51" s="128"/>
      <c r="D51" s="128"/>
      <c r="E51" s="128"/>
      <c r="F51" s="128"/>
      <c r="G51" s="128"/>
      <c r="H51" s="128"/>
    </row>
    <row r="52" spans="1:8" ht="40" customHeight="1">
      <c r="A52" s="129"/>
      <c r="B52" s="128"/>
      <c r="C52" s="128"/>
      <c r="D52" s="128"/>
      <c r="E52" s="128"/>
      <c r="F52" s="128"/>
      <c r="G52" s="128"/>
      <c r="H52" s="128"/>
    </row>
    <row r="53" spans="1:8" ht="40" customHeight="1">
      <c r="A53" s="129"/>
      <c r="B53" s="128"/>
      <c r="C53" s="128"/>
      <c r="D53" s="128"/>
      <c r="E53" s="128"/>
      <c r="F53" s="128"/>
      <c r="G53" s="128"/>
      <c r="H53" s="128"/>
    </row>
    <row r="54" spans="1:8" ht="40" customHeight="1">
      <c r="A54" s="129"/>
      <c r="B54" s="128"/>
      <c r="C54" s="128"/>
      <c r="D54" s="128"/>
      <c r="E54" s="128"/>
      <c r="F54" s="128"/>
      <c r="G54" s="128"/>
      <c r="H54" s="128"/>
    </row>
    <row r="55" spans="1:8" ht="40" customHeight="1">
      <c r="A55" s="129"/>
      <c r="B55" s="128"/>
      <c r="C55" s="128"/>
      <c r="D55" s="128"/>
      <c r="E55" s="128"/>
      <c r="F55" s="128"/>
      <c r="G55" s="128"/>
      <c r="H55" s="128"/>
    </row>
    <row r="56" spans="1:8" ht="40" customHeight="1">
      <c r="A56" s="129"/>
      <c r="B56" s="128"/>
      <c r="C56" s="128"/>
      <c r="D56" s="128"/>
      <c r="E56" s="128"/>
      <c r="F56" s="128"/>
      <c r="G56" s="128"/>
      <c r="H56" s="128"/>
    </row>
    <row r="57" spans="1:8" ht="40" customHeight="1">
      <c r="A57" s="129"/>
      <c r="B57" s="128"/>
      <c r="C57" s="128"/>
      <c r="D57" s="128"/>
      <c r="E57" s="128"/>
      <c r="F57" s="128"/>
      <c r="G57" s="128"/>
      <c r="H57" s="128"/>
    </row>
    <row r="58" spans="1:8" ht="40" customHeight="1">
      <c r="A58" s="129"/>
      <c r="B58" s="128"/>
      <c r="C58" s="128"/>
      <c r="D58" s="128"/>
      <c r="E58" s="128"/>
      <c r="F58" s="128"/>
      <c r="G58" s="128"/>
      <c r="H58" s="128"/>
    </row>
    <row r="59" spans="1:8" ht="40" customHeight="1">
      <c r="A59" s="129"/>
      <c r="B59" s="128"/>
      <c r="C59" s="128"/>
      <c r="D59" s="128"/>
      <c r="E59" s="128"/>
      <c r="F59" s="128"/>
      <c r="G59" s="128"/>
      <c r="H59" s="128"/>
    </row>
    <row r="60" spans="1:8" ht="40" customHeight="1">
      <c r="A60" s="129"/>
      <c r="B60" s="128"/>
      <c r="C60" s="128"/>
      <c r="D60" s="128"/>
      <c r="E60" s="128"/>
      <c r="F60" s="128"/>
      <c r="G60" s="128"/>
      <c r="H60" s="128"/>
    </row>
    <row r="61" spans="1:8" ht="40" customHeight="1">
      <c r="A61" s="129"/>
      <c r="B61" s="128"/>
      <c r="C61" s="128"/>
      <c r="D61" s="128"/>
      <c r="E61" s="128"/>
      <c r="F61" s="128"/>
      <c r="G61" s="128"/>
      <c r="H61" s="128"/>
    </row>
    <row r="62" spans="1:8" ht="40" customHeight="1">
      <c r="A62" s="129"/>
      <c r="B62" s="128"/>
      <c r="C62" s="128"/>
      <c r="D62" s="128"/>
      <c r="E62" s="128"/>
      <c r="F62" s="128"/>
      <c r="G62" s="128"/>
      <c r="H62" s="128"/>
    </row>
    <row r="63" spans="1:8" ht="40" customHeight="1">
      <c r="A63" s="129"/>
      <c r="B63" s="128"/>
      <c r="C63" s="128"/>
      <c r="D63" s="128"/>
      <c r="E63" s="128"/>
      <c r="F63" s="128"/>
      <c r="G63" s="128"/>
      <c r="H63" s="128"/>
    </row>
    <row r="64" spans="1:8" ht="40" customHeight="1">
      <c r="A64" s="129"/>
      <c r="B64" s="128"/>
      <c r="C64" s="128"/>
      <c r="D64" s="128"/>
      <c r="E64" s="128"/>
      <c r="F64" s="128"/>
      <c r="G64" s="128"/>
      <c r="H64" s="128"/>
    </row>
    <row r="65" spans="1:8" ht="40" customHeight="1">
      <c r="A65" s="129"/>
      <c r="B65" s="128"/>
      <c r="C65" s="128"/>
      <c r="D65" s="128"/>
      <c r="E65" s="128"/>
      <c r="F65" s="128"/>
      <c r="G65" s="128"/>
      <c r="H65" s="128"/>
    </row>
    <row r="66" spans="1:8" ht="40" customHeight="1">
      <c r="A66" s="129"/>
      <c r="B66" s="128"/>
      <c r="C66" s="128"/>
      <c r="D66" s="128"/>
      <c r="E66" s="128"/>
      <c r="F66" s="128"/>
      <c r="G66" s="128"/>
      <c r="H66" s="128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71" customFormat="1" ht="30.75" customHeight="1">
      <c r="A1" s="67"/>
      <c r="B1" s="68" t="s">
        <v>64</v>
      </c>
      <c r="C1" s="68" t="s">
        <v>50</v>
      </c>
      <c r="D1" s="460" t="s">
        <v>65</v>
      </c>
      <c r="E1" s="460"/>
      <c r="F1" s="460"/>
      <c r="G1" s="68"/>
      <c r="H1" s="68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71" customFormat="1" ht="30.75" customHeight="1" thickBot="1">
      <c r="A2" s="72"/>
      <c r="B2" s="73" t="s">
        <v>66</v>
      </c>
      <c r="C2" s="73" t="s">
        <v>67</v>
      </c>
      <c r="D2" s="461" t="s">
        <v>68</v>
      </c>
      <c r="E2" s="461"/>
      <c r="F2" s="461"/>
      <c r="G2" s="461"/>
      <c r="H2" s="461"/>
      <c r="I2" s="462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s="79" customFormat="1" ht="20.25" customHeight="1">
      <c r="A3" s="74" t="s">
        <v>69</v>
      </c>
      <c r="B3" s="75" t="s">
        <v>70</v>
      </c>
      <c r="C3" s="75" t="s">
        <v>71</v>
      </c>
      <c r="D3" s="76" t="s">
        <v>55</v>
      </c>
      <c r="E3" s="76" t="s">
        <v>10</v>
      </c>
      <c r="F3" s="76" t="s">
        <v>52</v>
      </c>
      <c r="G3" s="76" t="s">
        <v>53</v>
      </c>
      <c r="H3" s="76" t="s">
        <v>54</v>
      </c>
      <c r="I3" s="77" t="s">
        <v>72</v>
      </c>
      <c r="J3" s="78"/>
      <c r="K3" s="78"/>
    </row>
    <row r="4" spans="1:25" s="85" customFormat="1" ht="27" customHeight="1">
      <c r="A4" s="80">
        <v>1</v>
      </c>
      <c r="B4" s="81" t="s">
        <v>73</v>
      </c>
      <c r="C4" s="81" t="s">
        <v>74</v>
      </c>
      <c r="D4" s="82">
        <v>68.5</v>
      </c>
      <c r="E4" s="82">
        <v>72.5</v>
      </c>
      <c r="F4" s="82">
        <v>74.5</v>
      </c>
      <c r="G4" s="82">
        <v>76.5</v>
      </c>
      <c r="H4" s="82">
        <v>78.5</v>
      </c>
      <c r="I4" s="83" t="s">
        <v>75</v>
      </c>
      <c r="J4" s="84"/>
      <c r="K4" s="84"/>
    </row>
    <row r="5" spans="1:25" s="85" customFormat="1" ht="27" customHeight="1">
      <c r="A5" s="80">
        <v>2</v>
      </c>
      <c r="B5" s="81" t="s">
        <v>76</v>
      </c>
      <c r="C5" s="81" t="s">
        <v>77</v>
      </c>
      <c r="D5" s="82">
        <v>66.5</v>
      </c>
      <c r="E5" s="82">
        <v>70.5</v>
      </c>
      <c r="F5" s="82">
        <v>72.5</v>
      </c>
      <c r="G5" s="82">
        <v>74.5</v>
      </c>
      <c r="H5" s="82">
        <v>76.5</v>
      </c>
      <c r="I5" s="83" t="s">
        <v>75</v>
      </c>
      <c r="J5" s="84"/>
      <c r="K5" s="84"/>
    </row>
    <row r="6" spans="1:25" s="85" customFormat="1" ht="27" customHeight="1">
      <c r="A6" s="80">
        <v>3</v>
      </c>
      <c r="B6" s="66" t="s">
        <v>78</v>
      </c>
      <c r="C6" s="66" t="s">
        <v>79</v>
      </c>
      <c r="D6" s="86">
        <v>51</v>
      </c>
      <c r="E6" s="86">
        <v>55</v>
      </c>
      <c r="F6" s="86">
        <v>57</v>
      </c>
      <c r="G6" s="86">
        <v>59</v>
      </c>
      <c r="H6" s="86">
        <v>61</v>
      </c>
      <c r="I6" s="87" t="s">
        <v>75</v>
      </c>
      <c r="J6" s="84"/>
      <c r="K6" s="84"/>
    </row>
    <row r="7" spans="1:25" s="85" customFormat="1" ht="27" customHeight="1">
      <c r="A7" s="80">
        <v>4</v>
      </c>
      <c r="B7" s="66" t="s">
        <v>80</v>
      </c>
      <c r="C7" s="66" t="s">
        <v>81</v>
      </c>
      <c r="D7" s="86">
        <v>51</v>
      </c>
      <c r="E7" s="86">
        <v>55</v>
      </c>
      <c r="F7" s="86">
        <v>57</v>
      </c>
      <c r="G7" s="86">
        <v>59</v>
      </c>
      <c r="H7" s="86">
        <v>61</v>
      </c>
      <c r="I7" s="88" t="s">
        <v>75</v>
      </c>
      <c r="J7" s="84"/>
      <c r="K7" s="84"/>
    </row>
    <row r="8" spans="1:25" s="85" customFormat="1" ht="27" customHeight="1">
      <c r="A8" s="80">
        <v>5</v>
      </c>
      <c r="B8" s="66" t="s">
        <v>82</v>
      </c>
      <c r="C8" s="66" t="s">
        <v>83</v>
      </c>
      <c r="D8" s="86">
        <v>22</v>
      </c>
      <c r="E8" s="86">
        <v>23</v>
      </c>
      <c r="F8" s="86">
        <v>23.5</v>
      </c>
      <c r="G8" s="86">
        <v>24</v>
      </c>
      <c r="H8" s="86">
        <v>24.5</v>
      </c>
      <c r="I8" s="88" t="s">
        <v>84</v>
      </c>
      <c r="J8" s="84"/>
      <c r="K8" s="84"/>
    </row>
    <row r="9" spans="1:25" s="85" customFormat="1" ht="27" customHeight="1">
      <c r="A9" s="80">
        <v>6</v>
      </c>
      <c r="B9" s="66" t="s">
        <v>85</v>
      </c>
      <c r="C9" s="66" t="s">
        <v>86</v>
      </c>
      <c r="D9" s="86">
        <v>18.5</v>
      </c>
      <c r="E9" s="86">
        <v>19.5</v>
      </c>
      <c r="F9" s="86">
        <v>20.5</v>
      </c>
      <c r="G9" s="86">
        <v>20.5</v>
      </c>
      <c r="H9" s="86">
        <v>21.5</v>
      </c>
      <c r="I9" s="89" t="s">
        <v>75</v>
      </c>
      <c r="J9" s="84"/>
      <c r="K9" s="84"/>
    </row>
    <row r="10" spans="1:25" s="85" customFormat="1" ht="27" customHeight="1">
      <c r="A10" s="80">
        <v>7</v>
      </c>
      <c r="B10" s="66" t="s">
        <v>87</v>
      </c>
      <c r="C10" s="66" t="s">
        <v>88</v>
      </c>
      <c r="D10" s="86">
        <v>8.5</v>
      </c>
      <c r="E10" s="86">
        <v>9</v>
      </c>
      <c r="F10" s="86">
        <v>9.5</v>
      </c>
      <c r="G10" s="86">
        <v>9.5</v>
      </c>
      <c r="H10" s="86">
        <v>10</v>
      </c>
      <c r="I10" s="88" t="s">
        <v>75</v>
      </c>
      <c r="J10" s="84"/>
      <c r="K10" s="84"/>
    </row>
    <row r="11" spans="1:25" s="85" customFormat="1" ht="27" customHeight="1">
      <c r="A11" s="80">
        <v>8</v>
      </c>
      <c r="B11" s="66" t="s">
        <v>89</v>
      </c>
      <c r="C11" s="66" t="s">
        <v>90</v>
      </c>
      <c r="D11" s="86">
        <v>2</v>
      </c>
      <c r="E11" s="86">
        <v>2</v>
      </c>
      <c r="F11" s="86">
        <v>2</v>
      </c>
      <c r="G11" s="86">
        <v>2</v>
      </c>
      <c r="H11" s="86">
        <v>2</v>
      </c>
      <c r="I11" s="88">
        <v>0</v>
      </c>
      <c r="J11" s="84"/>
      <c r="K11" s="84"/>
    </row>
    <row r="12" spans="1:25" s="85" customFormat="1" ht="27" customHeight="1">
      <c r="A12" s="80">
        <v>9</v>
      </c>
      <c r="B12" s="66" t="s">
        <v>91</v>
      </c>
      <c r="C12" s="66" t="s">
        <v>92</v>
      </c>
      <c r="D12" s="86">
        <v>46</v>
      </c>
      <c r="E12" s="86">
        <v>50</v>
      </c>
      <c r="F12" s="86">
        <v>52</v>
      </c>
      <c r="G12" s="86">
        <v>54</v>
      </c>
      <c r="H12" s="86">
        <v>56</v>
      </c>
      <c r="I12" s="88" t="s">
        <v>84</v>
      </c>
      <c r="J12" s="84"/>
      <c r="K12" s="84"/>
    </row>
    <row r="13" spans="1:25" s="85" customFormat="1" ht="27" customHeight="1">
      <c r="A13" s="80">
        <v>10</v>
      </c>
      <c r="B13" s="66" t="s">
        <v>93</v>
      </c>
      <c r="C13" s="66" t="s">
        <v>94</v>
      </c>
      <c r="D13" s="86">
        <v>22</v>
      </c>
      <c r="E13" s="86">
        <v>23</v>
      </c>
      <c r="F13" s="86">
        <v>24</v>
      </c>
      <c r="G13" s="86">
        <v>25</v>
      </c>
      <c r="H13" s="86">
        <v>26</v>
      </c>
      <c r="I13" s="88" t="s">
        <v>84</v>
      </c>
      <c r="J13" s="84"/>
      <c r="K13" s="84"/>
    </row>
    <row r="14" spans="1:25" s="85" customFormat="1" ht="27" customHeight="1">
      <c r="A14" s="80">
        <v>11</v>
      </c>
      <c r="B14" s="66" t="s">
        <v>95</v>
      </c>
      <c r="C14" s="66" t="s">
        <v>96</v>
      </c>
      <c r="D14" s="86">
        <v>19.5</v>
      </c>
      <c r="E14" s="86">
        <v>20</v>
      </c>
      <c r="F14" s="86">
        <v>20.5</v>
      </c>
      <c r="G14" s="86">
        <v>21</v>
      </c>
      <c r="H14" s="86">
        <v>21.5</v>
      </c>
      <c r="I14" s="89">
        <v>0</v>
      </c>
      <c r="J14" s="84"/>
      <c r="K14" s="84"/>
    </row>
    <row r="15" spans="1:25" s="85" customFormat="1" ht="27" customHeight="1">
      <c r="A15" s="80">
        <v>12</v>
      </c>
      <c r="B15" s="66" t="s">
        <v>97</v>
      </c>
      <c r="C15" s="66" t="s">
        <v>98</v>
      </c>
      <c r="D15" s="86">
        <v>2.5</v>
      </c>
      <c r="E15" s="86">
        <v>2.5</v>
      </c>
      <c r="F15" s="86">
        <v>2.5</v>
      </c>
      <c r="G15" s="86">
        <v>2.5</v>
      </c>
      <c r="H15" s="86">
        <v>2.5</v>
      </c>
      <c r="I15" s="89">
        <v>0</v>
      </c>
      <c r="J15" s="84"/>
      <c r="K15" s="84"/>
    </row>
    <row r="16" spans="1:25" s="85" customFormat="1" ht="27" customHeight="1">
      <c r="A16" s="80">
        <v>13</v>
      </c>
      <c r="B16" s="66" t="s">
        <v>99</v>
      </c>
      <c r="C16" s="66" t="s">
        <v>100</v>
      </c>
      <c r="D16" s="86">
        <v>2.5</v>
      </c>
      <c r="E16" s="86">
        <v>2.5</v>
      </c>
      <c r="F16" s="86">
        <v>2.5</v>
      </c>
      <c r="G16" s="86">
        <v>2.5</v>
      </c>
      <c r="H16" s="86">
        <v>2.5</v>
      </c>
      <c r="I16" s="89">
        <v>0</v>
      </c>
      <c r="J16" s="84"/>
      <c r="K16" s="84"/>
    </row>
    <row r="17" spans="1:11" s="85" customFormat="1" ht="27" customHeight="1" thickBot="1">
      <c r="A17" s="80">
        <v>14</v>
      </c>
      <c r="B17" s="90" t="s">
        <v>101</v>
      </c>
      <c r="C17" s="90" t="s">
        <v>102</v>
      </c>
      <c r="D17" s="91">
        <v>2.5</v>
      </c>
      <c r="E17" s="91">
        <v>2.5</v>
      </c>
      <c r="F17" s="91">
        <v>2.5</v>
      </c>
      <c r="G17" s="91">
        <v>2.5</v>
      </c>
      <c r="H17" s="91">
        <v>2.5</v>
      </c>
      <c r="I17" s="92">
        <v>0</v>
      </c>
      <c r="J17" s="84"/>
      <c r="K17" s="8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109F05-E7CA-4172-B914-12A2FB02A6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7328C-A458-45F9-9E03-DD7DCB85B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0CC99-BD51-46BB-B9FA-14C5DC670D8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CUTTING DOCKET</vt:lpstr>
      <vt:lpstr>GRADING</vt:lpstr>
      <vt:lpstr>PP MEETING</vt:lpstr>
      <vt:lpstr>4. THÔNG SỐ SẢN XUẤT</vt:lpstr>
      <vt:lpstr>'1. CUTTING DOCKET'!Print_Area</vt:lpstr>
      <vt:lpstr>GRADING!Print_Area</vt:lpstr>
      <vt:lpstr>'PP MEETING'!Print_Area</vt:lpstr>
      <vt:lpstr>'1. CUTTING DOCKET'!Print_Titles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2024-09-26T03:26:28Z</cp:lastPrinted>
  <dcterms:created xsi:type="dcterms:W3CDTF">2016-05-06T01:47:29Z</dcterms:created>
  <dcterms:modified xsi:type="dcterms:W3CDTF">2025-02-26T09:34:15Z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