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2-PRODUCTION/4-INTERNAL-PURCHASE-ORDER/4-2-TRIM-ORDER/TRIM-PO/DRAFT-PO/"/>
    </mc:Choice>
  </mc:AlternateContent>
  <xr:revisionPtr revIDLastSave="42" documentId="8_{10836777-6F18-4996-B96D-75A51F306833}" xr6:coauthVersionLast="47" xr6:coauthVersionMax="47" xr10:uidLastSave="{C6882E42-CED6-4263-AC2A-E4F13A80512F}"/>
  <bookViews>
    <workbookView xWindow="-110" yWindow="-110" windowWidth="19420" windowHeight="10300" xr2:uid="{00000000-000D-0000-FFFF-FFFF00000000}"/>
  </bookViews>
  <sheets>
    <sheet name="MER.QT-1.BM2" sheetId="1" r:id="rId1"/>
    <sheet name="Caroline1" sheetId="27" r:id="rId2"/>
    <sheet name="LAYOUT" sheetId="2" r:id="rId3"/>
  </sheets>
  <definedNames>
    <definedName name="_Fill" localSheetId="2" hidden="1">#REF!</definedName>
    <definedName name="_Fill" hidden="1">#REF!</definedName>
    <definedName name="COLOR">#REF!</definedName>
    <definedName name="_xlnm.Print_Area" localSheetId="0">'MER.QT-1.BM2'!$A$1:$N$27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7" l="1"/>
  <c r="H3" i="27"/>
  <c r="H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2" i="27"/>
  <c r="F31" i="27" l="1"/>
  <c r="B31" i="27"/>
  <c r="A31" i="27"/>
  <c r="F30" i="27"/>
  <c r="B30" i="27"/>
  <c r="A30" i="27"/>
  <c r="F29" i="27"/>
  <c r="B29" i="27"/>
  <c r="A29" i="27"/>
  <c r="F28" i="27"/>
  <c r="B28" i="27"/>
  <c r="A28" i="27"/>
  <c r="F27" i="27"/>
  <c r="B27" i="27"/>
  <c r="A27" i="27"/>
  <c r="F26" i="27"/>
  <c r="B26" i="27"/>
  <c r="A26" i="27"/>
  <c r="F25" i="27"/>
  <c r="B25" i="27"/>
  <c r="A25" i="27"/>
  <c r="F24" i="27"/>
  <c r="B24" i="27"/>
  <c r="A24" i="27"/>
  <c r="F23" i="27"/>
  <c r="B23" i="27"/>
  <c r="A23" i="27"/>
  <c r="F22" i="27"/>
  <c r="B22" i="27"/>
  <c r="A22" i="27"/>
  <c r="F21" i="27"/>
  <c r="B21" i="27"/>
  <c r="A21" i="27"/>
  <c r="F20" i="27"/>
  <c r="B20" i="27"/>
  <c r="A20" i="27"/>
  <c r="F19" i="27"/>
  <c r="B19" i="27"/>
  <c r="A19" i="27"/>
  <c r="F18" i="27"/>
  <c r="B18" i="27"/>
  <c r="A18" i="27"/>
  <c r="F17" i="27"/>
  <c r="B17" i="27"/>
  <c r="A17" i="27"/>
  <c r="F16" i="27"/>
  <c r="B16" i="27"/>
  <c r="A16" i="27"/>
  <c r="F15" i="27"/>
  <c r="B15" i="27"/>
  <c r="A15" i="27"/>
  <c r="F14" i="27"/>
  <c r="B14" i="27"/>
  <c r="A14" i="27"/>
  <c r="F13" i="27"/>
  <c r="B13" i="27"/>
  <c r="A13" i="27"/>
  <c r="F12" i="27"/>
  <c r="B12" i="27"/>
  <c r="A12" i="27"/>
  <c r="F11" i="27"/>
  <c r="B11" i="27"/>
  <c r="A11" i="27"/>
  <c r="F10" i="27"/>
  <c r="B10" i="27"/>
  <c r="A10" i="27"/>
  <c r="F9" i="27"/>
  <c r="B9" i="27"/>
  <c r="A9" i="27"/>
  <c r="F8" i="27"/>
  <c r="B8" i="27"/>
  <c r="A8" i="27"/>
  <c r="F7" i="27"/>
  <c r="B7" i="27"/>
  <c r="A7" i="27"/>
  <c r="F6" i="27"/>
  <c r="B6" i="27"/>
  <c r="A6" i="27"/>
  <c r="F5" i="27"/>
  <c r="B5" i="27"/>
  <c r="A5" i="27"/>
  <c r="F4" i="27"/>
  <c r="B4" i="27"/>
  <c r="A4" i="27"/>
  <c r="F3" i="27"/>
  <c r="B3" i="27"/>
  <c r="A3" i="27"/>
  <c r="F2" i="27"/>
  <c r="B2" i="27"/>
  <c r="A2" i="27"/>
  <c r="I20" i="1"/>
  <c r="K18" i="1" l="1"/>
  <c r="M18" i="1" s="1"/>
  <c r="K17" i="1"/>
  <c r="M17" i="1" s="1"/>
  <c r="K15" i="1"/>
  <c r="M15" i="1" s="1"/>
  <c r="K14" i="1"/>
  <c r="M14" i="1" s="1"/>
  <c r="K13" i="1"/>
  <c r="K12" i="1"/>
  <c r="K16" i="1"/>
  <c r="M16" i="1" s="1"/>
  <c r="M12" i="1" l="1"/>
  <c r="M13" i="1"/>
  <c r="K11" i="1" l="1"/>
  <c r="K20" i="1" s="1"/>
  <c r="M11" i="1" l="1"/>
  <c r="M2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<sst xmlns="http://schemas.openxmlformats.org/spreadsheetml/2006/main" count="191" uniqueCount="75">
  <si>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</si>
  <si>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</si>
  <si>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</si>
  <si>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</si>
  <si>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</si>
  <si>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</si>
  <si>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</si>
  <si>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</si>
  <si>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</si>
  <si>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</si>
  <si>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</si>
  <si>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</si>
  <si>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</si>
  <si>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</si>
  <si>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</si>
  <si>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</si>
  <si>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</si>
  <si>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</si>
  <si>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</si>
  <si>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</si>
  <si>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</si>
  <si>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</si>
  <si>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</si>
  <si>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</si>
  <si>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</si>
  <si>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</si>
  <si>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</si>
  <si>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</si>
  <si>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</si>
  <si>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</si>
  <si>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</si>
  <si>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</si>
  <si>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</si>
  <si>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</si>
  <si>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</si>
  <si>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PCS</t>
  </si>
  <si>
    <t>ALL STYLE</t>
  </si>
  <si>
    <t>COLOR ADDRESS STICKER</t>
  </si>
  <si>
    <t>4'' X 6''</t>
  </si>
  <si>
    <t>SAME AS QUALITY HO21</t>
  </si>
  <si>
    <t>RED</t>
  </si>
  <si>
    <t>YELLOW</t>
  </si>
  <si>
    <t>WHITE</t>
  </si>
  <si>
    <t>03</t>
  </si>
  <si>
    <t>ORANGE</t>
  </si>
  <si>
    <t>GREEN</t>
  </si>
  <si>
    <t>Style Number</t>
  </si>
  <si>
    <t>Warehouse</t>
  </si>
  <si>
    <t>PUR.QT-2.BM1</t>
  </si>
  <si>
    <t>1</t>
  </si>
  <si>
    <t>STICKER</t>
  </si>
  <si>
    <t>MAGENTA</t>
  </si>
  <si>
    <t>BLUE</t>
  </si>
  <si>
    <t>OLIVE</t>
  </si>
  <si>
    <t>Style Description</t>
  </si>
  <si>
    <t>Size</t>
  </si>
  <si>
    <t>L</t>
  </si>
  <si>
    <t>M</t>
  </si>
  <si>
    <t>S</t>
  </si>
  <si>
    <t>XL</t>
  </si>
  <si>
    <t>XXL</t>
  </si>
  <si>
    <t>SH TRIMS</t>
  </si>
  <si>
    <t>Color</t>
  </si>
  <si>
    <t>Sum of Original Quantity</t>
  </si>
  <si>
    <t>NGỌC TRẦN</t>
  </si>
  <si>
    <t>UPC Code</t>
  </si>
  <si>
    <t>CHỊ LAN ANH</t>
  </si>
  <si>
    <t>FLEECE SHORT</t>
  </si>
  <si>
    <t>NAVY</t>
  </si>
  <si>
    <t>VARSITY ZIP HOOD</t>
  </si>
  <si>
    <t>SU25- DROP 2</t>
  </si>
  <si>
    <t>S20-2009</t>
  </si>
  <si>
    <t>S20  SU25  G2800</t>
  </si>
  <si>
    <t>GREY HEATHER</t>
  </si>
  <si>
    <t>WASHED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</si>
</sst>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sz val="18"/>
      <color rgb="FFFF0000"/>
      <name val="Muli"/>
    </font>
    <font>
      <sz val="18"/>
      <color indexed="8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9" fillId="4" borderId="1" xfId="6" quotePrefix="1" applyNumberFormat="1" applyFont="1" applyFill="1" applyBorder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11" fillId="4" borderId="2" xfId="8" applyFont="1" applyFill="1" applyBorder="1" applyAlignment="1" applyProtection="1">
      <alignment vertical="top"/>
    </xf>
    <xf numFmtId="0" fontId="6" fillId="0" borderId="1" xfId="0" applyFont="1" applyBorder="1" applyAlignment="1">
      <alignment horizontal="center" vertical="center"/>
    </xf>
    <xf numFmtId="0" fontId="9" fillId="4" borderId="10" xfId="6" applyFont="1" applyFill="1" applyBorder="1" applyAlignment="1">
      <alignment horizontal="left" vertical="center"/>
    </xf>
    <xf numFmtId="0" fontId="1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4" borderId="1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 wrapText="1"/>
    </xf>
    <xf numFmtId="0" fontId="9" fillId="8" borderId="1" xfId="6" applyFont="1" applyFill="1" applyBorder="1" applyAlignment="1">
      <alignment horizontal="center" vertical="center" wrapText="1"/>
    </xf>
    <xf numFmtId="164" fontId="9" fillId="6" borderId="1" xfId="6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3" fontId="6" fillId="0" borderId="1" xfId="3" applyNumberFormat="1" applyFont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/>
    </xf>
    <xf numFmtId="164" fontId="6" fillId="3" borderId="1" xfId="9" applyNumberFormat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/>
    </xf>
    <xf numFmtId="3" fontId="16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17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4" fontId="6" fillId="4" borderId="0" xfId="2" applyNumberFormat="1" applyFont="1" applyFill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18" fillId="3" borderId="0" xfId="2" applyFont="1" applyFill="1" applyAlignment="1">
      <alignment horizontal="center" vertical="center"/>
    </xf>
    <xf numFmtId="14" fontId="19" fillId="3" borderId="0" xfId="2" quotePrefix="1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164" fontId="6" fillId="3" borderId="0" xfId="4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7" fillId="0" borderId="0" xfId="2" applyFont="1" applyAlignment="1">
      <alignment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6" fillId="0" borderId="1" xfId="7" quotePrefix="1" applyFont="1" applyBorder="1" applyAlignment="1">
      <alignment horizontal="center" vertical="center"/>
    </xf>
    <xf numFmtId="164" fontId="9" fillId="5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0" borderId="1" xfId="2" quotePrefix="1" applyFont="1" applyBorder="1" applyAlignment="1">
      <alignment horizontal="center" vertical="center" wrapText="1"/>
    </xf>
    <xf numFmtId="167" fontId="13" fillId="3" borderId="1" xfId="5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/>
    </xf>
    <xf numFmtId="0" fontId="6" fillId="4" borderId="4" xfId="6" applyFont="1" applyFill="1" applyBorder="1" applyAlignment="1">
      <alignment horizontal="center" vertical="center" wrapText="1"/>
    </xf>
    <xf numFmtId="0" fontId="6" fillId="4" borderId="5" xfId="6" applyFont="1" applyFill="1" applyBorder="1" applyAlignment="1">
      <alignment horizontal="center" vertical="center" wrapText="1"/>
    </xf>
    <xf numFmtId="0" fontId="9" fillId="4" borderId="4" xfId="6" applyFont="1" applyFill="1" applyBorder="1" applyAlignment="1">
      <alignment horizontal="left" vertical="center"/>
    </xf>
    <xf numFmtId="0" fontId="9" fillId="4" borderId="5" xfId="6" applyFont="1" applyFill="1" applyBorder="1" applyAlignment="1">
      <alignment horizontal="left" vertical="center"/>
    </xf>
    <xf numFmtId="164" fontId="17" fillId="4" borderId="0" xfId="2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17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6" fillId="0" borderId="1" xfId="2" quotePrefix="1" applyFont="1" applyFill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101600</xdr:rowOff>
    </xdr:from>
    <xdr:to>
      <xdr:col>11</xdr:col>
      <xdr:colOff>195420</xdr:colOff>
      <xdr:row>8</xdr:row>
      <xdr:rowOff>14551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6DF92D-3E87-40B3-932D-9B3D409E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101600"/>
          <a:ext cx="1776570" cy="1570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427181</xdr:colOff>
      <xdr:row>2</xdr:row>
      <xdr:rowOff>34636</xdr:rowOff>
    </xdr:from>
    <xdr:to>
      <xdr:col>10</xdr:col>
      <xdr:colOff>611908</xdr:colOff>
      <xdr:row>29</xdr:row>
      <xdr:rowOff>78051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D0818-3963-4013-8E53-DB0EA4F8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0" y="404091"/>
          <a:ext cx="5691909" cy="503105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view="pageBreakPreview" zoomScale="45" zoomScaleNormal="55" zoomScaleSheetLayoutView="45" zoomScalePageLayoutView="70" workbookViewId="0">
      <selection activeCell="I9" sqref="I9"/>
    </sheetView>
  </sheetViews>
  <sheetFormatPr defaultColWidth="9.26953125" defaultRowHeight="26.5"/>
  <cols>
    <col min="1" max="1" width="18.453125" style="5" customWidth="1"/>
    <col min="2" max="2" width="12.453125" style="5" customWidth="1"/>
    <col min="3" max="3" width="15.7265625" style="5" customWidth="1"/>
    <col min="4" max="4" width="17.7265625" style="5" customWidth="1"/>
    <col min="5" max="5" width="15.7265625" style="5" customWidth="1"/>
    <col min="6" max="6" width="18" style="5" customWidth="1"/>
    <col min="7" max="7" width="19.1796875" style="5" customWidth="1"/>
    <col min="8" max="8" width="11.54296875" style="5" customWidth="1"/>
    <col min="9" max="9" width="18.81640625" style="5" customWidth="1"/>
    <col min="10" max="10" width="15.26953125" style="5" customWidth="1"/>
    <col min="11" max="11" width="13.453125" style="5" customWidth="1"/>
    <col min="12" max="12" width="32.453125" style="5" customWidth="1"/>
    <col min="13" max="13" width="31.26953125" style="5" customWidth="1"/>
    <col min="14" max="14" width="33.453125" style="80" customWidth="1"/>
    <col min="15" max="16384" width="9.26953125" style="5"/>
  </cols>
  <sheetData>
    <row r="1" spans="1:14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48</v>
      </c>
    </row>
    <row r="2" spans="1:14" ht="21.4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89999999999999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49</v>
      </c>
    </row>
    <row r="4" spans="1:14" ht="25.15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79"/>
    </row>
    <row r="5" spans="1:14">
      <c r="A5" s="11" t="s">
        <v>5</v>
      </c>
      <c r="B5" s="83" t="s">
        <v>61</v>
      </c>
      <c r="C5" s="83"/>
      <c r="D5" s="83"/>
      <c r="E5" s="12"/>
      <c r="F5" s="86" t="s">
        <v>6</v>
      </c>
      <c r="G5" s="87"/>
      <c r="H5" s="81" t="s">
        <v>34</v>
      </c>
      <c r="I5" s="82"/>
      <c r="J5" s="13"/>
      <c r="K5" s="13"/>
      <c r="L5" s="14"/>
      <c r="M5" s="15" t="s">
        <v>7</v>
      </c>
      <c r="N5" s="16">
        <v>45643</v>
      </c>
    </row>
    <row r="6" spans="1:14" ht="22.5" customHeight="1">
      <c r="A6" s="17" t="s">
        <v>8</v>
      </c>
      <c r="B6" s="90"/>
      <c r="C6" s="90"/>
      <c r="D6" s="90"/>
      <c r="E6" s="12"/>
      <c r="F6" s="86" t="s">
        <v>9</v>
      </c>
      <c r="G6" s="87"/>
      <c r="H6" s="84" t="s">
        <v>70</v>
      </c>
      <c r="I6" s="85"/>
      <c r="J6" s="13"/>
      <c r="K6" s="13"/>
      <c r="L6" s="14"/>
      <c r="M6" s="15" t="s">
        <v>10</v>
      </c>
      <c r="N6" s="70" t="s">
        <v>71</v>
      </c>
    </row>
    <row r="7" spans="1:14" ht="22.5" customHeight="1">
      <c r="A7" s="17" t="s">
        <v>11</v>
      </c>
      <c r="B7" s="91"/>
      <c r="C7" s="91"/>
      <c r="D7" s="18"/>
      <c r="E7" s="12"/>
      <c r="F7" s="86" t="s">
        <v>12</v>
      </c>
      <c r="G7" s="87"/>
      <c r="H7" s="96">
        <v>45651</v>
      </c>
      <c r="I7" s="97"/>
      <c r="J7" s="13"/>
      <c r="K7" s="13"/>
      <c r="L7" s="14"/>
      <c r="M7" s="15" t="s">
        <v>13</v>
      </c>
      <c r="N7" s="19" t="s">
        <v>72</v>
      </c>
    </row>
    <row r="8" spans="1:14" ht="29.15" customHeight="1">
      <c r="A8" s="20" t="s">
        <v>14</v>
      </c>
      <c r="B8" s="94" t="s">
        <v>66</v>
      </c>
      <c r="C8" s="94"/>
      <c r="D8" s="21"/>
      <c r="E8" s="12"/>
      <c r="F8" s="86" t="s">
        <v>15</v>
      </c>
      <c r="G8" s="87"/>
      <c r="H8" s="92">
        <v>45667</v>
      </c>
      <c r="I8" s="93"/>
      <c r="J8" s="22"/>
      <c r="K8" s="22"/>
      <c r="L8" s="14"/>
      <c r="M8" s="15" t="s">
        <v>16</v>
      </c>
      <c r="N8" s="23" t="s">
        <v>64</v>
      </c>
    </row>
    <row r="9" spans="1:14" ht="5.65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79"/>
    </row>
    <row r="10" spans="1:14" ht="106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 ht="106" hidden="1">
      <c r="A11" s="29" t="s">
        <v>36</v>
      </c>
      <c r="B11" s="30"/>
      <c r="C11" s="31" t="s">
        <v>37</v>
      </c>
      <c r="D11" s="30" t="s">
        <v>38</v>
      </c>
      <c r="E11" s="29" t="s">
        <v>39</v>
      </c>
      <c r="F11" s="77" t="s">
        <v>43</v>
      </c>
      <c r="G11" s="32" t="s">
        <v>40</v>
      </c>
      <c r="H11" s="32" t="s">
        <v>35</v>
      </c>
      <c r="I11" s="33">
        <v>0</v>
      </c>
      <c r="J11" s="33">
        <v>0</v>
      </c>
      <c r="K11" s="34">
        <f>I11-J11</f>
        <v>0</v>
      </c>
      <c r="L11" s="35">
        <v>1500</v>
      </c>
      <c r="M11" s="36">
        <f>K11*L11</f>
        <v>0</v>
      </c>
      <c r="N11" s="78" t="e" vm="1">
        <v>#VALUE!</v>
      </c>
    </row>
    <row r="12" spans="1:14" ht="106" hidden="1">
      <c r="A12" s="29" t="s">
        <v>36</v>
      </c>
      <c r="B12" s="30"/>
      <c r="C12" s="31" t="s">
        <v>37</v>
      </c>
      <c r="D12" s="30" t="s">
        <v>38</v>
      </c>
      <c r="E12" s="29" t="s">
        <v>39</v>
      </c>
      <c r="F12" s="98">
        <v>30</v>
      </c>
      <c r="G12" s="32" t="s">
        <v>52</v>
      </c>
      <c r="H12" s="32" t="s">
        <v>35</v>
      </c>
      <c r="I12" s="33">
        <v>0</v>
      </c>
      <c r="J12" s="33">
        <v>0</v>
      </c>
      <c r="K12" s="34">
        <f t="shared" ref="K12:K18" si="0">I12-J12</f>
        <v>0</v>
      </c>
      <c r="L12" s="35">
        <v>1500</v>
      </c>
      <c r="M12" s="36">
        <f t="shared" ref="M12:M18" si="1">K12*L12</f>
        <v>0</v>
      </c>
      <c r="N12" s="78" t="e" vm="2">
        <v>#VALUE!</v>
      </c>
    </row>
    <row r="13" spans="1:14" ht="106" hidden="1">
      <c r="A13" s="29" t="s">
        <v>36</v>
      </c>
      <c r="B13" s="30"/>
      <c r="C13" s="31" t="s">
        <v>37</v>
      </c>
      <c r="D13" s="30" t="s">
        <v>38</v>
      </c>
      <c r="E13" s="29" t="s">
        <v>39</v>
      </c>
      <c r="F13" s="98">
        <v>21</v>
      </c>
      <c r="G13" s="32" t="s">
        <v>41</v>
      </c>
      <c r="H13" s="32" t="s">
        <v>35</v>
      </c>
      <c r="I13" s="33">
        <v>0</v>
      </c>
      <c r="J13" s="33">
        <v>0</v>
      </c>
      <c r="K13" s="34">
        <f t="shared" si="0"/>
        <v>0</v>
      </c>
      <c r="L13" s="35">
        <v>1500</v>
      </c>
      <c r="M13" s="36">
        <f t="shared" si="1"/>
        <v>0</v>
      </c>
      <c r="N13" s="78" t="e" vm="3">
        <v>#VALUE!</v>
      </c>
    </row>
    <row r="14" spans="1:14" ht="106" hidden="1">
      <c r="A14" s="29" t="s">
        <v>36</v>
      </c>
      <c r="B14" s="30"/>
      <c r="C14" s="31" t="s">
        <v>37</v>
      </c>
      <c r="D14" s="30" t="s">
        <v>38</v>
      </c>
      <c r="E14" s="29" t="s">
        <v>39</v>
      </c>
      <c r="F14" s="98">
        <v>41</v>
      </c>
      <c r="G14" s="32" t="s">
        <v>45</v>
      </c>
      <c r="H14" s="32" t="s">
        <v>35</v>
      </c>
      <c r="I14" s="33">
        <v>0</v>
      </c>
      <c r="J14" s="33">
        <v>0</v>
      </c>
      <c r="K14" s="34">
        <f t="shared" si="0"/>
        <v>0</v>
      </c>
      <c r="L14" s="35">
        <v>1500</v>
      </c>
      <c r="M14" s="36">
        <f t="shared" si="1"/>
        <v>0</v>
      </c>
      <c r="N14" s="78" t="e" vm="4">
        <v>#VALUE!</v>
      </c>
    </row>
    <row r="15" spans="1:14" ht="106">
      <c r="A15" s="29" t="s">
        <v>36</v>
      </c>
      <c r="B15" s="30"/>
      <c r="C15" s="31" t="s">
        <v>37</v>
      </c>
      <c r="D15" s="30" t="s">
        <v>38</v>
      </c>
      <c r="E15" s="29" t="s">
        <v>39</v>
      </c>
      <c r="F15" s="77">
        <v>42</v>
      </c>
      <c r="G15" s="32" t="s">
        <v>42</v>
      </c>
      <c r="H15" s="32" t="s">
        <v>35</v>
      </c>
      <c r="I15" s="33">
        <v>113</v>
      </c>
      <c r="J15" s="33">
        <v>0</v>
      </c>
      <c r="K15" s="34">
        <f t="shared" si="0"/>
        <v>113</v>
      </c>
      <c r="L15" s="35">
        <v>1500</v>
      </c>
      <c r="M15" s="36">
        <f t="shared" si="1"/>
        <v>169500</v>
      </c>
      <c r="N15" s="78" t="e" vm="5">
        <v>#VALUE!</v>
      </c>
    </row>
    <row r="16" spans="1:14" ht="106" hidden="1">
      <c r="A16" s="29" t="s">
        <v>36</v>
      </c>
      <c r="B16" s="30"/>
      <c r="C16" s="31" t="s">
        <v>37</v>
      </c>
      <c r="D16" s="30" t="s">
        <v>38</v>
      </c>
      <c r="E16" s="29" t="s">
        <v>39</v>
      </c>
      <c r="F16" s="77" t="s">
        <v>2</v>
      </c>
      <c r="G16" s="32" t="s">
        <v>51</v>
      </c>
      <c r="H16" s="32" t="s">
        <v>35</v>
      </c>
      <c r="I16" s="33">
        <v>0</v>
      </c>
      <c r="J16" s="33">
        <v>0</v>
      </c>
      <c r="K16" s="34">
        <f t="shared" si="0"/>
        <v>0</v>
      </c>
      <c r="L16" s="35">
        <v>1500</v>
      </c>
      <c r="M16" s="36">
        <f t="shared" si="1"/>
        <v>0</v>
      </c>
      <c r="N16" s="78"/>
    </row>
    <row r="17" spans="1:14" ht="106" hidden="1">
      <c r="A17" s="29" t="s">
        <v>36</v>
      </c>
      <c r="B17" s="30"/>
      <c r="C17" s="31" t="s">
        <v>37</v>
      </c>
      <c r="D17" s="30" t="s">
        <v>38</v>
      </c>
      <c r="E17" s="29" t="s">
        <v>39</v>
      </c>
      <c r="F17" s="77">
        <v>52</v>
      </c>
      <c r="G17" s="32" t="s">
        <v>44</v>
      </c>
      <c r="H17" s="32" t="s">
        <v>35</v>
      </c>
      <c r="I17" s="33">
        <v>0</v>
      </c>
      <c r="J17" s="33">
        <v>0</v>
      </c>
      <c r="K17" s="34">
        <f t="shared" si="0"/>
        <v>0</v>
      </c>
      <c r="L17" s="35">
        <v>1500</v>
      </c>
      <c r="M17" s="36">
        <f t="shared" si="1"/>
        <v>0</v>
      </c>
      <c r="N17" s="78" t="e" vm="6">
        <v>#VALUE!</v>
      </c>
    </row>
    <row r="18" spans="1:14" ht="106" hidden="1">
      <c r="A18" s="29" t="s">
        <v>36</v>
      </c>
      <c r="B18" s="30"/>
      <c r="C18" s="31" t="s">
        <v>37</v>
      </c>
      <c r="D18" s="30" t="s">
        <v>38</v>
      </c>
      <c r="E18" s="29" t="s">
        <v>39</v>
      </c>
      <c r="F18" s="98">
        <v>96</v>
      </c>
      <c r="G18" s="32" t="s">
        <v>53</v>
      </c>
      <c r="H18" s="32" t="s">
        <v>35</v>
      </c>
      <c r="I18" s="33">
        <v>0</v>
      </c>
      <c r="J18" s="33">
        <v>0</v>
      </c>
      <c r="K18" s="34">
        <f t="shared" si="0"/>
        <v>0</v>
      </c>
      <c r="L18" s="35">
        <v>1500</v>
      </c>
      <c r="M18" s="36">
        <f t="shared" si="1"/>
        <v>0</v>
      </c>
      <c r="N18" s="78" t="e" vm="7">
        <v>#VALUE!</v>
      </c>
    </row>
    <row r="19" spans="1:14" ht="21.75" customHeight="1">
      <c r="A19" s="37"/>
      <c r="B19" s="37"/>
      <c r="C19" s="38"/>
      <c r="D19" s="38"/>
      <c r="E19" s="38"/>
      <c r="F19" s="39"/>
      <c r="G19" s="40"/>
      <c r="H19" s="37"/>
      <c r="I19" s="41"/>
      <c r="J19" s="41"/>
      <c r="K19" s="41"/>
      <c r="L19" s="42"/>
      <c r="M19" s="43"/>
      <c r="N19" s="44"/>
    </row>
    <row r="20" spans="1:14" ht="54.65" customHeight="1">
      <c r="A20" s="45"/>
      <c r="B20" s="45"/>
      <c r="C20" s="45"/>
      <c r="D20" s="45"/>
      <c r="E20" s="45"/>
      <c r="F20" s="45"/>
      <c r="G20" s="46"/>
      <c r="H20" s="46" t="s">
        <v>30</v>
      </c>
      <c r="I20" s="47">
        <f>SUM(I11:I19)</f>
        <v>113</v>
      </c>
      <c r="J20" s="48"/>
      <c r="K20" s="47">
        <f>SUM(K11:K19)</f>
        <v>113</v>
      </c>
      <c r="L20" s="49"/>
      <c r="M20" s="71">
        <f>SUM(M11:M19)</f>
        <v>169500</v>
      </c>
      <c r="N20" s="50"/>
    </row>
    <row r="21" spans="1:14" s="55" customFormat="1" ht="21.75" customHeight="1">
      <c r="A21" s="51"/>
      <c r="B21" s="51"/>
      <c r="C21" s="52"/>
      <c r="D21" s="52"/>
      <c r="E21" s="52"/>
      <c r="F21" s="52"/>
      <c r="G21" s="53"/>
      <c r="H21" s="53"/>
      <c r="I21" s="53"/>
      <c r="J21" s="53"/>
      <c r="K21" s="53"/>
      <c r="L21" s="54"/>
      <c r="M21" s="54"/>
      <c r="N21" s="53"/>
    </row>
    <row r="22" spans="1:14" ht="21.75" customHeight="1">
      <c r="A22" s="95" t="s">
        <v>31</v>
      </c>
      <c r="B22" s="95"/>
      <c r="C22" s="56"/>
      <c r="D22" s="57"/>
      <c r="E22" s="89" t="s">
        <v>32</v>
      </c>
      <c r="F22" s="89"/>
      <c r="G22" s="89"/>
      <c r="H22" s="58"/>
      <c r="I22" s="59"/>
      <c r="J22" s="59"/>
      <c r="K22" s="59"/>
      <c r="L22" s="88" t="s">
        <v>33</v>
      </c>
      <c r="M22" s="88"/>
      <c r="N22" s="50"/>
    </row>
    <row r="23" spans="1:14" ht="21.75" customHeight="1">
      <c r="A23" s="60"/>
      <c r="B23" s="61"/>
      <c r="C23" s="60"/>
      <c r="D23" s="60"/>
      <c r="E23" s="60"/>
      <c r="F23" s="60"/>
      <c r="G23" s="60"/>
      <c r="H23" s="62"/>
      <c r="I23" s="62"/>
      <c r="J23" s="62"/>
    </row>
    <row r="24" spans="1:14" ht="21.75" customHeight="1">
      <c r="A24" s="60"/>
      <c r="B24" s="61"/>
      <c r="C24" s="60"/>
      <c r="D24" s="60"/>
      <c r="E24" s="60"/>
      <c r="F24" s="60"/>
      <c r="G24" s="60"/>
      <c r="H24" s="62"/>
      <c r="I24" s="62"/>
      <c r="J24" s="62"/>
    </row>
    <row r="25" spans="1:14" ht="21.75" customHeight="1">
      <c r="A25" s="63"/>
      <c r="B25" s="64"/>
      <c r="C25" s="60"/>
      <c r="D25" s="60"/>
      <c r="E25" s="60"/>
      <c r="F25" s="60"/>
      <c r="G25" s="65"/>
      <c r="H25" s="65"/>
      <c r="I25" s="60"/>
      <c r="J25" s="62"/>
    </row>
    <row r="26" spans="1:14" ht="21.75" customHeight="1">
      <c r="A26" s="62"/>
      <c r="B26" s="66"/>
      <c r="C26" s="67"/>
      <c r="D26" s="62"/>
      <c r="E26" s="68"/>
      <c r="F26" s="68"/>
      <c r="G26" s="62"/>
      <c r="H26" s="69"/>
      <c r="I26" s="69"/>
      <c r="J26" s="62"/>
    </row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25" customHeight="1"/>
    <row r="65" ht="23.25" customHeight="1"/>
    <row r="66" ht="23.25" customHeight="1"/>
    <row r="67" ht="23.25" customHeight="1"/>
  </sheetData>
  <mergeCells count="15">
    <mergeCell ref="H5:I5"/>
    <mergeCell ref="B5:D5"/>
    <mergeCell ref="H6:I6"/>
    <mergeCell ref="F5:G5"/>
    <mergeCell ref="L22:M22"/>
    <mergeCell ref="E22:G22"/>
    <mergeCell ref="B6:D6"/>
    <mergeCell ref="B7:C7"/>
    <mergeCell ref="H8:I8"/>
    <mergeCell ref="B8:C8"/>
    <mergeCell ref="F6:G6"/>
    <mergeCell ref="F7:G7"/>
    <mergeCell ref="F8:G8"/>
    <mergeCell ref="A22:B22"/>
    <mergeCell ref="H7:I7"/>
  </mergeCells>
  <printOptions horizontalCentered="1"/>
  <pageMargins left="0.25" right="0.25" top="1.0416666666666667" bottom="0.75" header="0.3" footer="0.3"/>
  <pageSetup paperSize="9" scale="3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7996-5A2B-4E56-AF1A-33BB4AA5B1E5}">
  <dimension ref="A1:J31"/>
  <sheetViews>
    <sheetView workbookViewId="0">
      <selection activeCell="G6" sqref="G6"/>
    </sheetView>
  </sheetViews>
  <sheetFormatPr defaultRowHeight="14.5"/>
  <cols>
    <col min="1" max="1" width="12" customWidth="1"/>
    <col min="3" max="3" width="16" bestFit="1" customWidth="1"/>
    <col min="4" max="4" width="15.26953125" bestFit="1" customWidth="1"/>
    <col min="6" max="6" width="12.90625" bestFit="1" customWidth="1"/>
    <col min="7" max="7" width="15" bestFit="1" customWidth="1"/>
  </cols>
  <sheetData>
    <row r="1" spans="1:10" ht="29">
      <c r="A1" s="74" t="s">
        <v>47</v>
      </c>
      <c r="B1" s="74" t="s">
        <v>46</v>
      </c>
      <c r="C1" s="74" t="s">
        <v>54</v>
      </c>
      <c r="D1" s="74" t="s">
        <v>62</v>
      </c>
      <c r="E1" s="74" t="s">
        <v>55</v>
      </c>
      <c r="F1" s="74" t="s">
        <v>65</v>
      </c>
      <c r="G1" s="75" t="s">
        <v>63</v>
      </c>
      <c r="H1" s="76" t="s">
        <v>50</v>
      </c>
    </row>
    <row r="2" spans="1:10">
      <c r="A2" s="73" t="str">
        <f t="shared" ref="A2:A31" si="0">"42"</f>
        <v>42</v>
      </c>
      <c r="B2" s="73" t="str">
        <f t="shared" ref="B2:B16" si="1">"112341"</f>
        <v>112341</v>
      </c>
      <c r="C2" s="73" t="s">
        <v>67</v>
      </c>
      <c r="D2" s="73" t="s">
        <v>73</v>
      </c>
      <c r="E2" s="73" t="s">
        <v>56</v>
      </c>
      <c r="F2" s="73" t="str">
        <f>"195292725462"</f>
        <v>195292725462</v>
      </c>
      <c r="G2" s="73">
        <v>24</v>
      </c>
      <c r="H2" s="72">
        <f>ROUNDUP(G2/20*2*1.07,0)</f>
        <v>3</v>
      </c>
    </row>
    <row r="3" spans="1:10">
      <c r="A3" s="73" t="str">
        <f t="shared" si="0"/>
        <v>42</v>
      </c>
      <c r="B3" s="73" t="str">
        <f t="shared" si="1"/>
        <v>112341</v>
      </c>
      <c r="C3" s="73" t="s">
        <v>67</v>
      </c>
      <c r="D3" s="73" t="s">
        <v>73</v>
      </c>
      <c r="E3" s="73" t="s">
        <v>57</v>
      </c>
      <c r="F3" s="73" t="str">
        <f>"195292725455"</f>
        <v>195292725455</v>
      </c>
      <c r="G3" s="73">
        <v>43</v>
      </c>
      <c r="H3" s="72">
        <f t="shared" ref="H3:H31" si="2">ROUNDUP(G3/20*2*1.07,0)</f>
        <v>5</v>
      </c>
    </row>
    <row r="4" spans="1:10">
      <c r="A4" s="73" t="str">
        <f t="shared" si="0"/>
        <v>42</v>
      </c>
      <c r="B4" s="73" t="str">
        <f t="shared" si="1"/>
        <v>112341</v>
      </c>
      <c r="C4" s="73" t="s">
        <v>67</v>
      </c>
      <c r="D4" s="73" t="s">
        <v>73</v>
      </c>
      <c r="E4" s="73" t="s">
        <v>58</v>
      </c>
      <c r="F4" s="73" t="str">
        <f>"195292725448"</f>
        <v>195292725448</v>
      </c>
      <c r="G4" s="73">
        <v>33</v>
      </c>
      <c r="H4" s="72">
        <f t="shared" si="2"/>
        <v>4</v>
      </c>
    </row>
    <row r="5" spans="1:10">
      <c r="A5" s="73" t="str">
        <f t="shared" si="0"/>
        <v>42</v>
      </c>
      <c r="B5" s="73" t="str">
        <f t="shared" si="1"/>
        <v>112341</v>
      </c>
      <c r="C5" s="73" t="s">
        <v>67</v>
      </c>
      <c r="D5" s="73" t="s">
        <v>73</v>
      </c>
      <c r="E5" s="73" t="s">
        <v>59</v>
      </c>
      <c r="F5" s="73" t="str">
        <f>"195292725479"</f>
        <v>195292725479</v>
      </c>
      <c r="G5" s="73">
        <v>12</v>
      </c>
      <c r="H5" s="72">
        <f t="shared" si="2"/>
        <v>2</v>
      </c>
    </row>
    <row r="6" spans="1:10">
      <c r="A6" s="73" t="str">
        <f t="shared" si="0"/>
        <v>42</v>
      </c>
      <c r="B6" s="73" t="str">
        <f t="shared" si="1"/>
        <v>112341</v>
      </c>
      <c r="C6" s="73" t="s">
        <v>67</v>
      </c>
      <c r="D6" s="73" t="s">
        <v>73</v>
      </c>
      <c r="E6" s="73" t="s">
        <v>60</v>
      </c>
      <c r="F6" s="73" t="str">
        <f>"195292725486"</f>
        <v>195292725486</v>
      </c>
      <c r="G6" s="73">
        <v>1</v>
      </c>
      <c r="H6" s="72">
        <f t="shared" si="2"/>
        <v>1</v>
      </c>
    </row>
    <row r="7" spans="1:10">
      <c r="A7" s="73" t="str">
        <f t="shared" si="0"/>
        <v>42</v>
      </c>
      <c r="B7" s="73" t="str">
        <f t="shared" si="1"/>
        <v>112341</v>
      </c>
      <c r="C7" s="73" t="s">
        <v>67</v>
      </c>
      <c r="D7" s="73" t="s">
        <v>68</v>
      </c>
      <c r="E7" s="73" t="s">
        <v>56</v>
      </c>
      <c r="F7" s="73" t="str">
        <f>"195292725516"</f>
        <v>195292725516</v>
      </c>
      <c r="G7" s="73">
        <v>16</v>
      </c>
      <c r="H7" s="72">
        <f t="shared" si="2"/>
        <v>2</v>
      </c>
    </row>
    <row r="8" spans="1:10">
      <c r="A8" s="73" t="str">
        <f t="shared" si="0"/>
        <v>42</v>
      </c>
      <c r="B8" s="73" t="str">
        <f t="shared" si="1"/>
        <v>112341</v>
      </c>
      <c r="C8" s="73" t="s">
        <v>67</v>
      </c>
      <c r="D8" s="73" t="s">
        <v>68</v>
      </c>
      <c r="E8" s="73" t="s">
        <v>57</v>
      </c>
      <c r="F8" s="73" t="str">
        <f>"195292725509"</f>
        <v>195292725509</v>
      </c>
      <c r="G8" s="73">
        <v>25</v>
      </c>
      <c r="H8" s="72">
        <f t="shared" si="2"/>
        <v>3</v>
      </c>
    </row>
    <row r="9" spans="1:10">
      <c r="A9" s="73" t="str">
        <f t="shared" si="0"/>
        <v>42</v>
      </c>
      <c r="B9" s="73" t="str">
        <f t="shared" si="1"/>
        <v>112341</v>
      </c>
      <c r="C9" s="73" t="s">
        <v>67</v>
      </c>
      <c r="D9" s="73" t="s">
        <v>68</v>
      </c>
      <c r="E9" s="73" t="s">
        <v>58</v>
      </c>
      <c r="F9" s="73" t="str">
        <f>"195292725493"</f>
        <v>195292725493</v>
      </c>
      <c r="G9" s="73">
        <v>19</v>
      </c>
      <c r="H9" s="72">
        <f t="shared" si="2"/>
        <v>3</v>
      </c>
    </row>
    <row r="10" spans="1:10">
      <c r="A10" s="73" t="str">
        <f t="shared" si="0"/>
        <v>42</v>
      </c>
      <c r="B10" s="73" t="str">
        <f t="shared" si="1"/>
        <v>112341</v>
      </c>
      <c r="C10" s="73" t="s">
        <v>67</v>
      </c>
      <c r="D10" s="73" t="s">
        <v>68</v>
      </c>
      <c r="E10" s="73" t="s">
        <v>59</v>
      </c>
      <c r="F10" s="73" t="str">
        <f>"195292725523"</f>
        <v>195292725523</v>
      </c>
      <c r="G10" s="73">
        <v>8</v>
      </c>
      <c r="H10" s="72">
        <f t="shared" si="2"/>
        <v>1</v>
      </c>
    </row>
    <row r="11" spans="1:10">
      <c r="A11" s="73" t="str">
        <f t="shared" si="0"/>
        <v>42</v>
      </c>
      <c r="B11" s="73" t="str">
        <f t="shared" si="1"/>
        <v>112341</v>
      </c>
      <c r="C11" s="73" t="s">
        <v>67</v>
      </c>
      <c r="D11" s="73" t="s">
        <v>68</v>
      </c>
      <c r="E11" s="73" t="s">
        <v>60</v>
      </c>
      <c r="F11" s="73" t="str">
        <f>"195292725530"</f>
        <v>195292725530</v>
      </c>
      <c r="G11" s="73">
        <v>1</v>
      </c>
      <c r="H11" s="72">
        <f t="shared" si="2"/>
        <v>1</v>
      </c>
    </row>
    <row r="12" spans="1:10">
      <c r="A12" s="73" t="str">
        <f t="shared" si="0"/>
        <v>42</v>
      </c>
      <c r="B12" s="73" t="str">
        <f t="shared" si="1"/>
        <v>112341</v>
      </c>
      <c r="C12" s="73" t="s">
        <v>67</v>
      </c>
      <c r="D12" s="73" t="s">
        <v>74</v>
      </c>
      <c r="E12" s="73" t="s">
        <v>56</v>
      </c>
      <c r="F12" s="73" t="str">
        <f>"195292725561"</f>
        <v>195292725561</v>
      </c>
      <c r="G12" s="73">
        <v>32</v>
      </c>
      <c r="H12" s="72">
        <f t="shared" si="2"/>
        <v>4</v>
      </c>
    </row>
    <row r="13" spans="1:10">
      <c r="A13" s="73" t="str">
        <f t="shared" si="0"/>
        <v>42</v>
      </c>
      <c r="B13" s="73" t="str">
        <f t="shared" si="1"/>
        <v>112341</v>
      </c>
      <c r="C13" s="73" t="s">
        <v>67</v>
      </c>
      <c r="D13" s="73" t="s">
        <v>74</v>
      </c>
      <c r="E13" s="73" t="s">
        <v>57</v>
      </c>
      <c r="F13" s="73" t="str">
        <f>"195292725554"</f>
        <v>195292725554</v>
      </c>
      <c r="G13" s="73">
        <v>54</v>
      </c>
      <c r="H13" s="72">
        <f t="shared" si="2"/>
        <v>6</v>
      </c>
      <c r="J13">
        <f>113-24.4</f>
        <v>88.6</v>
      </c>
    </row>
    <row r="14" spans="1:10">
      <c r="A14" s="73" t="str">
        <f t="shared" si="0"/>
        <v>42</v>
      </c>
      <c r="B14" s="73" t="str">
        <f t="shared" si="1"/>
        <v>112341</v>
      </c>
      <c r="C14" s="73" t="s">
        <v>67</v>
      </c>
      <c r="D14" s="73" t="s">
        <v>74</v>
      </c>
      <c r="E14" s="73" t="s">
        <v>58</v>
      </c>
      <c r="F14" s="73" t="str">
        <f>"195292725547"</f>
        <v>195292725547</v>
      </c>
      <c r="G14" s="73">
        <v>41</v>
      </c>
      <c r="H14" s="72">
        <f t="shared" si="2"/>
        <v>5</v>
      </c>
    </row>
    <row r="15" spans="1:10">
      <c r="A15" s="73" t="str">
        <f t="shared" si="0"/>
        <v>42</v>
      </c>
      <c r="B15" s="73" t="str">
        <f t="shared" si="1"/>
        <v>112341</v>
      </c>
      <c r="C15" s="73" t="s">
        <v>67</v>
      </c>
      <c r="D15" s="73" t="s">
        <v>74</v>
      </c>
      <c r="E15" s="73" t="s">
        <v>59</v>
      </c>
      <c r="F15" s="73" t="str">
        <f>"195292725578"</f>
        <v>195292725578</v>
      </c>
      <c r="G15" s="73">
        <v>15</v>
      </c>
      <c r="H15" s="72">
        <f t="shared" si="2"/>
        <v>2</v>
      </c>
    </row>
    <row r="16" spans="1:10">
      <c r="A16" s="73" t="str">
        <f t="shared" si="0"/>
        <v>42</v>
      </c>
      <c r="B16" s="73" t="str">
        <f t="shared" si="1"/>
        <v>112341</v>
      </c>
      <c r="C16" s="73" t="s">
        <v>67</v>
      </c>
      <c r="D16" s="73" t="s">
        <v>74</v>
      </c>
      <c r="E16" s="73" t="s">
        <v>60</v>
      </c>
      <c r="F16" s="73" t="str">
        <f>"195292725585"</f>
        <v>195292725585</v>
      </c>
      <c r="G16" s="73">
        <v>2</v>
      </c>
      <c r="H16" s="72">
        <f t="shared" si="2"/>
        <v>1</v>
      </c>
    </row>
    <row r="17" spans="1:8">
      <c r="A17" s="73" t="str">
        <f t="shared" si="0"/>
        <v>42</v>
      </c>
      <c r="B17" s="73" t="str">
        <f t="shared" ref="B17:B31" si="3">"118589"</f>
        <v>118589</v>
      </c>
      <c r="C17" s="73" t="s">
        <v>69</v>
      </c>
      <c r="D17" s="73" t="s">
        <v>73</v>
      </c>
      <c r="E17" s="73" t="s">
        <v>56</v>
      </c>
      <c r="F17" s="73" t="str">
        <f>"195292725882"</f>
        <v>195292725882</v>
      </c>
      <c r="G17" s="73">
        <v>45</v>
      </c>
      <c r="H17" s="72">
        <f t="shared" si="2"/>
        <v>5</v>
      </c>
    </row>
    <row r="18" spans="1:8">
      <c r="A18" s="73" t="str">
        <f t="shared" si="0"/>
        <v>42</v>
      </c>
      <c r="B18" s="73" t="str">
        <f t="shared" si="3"/>
        <v>118589</v>
      </c>
      <c r="C18" s="73" t="s">
        <v>69</v>
      </c>
      <c r="D18" s="73" t="s">
        <v>73</v>
      </c>
      <c r="E18" s="73" t="s">
        <v>57</v>
      </c>
      <c r="F18" s="73" t="str">
        <f>"195292725875"</f>
        <v>195292725875</v>
      </c>
      <c r="G18" s="73">
        <v>83</v>
      </c>
      <c r="H18" s="72">
        <f t="shared" si="2"/>
        <v>9</v>
      </c>
    </row>
    <row r="19" spans="1:8">
      <c r="A19" s="73" t="str">
        <f t="shared" si="0"/>
        <v>42</v>
      </c>
      <c r="B19" s="73" t="str">
        <f t="shared" si="3"/>
        <v>118589</v>
      </c>
      <c r="C19" s="73" t="s">
        <v>69</v>
      </c>
      <c r="D19" s="73" t="s">
        <v>73</v>
      </c>
      <c r="E19" s="73" t="s">
        <v>58</v>
      </c>
      <c r="F19" s="73" t="str">
        <f>"195292725868"</f>
        <v>195292725868</v>
      </c>
      <c r="G19" s="73">
        <v>56</v>
      </c>
      <c r="H19" s="72">
        <f t="shared" si="2"/>
        <v>6</v>
      </c>
    </row>
    <row r="20" spans="1:8">
      <c r="A20" s="73" t="str">
        <f t="shared" si="0"/>
        <v>42</v>
      </c>
      <c r="B20" s="73" t="str">
        <f t="shared" si="3"/>
        <v>118589</v>
      </c>
      <c r="C20" s="73" t="s">
        <v>69</v>
      </c>
      <c r="D20" s="73" t="s">
        <v>73</v>
      </c>
      <c r="E20" s="73" t="s">
        <v>59</v>
      </c>
      <c r="F20" s="73" t="str">
        <f>"195292725899"</f>
        <v>195292725899</v>
      </c>
      <c r="G20" s="73">
        <v>15</v>
      </c>
      <c r="H20" s="72">
        <f t="shared" si="2"/>
        <v>2</v>
      </c>
    </row>
    <row r="21" spans="1:8">
      <c r="A21" s="73" t="str">
        <f t="shared" si="0"/>
        <v>42</v>
      </c>
      <c r="B21" s="73" t="str">
        <f t="shared" si="3"/>
        <v>118589</v>
      </c>
      <c r="C21" s="73" t="s">
        <v>69</v>
      </c>
      <c r="D21" s="73" t="s">
        <v>73</v>
      </c>
      <c r="E21" s="73" t="s">
        <v>60</v>
      </c>
      <c r="F21" s="73" t="str">
        <f>"195292725905"</f>
        <v>195292725905</v>
      </c>
      <c r="G21" s="73">
        <v>2</v>
      </c>
      <c r="H21" s="72">
        <f t="shared" si="2"/>
        <v>1</v>
      </c>
    </row>
    <row r="22" spans="1:8">
      <c r="A22" s="73" t="str">
        <f t="shared" si="0"/>
        <v>42</v>
      </c>
      <c r="B22" s="73" t="str">
        <f t="shared" si="3"/>
        <v>118589</v>
      </c>
      <c r="C22" s="73" t="s">
        <v>69</v>
      </c>
      <c r="D22" s="73" t="s">
        <v>68</v>
      </c>
      <c r="E22" s="73" t="s">
        <v>56</v>
      </c>
      <c r="F22" s="73" t="str">
        <f>"195292725936"</f>
        <v>195292725936</v>
      </c>
      <c r="G22" s="73">
        <v>34</v>
      </c>
      <c r="H22" s="72">
        <f t="shared" si="2"/>
        <v>4</v>
      </c>
    </row>
    <row r="23" spans="1:8">
      <c r="A23" s="73" t="str">
        <f t="shared" si="0"/>
        <v>42</v>
      </c>
      <c r="B23" s="73" t="str">
        <f t="shared" si="3"/>
        <v>118589</v>
      </c>
      <c r="C23" s="73" t="s">
        <v>69</v>
      </c>
      <c r="D23" s="73" t="s">
        <v>68</v>
      </c>
      <c r="E23" s="73" t="s">
        <v>57</v>
      </c>
      <c r="F23" s="73" t="str">
        <f>"195292725929"</f>
        <v>195292725929</v>
      </c>
      <c r="G23" s="73">
        <v>63</v>
      </c>
      <c r="H23" s="72">
        <f t="shared" si="2"/>
        <v>7</v>
      </c>
    </row>
    <row r="24" spans="1:8">
      <c r="A24" s="73" t="str">
        <f t="shared" si="0"/>
        <v>42</v>
      </c>
      <c r="B24" s="73" t="str">
        <f t="shared" si="3"/>
        <v>118589</v>
      </c>
      <c r="C24" s="73" t="s">
        <v>69</v>
      </c>
      <c r="D24" s="73" t="s">
        <v>68</v>
      </c>
      <c r="E24" s="73" t="s">
        <v>58</v>
      </c>
      <c r="F24" s="73" t="str">
        <f>"195292725912"</f>
        <v>195292725912</v>
      </c>
      <c r="G24" s="73">
        <v>36</v>
      </c>
      <c r="H24" s="72">
        <f t="shared" si="2"/>
        <v>4</v>
      </c>
    </row>
    <row r="25" spans="1:8">
      <c r="A25" s="73" t="str">
        <f t="shared" si="0"/>
        <v>42</v>
      </c>
      <c r="B25" s="73" t="str">
        <f t="shared" si="3"/>
        <v>118589</v>
      </c>
      <c r="C25" s="73" t="s">
        <v>69</v>
      </c>
      <c r="D25" s="73" t="s">
        <v>68</v>
      </c>
      <c r="E25" s="73" t="s">
        <v>59</v>
      </c>
      <c r="F25" s="73" t="str">
        <f>"195292725943"</f>
        <v>195292725943</v>
      </c>
      <c r="G25" s="73">
        <v>10</v>
      </c>
      <c r="H25" s="72">
        <f t="shared" si="2"/>
        <v>2</v>
      </c>
    </row>
    <row r="26" spans="1:8">
      <c r="A26" s="73" t="str">
        <f t="shared" si="0"/>
        <v>42</v>
      </c>
      <c r="B26" s="73" t="str">
        <f t="shared" si="3"/>
        <v>118589</v>
      </c>
      <c r="C26" s="73" t="s">
        <v>69</v>
      </c>
      <c r="D26" s="73" t="s">
        <v>68</v>
      </c>
      <c r="E26" s="73" t="s">
        <v>60</v>
      </c>
      <c r="F26" s="73" t="str">
        <f>"195292725950"</f>
        <v>195292725950</v>
      </c>
      <c r="G26" s="73">
        <v>1</v>
      </c>
      <c r="H26" s="72">
        <f t="shared" si="2"/>
        <v>1</v>
      </c>
    </row>
    <row r="27" spans="1:8">
      <c r="A27" s="73" t="str">
        <f t="shared" si="0"/>
        <v>42</v>
      </c>
      <c r="B27" s="73" t="str">
        <f t="shared" si="3"/>
        <v>118589</v>
      </c>
      <c r="C27" s="73" t="s">
        <v>69</v>
      </c>
      <c r="D27" s="73" t="s">
        <v>74</v>
      </c>
      <c r="E27" s="73" t="s">
        <v>56</v>
      </c>
      <c r="F27" s="73" t="str">
        <f>"195292725981"</f>
        <v>195292725981</v>
      </c>
      <c r="G27" s="73">
        <v>57</v>
      </c>
      <c r="H27" s="72">
        <f t="shared" si="2"/>
        <v>7</v>
      </c>
    </row>
    <row r="28" spans="1:8">
      <c r="A28" s="73" t="str">
        <f t="shared" si="0"/>
        <v>42</v>
      </c>
      <c r="B28" s="73" t="str">
        <f t="shared" si="3"/>
        <v>118589</v>
      </c>
      <c r="C28" s="73" t="s">
        <v>69</v>
      </c>
      <c r="D28" s="73" t="s">
        <v>74</v>
      </c>
      <c r="E28" s="73" t="s">
        <v>57</v>
      </c>
      <c r="F28" s="73" t="str">
        <f>"195292725974"</f>
        <v>195292725974</v>
      </c>
      <c r="G28" s="73">
        <v>103</v>
      </c>
      <c r="H28" s="72">
        <f t="shared" si="2"/>
        <v>12</v>
      </c>
    </row>
    <row r="29" spans="1:8">
      <c r="A29" s="73" t="str">
        <f t="shared" si="0"/>
        <v>42</v>
      </c>
      <c r="B29" s="73" t="str">
        <f t="shared" si="3"/>
        <v>118589</v>
      </c>
      <c r="C29" s="73" t="s">
        <v>69</v>
      </c>
      <c r="D29" s="73" t="s">
        <v>74</v>
      </c>
      <c r="E29" s="73" t="s">
        <v>58</v>
      </c>
      <c r="F29" s="73" t="str">
        <f>"195292725967"</f>
        <v>195292725967</v>
      </c>
      <c r="G29" s="73">
        <v>65</v>
      </c>
      <c r="H29" s="72">
        <f t="shared" si="2"/>
        <v>7</v>
      </c>
    </row>
    <row r="30" spans="1:8">
      <c r="A30" s="73" t="str">
        <f t="shared" si="0"/>
        <v>42</v>
      </c>
      <c r="B30" s="73" t="str">
        <f t="shared" si="3"/>
        <v>118589</v>
      </c>
      <c r="C30" s="73" t="s">
        <v>69</v>
      </c>
      <c r="D30" s="73" t="s">
        <v>74</v>
      </c>
      <c r="E30" s="73" t="s">
        <v>59</v>
      </c>
      <c r="F30" s="73" t="str">
        <f>"195292725998"</f>
        <v>195292725998</v>
      </c>
      <c r="G30" s="73">
        <v>17</v>
      </c>
      <c r="H30" s="72">
        <f t="shared" si="2"/>
        <v>2</v>
      </c>
    </row>
    <row r="31" spans="1:8">
      <c r="A31" s="73" t="str">
        <f t="shared" si="0"/>
        <v>42</v>
      </c>
      <c r="B31" s="73" t="str">
        <f t="shared" si="3"/>
        <v>118589</v>
      </c>
      <c r="C31" s="73" t="s">
        <v>69</v>
      </c>
      <c r="D31" s="73" t="s">
        <v>74</v>
      </c>
      <c r="E31" s="73" t="s">
        <v>60</v>
      </c>
      <c r="F31" s="73" t="str">
        <f>"195292726001"</f>
        <v>195292726001</v>
      </c>
      <c r="G31" s="73">
        <v>2</v>
      </c>
      <c r="H31" s="72">
        <f t="shared" si="2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15" sqref="I15:J15"/>
    </sheetView>
  </sheetViews>
  <sheetFormatPr defaultRowHeight="14.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B506E3-485C-4F21-A82C-2A00A9C81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Caroline1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Ngoc Tran Thi Nhu</cp:lastModifiedBy>
  <cp:lastPrinted>2024-11-06T07:44:47Z</cp:lastPrinted>
  <dcterms:created xsi:type="dcterms:W3CDTF">2020-11-11T02:21:38Z</dcterms:created>
  <dcterms:modified xsi:type="dcterms:W3CDTF">2024-12-17T03:53:00Z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