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445" documentId="13_ncr:1_{A55C6A2F-0028-4AE0-8043-DFA5BB240116}" xr6:coauthVersionLast="47" xr6:coauthVersionMax="47" xr10:uidLastSave="{EA80DC82-3CB9-43EE-9B7D-0550F674D757}"/>
  <bookViews>
    <workbookView xWindow="-110" yWindow="-110" windowWidth="19420" windowHeight="10300" tabRatio="576" firstSheet="1" activeTab="2" xr2:uid="{00000000-000D-0000-FFFF-FFFF00000000}"/>
  </bookViews>
  <sheets>
    <sheet name="PO" sheetId="2" state="hidden" r:id="rId1"/>
    <sheet name="LAYOUT" sheetId="4" r:id="rId2"/>
    <sheet name="DETAIL" sheetId="5" r:id="rId3"/>
  </sheets>
  <externalReferences>
    <externalReference r:id="rId4"/>
  </externalReferences>
  <definedNames>
    <definedName name="_xlnm._FilterDatabase" localSheetId="2" hidden="1">DETAIL!$A$1:$P$36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5" l="1"/>
  <c r="N36" i="5"/>
  <c r="D36" i="5"/>
  <c r="N35" i="5"/>
  <c r="O35" i="5" s="1"/>
  <c r="E35" i="5"/>
  <c r="D35" i="5"/>
  <c r="N34" i="5"/>
  <c r="D34" i="5"/>
  <c r="O33" i="5"/>
  <c r="N33" i="5"/>
  <c r="E33" i="5"/>
  <c r="D33" i="5"/>
  <c r="N32" i="5"/>
  <c r="D32" i="5"/>
  <c r="N31" i="5"/>
  <c r="O31" i="5" s="1"/>
  <c r="E31" i="5"/>
  <c r="D31" i="5"/>
  <c r="N30" i="5"/>
  <c r="D30" i="5"/>
  <c r="N29" i="5"/>
  <c r="E29" i="5"/>
  <c r="D29" i="5"/>
  <c r="N28" i="5"/>
  <c r="D28" i="5"/>
  <c r="N27" i="5"/>
  <c r="E27" i="5"/>
  <c r="D27" i="5"/>
  <c r="O26" i="5"/>
  <c r="N26" i="5"/>
  <c r="D26" i="5"/>
  <c r="N25" i="5"/>
  <c r="E25" i="5"/>
  <c r="D25" i="5"/>
  <c r="N24" i="5"/>
  <c r="O24" i="5" s="1"/>
  <c r="D24" i="5"/>
  <c r="N23" i="5"/>
  <c r="E23" i="5"/>
  <c r="D23" i="5"/>
  <c r="N22" i="5"/>
  <c r="N21" i="5"/>
  <c r="E21" i="5"/>
  <c r="D21" i="5"/>
  <c r="N20" i="5"/>
  <c r="P20" i="5" s="1"/>
  <c r="E20" i="5"/>
  <c r="D20" i="5"/>
  <c r="N19" i="5"/>
  <c r="O19" i="5" s="1"/>
  <c r="E19" i="5"/>
  <c r="D19" i="5"/>
  <c r="N18" i="5"/>
  <c r="P18" i="5" s="1"/>
  <c r="E18" i="5"/>
  <c r="D18" i="5"/>
  <c r="P17" i="5"/>
  <c r="N17" i="5"/>
  <c r="O17" i="5" s="1"/>
  <c r="E17" i="5"/>
  <c r="D17" i="5"/>
  <c r="N16" i="5"/>
  <c r="O16" i="5" s="1"/>
  <c r="E16" i="5"/>
  <c r="D16" i="5"/>
  <c r="O15" i="5"/>
  <c r="N15" i="5"/>
  <c r="P15" i="5" s="1"/>
  <c r="E15" i="5"/>
  <c r="D15" i="5"/>
  <c r="P14" i="5"/>
  <c r="O14" i="5"/>
  <c r="N14" i="5"/>
  <c r="E14" i="5"/>
  <c r="D14" i="5"/>
  <c r="N13" i="5"/>
  <c r="P13" i="5" s="1"/>
  <c r="E13" i="5"/>
  <c r="D13" i="5"/>
  <c r="N12" i="5"/>
  <c r="P12" i="5" s="1"/>
  <c r="E12" i="5"/>
  <c r="D12" i="5"/>
  <c r="N11" i="5"/>
  <c r="P11" i="5" s="1"/>
  <c r="E11" i="5"/>
  <c r="D11" i="5"/>
  <c r="P10" i="5"/>
  <c r="N10" i="5"/>
  <c r="O10" i="5" s="1"/>
  <c r="E10" i="5"/>
  <c r="D10" i="5"/>
  <c r="P9" i="5"/>
  <c r="N9" i="5"/>
  <c r="O9" i="5" s="1"/>
  <c r="E9" i="5"/>
  <c r="D9" i="5"/>
  <c r="N8" i="5"/>
  <c r="O8" i="5" s="1"/>
  <c r="E8" i="5"/>
  <c r="D8" i="5"/>
  <c r="P7" i="5"/>
  <c r="O7" i="5"/>
  <c r="N7" i="5"/>
  <c r="E7" i="5"/>
  <c r="D7" i="5"/>
  <c r="P6" i="5"/>
  <c r="O6" i="5"/>
  <c r="N6" i="5"/>
  <c r="E6" i="5"/>
  <c r="D6" i="5"/>
  <c r="N5" i="5"/>
  <c r="P5" i="5" s="1"/>
  <c r="E5" i="5"/>
  <c r="D5" i="5"/>
  <c r="N4" i="5"/>
  <c r="P4" i="5" s="1"/>
  <c r="E4" i="5"/>
  <c r="D4" i="5"/>
  <c r="N3" i="5"/>
  <c r="P3" i="5" s="1"/>
  <c r="E3" i="5"/>
  <c r="D3" i="5"/>
  <c r="P2" i="5"/>
  <c r="N2" i="5"/>
  <c r="O2" i="5" s="1"/>
  <c r="E2" i="5"/>
  <c r="D2" i="5"/>
  <c r="O28" i="5" l="1"/>
  <c r="P19" i="5"/>
  <c r="O30" i="5"/>
  <c r="O3" i="5"/>
  <c r="O11" i="5"/>
  <c r="O5" i="5"/>
  <c r="P8" i="5"/>
  <c r="O13" i="5"/>
  <c r="P16" i="5"/>
  <c r="O21" i="5"/>
  <c r="O23" i="5"/>
  <c r="O32" i="5"/>
  <c r="O18" i="5"/>
  <c r="O25" i="5"/>
  <c r="O34" i="5"/>
  <c r="O27" i="5"/>
  <c r="O36" i="5"/>
  <c r="O4" i="5"/>
  <c r="O12" i="5"/>
  <c r="O20" i="5"/>
  <c r="O22" i="5"/>
  <c r="O29" i="5"/>
  <c r="I11" i="2" l="1"/>
  <c r="H7" i="2"/>
  <c r="I13" i="2" l="1"/>
  <c r="K11" i="2" l="1"/>
  <c r="M11" i="2" s="1"/>
  <c r="M13" i="2" s="1"/>
  <c r="K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tc={0C80607F-8A21-4A48-A618-6A5CF2770559}</author>
  </authors>
  <commentList>
    <comment ref="C14" authorId="0" shapeId="0" xr:uid="{0C80607F-8A21-4A48-A618-6A5CF277055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Is women geworden
</t>
      </text>
    </comment>
  </commentList>
</comments>
</file>

<file path=xl/sharedStrings.xml><?xml version="1.0" encoding="utf-8"?>
<sst xmlns="http://schemas.openxmlformats.org/spreadsheetml/2006/main" count="181" uniqueCount="138">
  <si>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</si>
  <si>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</si>
  <si>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</si>
  <si>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</si>
  <si>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</si>
  <si>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</si>
  <si>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</si>
  <si>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</si>
  <si>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</si>
  <si>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</si>
  <si>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</si>
  <si>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</si>
  <si>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</si>
  <si>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</si>
  <si>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</si>
  <si>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</si>
  <si>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</si>
  <si>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</si>
  <si>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</si>
  <si>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</si>
  <si>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</si>
  <si>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</si>
  <si>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</si>
  <si>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</si>
  <si>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</si>
  <si>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</si>
  <si>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</si>
  <si>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</si>
  <si>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</si>
  <si>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</si>
  <si>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</si>
  <si>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</si>
  <si>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</si>
  <si>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</si>
  <si>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</si>
  <si>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</si>
  <si>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PCS</t>
  </si>
  <si>
    <t>TBC</t>
  </si>
  <si>
    <t>WHITE</t>
  </si>
  <si>
    <t>TOMORROWLAND</t>
  </si>
  <si>
    <t>ALL STYLES</t>
  </si>
  <si>
    <t>CHI/OANH</t>
  </si>
  <si>
    <t>STICKER</t>
  </si>
  <si>
    <t>ART NOUVEAU HOODIE WOMEN OFF WHITE</t>
  </si>
  <si>
    <t>32.1224.0215.031.9001</t>
  </si>
  <si>
    <t>AS UA STANDARD</t>
  </si>
  <si>
    <t>REFERENCE</t>
  </si>
  <si>
    <t>PAPER - DÀI 28CM X RÔNG 3.5CM - CỠ CHỮ 50</t>
  </si>
  <si>
    <t>SH</t>
  </si>
  <si>
    <t>ERP</t>
  </si>
  <si>
    <t>T25  SU25  G2838</t>
  </si>
  <si>
    <t>SU25-DROP NOS</t>
  </si>
  <si>
    <t>SS26T-M113</t>
  </si>
  <si>
    <t>SS26F-M029</t>
  </si>
  <si>
    <t>SS26T-M126</t>
  </si>
  <si>
    <t>SS26T-M110</t>
  </si>
  <si>
    <t>SS26T-M122</t>
  </si>
  <si>
    <t>SS26F-M053</t>
  </si>
  <si>
    <t>SS26T-M003</t>
  </si>
  <si>
    <t>SS26F-M027</t>
  </si>
  <si>
    <t>SS26F-M028</t>
  </si>
  <si>
    <t>SS26F-F043</t>
  </si>
  <si>
    <t>SS26T-M004</t>
  </si>
  <si>
    <t>SS26F-M030</t>
  </si>
  <si>
    <t>SS26F-M051</t>
  </si>
  <si>
    <t>SS26F-F041</t>
  </si>
  <si>
    <t>SS26T-F016</t>
  </si>
  <si>
    <t>SS26F-F042</t>
  </si>
  <si>
    <t>SS26T-M007</t>
  </si>
  <si>
    <t>SS26T-F123</t>
  </si>
  <si>
    <t>SS26T-F116</t>
  </si>
  <si>
    <t>SS26T-M121</t>
  </si>
  <si>
    <t>SS26T-M006</t>
  </si>
  <si>
    <t>SS26T-M009</t>
  </si>
  <si>
    <t>SS26T-M107</t>
  </si>
  <si>
    <t>SS26F-M052</t>
  </si>
  <si>
    <t>SS26T-M005</t>
  </si>
  <si>
    <t>SS26T-M008</t>
  </si>
  <si>
    <t>SS26T-F017</t>
  </si>
  <si>
    <t>BLOSSOM HOCKEY SHIRT MEN GREEN HERON</t>
  </si>
  <si>
    <t>BLOSSOM MEN HOODIE NIGHT OWL</t>
  </si>
  <si>
    <t>BLOSSOM SOCCER JERSEY MEN JET BLACK</t>
  </si>
  <si>
    <t>BLOSSOM SOCCER JERSEY MEN MAHOGANY</t>
  </si>
  <si>
    <t>BLOSSOM SOCCER SHIRT MEN WINETASTING</t>
  </si>
  <si>
    <t>BLOSSOM SWEATSHIRT MEN WINETASTING</t>
  </si>
  <si>
    <t>BOARDING TSHIRT MEN BLACK</t>
  </si>
  <si>
    <t>BOARDING ZIP HOODIE MEN BLACK</t>
  </si>
  <si>
    <t xml:space="preserve">CARGO STAMP HOODIE MEN BLACK </t>
  </si>
  <si>
    <t>CARGO STAMP HOODIE MEN NINE IRON</t>
  </si>
  <si>
    <t>CARGO STAMP TSHIRT MEN BLACK</t>
  </si>
  <si>
    <t>EMBRO UNITY STAMP HOODIE MEN STONE BLUE</t>
  </si>
  <si>
    <t>EMBRO UNITY STAMP SWEATSHIRT BLACK</t>
  </si>
  <si>
    <t>ETCH ICON HOODIE WOMEN MARSHMELLOW</t>
  </si>
  <si>
    <t>ETCH ICON TSHIRT WOMEN MARSHMELLOW</t>
  </si>
  <si>
    <t>FLOWER STAMP SHORT SLEEVE TSHIRT MEN STONE BLUE</t>
  </si>
  <si>
    <t>ICON RIB TANK TOP WOMEN NIRVANA PINK</t>
  </si>
  <si>
    <t>ICON RIB TANK TOP WOMEN SALT AIR</t>
  </si>
  <si>
    <t>ICON TANKTOP MEN WHITE</t>
  </si>
  <si>
    <t>UNITY STAMP TSHIRT MEN MARSHMELLOW</t>
  </si>
  <si>
    <t>UNITY STAMP TSHIRT MEN STONE BLUE</t>
  </si>
  <si>
    <t>WASH FLOWER STAMP TANK TOP MEN WINETASTING</t>
  </si>
  <si>
    <t>XRAY BLOSSOM SWEATSHIRT MEN BLACK</t>
  </si>
  <si>
    <t>XRAY BLOSSOM TSHIRT MEN BLACK</t>
  </si>
  <si>
    <t>XRAY BLOSSOM TSHIRT MEN MARSHMELLOW</t>
  </si>
  <si>
    <t>XRAY BLOSSOM TSHIRT WOMEN NIRVANA PINK</t>
  </si>
  <si>
    <t>C0057-SST199</t>
  </si>
  <si>
    <t>C0057-HOD151</t>
  </si>
  <si>
    <t>C0057-PSS007</t>
  </si>
  <si>
    <t>C0057-PSS009</t>
  </si>
  <si>
    <t>C0057-CRW038</t>
  </si>
  <si>
    <t>C0057-SST196</t>
  </si>
  <si>
    <t>C0057-HOD150</t>
  </si>
  <si>
    <t>C0057-HOD167</t>
  </si>
  <si>
    <t>C0057-SST198</t>
  </si>
  <si>
    <t>C0057-HOD170</t>
  </si>
  <si>
    <t>C0057-CRW042</t>
  </si>
  <si>
    <t>C0057-HOD152</t>
  </si>
  <si>
    <t>C0057-SST197</t>
  </si>
  <si>
    <t>C0057-HOD169</t>
  </si>
  <si>
    <t>C0057-SST203</t>
  </si>
  <si>
    <t>C0057-TNK018</t>
  </si>
  <si>
    <t>C0057-TNK020</t>
  </si>
  <si>
    <t>C0057-SST204</t>
  </si>
  <si>
    <t>C0057-TNK017</t>
  </si>
  <si>
    <t>C0057-CRW041</t>
  </si>
  <si>
    <t>C0057-SST201</t>
  </si>
  <si>
    <t>LOCATION</t>
  </si>
  <si>
    <t>TOTAL</t>
  </si>
  <si>
    <t>XS</t>
  </si>
  <si>
    <t>S</t>
  </si>
  <si>
    <t>M</t>
  </si>
  <si>
    <t>L</t>
  </si>
  <si>
    <t>XL</t>
  </si>
  <si>
    <t>XXL</t>
  </si>
  <si>
    <t>E-COM</t>
  </si>
  <si>
    <t>FLOWER STAMP HOODIE WOMEN COLOR TBC</t>
  </si>
  <si>
    <t>STOCK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</si>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</sst>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8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6"/>
      <color theme="1"/>
      <name val="Arial"/>
      <family val="2"/>
    </font>
    <font>
      <b/>
      <sz val="5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8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0"/>
      <color theme="1"/>
      <name val="Calibri Light"/>
      <family val="2"/>
      <scheme val="maj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  <xf numFmtId="0" fontId="24" fillId="0" borderId="0"/>
  </cellStyleXfs>
  <cellXfs count="14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1" fontId="19" fillId="3" borderId="1" xfId="0" applyNumberFormat="1" applyFont="1" applyFill="1" applyBorder="1" applyAlignment="1">
      <alignment horizontal="center"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5" fillId="9" borderId="1" xfId="12" applyFont="1" applyFill="1" applyBorder="1" applyAlignment="1">
      <alignment horizontal="left"/>
    </xf>
    <xf numFmtId="0" fontId="25" fillId="9" borderId="1" xfId="12" applyFont="1" applyFill="1" applyBorder="1"/>
    <xf numFmtId="0" fontId="25" fillId="9" borderId="1" xfId="12" applyFont="1" applyFill="1" applyBorder="1" applyAlignment="1">
      <alignment horizontal="center"/>
    </xf>
    <xf numFmtId="1" fontId="25" fillId="9" borderId="1" xfId="12" applyNumberFormat="1" applyFont="1" applyFill="1" applyBorder="1" applyAlignment="1">
      <alignment horizontal="center"/>
    </xf>
    <xf numFmtId="0" fontId="24" fillId="0" borderId="0" xfId="12"/>
    <xf numFmtId="0" fontId="26" fillId="10" borderId="1" xfId="12" quotePrefix="1" applyFont="1" applyFill="1" applyBorder="1" applyAlignment="1">
      <alignment horizontal="left"/>
    </xf>
    <xf numFmtId="0" fontId="26" fillId="10" borderId="1" xfId="12" applyFont="1" applyFill="1" applyBorder="1"/>
    <xf numFmtId="0" fontId="24" fillId="10" borderId="1" xfId="12" applyFill="1" applyBorder="1"/>
    <xf numFmtId="0" fontId="24" fillId="10" borderId="1" xfId="12" applyFill="1" applyBorder="1" applyAlignment="1">
      <alignment horizontal="center"/>
    </xf>
    <xf numFmtId="1" fontId="24" fillId="10" borderId="1" xfId="12" applyNumberFormat="1" applyFill="1" applyBorder="1" applyAlignment="1">
      <alignment horizontal="center"/>
    </xf>
    <xf numFmtId="1" fontId="24" fillId="10" borderId="4" xfId="12" applyNumberFormat="1" applyFill="1" applyBorder="1" applyAlignment="1">
      <alignment horizontal="center"/>
    </xf>
    <xf numFmtId="0" fontId="26" fillId="0" borderId="1" xfId="12" quotePrefix="1" applyFont="1" applyBorder="1" applyAlignment="1">
      <alignment horizontal="left"/>
    </xf>
    <xf numFmtId="0" fontId="26" fillId="0" borderId="1" xfId="12" applyFont="1" applyBorder="1"/>
    <xf numFmtId="0" fontId="24" fillId="0" borderId="1" xfId="12" applyBorder="1"/>
    <xf numFmtId="0" fontId="24" fillId="0" borderId="1" xfId="12" applyBorder="1" applyAlignment="1">
      <alignment horizontal="center"/>
    </xf>
    <xf numFmtId="1" fontId="24" fillId="0" borderId="1" xfId="12" applyNumberFormat="1" applyBorder="1" applyAlignment="1">
      <alignment horizontal="center"/>
    </xf>
    <xf numFmtId="1" fontId="24" fillId="0" borderId="4" xfId="12" applyNumberFormat="1" applyBorder="1" applyAlignment="1">
      <alignment horizontal="center"/>
    </xf>
    <xf numFmtId="0" fontId="26" fillId="0" borderId="16" xfId="12" quotePrefix="1" applyFont="1" applyBorder="1" applyAlignment="1">
      <alignment horizontal="left" vertical="center"/>
    </xf>
    <xf numFmtId="0" fontId="26" fillId="0" borderId="16" xfId="12" applyFont="1" applyBorder="1" applyAlignment="1">
      <alignment horizontal="left" vertical="center"/>
    </xf>
    <xf numFmtId="0" fontId="26" fillId="0" borderId="17" xfId="12" quotePrefix="1" applyFont="1" applyBorder="1" applyAlignment="1">
      <alignment horizontal="left" vertical="center"/>
    </xf>
    <xf numFmtId="0" fontId="26" fillId="0" borderId="17" xfId="12" applyFont="1" applyBorder="1" applyAlignment="1">
      <alignment horizontal="left" vertical="center"/>
    </xf>
    <xf numFmtId="0" fontId="24" fillId="0" borderId="0" xfId="12" applyAlignment="1">
      <alignment horizontal="left"/>
    </xf>
    <xf numFmtId="0" fontId="24" fillId="0" borderId="0" xfId="12" applyAlignment="1">
      <alignment horizontal="center"/>
    </xf>
    <xf numFmtId="1" fontId="24" fillId="0" borderId="0" xfId="12" applyNumberFormat="1" applyAlignment="1">
      <alignment horizontal="center"/>
    </xf>
    <xf numFmtId="0" fontId="26" fillId="10" borderId="1" xfId="12" applyFont="1" applyFill="1" applyBorder="1" applyAlignment="1">
      <alignment horizontal="center"/>
    </xf>
    <xf numFmtId="0" fontId="26" fillId="0" borderId="1" xfId="12" applyFont="1" applyBorder="1" applyAlignment="1">
      <alignment horizontal="center"/>
    </xf>
    <xf numFmtId="0" fontId="26" fillId="0" borderId="16" xfId="12" applyFont="1" applyBorder="1" applyAlignment="1">
      <alignment horizontal="center" vertical="center"/>
    </xf>
    <xf numFmtId="0" fontId="26" fillId="0" borderId="17" xfId="12" applyFont="1" applyBorder="1" applyAlignment="1">
      <alignment horizontal="center" vertical="center"/>
    </xf>
  </cellXfs>
  <cellStyles count="13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3D247A91-C8CD-48A7-80B2-1A7AA0B41E30}"/>
    <cellStyle name="Normal 146" xfId="10" xr:uid="{19316F18-62AE-49F2-B029-1CB7647700C7}"/>
    <cellStyle name="Normal 3" xfId="12" xr:uid="{48F6A3A8-629F-4EEA-9112-941F2E5241B4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2</xdr:row>
      <xdr:rowOff>467591</xdr:rowOff>
    </xdr:from>
    <xdr:to>
      <xdr:col>1</xdr:col>
      <xdr:colOff>6771409</xdr:colOff>
      <xdr:row>2</xdr:row>
      <xdr:rowOff>467591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B425BE0-B4C2-125B-9AA1-6AE60A256726}"/>
            </a:ext>
          </a:extLst>
        </xdr:cNvPr>
        <xdr:cNvCxnSpPr/>
      </xdr:nvCxnSpPr>
      <xdr:spPr>
        <a:xfrm>
          <a:off x="155864" y="2095500"/>
          <a:ext cx="12590318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5316681</xdr:colOff>
      <xdr:row>2</xdr:row>
      <xdr:rowOff>675409</xdr:rowOff>
    </xdr:from>
    <xdr:ext cx="1262718" cy="640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E5EC3A-27AD-8BEB-18F6-C43095F1DF75}"/>
            </a:ext>
          </a:extLst>
        </xdr:cNvPr>
        <xdr:cNvSpPr txBox="1"/>
      </xdr:nvSpPr>
      <xdr:spPr>
        <a:xfrm>
          <a:off x="5316681" y="2303318"/>
          <a:ext cx="1262718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28CM</a:t>
          </a:r>
        </a:p>
      </xdr:txBody>
    </xdr:sp>
    <xdr:clientData/>
  </xdr:oneCellAnchor>
  <xdr:twoCellAnchor>
    <xdr:from>
      <xdr:col>2</xdr:col>
      <xdr:colOff>432955</xdr:colOff>
      <xdr:row>0</xdr:row>
      <xdr:rowOff>69273</xdr:rowOff>
    </xdr:from>
    <xdr:to>
      <xdr:col>2</xdr:col>
      <xdr:colOff>432955</xdr:colOff>
      <xdr:row>2</xdr:row>
      <xdr:rowOff>34636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A743141-4816-051C-AFFA-FBEDE656CB49}"/>
            </a:ext>
          </a:extLst>
        </xdr:cNvPr>
        <xdr:cNvCxnSpPr/>
      </xdr:nvCxnSpPr>
      <xdr:spPr>
        <a:xfrm>
          <a:off x="13196455" y="69273"/>
          <a:ext cx="0" cy="1593272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86591</xdr:colOff>
      <xdr:row>0</xdr:row>
      <xdr:rowOff>519545</xdr:rowOff>
    </xdr:from>
    <xdr:ext cx="1389419" cy="64024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F08F629-5A2C-AF8C-437B-41AB1A99B781}"/>
            </a:ext>
          </a:extLst>
        </xdr:cNvPr>
        <xdr:cNvSpPr txBox="1"/>
      </xdr:nvSpPr>
      <xdr:spPr>
        <a:xfrm>
          <a:off x="13456227" y="519545"/>
          <a:ext cx="1389419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3.5CM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OMORROWLAND/5-SS26/2-PRODUCTION/3-MCR/TOMORROWLAND_SS26_E%20COM_PRODUCTION_MCR.xlsx" TargetMode="External"/><Relationship Id="rId1" Type="http://schemas.openxmlformats.org/officeDocument/2006/relationships/externalLinkPath" Target="/sites/COMMERCIAL/Shared%20Documents/General/2-CUSTOMER-FOLDER/TOMORROWLAND/5-SS26/2-PRODUCTION/3-MCR/TOMORROWLAND_SS26_E%20COM_PRODUCTION_M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PO"/>
      <sheetName val="SpreadSheet"/>
      <sheetName val="MCR"/>
      <sheetName val="Summary"/>
    </sheetNames>
    <sheetDataSet>
      <sheetData sheetId="0"/>
      <sheetData sheetId="1"/>
      <sheetData sheetId="2">
        <row r="7">
          <cell r="E7" t="str">
            <v>SS26T-M113</v>
          </cell>
          <cell r="F7" t="str">
            <v>C0057-SST199</v>
          </cell>
          <cell r="G7" t="str">
            <v>BLOSSOM HOCKEY SHIRT MEN GREEN HERON</v>
          </cell>
          <cell r="H7" t="str">
            <v>POLO (SS)</v>
          </cell>
          <cell r="I7" t="str">
            <v>TOMORROWLAND_BULK_SS26_ECOM</v>
          </cell>
          <cell r="K7" t="str">
            <v>TBC</v>
          </cell>
          <cell r="L7" t="str">
            <v>GREEN HERON</v>
          </cell>
        </row>
        <row r="8">
          <cell r="E8" t="str">
            <v>SS26F-M029</v>
          </cell>
          <cell r="F8" t="str">
            <v>C0057-HOD151</v>
          </cell>
          <cell r="G8" t="str">
            <v>BLOSSOM MEN HOODIE NIGHT OWL</v>
          </cell>
          <cell r="H8" t="str">
            <v>HOODIE</v>
          </cell>
          <cell r="I8" t="str">
            <v>TOMORROWLAND_BULK_SS26_ECOM</v>
          </cell>
          <cell r="K8" t="str">
            <v>EMB AT FRONT
PRINT AT BACK</v>
          </cell>
          <cell r="L8" t="str">
            <v>NIGHT OWL</v>
          </cell>
        </row>
        <row r="9">
          <cell r="E9" t="str">
            <v>SS26T-M126</v>
          </cell>
          <cell r="F9" t="str">
            <v>C0057-PSS007</v>
          </cell>
          <cell r="G9" t="str">
            <v>BLOSSOM SOCCER JERSEY MEN JET BLACK</v>
          </cell>
          <cell r="H9" t="str">
            <v>POLO (SS)</v>
          </cell>
          <cell r="I9" t="str">
            <v>TOMORROWLAND_BULK_SS26_ECOM</v>
          </cell>
          <cell r="K9" t="str">
            <v>SUBLIMATION
UA PRINT
HEATSTRANFER</v>
          </cell>
          <cell r="L9" t="str">
            <v>JET BLACK</v>
          </cell>
        </row>
        <row r="10">
          <cell r="E10" t="str">
            <v>SS26T-M110</v>
          </cell>
          <cell r="F10" t="str">
            <v>C0057-PSS007</v>
          </cell>
          <cell r="G10" t="str">
            <v>BLOSSOM SOCCER JERSEY MEN MAHOGANY</v>
          </cell>
          <cell r="H10" t="str">
            <v>POLO (SS)</v>
          </cell>
          <cell r="I10" t="str">
            <v>TOMORROWLAND_BULK_SS26_ECOM</v>
          </cell>
          <cell r="K10" t="str">
            <v>SUBLIMATION
UA PRINT
HEATSTRANFER</v>
          </cell>
          <cell r="L10" t="str">
            <v>MAHOGANY</v>
          </cell>
        </row>
        <row r="11">
          <cell r="E11" t="str">
            <v>SS26T-M122</v>
          </cell>
          <cell r="F11" t="str">
            <v>C0057-PSS009</v>
          </cell>
          <cell r="G11" t="str">
            <v>BLOSSOM SOCCER SHIRT MEN WINETASTING</v>
          </cell>
          <cell r="H11" t="str">
            <v>POLO (SS)</v>
          </cell>
          <cell r="I11" t="str">
            <v>TOMORROWLAND_BULK_SS26_ECOM</v>
          </cell>
          <cell r="K11" t="str">
            <v>SUBLIMATION
UA PRINT
HEATSTRANFER</v>
          </cell>
          <cell r="L11" t="str">
            <v>WINETASTING</v>
          </cell>
        </row>
        <row r="12">
          <cell r="E12" t="str">
            <v>SS26F-M053</v>
          </cell>
          <cell r="F12" t="str">
            <v>C0057-CRW038</v>
          </cell>
          <cell r="G12" t="str">
            <v>BLOSSOM SWEATSHIRT MEN WINETASTING</v>
          </cell>
          <cell r="H12" t="str">
            <v>CREW NECK</v>
          </cell>
          <cell r="I12" t="str">
            <v>TOMORROWLAND_BULK_SS26_ECOM</v>
          </cell>
          <cell r="K12" t="str">
            <v>EMB AT FRONT
PRINT AT BACK</v>
          </cell>
          <cell r="L12" t="str">
            <v>WINETASTING</v>
          </cell>
        </row>
        <row r="13">
          <cell r="E13" t="str">
            <v>SS26T-M003</v>
          </cell>
          <cell r="F13" t="str">
            <v>C0057-SST196</v>
          </cell>
          <cell r="G13" t="str">
            <v>BOARDING TSHIRT MEN BLACK</v>
          </cell>
          <cell r="H13" t="str">
            <v>SS TEE</v>
          </cell>
          <cell r="I13" t="str">
            <v>TOMORROWLAND_BULK_SS26_ECOM</v>
          </cell>
          <cell r="K13" t="str">
            <v>PRINT AT FRONT + BACK</v>
          </cell>
          <cell r="L13" t="str">
            <v>BLACK</v>
          </cell>
        </row>
        <row r="14">
          <cell r="E14" t="str">
            <v>SS26F-M027</v>
          </cell>
          <cell r="F14" t="str">
            <v>C0057-HOD150</v>
          </cell>
          <cell r="G14" t="str">
            <v>BOARDING ZIP HOODIE MEN BLACK</v>
          </cell>
          <cell r="H14" t="str">
            <v>HOODIE</v>
          </cell>
          <cell r="I14" t="str">
            <v>TOMORROWLAND_BULK_SS26_ECOM</v>
          </cell>
          <cell r="K14" t="str">
            <v>EMB AT FRONT
PRINT AT BACK</v>
          </cell>
          <cell r="L14" t="str">
            <v>BLACK</v>
          </cell>
        </row>
        <row r="15">
          <cell r="E15" t="str">
            <v>SS26F-M028</v>
          </cell>
          <cell r="F15" t="str">
            <v>C0057-HOD167</v>
          </cell>
          <cell r="G15" t="str">
            <v>CARGO STAMP HOODIE MEN BLACK</v>
          </cell>
          <cell r="H15" t="str">
            <v>HOODIE</v>
          </cell>
          <cell r="I15" t="str">
            <v>TOMORROWLAND_BULK_SS26_ECOM</v>
          </cell>
          <cell r="K15" t="str">
            <v>PRINT AT FRONT</v>
          </cell>
          <cell r="L15" t="str">
            <v>BLACK</v>
          </cell>
        </row>
        <row r="16">
          <cell r="E16" t="str">
            <v>SS26F-F043</v>
          </cell>
          <cell r="F16" t="str">
            <v>C0057-HOD167</v>
          </cell>
          <cell r="G16" t="str">
            <v>CARGO STAMP HOODIE MEN NINE IRON</v>
          </cell>
          <cell r="H16" t="str">
            <v>HOODIE</v>
          </cell>
          <cell r="I16" t="str">
            <v>TOMORROWLAND_BULK_SS26_ECOM</v>
          </cell>
          <cell r="K16" t="str">
            <v>PRINT AT FRONT</v>
          </cell>
          <cell r="L16" t="str">
            <v>NINE IRON</v>
          </cell>
        </row>
        <row r="17">
          <cell r="E17" t="str">
            <v>SS26T-M004</v>
          </cell>
          <cell r="F17" t="str">
            <v>C0057-SST198</v>
          </cell>
          <cell r="G17" t="str">
            <v>CARGO STAMP TSHIRT MEN BLACK</v>
          </cell>
          <cell r="H17" t="str">
            <v>SS TEE</v>
          </cell>
          <cell r="I17" t="str">
            <v>TOMORROWLAND_BULK_SS26_ECOM</v>
          </cell>
          <cell r="K17" t="str">
            <v>PRINT AT FRONT</v>
          </cell>
          <cell r="L17" t="str">
            <v>BLACK</v>
          </cell>
        </row>
        <row r="18">
          <cell r="E18" t="str">
            <v>SS26F-M030</v>
          </cell>
          <cell r="F18" t="str">
            <v>C0057-HOD170</v>
          </cell>
          <cell r="G18" t="str">
            <v>EMBRO UNITY STAMP HOODIE MEN STONE BLUE</v>
          </cell>
          <cell r="H18" t="str">
            <v>HOODIE</v>
          </cell>
          <cell r="I18" t="str">
            <v>TOMORROWLAND_BULK_SS26_ECOM</v>
          </cell>
          <cell r="K18" t="str">
            <v>EMB AT FRONT + BACK</v>
          </cell>
          <cell r="L18" t="str">
            <v>STONE BLUE</v>
          </cell>
        </row>
        <row r="19">
          <cell r="E19" t="str">
            <v>SS26F-M051</v>
          </cell>
          <cell r="F19" t="str">
            <v>C0057-CRW042</v>
          </cell>
          <cell r="G19" t="str">
            <v>EMBRO UNITY STAMP SWEATSHIRT BLACK</v>
          </cell>
          <cell r="H19" t="str">
            <v>CREW NECK</v>
          </cell>
          <cell r="I19" t="str">
            <v>TOMORROWLAND_BULK_SS26_ECOM</v>
          </cell>
          <cell r="K19" t="str">
            <v>DTE-EMB AT FRONT
PRINT AT BACK</v>
          </cell>
          <cell r="L19" t="str">
            <v>BLACK</v>
          </cell>
        </row>
        <row r="20">
          <cell r="E20" t="str">
            <v>SS26F-F041</v>
          </cell>
          <cell r="F20" t="str">
            <v>C0057-HOD152</v>
          </cell>
          <cell r="G20" t="str">
            <v>ETCH ICON HOODIE WOMEN MARSHMELLOW</v>
          </cell>
          <cell r="H20" t="str">
            <v>HOODIE</v>
          </cell>
          <cell r="I20" t="str">
            <v>TOMORROWLAND_BULK_SS26_ECOM</v>
          </cell>
          <cell r="K20" t="str">
            <v xml:space="preserve">EMB. AT FRONT
PRINT AT BACK
</v>
          </cell>
          <cell r="L20" t="str">
            <v>MARSHMELLOW</v>
          </cell>
        </row>
        <row r="21">
          <cell r="E21" t="str">
            <v>SS26T-F016</v>
          </cell>
          <cell r="F21" t="str">
            <v>C0057-SST197</v>
          </cell>
          <cell r="G21" t="str">
            <v>ETCH ICON TSHIRT WOMEN MARSHMELLOW</v>
          </cell>
          <cell r="H21" t="str">
            <v>SS TEE</v>
          </cell>
          <cell r="I21" t="str">
            <v>TOMORROWLAND_BULK_SS26_ECOM</v>
          </cell>
          <cell r="K21" t="str">
            <v xml:space="preserve">EMB. AT FRONT
PRINT AT BACK
</v>
          </cell>
          <cell r="L21" t="str">
            <v>MARSHMELLOW</v>
          </cell>
        </row>
        <row r="22">
          <cell r="E22" t="str">
            <v>SS26F-F042</v>
          </cell>
          <cell r="F22" t="str">
            <v>C0057-HOD169</v>
          </cell>
          <cell r="G22" t="str">
            <v>FLOWER STAMP HOODIE WOMEN COLOR STONE BLUE</v>
          </cell>
          <cell r="H22" t="str">
            <v>HOODIE</v>
          </cell>
          <cell r="I22" t="str">
            <v>TOMORROWLAND_BULK_SS26_ECOM</v>
          </cell>
          <cell r="K22" t="str">
            <v xml:space="preserve">EMB. AT FRONT
COLD DYE
PRINT AT BACK
</v>
          </cell>
          <cell r="L22" t="str">
            <v>STONE BLUE</v>
          </cell>
        </row>
        <row r="23">
          <cell r="E23" t="str">
            <v>SS26T-M007</v>
          </cell>
          <cell r="F23" t="str">
            <v>C0057-SST203</v>
          </cell>
          <cell r="G23" t="str">
            <v>FLOWER STAMP SHORT SLEEVE TSHIRT MEN STONE BLUE</v>
          </cell>
          <cell r="H23" t="str">
            <v>SS TEE</v>
          </cell>
          <cell r="I23" t="str">
            <v>TOMORROWLAND_BULK_SS26_ECOM</v>
          </cell>
          <cell r="K23" t="str">
            <v xml:space="preserve">EMB. AT FRONT
COLD DYE
PRINT AT BACK
</v>
          </cell>
          <cell r="L23" t="str">
            <v>STONE BLUE</v>
          </cell>
        </row>
        <row r="24">
          <cell r="E24" t="str">
            <v>SS26T-F123</v>
          </cell>
          <cell r="F24" t="str">
            <v>C0057-TNK018</v>
          </cell>
          <cell r="G24" t="str">
            <v>ICON RIB TANK TOP WOMEN NIRVANA PINK</v>
          </cell>
          <cell r="H24" t="str">
            <v>TANK TOP</v>
          </cell>
          <cell r="I24" t="str">
            <v>TOMORROWLAND_BULK_SS26_ECOM</v>
          </cell>
          <cell r="K24" t="str">
            <v>EMB. AT FRONT</v>
          </cell>
          <cell r="L24" t="str">
            <v>NIRVANA PINK</v>
          </cell>
        </row>
        <row r="25">
          <cell r="E25" t="str">
            <v>SS26T-F116</v>
          </cell>
          <cell r="F25" t="str">
            <v>C0057-TNK018</v>
          </cell>
          <cell r="G25" t="str">
            <v>ICON RIB TANK TOP WOMEN SALT AIR</v>
          </cell>
          <cell r="H25" t="str">
            <v>TANK TOP</v>
          </cell>
          <cell r="I25" t="str">
            <v>TOMORROWLAND_BULK_SS26_ECOM</v>
          </cell>
          <cell r="K25" t="str">
            <v>EMB. AT FRONT</v>
          </cell>
          <cell r="L25" t="str">
            <v>SALT AIR</v>
          </cell>
        </row>
        <row r="26">
          <cell r="E26" t="str">
            <v>SS26T-M121</v>
          </cell>
          <cell r="F26" t="str">
            <v>C0057-TNK020</v>
          </cell>
          <cell r="G26" t="str">
            <v>ICON TANKTOP MEN WHITE</v>
          </cell>
          <cell r="H26" t="str">
            <v>TANK TOP</v>
          </cell>
          <cell r="I26" t="str">
            <v>TOMORROWLAND_BULK_SS26_ECOM</v>
          </cell>
          <cell r="K26" t="str">
            <v>EMB. AT FRONT</v>
          </cell>
          <cell r="L26" t="str">
            <v>WHITE</v>
          </cell>
        </row>
        <row r="27">
          <cell r="E27" t="str">
            <v>SS26T-M006</v>
          </cell>
          <cell r="F27" t="str">
            <v>C0057-SST204</v>
          </cell>
          <cell r="G27" t="str">
            <v>UNITY STAMP TSHIRT MEN MARSHMELLOW</v>
          </cell>
          <cell r="H27" t="str">
            <v>SS TEE</v>
          </cell>
          <cell r="I27" t="str">
            <v>TOMORROWLAND_BULK_SS26_ECOM</v>
          </cell>
          <cell r="K27" t="str">
            <v>EMB. AT FRONT + BACK</v>
          </cell>
          <cell r="L27" t="str">
            <v>MARSHMELLOW</v>
          </cell>
        </row>
        <row r="28">
          <cell r="E28" t="str">
            <v>SS26T-M009</v>
          </cell>
          <cell r="F28" t="str">
            <v>C0057-SST204</v>
          </cell>
          <cell r="G28" t="str">
            <v>UNITY STAMP TSHIRT MEN STONE BLUE</v>
          </cell>
          <cell r="H28" t="str">
            <v>SS TEE</v>
          </cell>
          <cell r="I28" t="str">
            <v>TOMORROWLAND_BULK_SS26_ECOM</v>
          </cell>
          <cell r="K28" t="str">
            <v>EMB. AT FRONT + BACK</v>
          </cell>
          <cell r="L28" t="str">
            <v>STONE BLUE</v>
          </cell>
        </row>
        <row r="29">
          <cell r="E29" t="str">
            <v>SS26T-M107</v>
          </cell>
          <cell r="F29" t="str">
            <v>C0057-TNK017</v>
          </cell>
          <cell r="G29" t="str">
            <v>WASH FLOWER STAMP TANK TOP MEN WINETASTING</v>
          </cell>
          <cell r="H29" t="str">
            <v>TANK TOP</v>
          </cell>
          <cell r="I29" t="str">
            <v>TOMORROWLAND_BULK_SS26_ECOM</v>
          </cell>
          <cell r="K29" t="str">
            <v>EMB. AT FRONT
COLD DYE
PRINT AT BACK</v>
          </cell>
          <cell r="L29" t="str">
            <v>WINETASTING</v>
          </cell>
        </row>
        <row r="30">
          <cell r="E30" t="str">
            <v>SS26F-M052</v>
          </cell>
          <cell r="F30" t="str">
            <v>C0057-CRW041</v>
          </cell>
          <cell r="G30" t="str">
            <v>XRAY BLOSSOM SWEATSHIRT MEN BLACK</v>
          </cell>
          <cell r="H30" t="str">
            <v>CREW NECK</v>
          </cell>
          <cell r="I30" t="str">
            <v>TOMORROWLAND_BULK_SS26_ECOM</v>
          </cell>
          <cell r="K30" t="str">
            <v xml:space="preserve">EMB. AT FRONT
PRINT AT BACK
</v>
          </cell>
          <cell r="L30" t="str">
            <v>BLACK</v>
          </cell>
        </row>
        <row r="31">
          <cell r="E31" t="str">
            <v>SS26T-M005</v>
          </cell>
          <cell r="F31" t="str">
            <v>C0057-SST199</v>
          </cell>
          <cell r="G31" t="str">
            <v>XRAY BLOSSOM TSHIRT MEN BLACK</v>
          </cell>
          <cell r="H31" t="str">
            <v>SS TEE</v>
          </cell>
          <cell r="I31" t="str">
            <v>TOMORROWLAND_BULK_SS26_ECOM</v>
          </cell>
          <cell r="K31" t="str">
            <v xml:space="preserve">EMB. AT FRONT
PRINT AT BACK
</v>
          </cell>
          <cell r="L31" t="str">
            <v>BLACK</v>
          </cell>
        </row>
        <row r="32">
          <cell r="E32" t="str">
            <v>SS26T-M008</v>
          </cell>
          <cell r="F32" t="str">
            <v>C0057-SST199</v>
          </cell>
          <cell r="G32" t="str">
            <v>XRAY BLOSSOM TSHIRT MEN MARSHMELLOW</v>
          </cell>
          <cell r="H32" t="str">
            <v>SS TEE</v>
          </cell>
          <cell r="I32" t="str">
            <v>TOMORROWLAND_BULK_SS26_ECOM</v>
          </cell>
          <cell r="K32" t="str">
            <v xml:space="preserve">EMB. AT FRONT
PRINT AT BACK
</v>
          </cell>
          <cell r="L32" t="str">
            <v>MARSHMELLOW</v>
          </cell>
        </row>
        <row r="33">
          <cell r="E33" t="str">
            <v>SS26T-F017</v>
          </cell>
          <cell r="F33" t="str">
            <v>C0057-SST201</v>
          </cell>
          <cell r="G33" t="str">
            <v>XRAY BLOSSOM TSHIRT WOMEN NIRVANA PINK</v>
          </cell>
          <cell r="H33" t="str">
            <v>SS TEE</v>
          </cell>
          <cell r="I33" t="str">
            <v>TOMORROWLAND_BULK_SS26_ECOM</v>
          </cell>
          <cell r="K33" t="str">
            <v xml:space="preserve">EMB. AT FRONT
PRINT AT BACK
</v>
          </cell>
          <cell r="L33" t="str">
            <v>NIRVANA PINK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dreas Remes" id="{54D60B2A-8EC8-4977-8240-74C5E08343CB}" userId="S::andreas.remes@weareone.world::45d30411-7481-425c-9f3b-a4c9290888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4" dT="2025-07-04T07:47:17.91" personId="{54D60B2A-8EC8-4977-8240-74C5E08343CB}" id="{0C80607F-8A21-4A48-A618-6A5CF2770559}">
    <text xml:space="preserve">Is women geworden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7" customWidth="1"/>
    <col min="2" max="2" width="14.54296875" style="7" customWidth="1"/>
    <col min="3" max="3" width="28.7265625" style="7" customWidth="1"/>
    <col min="4" max="4" width="33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2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1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3" t="s">
        <v>5</v>
      </c>
      <c r="C5" s="98" t="s">
        <v>48</v>
      </c>
      <c r="D5" s="17"/>
      <c r="E5" s="18"/>
      <c r="F5" s="104" t="s">
        <v>6</v>
      </c>
      <c r="G5" s="105"/>
      <c r="H5" s="106" t="s">
        <v>39</v>
      </c>
      <c r="I5" s="107"/>
      <c r="J5" s="19"/>
      <c r="K5" s="19"/>
      <c r="L5" s="20"/>
      <c r="M5" s="21" t="s">
        <v>7</v>
      </c>
      <c r="N5" s="22">
        <v>45712</v>
      </c>
    </row>
    <row r="6" spans="1:19" ht="30.75" customHeight="1">
      <c r="A6" s="94" t="s">
        <v>8</v>
      </c>
      <c r="B6" s="23"/>
      <c r="D6" s="24"/>
      <c r="E6" s="18"/>
      <c r="F6" s="104" t="s">
        <v>9</v>
      </c>
      <c r="G6" s="105"/>
      <c r="H6" s="108" t="s">
        <v>51</v>
      </c>
      <c r="I6" s="109"/>
      <c r="J6" s="19"/>
      <c r="K6" s="19"/>
      <c r="L6" s="20"/>
      <c r="M6" s="21" t="s">
        <v>10</v>
      </c>
      <c r="N6" s="25" t="s">
        <v>49</v>
      </c>
    </row>
    <row r="7" spans="1:19" ht="30.75" customHeight="1">
      <c r="A7" s="94" t="s">
        <v>11</v>
      </c>
      <c r="B7" s="112"/>
      <c r="C7" s="112"/>
      <c r="D7" s="26"/>
      <c r="E7" s="18"/>
      <c r="F7" s="104" t="s">
        <v>12</v>
      </c>
      <c r="G7" s="105"/>
      <c r="H7" s="110">
        <f>N5+20</f>
        <v>45732</v>
      </c>
      <c r="I7" s="111"/>
      <c r="J7" s="19"/>
      <c r="K7" s="19"/>
      <c r="L7" s="20"/>
      <c r="M7" s="21" t="s">
        <v>13</v>
      </c>
      <c r="N7" s="27" t="s">
        <v>50</v>
      </c>
    </row>
    <row r="8" spans="1:19" ht="30.75" customHeight="1">
      <c r="A8" s="95" t="s">
        <v>14</v>
      </c>
      <c r="B8" s="116"/>
      <c r="C8" s="116"/>
      <c r="D8" s="28"/>
      <c r="E8" s="18"/>
      <c r="F8" s="104" t="s">
        <v>15</v>
      </c>
      <c r="G8" s="105"/>
      <c r="H8" s="110" t="s">
        <v>37</v>
      </c>
      <c r="I8" s="111"/>
      <c r="J8" s="29"/>
      <c r="K8" s="29"/>
      <c r="L8" s="20"/>
      <c r="M8" s="21" t="s">
        <v>16</v>
      </c>
      <c r="N8" s="30" t="s">
        <v>41</v>
      </c>
      <c r="O8" s="31"/>
      <c r="P8" s="31"/>
    </row>
    <row r="9" spans="1:19" ht="5.65" customHeight="1">
      <c r="A9" s="96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19" ht="125.25" customHeight="1">
      <c r="A11" s="88" t="s">
        <v>40</v>
      </c>
      <c r="B11" s="88"/>
      <c r="C11" s="43" t="s">
        <v>42</v>
      </c>
      <c r="D11" s="44" t="s">
        <v>47</v>
      </c>
      <c r="E11" s="45" t="s">
        <v>45</v>
      </c>
      <c r="F11" s="44" t="s">
        <v>35</v>
      </c>
      <c r="G11" s="46" t="s">
        <v>38</v>
      </c>
      <c r="H11" s="47" t="s">
        <v>36</v>
      </c>
      <c r="I11" s="103" t="e">
        <f>#REF!</f>
        <v>#REF!</v>
      </c>
      <c r="J11" s="41">
        <v>0</v>
      </c>
      <c r="K11" s="41" t="e">
        <f t="shared" ref="K11" si="0">I11-J11</f>
        <v>#REF!</v>
      </c>
      <c r="L11" s="89"/>
      <c r="M11" s="42" t="e">
        <f t="shared" ref="M11" si="1">K11*L11</f>
        <v>#REF!</v>
      </c>
      <c r="N11" s="90"/>
    </row>
    <row r="12" spans="1:19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19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 t="e">
        <f>SUM(I11:I12)</f>
        <v>#REF!</v>
      </c>
      <c r="J13" s="61"/>
      <c r="K13" s="60" t="e">
        <f>SUM(K11:K12)</f>
        <v>#REF!</v>
      </c>
      <c r="L13" s="62"/>
      <c r="M13" s="63" t="e">
        <f>SUM(M11:M12)</f>
        <v>#REF!</v>
      </c>
      <c r="N13" s="64"/>
    </row>
    <row r="14" spans="1:19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19" ht="21.75" customHeight="1">
      <c r="A15" s="114" t="s">
        <v>31</v>
      </c>
      <c r="B15" s="114"/>
      <c r="C15" s="70"/>
      <c r="D15" s="71"/>
      <c r="E15" s="115" t="s">
        <v>32</v>
      </c>
      <c r="F15" s="115"/>
      <c r="G15" s="115"/>
      <c r="H15" s="72"/>
      <c r="I15" s="73"/>
      <c r="J15" s="73"/>
      <c r="K15" s="73"/>
      <c r="L15" s="113" t="s">
        <v>33</v>
      </c>
      <c r="M15" s="113"/>
      <c r="N15" s="64"/>
    </row>
    <row r="16" spans="1:19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4C1B-BBDA-4DD7-AD4C-D0152FFC6E1C}">
  <dimension ref="A1:B2"/>
  <sheetViews>
    <sheetView zoomScale="55" zoomScaleNormal="55" workbookViewId="0">
      <selection activeCell="A5" sqref="A5"/>
    </sheetView>
  </sheetViews>
  <sheetFormatPr defaultColWidth="9.1796875" defaultRowHeight="102"/>
  <cols>
    <col min="1" max="1" width="89.54296875" style="100" customWidth="1"/>
    <col min="2" max="2" width="101.81640625" style="101" customWidth="1"/>
    <col min="3" max="16384" width="9.1796875" style="102"/>
  </cols>
  <sheetData>
    <row r="1" spans="1:2" s="99" customFormat="1" ht="64">
      <c r="A1" s="117" t="s">
        <v>43</v>
      </c>
      <c r="B1" s="118"/>
    </row>
    <row r="2" spans="1:2" s="99" customFormat="1" ht="64">
      <c r="A2" s="119" t="s">
        <v>44</v>
      </c>
      <c r="B2" s="120"/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ABDB-C0B4-471F-AC66-171C6775A7D1}">
  <sheetPr codeName="Sheet4"/>
  <dimension ref="A1:P37"/>
  <sheetViews>
    <sheetView tabSelected="1" topLeftCell="A19" zoomScale="70" zoomScaleNormal="70" workbookViewId="0">
      <selection activeCell="P40" sqref="P40"/>
    </sheetView>
  </sheetViews>
  <sheetFormatPr defaultColWidth="11.54296875" defaultRowHeight="15.5"/>
  <cols>
    <col min="1" max="2" width="15.90625" style="142" customWidth="1"/>
    <col min="3" max="3" width="46.7265625" style="125" bestFit="1" customWidth="1"/>
    <col min="4" max="4" width="16.90625" style="125" customWidth="1"/>
    <col min="5" max="5" width="19.26953125" style="125" hidden="1" customWidth="1"/>
    <col min="6" max="6" width="0" style="125" hidden="1" customWidth="1"/>
    <col min="7" max="7" width="11.54296875" style="143" hidden="1" customWidth="1"/>
    <col min="8" max="13" width="0" style="144" hidden="1" customWidth="1"/>
    <col min="14" max="14" width="0" style="143" hidden="1" customWidth="1"/>
    <col min="15" max="15" width="0" style="125" hidden="1" customWidth="1"/>
    <col min="16" max="16" width="19.26953125" style="143" customWidth="1"/>
    <col min="17" max="16384" width="11.54296875" style="125"/>
  </cols>
  <sheetData>
    <row r="1" spans="1:16">
      <c r="A1" s="121" t="s">
        <v>46</v>
      </c>
      <c r="B1" s="121" t="s">
        <v>17</v>
      </c>
      <c r="C1" s="122" t="s">
        <v>19</v>
      </c>
      <c r="D1" s="122"/>
      <c r="E1" s="122" t="s">
        <v>23</v>
      </c>
      <c r="F1" s="122" t="s">
        <v>126</v>
      </c>
      <c r="G1" s="123" t="s">
        <v>127</v>
      </c>
      <c r="H1" s="124" t="s">
        <v>128</v>
      </c>
      <c r="I1" s="124" t="s">
        <v>129</v>
      </c>
      <c r="J1" s="124" t="s">
        <v>130</v>
      </c>
      <c r="K1" s="124" t="s">
        <v>131</v>
      </c>
      <c r="L1" s="124" t="s">
        <v>132</v>
      </c>
      <c r="M1" s="124" t="s">
        <v>133</v>
      </c>
      <c r="N1" s="123" t="s">
        <v>127</v>
      </c>
      <c r="O1" s="123"/>
      <c r="P1" s="123" t="s">
        <v>137</v>
      </c>
    </row>
    <row r="2" spans="1:16">
      <c r="A2" s="126" t="s">
        <v>76</v>
      </c>
      <c r="B2" s="126" t="s">
        <v>105</v>
      </c>
      <c r="C2" s="127" t="s">
        <v>102</v>
      </c>
      <c r="D2" s="127" t="str">
        <f>VLOOKUP(A2,[1]MCR!$E$7:$H$33,4,0)</f>
        <v>SS TEE</v>
      </c>
      <c r="E2" s="127" t="str">
        <f>VLOOKUP(A2,[1]MCR!$E$7:$L$33,8,0)</f>
        <v>BLACK</v>
      </c>
      <c r="F2" s="128" t="s">
        <v>134</v>
      </c>
      <c r="G2" s="129">
        <v>400</v>
      </c>
      <c r="H2" s="130"/>
      <c r="I2" s="130">
        <v>51</v>
      </c>
      <c r="J2" s="130">
        <v>107</v>
      </c>
      <c r="K2" s="130">
        <v>131</v>
      </c>
      <c r="L2" s="130">
        <v>71</v>
      </c>
      <c r="M2" s="131">
        <v>40</v>
      </c>
      <c r="N2" s="130">
        <f>SUM(H2:M2)</f>
        <v>400</v>
      </c>
      <c r="O2" s="125">
        <f>ROUNDUP(N2*1.05,0)</f>
        <v>420</v>
      </c>
      <c r="P2" s="145">
        <f>ROUNDUP(N2/40,0)*2+5</f>
        <v>25</v>
      </c>
    </row>
    <row r="3" spans="1:16">
      <c r="A3" s="132" t="s">
        <v>63</v>
      </c>
      <c r="B3" s="132" t="s">
        <v>114</v>
      </c>
      <c r="C3" s="133" t="s">
        <v>90</v>
      </c>
      <c r="D3" s="133" t="str">
        <f>VLOOKUP(A3,[1]MCR!$E$7:$H$33,4,0)</f>
        <v>HOODIE</v>
      </c>
      <c r="E3" s="133" t="str">
        <f>VLOOKUP(A3,[1]MCR!$E$7:$L$33,8,0)</f>
        <v>STONE BLUE</v>
      </c>
      <c r="F3" s="134" t="s">
        <v>134</v>
      </c>
      <c r="G3" s="135">
        <v>450</v>
      </c>
      <c r="H3" s="136"/>
      <c r="I3" s="136">
        <v>76.5</v>
      </c>
      <c r="J3" s="136">
        <v>103.5</v>
      </c>
      <c r="K3" s="136">
        <v>144</v>
      </c>
      <c r="L3" s="136">
        <v>72</v>
      </c>
      <c r="M3" s="137">
        <v>54</v>
      </c>
      <c r="N3" s="130">
        <f t="shared" ref="N3:N36" si="0">SUM(H3:M3)</f>
        <v>450</v>
      </c>
      <c r="O3" s="125">
        <f t="shared" ref="O3:O36" si="1">ROUNDUP(N3*1.05,0)</f>
        <v>473</v>
      </c>
      <c r="P3" s="146">
        <f>ROUNDUP(N3/10,0)*2+5</f>
        <v>95</v>
      </c>
    </row>
    <row r="4" spans="1:16">
      <c r="A4" s="126" t="s">
        <v>72</v>
      </c>
      <c r="B4" s="126" t="s">
        <v>122</v>
      </c>
      <c r="C4" s="127" t="s">
        <v>98</v>
      </c>
      <c r="D4" s="127" t="str">
        <f>VLOOKUP(A4,[1]MCR!$E$7:$H$33,4,0)</f>
        <v>SS TEE</v>
      </c>
      <c r="E4" s="127" t="str">
        <f>VLOOKUP(A4,[1]MCR!$E$7:$L$33,8,0)</f>
        <v>MARSHMELLOW</v>
      </c>
      <c r="F4" s="128" t="s">
        <v>134</v>
      </c>
      <c r="G4" s="129">
        <v>450</v>
      </c>
      <c r="H4" s="130"/>
      <c r="I4" s="130">
        <v>58</v>
      </c>
      <c r="J4" s="130">
        <v>121</v>
      </c>
      <c r="K4" s="130">
        <v>148</v>
      </c>
      <c r="L4" s="130">
        <v>80</v>
      </c>
      <c r="M4" s="131">
        <v>43</v>
      </c>
      <c r="N4" s="130">
        <f t="shared" si="0"/>
        <v>450</v>
      </c>
      <c r="O4" s="125">
        <f t="shared" si="1"/>
        <v>473</v>
      </c>
      <c r="P4" s="145">
        <f t="shared" ref="P4:P6" si="2">ROUNDUP(N4/40,0)*2+5</f>
        <v>29</v>
      </c>
    </row>
    <row r="5" spans="1:16">
      <c r="A5" s="132" t="s">
        <v>73</v>
      </c>
      <c r="B5" s="132" t="s">
        <v>122</v>
      </c>
      <c r="C5" s="133" t="s">
        <v>99</v>
      </c>
      <c r="D5" s="133" t="str">
        <f>VLOOKUP(A5,[1]MCR!$E$7:$H$33,4,0)</f>
        <v>SS TEE</v>
      </c>
      <c r="E5" s="133" t="str">
        <f>VLOOKUP(A5,[1]MCR!$E$7:$L$33,8,0)</f>
        <v>STONE BLUE</v>
      </c>
      <c r="F5" s="134" t="s">
        <v>134</v>
      </c>
      <c r="G5" s="135">
        <v>400</v>
      </c>
      <c r="H5" s="136"/>
      <c r="I5" s="136">
        <v>51</v>
      </c>
      <c r="J5" s="136">
        <v>107</v>
      </c>
      <c r="K5" s="136">
        <v>131</v>
      </c>
      <c r="L5" s="136">
        <v>72</v>
      </c>
      <c r="M5" s="137">
        <v>39</v>
      </c>
      <c r="N5" s="130">
        <f t="shared" si="0"/>
        <v>400</v>
      </c>
      <c r="O5" s="125">
        <f t="shared" si="1"/>
        <v>420</v>
      </c>
      <c r="P5" s="146">
        <f t="shared" si="2"/>
        <v>25</v>
      </c>
    </row>
    <row r="6" spans="1:16">
      <c r="A6" s="126" t="s">
        <v>66</v>
      </c>
      <c r="B6" s="126" t="s">
        <v>117</v>
      </c>
      <c r="C6" s="127" t="s">
        <v>93</v>
      </c>
      <c r="D6" s="127" t="str">
        <f>VLOOKUP(A6,[1]MCR!$E$7:$H$33,4,0)</f>
        <v>SS TEE</v>
      </c>
      <c r="E6" s="127" t="str">
        <f>VLOOKUP(A6,[1]MCR!$E$7:$L$33,8,0)</f>
        <v>MARSHMELLOW</v>
      </c>
      <c r="F6" s="128" t="s">
        <v>134</v>
      </c>
      <c r="G6" s="129">
        <v>300</v>
      </c>
      <c r="H6" s="130">
        <v>43</v>
      </c>
      <c r="I6" s="130">
        <v>103</v>
      </c>
      <c r="J6" s="130">
        <v>100</v>
      </c>
      <c r="K6" s="130">
        <v>33</v>
      </c>
      <c r="L6" s="130">
        <v>21.000000000000004</v>
      </c>
      <c r="M6" s="131"/>
      <c r="N6" s="130">
        <f t="shared" si="0"/>
        <v>300</v>
      </c>
      <c r="O6" s="125">
        <f t="shared" si="1"/>
        <v>315</v>
      </c>
      <c r="P6" s="145">
        <f t="shared" si="2"/>
        <v>21</v>
      </c>
    </row>
    <row r="7" spans="1:16">
      <c r="A7" s="132" t="s">
        <v>65</v>
      </c>
      <c r="B7" s="132" t="s">
        <v>116</v>
      </c>
      <c r="C7" s="133" t="s">
        <v>92</v>
      </c>
      <c r="D7" s="133" t="str">
        <f>VLOOKUP(A7,[1]MCR!$E$7:$H$33,4,0)</f>
        <v>HOODIE</v>
      </c>
      <c r="E7" s="133" t="str">
        <f>VLOOKUP(A7,[1]MCR!$E$7:$L$33,8,0)</f>
        <v>MARSHMELLOW</v>
      </c>
      <c r="F7" s="134" t="s">
        <v>134</v>
      </c>
      <c r="G7" s="135">
        <v>300</v>
      </c>
      <c r="H7" s="136">
        <v>41</v>
      </c>
      <c r="I7" s="136">
        <v>90</v>
      </c>
      <c r="J7" s="136">
        <v>93</v>
      </c>
      <c r="K7" s="136">
        <v>52</v>
      </c>
      <c r="L7" s="136">
        <v>24</v>
      </c>
      <c r="M7" s="137"/>
      <c r="N7" s="130">
        <f t="shared" si="0"/>
        <v>300</v>
      </c>
      <c r="O7" s="125">
        <f t="shared" si="1"/>
        <v>315</v>
      </c>
      <c r="P7" s="146">
        <f>ROUNDUP(N7/10,0)*2+5</f>
        <v>65</v>
      </c>
    </row>
    <row r="8" spans="1:16">
      <c r="A8" s="126" t="s">
        <v>77</v>
      </c>
      <c r="B8" s="126" t="s">
        <v>105</v>
      </c>
      <c r="C8" s="127" t="s">
        <v>103</v>
      </c>
      <c r="D8" s="127" t="str">
        <f>VLOOKUP(A8,[1]MCR!$E$7:$H$33,4,0)</f>
        <v>SS TEE</v>
      </c>
      <c r="E8" s="127" t="str">
        <f>VLOOKUP(A8,[1]MCR!$E$7:$L$33,8,0)</f>
        <v>MARSHMELLOW</v>
      </c>
      <c r="F8" s="128" t="s">
        <v>134</v>
      </c>
      <c r="G8" s="129">
        <v>300</v>
      </c>
      <c r="H8" s="130"/>
      <c r="I8" s="130">
        <v>39</v>
      </c>
      <c r="J8" s="130">
        <v>81</v>
      </c>
      <c r="K8" s="130">
        <v>98</v>
      </c>
      <c r="L8" s="130">
        <v>53</v>
      </c>
      <c r="M8" s="131">
        <v>29</v>
      </c>
      <c r="N8" s="130">
        <f t="shared" si="0"/>
        <v>300</v>
      </c>
      <c r="O8" s="125">
        <f t="shared" si="1"/>
        <v>315</v>
      </c>
      <c r="P8" s="145">
        <f t="shared" ref="P8:P11" si="3">ROUNDUP(N8/40,0)*2+5</f>
        <v>21</v>
      </c>
    </row>
    <row r="9" spans="1:16">
      <c r="A9" s="132" t="s">
        <v>62</v>
      </c>
      <c r="B9" s="132" t="s">
        <v>113</v>
      </c>
      <c r="C9" s="133" t="s">
        <v>89</v>
      </c>
      <c r="D9" s="133" t="str">
        <f>VLOOKUP(A9,[1]MCR!$E$7:$H$33,4,0)</f>
        <v>SS TEE</v>
      </c>
      <c r="E9" s="133" t="str">
        <f>VLOOKUP(A9,[1]MCR!$E$7:$L$33,8,0)</f>
        <v>BLACK</v>
      </c>
      <c r="F9" s="134" t="s">
        <v>134</v>
      </c>
      <c r="G9" s="135">
        <v>250</v>
      </c>
      <c r="H9" s="136"/>
      <c r="I9" s="136">
        <v>31</v>
      </c>
      <c r="J9" s="136">
        <v>67</v>
      </c>
      <c r="K9" s="136">
        <v>82.5</v>
      </c>
      <c r="L9" s="136">
        <v>44</v>
      </c>
      <c r="M9" s="137">
        <v>25</v>
      </c>
      <c r="N9" s="130">
        <f t="shared" si="0"/>
        <v>249.5</v>
      </c>
      <c r="O9" s="125">
        <f t="shared" si="1"/>
        <v>262</v>
      </c>
      <c r="P9" s="146">
        <f t="shared" si="3"/>
        <v>19</v>
      </c>
    </row>
    <row r="10" spans="1:16">
      <c r="A10" s="126" t="s">
        <v>68</v>
      </c>
      <c r="B10" s="126" t="s">
        <v>119</v>
      </c>
      <c r="C10" s="127" t="s">
        <v>94</v>
      </c>
      <c r="D10" s="127" t="str">
        <f>VLOOKUP(A10,[1]MCR!$E$7:$H$33,4,0)</f>
        <v>SS TEE</v>
      </c>
      <c r="E10" s="127" t="str">
        <f>VLOOKUP(A10,[1]MCR!$E$7:$L$33,8,0)</f>
        <v>STONE BLUE</v>
      </c>
      <c r="F10" s="128" t="s">
        <v>134</v>
      </c>
      <c r="G10" s="129">
        <v>250</v>
      </c>
      <c r="H10" s="130"/>
      <c r="I10" s="136">
        <v>31</v>
      </c>
      <c r="J10" s="136">
        <v>67</v>
      </c>
      <c r="K10" s="136">
        <v>82.5</v>
      </c>
      <c r="L10" s="136">
        <v>44</v>
      </c>
      <c r="M10" s="137">
        <v>25</v>
      </c>
      <c r="N10" s="130">
        <f t="shared" si="0"/>
        <v>249.5</v>
      </c>
      <c r="O10" s="125">
        <f t="shared" si="1"/>
        <v>262</v>
      </c>
      <c r="P10" s="145">
        <f t="shared" si="3"/>
        <v>19</v>
      </c>
    </row>
    <row r="11" spans="1:16">
      <c r="A11" s="132" t="s">
        <v>78</v>
      </c>
      <c r="B11" s="132" t="s">
        <v>125</v>
      </c>
      <c r="C11" s="133" t="s">
        <v>104</v>
      </c>
      <c r="D11" s="133" t="str">
        <f>VLOOKUP(A11,[1]MCR!$E$7:$H$33,4,0)</f>
        <v>SS TEE</v>
      </c>
      <c r="E11" s="133" t="str">
        <f>VLOOKUP(A11,[1]MCR!$E$7:$L$33,8,0)</f>
        <v>NIRVANA PINK</v>
      </c>
      <c r="F11" s="134" t="s">
        <v>134</v>
      </c>
      <c r="G11" s="135">
        <v>250</v>
      </c>
      <c r="H11" s="136">
        <v>35</v>
      </c>
      <c r="I11" s="136">
        <v>86</v>
      </c>
      <c r="J11" s="136">
        <v>82.5</v>
      </c>
      <c r="K11" s="136">
        <v>29</v>
      </c>
      <c r="L11" s="136">
        <v>17.5</v>
      </c>
      <c r="M11" s="137"/>
      <c r="N11" s="130">
        <f t="shared" si="0"/>
        <v>250</v>
      </c>
      <c r="O11" s="125">
        <f t="shared" si="1"/>
        <v>263</v>
      </c>
      <c r="P11" s="146">
        <f t="shared" si="3"/>
        <v>19</v>
      </c>
    </row>
    <row r="12" spans="1:16">
      <c r="A12" s="126" t="s">
        <v>53</v>
      </c>
      <c r="B12" s="126" t="s">
        <v>106</v>
      </c>
      <c r="C12" s="127" t="s">
        <v>80</v>
      </c>
      <c r="D12" s="127" t="str">
        <f>VLOOKUP(A12,[1]MCR!$E$7:$H$33,4,0)</f>
        <v>HOODIE</v>
      </c>
      <c r="E12" s="127" t="str">
        <f>VLOOKUP(A12,[1]MCR!$E$7:$L$33,8,0)</f>
        <v>NIGHT OWL</v>
      </c>
      <c r="F12" s="128" t="s">
        <v>134</v>
      </c>
      <c r="G12" s="129">
        <v>200</v>
      </c>
      <c r="H12" s="130"/>
      <c r="I12" s="130">
        <v>34</v>
      </c>
      <c r="J12" s="130">
        <v>46</v>
      </c>
      <c r="K12" s="130">
        <v>64</v>
      </c>
      <c r="L12" s="130">
        <v>32</v>
      </c>
      <c r="M12" s="131">
        <v>24</v>
      </c>
      <c r="N12" s="130">
        <f t="shared" si="0"/>
        <v>200</v>
      </c>
      <c r="O12" s="125">
        <f t="shared" si="1"/>
        <v>210</v>
      </c>
      <c r="P12" s="145">
        <f t="shared" ref="P12:P15" si="4">ROUNDUP(N12/10,0)*2+5</f>
        <v>45</v>
      </c>
    </row>
    <row r="13" spans="1:16">
      <c r="A13" s="132" t="s">
        <v>60</v>
      </c>
      <c r="B13" s="132" t="s">
        <v>112</v>
      </c>
      <c r="C13" s="133" t="s">
        <v>87</v>
      </c>
      <c r="D13" s="133" t="str">
        <f>VLOOKUP(A13,[1]MCR!$E$7:$H$33,4,0)</f>
        <v>HOODIE</v>
      </c>
      <c r="E13" s="133" t="str">
        <f>VLOOKUP(A13,[1]MCR!$E$7:$L$33,8,0)</f>
        <v>BLACK</v>
      </c>
      <c r="F13" s="134" t="s">
        <v>134</v>
      </c>
      <c r="G13" s="135">
        <v>200</v>
      </c>
      <c r="H13" s="136"/>
      <c r="I13" s="136">
        <v>34</v>
      </c>
      <c r="J13" s="136">
        <v>46</v>
      </c>
      <c r="K13" s="136">
        <v>64</v>
      </c>
      <c r="L13" s="136">
        <v>32</v>
      </c>
      <c r="M13" s="137">
        <v>24</v>
      </c>
      <c r="N13" s="130">
        <f t="shared" si="0"/>
        <v>200</v>
      </c>
      <c r="O13" s="125">
        <f t="shared" si="1"/>
        <v>210</v>
      </c>
      <c r="P13" s="146">
        <f t="shared" si="4"/>
        <v>45</v>
      </c>
    </row>
    <row r="14" spans="1:16">
      <c r="A14" s="126" t="s">
        <v>61</v>
      </c>
      <c r="B14" s="126" t="s">
        <v>112</v>
      </c>
      <c r="C14" s="127" t="s">
        <v>88</v>
      </c>
      <c r="D14" s="127" t="str">
        <f>VLOOKUP(A14,[1]MCR!$E$7:$H$33,4,0)</f>
        <v>HOODIE</v>
      </c>
      <c r="E14" s="127" t="str">
        <f>VLOOKUP(A14,[1]MCR!$E$7:$L$33,8,0)</f>
        <v>NINE IRON</v>
      </c>
      <c r="F14" s="128" t="s">
        <v>134</v>
      </c>
      <c r="G14" s="129">
        <v>200</v>
      </c>
      <c r="H14" s="130">
        <v>28.000000000000004</v>
      </c>
      <c r="I14" s="130">
        <v>60</v>
      </c>
      <c r="J14" s="130">
        <v>62</v>
      </c>
      <c r="K14" s="130">
        <v>34</v>
      </c>
      <c r="L14" s="130">
        <v>16</v>
      </c>
      <c r="M14" s="131"/>
      <c r="N14" s="130">
        <f t="shared" si="0"/>
        <v>200</v>
      </c>
      <c r="O14" s="125">
        <f t="shared" si="1"/>
        <v>210</v>
      </c>
      <c r="P14" s="145">
        <f t="shared" si="4"/>
        <v>45</v>
      </c>
    </row>
    <row r="15" spans="1:16">
      <c r="A15" s="132" t="s">
        <v>64</v>
      </c>
      <c r="B15" s="132" t="s">
        <v>115</v>
      </c>
      <c r="C15" s="133" t="s">
        <v>91</v>
      </c>
      <c r="D15" s="133" t="str">
        <f>VLOOKUP(A15,[1]MCR!$E$7:$H$33,4,0)</f>
        <v>CREW NECK</v>
      </c>
      <c r="E15" s="133" t="str">
        <f>VLOOKUP(A15,[1]MCR!$E$7:$L$33,8,0)</f>
        <v>BLACK</v>
      </c>
      <c r="F15" s="134" t="s">
        <v>134</v>
      </c>
      <c r="G15" s="135">
        <v>200</v>
      </c>
      <c r="H15" s="136"/>
      <c r="I15" s="136">
        <v>50</v>
      </c>
      <c r="J15" s="136">
        <v>57.999999999999993</v>
      </c>
      <c r="K15" s="136">
        <v>54</v>
      </c>
      <c r="L15" s="136">
        <v>28.000000000000004</v>
      </c>
      <c r="M15" s="137">
        <v>10</v>
      </c>
      <c r="N15" s="130">
        <f t="shared" si="0"/>
        <v>200</v>
      </c>
      <c r="O15" s="125">
        <f t="shared" si="1"/>
        <v>210</v>
      </c>
      <c r="P15" s="146">
        <f t="shared" si="4"/>
        <v>45</v>
      </c>
    </row>
    <row r="16" spans="1:16">
      <c r="A16" s="126" t="s">
        <v>58</v>
      </c>
      <c r="B16" s="126" t="s">
        <v>110</v>
      </c>
      <c r="C16" s="127" t="s">
        <v>85</v>
      </c>
      <c r="D16" s="127" t="str">
        <f>VLOOKUP(A16,[1]MCR!$E$7:$H$33,4,0)</f>
        <v>SS TEE</v>
      </c>
      <c r="E16" s="127" t="str">
        <f>VLOOKUP(A16,[1]MCR!$E$7:$L$33,8,0)</f>
        <v>BLACK</v>
      </c>
      <c r="F16" s="128" t="s">
        <v>134</v>
      </c>
      <c r="G16" s="129">
        <v>200</v>
      </c>
      <c r="H16" s="130"/>
      <c r="I16" s="130">
        <v>26</v>
      </c>
      <c r="J16" s="130">
        <v>54</v>
      </c>
      <c r="K16" s="130">
        <v>66</v>
      </c>
      <c r="L16" s="130">
        <v>35</v>
      </c>
      <c r="M16" s="131">
        <v>19</v>
      </c>
      <c r="N16" s="130">
        <f t="shared" si="0"/>
        <v>200</v>
      </c>
      <c r="O16" s="125">
        <f t="shared" si="1"/>
        <v>210</v>
      </c>
      <c r="P16" s="145">
        <f>ROUNDUP(N16/40,0)*2+5</f>
        <v>15</v>
      </c>
    </row>
    <row r="17" spans="1:16">
      <c r="A17" s="132" t="s">
        <v>67</v>
      </c>
      <c r="B17" s="132" t="s">
        <v>118</v>
      </c>
      <c r="C17" s="133" t="s">
        <v>135</v>
      </c>
      <c r="D17" s="133" t="str">
        <f>VLOOKUP(A17,[1]MCR!$E$7:$H$33,4,0)</f>
        <v>HOODIE</v>
      </c>
      <c r="E17" s="133" t="str">
        <f>VLOOKUP(A17,[1]MCR!$E$7:$L$33,8,0)</f>
        <v>STONE BLUE</v>
      </c>
      <c r="F17" s="134" t="s">
        <v>134</v>
      </c>
      <c r="G17" s="135">
        <v>150</v>
      </c>
      <c r="H17" s="136">
        <v>21.000000000000004</v>
      </c>
      <c r="I17" s="136">
        <v>45</v>
      </c>
      <c r="J17" s="136">
        <v>46.5</v>
      </c>
      <c r="K17" s="136">
        <v>25.500000000000004</v>
      </c>
      <c r="L17" s="136">
        <v>12</v>
      </c>
      <c r="M17" s="137"/>
      <c r="N17" s="130">
        <f t="shared" si="0"/>
        <v>150</v>
      </c>
      <c r="O17" s="125">
        <f t="shared" si="1"/>
        <v>158</v>
      </c>
      <c r="P17" s="146">
        <f>ROUNDUP(N17/10,0)*2+5</f>
        <v>35</v>
      </c>
    </row>
    <row r="18" spans="1:16">
      <c r="A18" s="126" t="s">
        <v>52</v>
      </c>
      <c r="B18" s="126" t="s">
        <v>105</v>
      </c>
      <c r="C18" s="127" t="s">
        <v>79</v>
      </c>
      <c r="D18" s="127" t="str">
        <f>VLOOKUP(A18,[1]MCR!$E$7:$H$33,4,0)</f>
        <v>POLO (SS)</v>
      </c>
      <c r="E18" s="127" t="str">
        <f>VLOOKUP(A18,[1]MCR!$E$7:$L$33,8,0)</f>
        <v>GREEN HERON</v>
      </c>
      <c r="F18" s="128" t="s">
        <v>134</v>
      </c>
      <c r="G18" s="129">
        <v>150</v>
      </c>
      <c r="H18" s="130"/>
      <c r="I18" s="130">
        <v>19.5</v>
      </c>
      <c r="J18" s="130">
        <v>40.5</v>
      </c>
      <c r="K18" s="130">
        <v>49</v>
      </c>
      <c r="L18" s="130">
        <v>27</v>
      </c>
      <c r="M18" s="131">
        <v>14</v>
      </c>
      <c r="N18" s="130">
        <f t="shared" si="0"/>
        <v>150</v>
      </c>
      <c r="O18" s="125">
        <f t="shared" si="1"/>
        <v>158</v>
      </c>
      <c r="P18" s="145">
        <f t="shared" ref="P18:P51" si="5">ROUNDUP(N18/20,0)*2+5</f>
        <v>21</v>
      </c>
    </row>
    <row r="19" spans="1:16">
      <c r="A19" s="132" t="s">
        <v>54</v>
      </c>
      <c r="B19" s="132" t="s">
        <v>107</v>
      </c>
      <c r="C19" s="133" t="s">
        <v>81</v>
      </c>
      <c r="D19" s="133" t="str">
        <f>VLOOKUP(A19,[1]MCR!$E$7:$H$33,4,0)</f>
        <v>POLO (SS)</v>
      </c>
      <c r="E19" s="133" t="str">
        <f>VLOOKUP(A19,[1]MCR!$E$7:$L$33,8,0)</f>
        <v>JET BLACK</v>
      </c>
      <c r="F19" s="134" t="s">
        <v>134</v>
      </c>
      <c r="G19" s="135">
        <v>150</v>
      </c>
      <c r="H19" s="136"/>
      <c r="I19" s="136">
        <v>19.5</v>
      </c>
      <c r="J19" s="136">
        <v>40.5</v>
      </c>
      <c r="K19" s="136">
        <v>49</v>
      </c>
      <c r="L19" s="136">
        <v>27</v>
      </c>
      <c r="M19" s="137">
        <v>14</v>
      </c>
      <c r="N19" s="130">
        <f t="shared" si="0"/>
        <v>150</v>
      </c>
      <c r="O19" s="125">
        <f t="shared" si="1"/>
        <v>158</v>
      </c>
      <c r="P19" s="146">
        <f t="shared" si="5"/>
        <v>21</v>
      </c>
    </row>
    <row r="20" spans="1:16">
      <c r="A20" s="126" t="s">
        <v>59</v>
      </c>
      <c r="B20" s="126" t="s">
        <v>111</v>
      </c>
      <c r="C20" s="127" t="s">
        <v>86</v>
      </c>
      <c r="D20" s="127" t="str">
        <f>VLOOKUP(A20,[1]MCR!$E$7:$H$33,4,0)</f>
        <v>HOODIE</v>
      </c>
      <c r="E20" s="127" t="str">
        <f>VLOOKUP(A20,[1]MCR!$E$7:$L$33,8,0)</f>
        <v>BLACK</v>
      </c>
      <c r="F20" s="128" t="s">
        <v>134</v>
      </c>
      <c r="G20" s="129">
        <v>150</v>
      </c>
      <c r="H20" s="130"/>
      <c r="I20" s="130">
        <v>25.500000000000004</v>
      </c>
      <c r="J20" s="130">
        <v>34.5</v>
      </c>
      <c r="K20" s="130">
        <v>48</v>
      </c>
      <c r="L20" s="130">
        <v>24</v>
      </c>
      <c r="M20" s="131">
        <v>18</v>
      </c>
      <c r="N20" s="130">
        <f t="shared" si="0"/>
        <v>150</v>
      </c>
      <c r="O20" s="125">
        <f t="shared" si="1"/>
        <v>158</v>
      </c>
      <c r="P20" s="145">
        <f t="shared" ref="P20:P21" si="6">ROUNDUP(N20/10,0)*2+5</f>
        <v>35</v>
      </c>
    </row>
    <row r="21" spans="1:16">
      <c r="A21" s="138" t="s">
        <v>57</v>
      </c>
      <c r="B21" s="138" t="s">
        <v>109</v>
      </c>
      <c r="C21" s="139" t="s">
        <v>84</v>
      </c>
      <c r="D21" s="139" t="str">
        <f>VLOOKUP(A21,[1]MCR!$E$7:$H$33,4,0)</f>
        <v>CREW NECK</v>
      </c>
      <c r="E21" s="139" t="str">
        <f>VLOOKUP(A21,[1]MCR!$E$7:$L$33,8,0)</f>
        <v>WINETASTING</v>
      </c>
      <c r="F21" s="134" t="s">
        <v>134</v>
      </c>
      <c r="G21" s="135">
        <v>100</v>
      </c>
      <c r="H21" s="136"/>
      <c r="I21" s="136">
        <v>25</v>
      </c>
      <c r="J21" s="136">
        <v>28.999999999999996</v>
      </c>
      <c r="K21" s="136">
        <v>27</v>
      </c>
      <c r="L21" s="136">
        <v>14.000000000000002</v>
      </c>
      <c r="M21" s="137">
        <v>5</v>
      </c>
      <c r="N21" s="130">
        <f t="shared" si="0"/>
        <v>100</v>
      </c>
      <c r="O21" s="125">
        <f t="shared" si="1"/>
        <v>105</v>
      </c>
      <c r="P21" s="147">
        <v>50</v>
      </c>
    </row>
    <row r="22" spans="1:16">
      <c r="A22" s="140"/>
      <c r="B22" s="140"/>
      <c r="C22" s="141"/>
      <c r="D22" s="141"/>
      <c r="E22" s="141"/>
      <c r="F22" s="134" t="s">
        <v>136</v>
      </c>
      <c r="G22" s="135">
        <v>200</v>
      </c>
      <c r="H22" s="136"/>
      <c r="I22" s="136">
        <v>50</v>
      </c>
      <c r="J22" s="136">
        <v>57.999999999999993</v>
      </c>
      <c r="K22" s="136">
        <v>54</v>
      </c>
      <c r="L22" s="136">
        <v>28.000000000000004</v>
      </c>
      <c r="M22" s="137">
        <v>10</v>
      </c>
      <c r="N22" s="130">
        <f t="shared" si="0"/>
        <v>200</v>
      </c>
      <c r="O22" s="125">
        <f t="shared" si="1"/>
        <v>210</v>
      </c>
      <c r="P22" s="148"/>
    </row>
    <row r="23" spans="1:16">
      <c r="A23" s="138" t="s">
        <v>71</v>
      </c>
      <c r="B23" s="138" t="s">
        <v>121</v>
      </c>
      <c r="C23" s="139" t="s">
        <v>97</v>
      </c>
      <c r="D23" s="139" t="str">
        <f>VLOOKUP(A23,[1]MCR!$E$7:$H$33,4,0)</f>
        <v>TANK TOP</v>
      </c>
      <c r="E23" s="139" t="str">
        <f>VLOOKUP(A23,[1]MCR!$E$7:$L$33,8,0)</f>
        <v>WHITE</v>
      </c>
      <c r="F23" s="134" t="s">
        <v>134</v>
      </c>
      <c r="G23" s="135">
        <v>100</v>
      </c>
      <c r="H23" s="136"/>
      <c r="I23" s="136">
        <v>13</v>
      </c>
      <c r="J23" s="136">
        <v>27</v>
      </c>
      <c r="K23" s="136">
        <v>33</v>
      </c>
      <c r="L23" s="136">
        <v>18</v>
      </c>
      <c r="M23" s="137">
        <v>9</v>
      </c>
      <c r="N23" s="130">
        <f t="shared" si="0"/>
        <v>100</v>
      </c>
      <c r="O23" s="125">
        <f t="shared" si="1"/>
        <v>105</v>
      </c>
      <c r="P23" s="147">
        <v>36</v>
      </c>
    </row>
    <row r="24" spans="1:16">
      <c r="A24" s="140"/>
      <c r="B24" s="140"/>
      <c r="C24" s="141"/>
      <c r="D24" s="141" t="e">
        <f>VLOOKUP(A24,[1]MCR!$E$7:$H$33,4,0)</f>
        <v>#N/A</v>
      </c>
      <c r="E24" s="141"/>
      <c r="F24" s="134" t="s">
        <v>136</v>
      </c>
      <c r="G24" s="135">
        <v>200</v>
      </c>
      <c r="H24" s="136"/>
      <c r="I24" s="136">
        <v>24</v>
      </c>
      <c r="J24" s="136">
        <v>54</v>
      </c>
      <c r="K24" s="136">
        <v>66</v>
      </c>
      <c r="L24" s="136">
        <v>36</v>
      </c>
      <c r="M24" s="137">
        <v>20</v>
      </c>
      <c r="N24" s="130">
        <f t="shared" si="0"/>
        <v>200</v>
      </c>
      <c r="O24" s="125">
        <f t="shared" si="1"/>
        <v>210</v>
      </c>
      <c r="P24" s="148"/>
    </row>
    <row r="25" spans="1:16">
      <c r="A25" s="138" t="s">
        <v>69</v>
      </c>
      <c r="B25" s="138" t="s">
        <v>120</v>
      </c>
      <c r="C25" s="139" t="s">
        <v>95</v>
      </c>
      <c r="D25" s="139" t="str">
        <f>VLOOKUP(A25,[1]MCR!$E$7:$H$33,4,0)</f>
        <v>TANK TOP</v>
      </c>
      <c r="E25" s="139" t="str">
        <f>VLOOKUP(A25,[1]MCR!$E$7:$L$33,8,0)</f>
        <v>NIRVANA PINK</v>
      </c>
      <c r="F25" s="128" t="s">
        <v>134</v>
      </c>
      <c r="G25" s="129">
        <v>100</v>
      </c>
      <c r="H25" s="130">
        <v>14.000000000000002</v>
      </c>
      <c r="I25" s="130">
        <v>34</v>
      </c>
      <c r="J25" s="130">
        <v>33</v>
      </c>
      <c r="K25" s="130">
        <v>12</v>
      </c>
      <c r="L25" s="130">
        <v>7.0000000000000009</v>
      </c>
      <c r="M25" s="131"/>
      <c r="N25" s="130">
        <f t="shared" si="0"/>
        <v>100</v>
      </c>
      <c r="O25" s="125">
        <f t="shared" si="1"/>
        <v>105</v>
      </c>
      <c r="P25" s="147">
        <v>36</v>
      </c>
    </row>
    <row r="26" spans="1:16">
      <c r="A26" s="140"/>
      <c r="B26" s="140"/>
      <c r="C26" s="141"/>
      <c r="D26" s="141" t="e">
        <f>VLOOKUP(A26,[1]MCR!$E$7:$H$33,4,0)</f>
        <v>#N/A</v>
      </c>
      <c r="E26" s="141"/>
      <c r="F26" s="134" t="s">
        <v>136</v>
      </c>
      <c r="G26" s="135">
        <v>200</v>
      </c>
      <c r="H26" s="136">
        <v>28.000000000000004</v>
      </c>
      <c r="I26" s="136">
        <v>69</v>
      </c>
      <c r="J26" s="136">
        <v>67</v>
      </c>
      <c r="K26" s="136">
        <v>22</v>
      </c>
      <c r="L26" s="136">
        <v>14.000000000000002</v>
      </c>
      <c r="M26" s="137"/>
      <c r="N26" s="130">
        <f t="shared" si="0"/>
        <v>200</v>
      </c>
      <c r="O26" s="125">
        <f t="shared" si="1"/>
        <v>210</v>
      </c>
      <c r="P26" s="148"/>
    </row>
    <row r="27" spans="1:16">
      <c r="A27" s="138" t="s">
        <v>70</v>
      </c>
      <c r="B27" s="138" t="s">
        <v>120</v>
      </c>
      <c r="C27" s="139" t="s">
        <v>96</v>
      </c>
      <c r="D27" s="139" t="str">
        <f>VLOOKUP(A27,[1]MCR!$E$7:$H$33,4,0)</f>
        <v>TANK TOP</v>
      </c>
      <c r="E27" s="139" t="str">
        <f>VLOOKUP(A27,[1]MCR!$E$7:$L$33,8,0)</f>
        <v>SALT AIR</v>
      </c>
      <c r="F27" s="128" t="s">
        <v>134</v>
      </c>
      <c r="G27" s="129">
        <v>100</v>
      </c>
      <c r="H27" s="130">
        <v>14.000000000000002</v>
      </c>
      <c r="I27" s="130">
        <v>34</v>
      </c>
      <c r="J27" s="130">
        <v>33</v>
      </c>
      <c r="K27" s="130">
        <v>12</v>
      </c>
      <c r="L27" s="130">
        <v>7.0000000000000009</v>
      </c>
      <c r="M27" s="131"/>
      <c r="N27" s="130">
        <f t="shared" si="0"/>
        <v>100</v>
      </c>
      <c r="O27" s="125">
        <f t="shared" si="1"/>
        <v>105</v>
      </c>
      <c r="P27" s="147">
        <v>36</v>
      </c>
    </row>
    <row r="28" spans="1:16">
      <c r="A28" s="140"/>
      <c r="B28" s="140"/>
      <c r="C28" s="141"/>
      <c r="D28" s="141" t="e">
        <f>VLOOKUP(A28,[1]MCR!$E$7:$H$33,4,0)</f>
        <v>#N/A</v>
      </c>
      <c r="E28" s="141"/>
      <c r="F28" s="134" t="s">
        <v>136</v>
      </c>
      <c r="G28" s="135">
        <v>100</v>
      </c>
      <c r="H28" s="136">
        <v>28.000000000000004</v>
      </c>
      <c r="I28" s="136">
        <v>69</v>
      </c>
      <c r="J28" s="136">
        <v>67</v>
      </c>
      <c r="K28" s="136">
        <v>22</v>
      </c>
      <c r="L28" s="136">
        <v>14.000000000000002</v>
      </c>
      <c r="M28" s="137"/>
      <c r="N28" s="130">
        <f t="shared" si="0"/>
        <v>200</v>
      </c>
      <c r="O28" s="125">
        <f t="shared" si="1"/>
        <v>210</v>
      </c>
      <c r="P28" s="148"/>
    </row>
    <row r="29" spans="1:16">
      <c r="A29" s="138" t="s">
        <v>75</v>
      </c>
      <c r="B29" s="138" t="s">
        <v>124</v>
      </c>
      <c r="C29" s="139" t="s">
        <v>101</v>
      </c>
      <c r="D29" s="139" t="str">
        <f>VLOOKUP(A29,[1]MCR!$E$7:$H$33,4,0)</f>
        <v>CREW NECK</v>
      </c>
      <c r="E29" s="139" t="str">
        <f>VLOOKUP(A29,[1]MCR!$E$7:$L$33,8,0)</f>
        <v>BLACK</v>
      </c>
      <c r="F29" s="128" t="s">
        <v>134</v>
      </c>
      <c r="G29" s="129">
        <v>100</v>
      </c>
      <c r="H29" s="130"/>
      <c r="I29" s="130">
        <v>25</v>
      </c>
      <c r="J29" s="130">
        <v>28.999999999999996</v>
      </c>
      <c r="K29" s="130">
        <v>27</v>
      </c>
      <c r="L29" s="130">
        <v>14.000000000000002</v>
      </c>
      <c r="M29" s="131">
        <v>5</v>
      </c>
      <c r="N29" s="130">
        <f t="shared" si="0"/>
        <v>100</v>
      </c>
      <c r="O29" s="125">
        <f t="shared" si="1"/>
        <v>105</v>
      </c>
      <c r="P29" s="147">
        <v>36</v>
      </c>
    </row>
    <row r="30" spans="1:16">
      <c r="A30" s="140"/>
      <c r="B30" s="140"/>
      <c r="C30" s="141"/>
      <c r="D30" s="141" t="e">
        <f>VLOOKUP(A30,[1]MCR!$E$7:$H$33,4,0)</f>
        <v>#N/A</v>
      </c>
      <c r="E30" s="141"/>
      <c r="F30" s="134" t="s">
        <v>136</v>
      </c>
      <c r="G30" s="135">
        <v>50</v>
      </c>
      <c r="H30" s="136"/>
      <c r="I30" s="136">
        <v>13</v>
      </c>
      <c r="J30" s="136">
        <v>14</v>
      </c>
      <c r="K30" s="136">
        <v>13</v>
      </c>
      <c r="L30" s="136">
        <v>7</v>
      </c>
      <c r="M30" s="137">
        <v>3</v>
      </c>
      <c r="N30" s="130">
        <f t="shared" si="0"/>
        <v>50</v>
      </c>
      <c r="O30" s="125">
        <f t="shared" si="1"/>
        <v>53</v>
      </c>
      <c r="P30" s="148"/>
    </row>
    <row r="31" spans="1:16">
      <c r="A31" s="138" t="s">
        <v>55</v>
      </c>
      <c r="B31" s="138" t="s">
        <v>107</v>
      </c>
      <c r="C31" s="139" t="s">
        <v>82</v>
      </c>
      <c r="D31" s="139" t="str">
        <f>VLOOKUP(A31,[1]MCR!$E$7:$H$33,4,0)</f>
        <v>POLO (SS)</v>
      </c>
      <c r="E31" s="139" t="str">
        <f>VLOOKUP(A31,[1]MCR!$E$7:$L$33,8,0)</f>
        <v>MAHOGANY</v>
      </c>
      <c r="F31" s="128" t="s">
        <v>134</v>
      </c>
      <c r="G31" s="129">
        <v>50</v>
      </c>
      <c r="H31" s="130"/>
      <c r="I31" s="130">
        <v>6.5</v>
      </c>
      <c r="J31" s="130">
        <v>13.5</v>
      </c>
      <c r="K31" s="130">
        <v>16.5</v>
      </c>
      <c r="L31" s="130">
        <v>8</v>
      </c>
      <c r="M31" s="131">
        <v>5</v>
      </c>
      <c r="N31" s="130">
        <f t="shared" si="0"/>
        <v>49.5</v>
      </c>
      <c r="O31" s="125">
        <f t="shared" si="1"/>
        <v>52</v>
      </c>
      <c r="P31" s="147">
        <v>26</v>
      </c>
    </row>
    <row r="32" spans="1:16">
      <c r="A32" s="140"/>
      <c r="B32" s="140"/>
      <c r="C32" s="141"/>
      <c r="D32" s="141" t="e">
        <f>VLOOKUP(A32,[1]MCR!$E$7:$H$33,4,0)</f>
        <v>#N/A</v>
      </c>
      <c r="E32" s="141"/>
      <c r="F32" s="134" t="s">
        <v>136</v>
      </c>
      <c r="G32" s="135">
        <v>100</v>
      </c>
      <c r="H32" s="136"/>
      <c r="I32" s="136">
        <v>13</v>
      </c>
      <c r="J32" s="136">
        <v>28</v>
      </c>
      <c r="K32" s="136">
        <v>34</v>
      </c>
      <c r="L32" s="136">
        <v>15</v>
      </c>
      <c r="M32" s="137">
        <v>9</v>
      </c>
      <c r="N32" s="130">
        <f t="shared" si="0"/>
        <v>99</v>
      </c>
      <c r="O32" s="125">
        <f t="shared" si="1"/>
        <v>104</v>
      </c>
      <c r="P32" s="148"/>
    </row>
    <row r="33" spans="1:16">
      <c r="A33" s="138" t="s">
        <v>56</v>
      </c>
      <c r="B33" s="138" t="s">
        <v>108</v>
      </c>
      <c r="C33" s="139" t="s">
        <v>83</v>
      </c>
      <c r="D33" s="139" t="str">
        <f>VLOOKUP(A33,[1]MCR!$E$7:$H$33,4,0)</f>
        <v>POLO (SS)</v>
      </c>
      <c r="E33" s="139" t="str">
        <f>VLOOKUP(A33,[1]MCR!$E$7:$L$33,8,0)</f>
        <v>WINETASTING</v>
      </c>
      <c r="F33" s="128" t="s">
        <v>134</v>
      </c>
      <c r="G33" s="129">
        <v>50</v>
      </c>
      <c r="H33" s="130"/>
      <c r="I33" s="130">
        <v>6.5</v>
      </c>
      <c r="J33" s="130">
        <v>13.5</v>
      </c>
      <c r="K33" s="130">
        <v>16</v>
      </c>
      <c r="L33" s="130">
        <v>9</v>
      </c>
      <c r="M33" s="131">
        <v>5</v>
      </c>
      <c r="N33" s="130">
        <f t="shared" si="0"/>
        <v>50</v>
      </c>
      <c r="O33" s="125">
        <f t="shared" si="1"/>
        <v>53</v>
      </c>
      <c r="P33" s="147">
        <v>26</v>
      </c>
    </row>
    <row r="34" spans="1:16">
      <c r="A34" s="140"/>
      <c r="B34" s="140"/>
      <c r="C34" s="141"/>
      <c r="D34" s="141" t="e">
        <f>VLOOKUP(A34,[1]MCR!$E$7:$H$33,4,0)</f>
        <v>#N/A</v>
      </c>
      <c r="E34" s="141"/>
      <c r="F34" s="134" t="s">
        <v>136</v>
      </c>
      <c r="G34" s="135">
        <v>100</v>
      </c>
      <c r="H34" s="136"/>
      <c r="I34" s="136">
        <v>13</v>
      </c>
      <c r="J34" s="136">
        <v>28</v>
      </c>
      <c r="K34" s="136">
        <v>34</v>
      </c>
      <c r="L34" s="136">
        <v>16</v>
      </c>
      <c r="M34" s="137">
        <v>9</v>
      </c>
      <c r="N34" s="130">
        <f t="shared" si="0"/>
        <v>100</v>
      </c>
      <c r="O34" s="125">
        <f t="shared" si="1"/>
        <v>105</v>
      </c>
      <c r="P34" s="148"/>
    </row>
    <row r="35" spans="1:16">
      <c r="A35" s="138" t="s">
        <v>74</v>
      </c>
      <c r="B35" s="138" t="s">
        <v>123</v>
      </c>
      <c r="C35" s="139" t="s">
        <v>100</v>
      </c>
      <c r="D35" s="139" t="str">
        <f>VLOOKUP(A35,[1]MCR!$E$7:$H$33,4,0)</f>
        <v>TANK TOP</v>
      </c>
      <c r="E35" s="139" t="str">
        <f>VLOOKUP(A35,[1]MCR!$E$7:$L$33,8,0)</f>
        <v>WINETASTING</v>
      </c>
      <c r="F35" s="128" t="s">
        <v>134</v>
      </c>
      <c r="G35" s="129">
        <v>50</v>
      </c>
      <c r="H35" s="130"/>
      <c r="I35" s="130">
        <v>6.5</v>
      </c>
      <c r="J35" s="130">
        <v>13.5</v>
      </c>
      <c r="K35" s="130">
        <v>16</v>
      </c>
      <c r="L35" s="130">
        <v>9</v>
      </c>
      <c r="M35" s="131">
        <v>5</v>
      </c>
      <c r="N35" s="130">
        <f t="shared" si="0"/>
        <v>50</v>
      </c>
      <c r="O35" s="125">
        <f t="shared" si="1"/>
        <v>53</v>
      </c>
      <c r="P35" s="147">
        <v>40</v>
      </c>
    </row>
    <row r="36" spans="1:16">
      <c r="A36" s="140"/>
      <c r="B36" s="140"/>
      <c r="C36" s="141"/>
      <c r="D36" s="141" t="e">
        <f>VLOOKUP(A36,[1]MCR!$E$7:$H$33,4,0)</f>
        <v>#N/A</v>
      </c>
      <c r="E36" s="141"/>
      <c r="F36" s="134" t="s">
        <v>136</v>
      </c>
      <c r="G36" s="135">
        <v>250</v>
      </c>
      <c r="H36" s="136"/>
      <c r="I36" s="136">
        <v>30</v>
      </c>
      <c r="J36" s="136">
        <v>67</v>
      </c>
      <c r="K36" s="136">
        <v>83</v>
      </c>
      <c r="L36" s="136">
        <v>46</v>
      </c>
      <c r="M36" s="137">
        <v>24</v>
      </c>
      <c r="N36" s="130">
        <f t="shared" si="0"/>
        <v>250</v>
      </c>
      <c r="O36" s="125">
        <f t="shared" si="1"/>
        <v>263</v>
      </c>
      <c r="P36" s="148"/>
    </row>
    <row r="37" spans="1:16">
      <c r="P37" s="143">
        <f>SUM(P2:P36)</f>
        <v>931</v>
      </c>
    </row>
  </sheetData>
  <autoFilter ref="A1:P36" xr:uid="{A839DBAB-8C12-41B0-B270-1A9DBC656151}"/>
  <mergeCells count="48">
    <mergeCell ref="P33:P34"/>
    <mergeCell ref="P35:P36"/>
    <mergeCell ref="P21:P22"/>
    <mergeCell ref="P23:P24"/>
    <mergeCell ref="P25:P26"/>
    <mergeCell ref="P27:P28"/>
    <mergeCell ref="P29:P30"/>
    <mergeCell ref="P31:P32"/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E35:E36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65A6EB-4851-43AB-9A11-DD0149301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295A93-F34E-4E0D-AC28-B4E3D3602D39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2024-08-16T06:41:12Z</cp:lastPrinted>
  <dcterms:created xsi:type="dcterms:W3CDTF">2020-11-11T02:21:38Z</dcterms:created>
  <dcterms:modified xsi:type="dcterms:W3CDTF">2025-07-29T02:55:45Z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