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632" documentId="13_ncr:1_{E11DB73C-1ED5-4338-9B46-16860248CAE1}" xr6:coauthVersionLast="47" xr6:coauthVersionMax="47" xr10:uidLastSave="{051DDE6C-4D02-4DAB-B518-3195E211705A}"/>
  <bookViews>
    <workbookView xWindow="-110" yWindow="-110" windowWidth="19420" windowHeight="10300" xr2:uid="{00000000-000D-0000-FFFF-FFFF00000000}"/>
  </bookViews>
  <sheets>
    <sheet name="PO" sheetId="2" r:id="rId1"/>
    <sheet name="LAYOUT " sheetId="5" r:id="rId2"/>
    <sheet name="DETAIL QUANTITY _ MEN" sheetId="12" r:id="rId3"/>
    <sheet name="DETAIL QUANTITY _ WOMEN" sheetId="9" state="hidden" r:id="rId4"/>
  </sheets>
  <definedNames>
    <definedName name="_xlnm._FilterDatabase" localSheetId="2" hidden="1">'DETAIL QUANTITY _ MEN'!$A$3:$G$16</definedName>
    <definedName name="_xlnm._FilterDatabase" localSheetId="3" hidden="1">'DETAIL QUANTITY _ WOMEN'!$A$3:$G$5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K14" i="2"/>
  <c r="O5" i="12"/>
  <c r="O4" i="12"/>
  <c r="G44" i="12" l="1"/>
  <c r="G39" i="12"/>
  <c r="G36" i="12"/>
  <c r="G31" i="12"/>
  <c r="G25" i="12"/>
  <c r="G20" i="12"/>
  <c r="G15" i="12"/>
  <c r="F38" i="12"/>
  <c r="G38" i="12" s="1"/>
  <c r="F43" i="12"/>
  <c r="G43" i="12" s="1"/>
  <c r="F33" i="12"/>
  <c r="G33" i="12" s="1"/>
  <c r="F34" i="12"/>
  <c r="G34" i="12" s="1"/>
  <c r="F35" i="12"/>
  <c r="G35" i="12" s="1"/>
  <c r="F29" i="12"/>
  <c r="G29" i="12" s="1"/>
  <c r="F30" i="12"/>
  <c r="G30" i="12" s="1"/>
  <c r="F19" i="12"/>
  <c r="G19" i="12" s="1"/>
  <c r="F24" i="12"/>
  <c r="G24" i="12" s="1"/>
  <c r="F5" i="12"/>
  <c r="G5" i="12" s="1"/>
  <c r="F6" i="12"/>
  <c r="G6" i="12" s="1"/>
  <c r="F7" i="12"/>
  <c r="G7" i="12" s="1"/>
  <c r="F8" i="12"/>
  <c r="G8" i="12" s="1"/>
  <c r="F9" i="12"/>
  <c r="G9" i="12" s="1"/>
  <c r="F10" i="12"/>
  <c r="G10" i="12" s="1"/>
  <c r="F11" i="12"/>
  <c r="G11" i="12" s="1"/>
  <c r="F12" i="12"/>
  <c r="G12" i="12" s="1"/>
  <c r="F16" i="12"/>
  <c r="G16" i="12" s="1"/>
  <c r="F28" i="12"/>
  <c r="G28" i="12" s="1"/>
  <c r="F22" i="12"/>
  <c r="G22" i="12" s="1"/>
  <c r="F17" i="12"/>
  <c r="G17" i="12" s="1"/>
  <c r="F18" i="12"/>
  <c r="G18" i="12" s="1"/>
  <c r="F13" i="12"/>
  <c r="G13" i="12" s="1"/>
  <c r="F14" i="12"/>
  <c r="G14" i="12" s="1"/>
  <c r="F23" i="12"/>
  <c r="G23" i="12" s="1"/>
  <c r="F4" i="12"/>
  <c r="G4" i="12" s="1"/>
  <c r="F4" i="9"/>
  <c r="F5" i="9" l="1"/>
  <c r="G5" i="9" s="1"/>
  <c r="F9" i="9"/>
  <c r="G9" i="9" s="1"/>
  <c r="G11" i="9" s="1"/>
  <c r="G4" i="9"/>
  <c r="K11" i="2" l="1"/>
  <c r="M11" i="2" s="1"/>
  <c r="G6" i="9"/>
  <c r="K12" i="2" l="1"/>
  <c r="I14" i="2" l="1"/>
  <c r="M12" i="2"/>
  <c r="M14" i="2" s="1"/>
</calcChain>
</file>

<file path=xl/sharedStrings.xml><?xml version="1.0" encoding="utf-8"?>
<sst xmlns="http://schemas.openxmlformats.org/spreadsheetml/2006/main" count="256" uniqueCount="159">
  <si>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</si>
  <si>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</si>
  <si>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</si>
  <si>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</si>
  <si>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</si>
  <si>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</si>
  <si>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</si>
  <si>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</si>
  <si>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</si>
  <si>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</si>
  <si>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</si>
  <si>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</si>
  <si>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</si>
  <si>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</si>
  <si>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</si>
  <si>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</si>
  <si>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</si>
  <si>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</si>
  <si>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</si>
  <si>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</si>
  <si>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</si>
  <si>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</si>
  <si>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</si>
  <si>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</si>
  <si>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</si>
  <si>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</si>
  <si>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</si>
  <si>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</si>
  <si>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</si>
  <si>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</si>
  <si>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</si>
  <si>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</si>
  <si>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</si>
  <si>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</si>
  <si>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</si>
  <si>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</si>
  <si>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</si>
  <si>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</si>
  <si>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</si>
  <si>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</si>
  <si>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</si>
  <si>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</si>
  <si>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</si>
  <si>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</si>
  <si>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</si>
  <si>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</si>
  <si>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</si>
  <si>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</si>
  <si>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</si>
  <si>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</si>
  <si>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</si>
  <si>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</si>
  <si>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</si>
  <si>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</si>
  <si>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</si>
  <si>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</si>
  <si>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</si>
  <si>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</si>
  <si>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</si>
  <si>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</si>
  <si>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</si>
  <si>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</si>
  <si>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</si>
  <si>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</si>
  <si>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</si>
  <si>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</si>
  <si>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</si>
  <si>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</si>
  <si>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GIAO/ LINH</t>
  </si>
  <si>
    <t>ĐỔI THÔNG TIN ĐỊA CHỈ THÀNH (lưu ý là số 12 phải ở dòng số 2 như hình)</t>
  </si>
  <si>
    <t>CẦN GỬI LAYOUT CHO KHÁCH DUYỆT TRƯỚC KHI ĐẶT HÀNG SẢN XUẤT</t>
  </si>
  <si>
    <t>T25  SS26   G2944</t>
  </si>
  <si>
    <t>SS26</t>
  </si>
  <si>
    <t>SS26F-M029</t>
  </si>
  <si>
    <t>SS26T-M126</t>
  </si>
  <si>
    <t>SS26T-M110</t>
  </si>
  <si>
    <t>SS26T-M122</t>
  </si>
  <si>
    <t>SS26F-M053</t>
  </si>
  <si>
    <t>SS26T-M003</t>
  </si>
  <si>
    <t>SS26F-M027</t>
  </si>
  <si>
    <t>SS26F-M028</t>
  </si>
  <si>
    <t>SS26F-F043</t>
  </si>
  <si>
    <t>SS26T-M004</t>
  </si>
  <si>
    <t>SS26F-M030</t>
  </si>
  <si>
    <t>SS26F-M051</t>
  </si>
  <si>
    <t>SS26F-F041</t>
  </si>
  <si>
    <t>SS26T-F016</t>
  </si>
  <si>
    <t>SS26F-F042</t>
  </si>
  <si>
    <t>SS26T-M007</t>
  </si>
  <si>
    <t>SS26T-F123</t>
  </si>
  <si>
    <t>SS26T-F116</t>
  </si>
  <si>
    <t>SS26T-M121</t>
  </si>
  <si>
    <t>SS26T-M006</t>
  </si>
  <si>
    <t>SS26T-M009</t>
  </si>
  <si>
    <t>SS26T-M107</t>
  </si>
  <si>
    <t>SS26F-M052</t>
  </si>
  <si>
    <t>SS26T-M005</t>
  </si>
  <si>
    <t>SS26T-M008</t>
  </si>
  <si>
    <t>SS26T-F017</t>
  </si>
  <si>
    <t>BLOSSOM MEN HOODIE NIGHT OWL</t>
  </si>
  <si>
    <t>BLOSSOM SOCCER JERSEY MEN JET BLACK</t>
  </si>
  <si>
    <t>BLOSSOM SOCCER JERSEY MEN MAHOGANY</t>
  </si>
  <si>
    <t>BLOSSOM SOCCER SHIRT MEN WINETASTING</t>
  </si>
  <si>
    <t>BLOSSOM SWEATSHIRT MEN WINETASTING</t>
  </si>
  <si>
    <t>BOARDING TSHIRT MEN BLACK</t>
  </si>
  <si>
    <t>BOARDING ZIP HOODIE MEN BLACK</t>
  </si>
  <si>
    <t xml:space="preserve">CARGO STAMP HOODIE MEN BLACK </t>
  </si>
  <si>
    <t>CARGO STAMP HOODIE MEN NINE IRON</t>
  </si>
  <si>
    <t>CARGO STAMP TSHIRT MEN BLACK</t>
  </si>
  <si>
    <t>EMBRO UNITY STAMP HOODIE MEN STONE BLUE</t>
  </si>
  <si>
    <t>EMBRO UNITY STAMP SWEATSHIRT BLACK</t>
  </si>
  <si>
    <t>ETCH ICON HOODIE WOMEN MARSHMELLOW</t>
  </si>
  <si>
    <t>ETCH ICON TSHIRT WOMEN MARSHMELLOW</t>
  </si>
  <si>
    <t>FLOWER STAMP SHORT SLEEVE TSHIRT MEN STONE BLUE</t>
  </si>
  <si>
    <t>ICON RIB TANK TOP WOMEN NIRVANA PINK</t>
  </si>
  <si>
    <t>ICON RIB TANK TOP WOMEN SALT AIR</t>
  </si>
  <si>
    <t>ICON TANKTOP MEN WHITE</t>
  </si>
  <si>
    <t>UNITY STAMP TSHIRT MEN MARSHMELLOW</t>
  </si>
  <si>
    <t>UNITY STAMP TSHIRT MEN STONE BLUE</t>
  </si>
  <si>
    <t>WASH FLOWER STAMP TANK TOP MEN WINETASTING</t>
  </si>
  <si>
    <t>XRAY BLOSSOM SWEATSHIRT MEN BLACK</t>
  </si>
  <si>
    <t>XRAY BLOSSOM TSHIRT MEN BLACK</t>
  </si>
  <si>
    <t>XRAY BLOSSOM TSHIRT MEN MARSHMELLOW</t>
  </si>
  <si>
    <t>XRAY BLOSSOM TSHIRT WOMEN NIRVANA PINK</t>
  </si>
  <si>
    <t>FLOWER STAMP HOODIE WOMEN STONE BLUE</t>
  </si>
  <si>
    <t>C0057-SST199</t>
  </si>
  <si>
    <t>C0057-HOD151</t>
  </si>
  <si>
    <t>C0057-PSS007</t>
  </si>
  <si>
    <t>C0057-PSS009</t>
  </si>
  <si>
    <t>C0057-CRW038</t>
  </si>
  <si>
    <t>C0057-SST196</t>
  </si>
  <si>
    <t>C0057-HOD150</t>
  </si>
  <si>
    <t>C0057-HOD167</t>
  </si>
  <si>
    <t>C0057-SST198</t>
  </si>
  <si>
    <t>C0057-HOD170</t>
  </si>
  <si>
    <t>C0057-CRW042</t>
  </si>
  <si>
    <t>C0057-HOD152</t>
  </si>
  <si>
    <t>C0057-SST197</t>
  </si>
  <si>
    <t>C0057-HOD169</t>
  </si>
  <si>
    <t>C0057-SST203</t>
  </si>
  <si>
    <t>C0057-TNK018</t>
  </si>
  <si>
    <t>C0057-TNK020</t>
  </si>
  <si>
    <t>C0057-SST204</t>
  </si>
  <si>
    <t>C0057-TNK017</t>
  </si>
  <si>
    <t>C0057-CRW041</t>
  </si>
  <si>
    <t>C0057-SST201</t>
  </si>
  <si>
    <t>NIGHT OWL</t>
  </si>
  <si>
    <t>JET BLACK</t>
  </si>
  <si>
    <t>MAHOGANY</t>
  </si>
  <si>
    <t>WINETASTING</t>
  </si>
  <si>
    <t>NINE IRON</t>
  </si>
  <si>
    <t>STONE BLUE</t>
  </si>
  <si>
    <t>MARSHMELLOW</t>
  </si>
  <si>
    <t>NIRVANA PINK</t>
  </si>
  <si>
    <t>SALT AIR</t>
  </si>
  <si>
    <t>THÀNH PHẦN: 100% POLYESTER</t>
  </si>
  <si>
    <t xml:space="preserve">- Follow symbol như layout bên cạnh </t>
  </si>
  <si>
    <t>thêm dòng note phía dưới biểu tượng "WASH SEPARATELY"</t>
  </si>
  <si>
    <t xml:space="preserve">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</si>
</sst>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1" fontId="23" fillId="0" borderId="1" xfId="0" applyNumberFormat="1" applyFont="1" applyBorder="1" applyAlignment="1">
      <alignment horizontal="right" vertical="center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6" fillId="11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/>
    </xf>
    <xf numFmtId="0" fontId="23" fillId="0" borderId="13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6" fillId="0" borderId="13" xfId="0" quotePrefix="1" applyFont="1" applyFill="1" applyBorder="1" applyAlignment="1">
      <alignment vertical="center"/>
    </xf>
    <xf numFmtId="43" fontId="0" fillId="0" borderId="0" xfId="11" applyFont="1" applyAlignment="1">
      <alignment vertical="center"/>
    </xf>
    <xf numFmtId="1" fontId="0" fillId="0" borderId="0" xfId="0" applyNumberFormat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418353</xdr:colOff>
      <xdr:row>13</xdr:row>
      <xdr:rowOff>112058</xdr:rowOff>
    </xdr:from>
    <xdr:to>
      <xdr:col>17</xdr:col>
      <xdr:colOff>243915</xdr:colOff>
      <xdr:row>19</xdr:row>
      <xdr:rowOff>14193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D52DF9-D189-DFEB-6201-1B18A82E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4588" y="2584823"/>
          <a:ext cx="1663327" cy="1022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1BCF3A-11C8-406D-B2B3-104CEED703BA}"/>
            </a:ext>
          </a:extLst>
        </xdr:cNvPr>
        <xdr:cNvSpPr txBox="1"/>
      </xdr:nvSpPr>
      <xdr:spPr>
        <a:xfrm>
          <a:off x="2067448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3126962</xdr:colOff>
      <xdr:row>3</xdr:row>
      <xdr:rowOff>179367</xdr:rowOff>
    </xdr:from>
    <xdr:to>
      <xdr:col>8</xdr:col>
      <xdr:colOff>5737791</xdr:colOff>
      <xdr:row>5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733A7-F336-4D8F-B8D1-C9C1943EE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twoCellAnchor>
  <xdr:oneCellAnchor>
    <xdr:from>
      <xdr:col>8</xdr:col>
      <xdr:colOff>3253962</xdr:colOff>
      <xdr:row>15</xdr:row>
      <xdr:rowOff>258742</xdr:rowOff>
    </xdr:from>
    <xdr:ext cx="2610829" cy="550883"/>
    <xdr:pic>
      <xdr:nvPicPr>
        <xdr:cNvPr id="5" name="Picture 4">
          <a:extLst>
            <a:ext uri="{FF2B5EF4-FFF2-40B4-BE49-F238E27FC236}">
              <a16:creationId xmlns:a16="http://schemas.microsoft.com/office/drawing/2014/main" id="{F717D057-AC43-4BA0-B01F-42F166447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00212" y="4116367"/>
          <a:ext cx="2610829" cy="550883"/>
        </a:xfrm>
        <a:prstGeom prst="rect">
          <a:avLst/>
        </a:prstGeom>
      </xdr:spPr>
    </xdr:pic>
    <xdr:clientData/>
  </xdr:oneCellAnchor>
  <xdr:oneCellAnchor>
    <xdr:from>
      <xdr:col>8</xdr:col>
      <xdr:colOff>3126962</xdr:colOff>
      <xdr:row>21</xdr:row>
      <xdr:rowOff>179367</xdr:rowOff>
    </xdr:from>
    <xdr:ext cx="2610829" cy="550883"/>
    <xdr:pic>
      <xdr:nvPicPr>
        <xdr:cNvPr id="6" name="Picture 5">
          <a:extLst>
            <a:ext uri="{FF2B5EF4-FFF2-40B4-BE49-F238E27FC236}">
              <a16:creationId xmlns:a16="http://schemas.microsoft.com/office/drawing/2014/main" id="{4A3A065E-000C-4890-BA7B-79878715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oneCellAnchor>
  <xdr:twoCellAnchor editAs="oneCell">
    <xdr:from>
      <xdr:col>8</xdr:col>
      <xdr:colOff>3070679</xdr:colOff>
      <xdr:row>27</xdr:row>
      <xdr:rowOff>163285</xdr:rowOff>
    </xdr:from>
    <xdr:to>
      <xdr:col>9</xdr:col>
      <xdr:colOff>130827</xdr:colOff>
      <xdr:row>29</xdr:row>
      <xdr:rowOff>191860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C911869-D59E-4CF0-9E9A-25AC37BDB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16929" y="7354660"/>
          <a:ext cx="3187898" cy="568325"/>
        </a:xfrm>
        <a:prstGeom prst="rect">
          <a:avLst/>
        </a:prstGeom>
      </xdr:spPr>
    </xdr:pic>
    <xdr:clientData/>
  </xdr:twoCellAnchor>
  <xdr:oneCellAnchor>
    <xdr:from>
      <xdr:col>10</xdr:col>
      <xdr:colOff>437030</xdr:colOff>
      <xdr:row>35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7ACF533-5151-4B91-A72D-E03388E08751}"/>
            </a:ext>
          </a:extLst>
        </xdr:cNvPr>
        <xdr:cNvSpPr txBox="1"/>
      </xdr:nvSpPr>
      <xdr:spPr>
        <a:xfrm>
          <a:off x="2130313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3238500</xdr:colOff>
      <xdr:row>32</xdr:row>
      <xdr:rowOff>200603</xdr:rowOff>
    </xdr:from>
    <xdr:ext cx="2713182" cy="468179"/>
    <xdr:pic>
      <xdr:nvPicPr>
        <xdr:cNvPr id="9" name="Picture 8">
          <a:extLst>
            <a:ext uri="{FF2B5EF4-FFF2-40B4-BE49-F238E27FC236}">
              <a16:creationId xmlns:a16="http://schemas.microsoft.com/office/drawing/2014/main" id="{E972B380-A8AF-4436-BA9D-B12EB484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84750" y="9376353"/>
          <a:ext cx="2713182" cy="468179"/>
        </a:xfrm>
        <a:prstGeom prst="rect">
          <a:avLst/>
        </a:prstGeom>
      </xdr:spPr>
    </xdr:pic>
    <xdr:clientData/>
  </xdr:oneCellAnchor>
  <xdr:oneCellAnchor>
    <xdr:from>
      <xdr:col>10</xdr:col>
      <xdr:colOff>437030</xdr:colOff>
      <xdr:row>38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D9C1A19-3F5E-4C3C-96A3-010AFE02D9E3}"/>
            </a:ext>
          </a:extLst>
        </xdr:cNvPr>
        <xdr:cNvSpPr txBox="1"/>
      </xdr:nvSpPr>
      <xdr:spPr>
        <a:xfrm>
          <a:off x="21614280" y="95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3199946</xdr:colOff>
      <xdr:row>37</xdr:row>
      <xdr:rowOff>142875</xdr:rowOff>
    </xdr:from>
    <xdr:to>
      <xdr:col>8</xdr:col>
      <xdr:colOff>6039303</xdr:colOff>
      <xdr:row>39</xdr:row>
      <xdr:rowOff>88494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E24494F-4EED-4B8C-9E9E-380B3696C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46196" y="10636250"/>
          <a:ext cx="2839357" cy="532994"/>
        </a:xfrm>
        <a:prstGeom prst="rect">
          <a:avLst/>
        </a:prstGeom>
      </xdr:spPr>
    </xdr:pic>
    <xdr:clientData/>
  </xdr:twoCellAnchor>
  <xdr:oneCellAnchor>
    <xdr:from>
      <xdr:col>8</xdr:col>
      <xdr:colOff>3120571</xdr:colOff>
      <xdr:row>42</xdr:row>
      <xdr:rowOff>142875</xdr:rowOff>
    </xdr:from>
    <xdr:ext cx="2839357" cy="532994"/>
    <xdr:pic>
      <xdr:nvPicPr>
        <xdr:cNvPr id="12" name="Picture 11">
          <a:extLst>
            <a:ext uri="{FF2B5EF4-FFF2-40B4-BE49-F238E27FC236}">
              <a16:creationId xmlns:a16="http://schemas.microsoft.com/office/drawing/2014/main" id="{F30A40C2-7135-49C1-B818-CB950F03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66821" y="12176125"/>
          <a:ext cx="2839357" cy="5329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tabSelected="1" zoomScale="40" zoomScaleNormal="40" zoomScaleSheetLayoutView="55" zoomScalePageLayoutView="55" workbookViewId="0">
      <selection activeCell="P15" sqref="P15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32" t="s">
        <v>6</v>
      </c>
      <c r="G5" s="133"/>
      <c r="H5" s="140" t="s">
        <v>7</v>
      </c>
      <c r="I5" s="141"/>
      <c r="J5" s="22"/>
      <c r="K5" s="22"/>
      <c r="L5" s="23"/>
      <c r="M5" s="24" t="s">
        <v>8</v>
      </c>
      <c r="N5" s="25">
        <v>45863</v>
      </c>
    </row>
    <row r="6" spans="1:19" ht="30.75" customHeight="1">
      <c r="A6" s="95" t="s">
        <v>9</v>
      </c>
      <c r="B6" s="26"/>
      <c r="D6" s="27"/>
      <c r="E6" s="21"/>
      <c r="F6" s="132" t="s">
        <v>10</v>
      </c>
      <c r="G6" s="133"/>
      <c r="H6" s="142" t="s">
        <v>72</v>
      </c>
      <c r="I6" s="143"/>
      <c r="J6" s="22"/>
      <c r="K6" s="22"/>
      <c r="L6" s="23"/>
      <c r="M6" s="24" t="s">
        <v>11</v>
      </c>
      <c r="N6" s="28"/>
    </row>
    <row r="7" spans="1:19" ht="30.75" customHeight="1">
      <c r="A7" s="95" t="s">
        <v>12</v>
      </c>
      <c r="B7" s="131"/>
      <c r="C7" s="131"/>
      <c r="D7" s="29"/>
      <c r="E7" s="21"/>
      <c r="F7" s="132" t="s">
        <v>13</v>
      </c>
      <c r="G7" s="133"/>
      <c r="H7" s="134">
        <v>45863</v>
      </c>
      <c r="I7" s="135"/>
      <c r="J7" s="22"/>
      <c r="K7" s="22"/>
      <c r="L7" s="23"/>
      <c r="M7" s="24" t="s">
        <v>14</v>
      </c>
      <c r="N7" s="30" t="s">
        <v>71</v>
      </c>
    </row>
    <row r="8" spans="1:19" ht="30.75" customHeight="1">
      <c r="A8" s="96" t="s">
        <v>15</v>
      </c>
      <c r="B8" s="139"/>
      <c r="C8" s="139"/>
      <c r="D8" s="31"/>
      <c r="E8" s="21"/>
      <c r="F8" s="132" t="s">
        <v>16</v>
      </c>
      <c r="G8" s="133"/>
      <c r="H8" s="134"/>
      <c r="I8" s="135"/>
      <c r="J8" s="32"/>
      <c r="K8" s="32"/>
      <c r="L8" s="23"/>
      <c r="M8" s="24" t="s">
        <v>17</v>
      </c>
      <c r="N8" s="33" t="s">
        <v>68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66">
        <v>5334.5</v>
      </c>
      <c r="J11" s="44">
        <v>0</v>
      </c>
      <c r="K11" s="44">
        <f t="shared" ref="K11" si="0">I11-J11</f>
        <v>5334.5</v>
      </c>
      <c r="L11" s="91"/>
      <c r="M11" s="45">
        <f>K11*L11</f>
        <v>0</v>
      </c>
      <c r="N11" s="129" t="s">
        <v>70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00">
        <v>2623</v>
      </c>
      <c r="J12" s="44">
        <v>0</v>
      </c>
      <c r="K12" s="44">
        <f t="shared" ref="K12" si="1">I12-J12</f>
        <v>2623</v>
      </c>
      <c r="L12" s="91"/>
      <c r="M12" s="45">
        <f>K12*L12</f>
        <v>0</v>
      </c>
      <c r="N12" s="130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7957.5</v>
      </c>
      <c r="J14" s="63"/>
      <c r="K14" s="62">
        <f>SUM(K11:K13)</f>
        <v>7957.5</v>
      </c>
      <c r="L14" s="64"/>
      <c r="M14" s="65">
        <f>SUM(M11:M13)</f>
        <v>0</v>
      </c>
      <c r="N14" s="66"/>
      <c r="P14" s="167">
        <f>K14-210</f>
        <v>7747.5</v>
      </c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37" t="s">
        <v>40</v>
      </c>
      <c r="B16" s="137"/>
      <c r="C16" s="72"/>
      <c r="D16" s="73"/>
      <c r="E16" s="138" t="s">
        <v>41</v>
      </c>
      <c r="F16" s="138"/>
      <c r="G16" s="138"/>
      <c r="H16" s="74"/>
      <c r="I16" s="75"/>
      <c r="J16" s="75"/>
      <c r="K16" s="75"/>
      <c r="L16" s="136" t="s">
        <v>42</v>
      </c>
      <c r="M16" s="136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F5:G5"/>
    <mergeCell ref="H5:I5"/>
    <mergeCell ref="F6:G6"/>
    <mergeCell ref="H6:I6"/>
    <mergeCell ref="F8:G8"/>
    <mergeCell ref="H8:I8"/>
    <mergeCell ref="N11:N12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zoomScale="85" zoomScaleNormal="85" workbookViewId="0">
      <selection activeCell="H32" sqref="H32"/>
    </sheetView>
  </sheetViews>
  <sheetFormatPr defaultRowHeight="14.5"/>
  <sheetData>
    <row r="1" spans="1:15" s="3" customFormat="1" ht="18.5">
      <c r="A1" s="2"/>
      <c r="B1" s="112" t="s">
        <v>48</v>
      </c>
      <c r="C1" s="112"/>
      <c r="D1" s="112"/>
      <c r="E1" s="112"/>
      <c r="F1" s="112"/>
      <c r="G1" s="112"/>
      <c r="H1" s="112"/>
      <c r="I1" s="112"/>
      <c r="J1" s="112"/>
    </row>
    <row r="2" spans="1:15">
      <c r="A2" s="1"/>
    </row>
    <row r="8" spans="1:15">
      <c r="O8" s="113" t="s">
        <v>49</v>
      </c>
    </row>
    <row r="9" spans="1:15">
      <c r="O9" s="113"/>
    </row>
    <row r="10" spans="1:15">
      <c r="O10" s="113"/>
    </row>
    <row r="11" spans="1:15">
      <c r="O11" s="113" t="s">
        <v>49</v>
      </c>
    </row>
    <row r="13" spans="1:15">
      <c r="O13" t="s">
        <v>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572B-B6CF-42F7-9D2A-FA470007A44F}">
  <dimension ref="A1:O45"/>
  <sheetViews>
    <sheetView zoomScale="40" zoomScaleNormal="40" workbookViewId="0">
      <selection activeCell="R31" sqref="R31"/>
    </sheetView>
  </sheetViews>
  <sheetFormatPr defaultColWidth="8.81640625" defaultRowHeight="14.5"/>
  <cols>
    <col min="1" max="1" width="31.81640625" style="105" customWidth="1"/>
    <col min="2" max="2" width="29.90625" style="105" customWidth="1"/>
    <col min="3" max="3" width="52.08984375" style="105" customWidth="1"/>
    <col min="4" max="4" width="20.36328125" style="105" hidden="1" customWidth="1"/>
    <col min="5" max="5" width="20.36328125" style="105" customWidth="1"/>
    <col min="6" max="6" width="16" style="107" hidden="1" customWidth="1"/>
    <col min="7" max="7" width="22.6328125" style="107" customWidth="1"/>
    <col min="8" max="8" width="13.453125" style="107" hidden="1" customWidth="1"/>
    <col min="9" max="9" width="87.7265625" style="106" customWidth="1"/>
    <col min="10" max="14" width="8.81640625" style="106"/>
    <col min="15" max="15" width="18.08984375" style="106" customWidth="1"/>
    <col min="16" max="16384" width="8.81640625" style="106"/>
  </cols>
  <sheetData>
    <row r="1" spans="1:15">
      <c r="D1" s="105" t="s">
        <v>50</v>
      </c>
    </row>
    <row r="3" spans="1:15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15" ht="21" customHeight="1">
      <c r="A4" s="108" t="s">
        <v>73</v>
      </c>
      <c r="B4" s="108" t="s">
        <v>126</v>
      </c>
      <c r="C4" s="126" t="s">
        <v>99</v>
      </c>
      <c r="D4" s="111" t="s">
        <v>146</v>
      </c>
      <c r="E4" s="111" t="s">
        <v>38</v>
      </c>
      <c r="F4" s="104">
        <f>ROUNDUP(H4*1.05,0)</f>
        <v>210</v>
      </c>
      <c r="G4" s="104">
        <f>ROUNDUP(F4*1.05,-1)+20</f>
        <v>250</v>
      </c>
      <c r="H4" s="104">
        <v>200</v>
      </c>
      <c r="I4" s="117" t="s">
        <v>65</v>
      </c>
      <c r="O4" s="165">
        <f>G15+G20+G36+G39</f>
        <v>5334.5</v>
      </c>
    </row>
    <row r="5" spans="1:15" ht="21" customHeight="1">
      <c r="A5" s="108" t="s">
        <v>77</v>
      </c>
      <c r="B5" s="108" t="s">
        <v>129</v>
      </c>
      <c r="C5" s="126" t="s">
        <v>103</v>
      </c>
      <c r="D5" s="111" t="s">
        <v>149</v>
      </c>
      <c r="E5" s="111" t="s">
        <v>38</v>
      </c>
      <c r="F5" s="104">
        <f t="shared" ref="F5:F14" si="0">ROUNDUP(H5*1.05,0)</f>
        <v>315</v>
      </c>
      <c r="G5" s="104">
        <f t="shared" ref="G5:G14" si="1">ROUNDUP(F5*1.05,0)+20</f>
        <v>351</v>
      </c>
      <c r="H5" s="104">
        <v>300</v>
      </c>
      <c r="I5" s="118" t="s">
        <v>67</v>
      </c>
      <c r="O5" s="106">
        <f>G25+G31+G44</f>
        <v>2623</v>
      </c>
    </row>
    <row r="6" spans="1:15" ht="21" customHeight="1">
      <c r="A6" s="108" t="s">
        <v>78</v>
      </c>
      <c r="B6" s="108" t="s">
        <v>130</v>
      </c>
      <c r="C6" s="126" t="s">
        <v>104</v>
      </c>
      <c r="D6" s="111" t="s">
        <v>38</v>
      </c>
      <c r="E6" s="111" t="s">
        <v>38</v>
      </c>
      <c r="F6" s="104">
        <f t="shared" si="0"/>
        <v>210</v>
      </c>
      <c r="G6" s="104">
        <f t="shared" si="1"/>
        <v>241</v>
      </c>
      <c r="H6" s="104">
        <v>200</v>
      </c>
      <c r="I6" s="118" t="s">
        <v>47</v>
      </c>
      <c r="O6" s="165"/>
    </row>
    <row r="7" spans="1:15" ht="21" customHeight="1">
      <c r="A7" s="108" t="s">
        <v>79</v>
      </c>
      <c r="B7" s="108" t="s">
        <v>131</v>
      </c>
      <c r="C7" s="126" t="s">
        <v>105</v>
      </c>
      <c r="D7" s="111" t="s">
        <v>38</v>
      </c>
      <c r="E7" s="111" t="s">
        <v>38</v>
      </c>
      <c r="F7" s="104">
        <f t="shared" si="0"/>
        <v>158</v>
      </c>
      <c r="G7" s="104">
        <f t="shared" si="1"/>
        <v>186</v>
      </c>
      <c r="H7" s="104">
        <v>150</v>
      </c>
      <c r="I7" s="127"/>
    </row>
    <row r="8" spans="1:15" ht="21" customHeight="1">
      <c r="A8" s="108" t="s">
        <v>80</v>
      </c>
      <c r="B8" s="108" t="s">
        <v>132</v>
      </c>
      <c r="C8" s="126" t="s">
        <v>106</v>
      </c>
      <c r="D8" s="111" t="s">
        <v>38</v>
      </c>
      <c r="E8" s="111" t="s">
        <v>38</v>
      </c>
      <c r="F8" s="104">
        <f t="shared" si="0"/>
        <v>210</v>
      </c>
      <c r="G8" s="104">
        <f t="shared" si="1"/>
        <v>241</v>
      </c>
      <c r="H8" s="104">
        <v>200</v>
      </c>
      <c r="I8" s="127"/>
    </row>
    <row r="9" spans="1:15" ht="21" customHeight="1">
      <c r="A9" s="108" t="s">
        <v>81</v>
      </c>
      <c r="B9" s="108" t="s">
        <v>132</v>
      </c>
      <c r="C9" s="126" t="s">
        <v>107</v>
      </c>
      <c r="D9" s="111" t="s">
        <v>150</v>
      </c>
      <c r="E9" s="111" t="s">
        <v>38</v>
      </c>
      <c r="F9" s="104">
        <f t="shared" si="0"/>
        <v>210</v>
      </c>
      <c r="G9" s="104">
        <f t="shared" si="1"/>
        <v>241</v>
      </c>
      <c r="H9" s="104">
        <v>200</v>
      </c>
      <c r="I9" s="127"/>
    </row>
    <row r="10" spans="1:15" ht="21" customHeight="1">
      <c r="A10" s="108" t="s">
        <v>82</v>
      </c>
      <c r="B10" s="108" t="s">
        <v>133</v>
      </c>
      <c r="C10" s="126" t="s">
        <v>108</v>
      </c>
      <c r="D10" s="111" t="s">
        <v>38</v>
      </c>
      <c r="E10" s="111" t="s">
        <v>38</v>
      </c>
      <c r="F10" s="104">
        <f t="shared" si="0"/>
        <v>262</v>
      </c>
      <c r="G10" s="104">
        <f t="shared" si="1"/>
        <v>296</v>
      </c>
      <c r="H10" s="128">
        <v>249.5</v>
      </c>
      <c r="I10" s="127"/>
    </row>
    <row r="11" spans="1:15" ht="21" customHeight="1">
      <c r="A11" s="108" t="s">
        <v>83</v>
      </c>
      <c r="B11" s="108" t="s">
        <v>134</v>
      </c>
      <c r="C11" s="126" t="s">
        <v>109</v>
      </c>
      <c r="D11" s="111" t="s">
        <v>151</v>
      </c>
      <c r="E11" s="111" t="s">
        <v>38</v>
      </c>
      <c r="F11" s="104">
        <f t="shared" si="0"/>
        <v>473</v>
      </c>
      <c r="G11" s="104">
        <f t="shared" si="1"/>
        <v>517</v>
      </c>
      <c r="H11" s="104">
        <v>450</v>
      </c>
      <c r="I11" s="127"/>
    </row>
    <row r="12" spans="1:15" ht="21" customHeight="1">
      <c r="A12" s="108" t="s">
        <v>84</v>
      </c>
      <c r="B12" s="108" t="s">
        <v>135</v>
      </c>
      <c r="C12" s="126" t="s">
        <v>110</v>
      </c>
      <c r="D12" s="111" t="s">
        <v>38</v>
      </c>
      <c r="E12" s="111" t="s">
        <v>38</v>
      </c>
      <c r="F12" s="104">
        <f t="shared" si="0"/>
        <v>210</v>
      </c>
      <c r="G12" s="104">
        <f t="shared" si="1"/>
        <v>241</v>
      </c>
      <c r="H12" s="104">
        <v>200</v>
      </c>
      <c r="I12" s="127"/>
    </row>
    <row r="13" spans="1:15" ht="21" customHeight="1">
      <c r="A13" s="108" t="s">
        <v>95</v>
      </c>
      <c r="B13" s="108" t="s">
        <v>144</v>
      </c>
      <c r="C13" s="126" t="s">
        <v>120</v>
      </c>
      <c r="D13" s="111" t="s">
        <v>38</v>
      </c>
      <c r="E13" s="111" t="s">
        <v>38</v>
      </c>
      <c r="F13" s="104">
        <f t="shared" si="0"/>
        <v>158</v>
      </c>
      <c r="G13" s="104">
        <f t="shared" si="1"/>
        <v>186</v>
      </c>
      <c r="H13" s="104">
        <v>150</v>
      </c>
      <c r="I13" s="127"/>
    </row>
    <row r="14" spans="1:15" ht="21" customHeight="1">
      <c r="A14" s="108" t="s">
        <v>96</v>
      </c>
      <c r="B14" s="108" t="s">
        <v>125</v>
      </c>
      <c r="C14" s="126" t="s">
        <v>121</v>
      </c>
      <c r="D14" s="111" t="s">
        <v>38</v>
      </c>
      <c r="E14" s="111" t="s">
        <v>38</v>
      </c>
      <c r="F14" s="104">
        <f t="shared" si="0"/>
        <v>420</v>
      </c>
      <c r="G14" s="104">
        <f t="shared" si="1"/>
        <v>461</v>
      </c>
      <c r="H14" s="104">
        <v>400</v>
      </c>
      <c r="I14" s="127"/>
    </row>
    <row r="15" spans="1:15" ht="25.5" customHeight="1">
      <c r="A15" s="108"/>
      <c r="B15" s="108"/>
      <c r="C15" s="111"/>
      <c r="D15" s="111"/>
      <c r="E15" s="115" t="s">
        <v>63</v>
      </c>
      <c r="F15" s="116"/>
      <c r="G15" s="116">
        <f>SUM(G4:G14)</f>
        <v>3211</v>
      </c>
      <c r="H15" s="114"/>
      <c r="I15" s="109"/>
    </row>
    <row r="16" spans="1:15" ht="31" customHeight="1">
      <c r="A16" s="108" t="s">
        <v>88</v>
      </c>
      <c r="B16" s="108" t="s">
        <v>139</v>
      </c>
      <c r="C16" s="126" t="s">
        <v>113</v>
      </c>
      <c r="D16" s="111" t="s">
        <v>151</v>
      </c>
      <c r="E16" s="111" t="s">
        <v>38</v>
      </c>
      <c r="F16" s="104">
        <f>ROUNDUP(H16*1.05,0)</f>
        <v>262</v>
      </c>
      <c r="G16" s="104">
        <f>ROUNDUP(F16*1.05,0)+20</f>
        <v>296</v>
      </c>
      <c r="H16" s="128">
        <v>249.5</v>
      </c>
      <c r="I16" s="117" t="s">
        <v>65</v>
      </c>
    </row>
    <row r="17" spans="1:15" ht="21" customHeight="1">
      <c r="A17" s="108" t="s">
        <v>93</v>
      </c>
      <c r="B17" s="108" t="s">
        <v>142</v>
      </c>
      <c r="C17" s="126" t="s">
        <v>118</v>
      </c>
      <c r="D17" s="111" t="s">
        <v>151</v>
      </c>
      <c r="E17" s="111" t="s">
        <v>38</v>
      </c>
      <c r="F17" s="104">
        <f>ROUNDUP(H17*1.05,0)</f>
        <v>420</v>
      </c>
      <c r="G17" s="104">
        <f>ROUNDUP(F17*1.05,0)+20</f>
        <v>461</v>
      </c>
      <c r="H17" s="104">
        <v>400</v>
      </c>
      <c r="I17" s="118" t="s">
        <v>156</v>
      </c>
    </row>
    <row r="18" spans="1:15" ht="37.5" customHeight="1">
      <c r="A18" s="108" t="s">
        <v>94</v>
      </c>
      <c r="B18" s="108" t="s">
        <v>143</v>
      </c>
      <c r="C18" s="126" t="s">
        <v>119</v>
      </c>
      <c r="D18" s="111" t="s">
        <v>149</v>
      </c>
      <c r="E18" s="111" t="s">
        <v>38</v>
      </c>
      <c r="F18" s="104">
        <f>ROUNDUP(H18*1.05,0)</f>
        <v>315</v>
      </c>
      <c r="G18" s="104">
        <f>ROUNDUP(F18*1.05,0)+20</f>
        <v>351</v>
      </c>
      <c r="H18" s="104">
        <v>300</v>
      </c>
      <c r="I18" s="118" t="s">
        <v>47</v>
      </c>
      <c r="O18" s="164"/>
    </row>
    <row r="19" spans="1:15" ht="21" customHeight="1">
      <c r="A19" s="108" t="s">
        <v>87</v>
      </c>
      <c r="B19" s="108" t="s">
        <v>138</v>
      </c>
      <c r="C19" s="126" t="s">
        <v>124</v>
      </c>
      <c r="D19" s="111" t="s">
        <v>151</v>
      </c>
      <c r="E19" s="111" t="s">
        <v>38</v>
      </c>
      <c r="F19" s="104">
        <f>ROUNDUP(H19*1.05,0)</f>
        <v>158</v>
      </c>
      <c r="G19" s="104">
        <f>ROUNDUP(F19*1.05,0)+20</f>
        <v>186</v>
      </c>
      <c r="H19" s="104">
        <v>150</v>
      </c>
      <c r="I19" s="118" t="s">
        <v>157</v>
      </c>
    </row>
    <row r="20" spans="1:15" ht="25.5" customHeight="1">
      <c r="A20" s="152"/>
      <c r="B20" s="152"/>
      <c r="C20" s="153"/>
      <c r="D20" s="153"/>
      <c r="E20" s="154" t="s">
        <v>63</v>
      </c>
      <c r="F20" s="155"/>
      <c r="G20" s="155">
        <f>SUM(G16:G19)</f>
        <v>1294</v>
      </c>
      <c r="H20" s="114"/>
    </row>
    <row r="21" spans="1:15" s="162" customFormat="1" ht="25.5" customHeight="1">
      <c r="A21" s="147"/>
      <c r="B21" s="147"/>
      <c r="C21" s="148"/>
      <c r="D21" s="148"/>
      <c r="E21" s="149"/>
      <c r="F21" s="150"/>
      <c r="G21" s="150"/>
      <c r="H21" s="160"/>
      <c r="I21" s="161"/>
    </row>
    <row r="22" spans="1:15" ht="26" customHeight="1">
      <c r="A22" s="156" t="s">
        <v>92</v>
      </c>
      <c r="B22" s="156" t="s">
        <v>142</v>
      </c>
      <c r="C22" s="157" t="s">
        <v>117</v>
      </c>
      <c r="D22" s="158" t="s">
        <v>152</v>
      </c>
      <c r="E22" s="158" t="s">
        <v>158</v>
      </c>
      <c r="F22" s="159">
        <f>ROUNDUP(H22*1.05,0)</f>
        <v>473</v>
      </c>
      <c r="G22" s="159">
        <f>ROUNDUP(F22*1.05,0)+20</f>
        <v>517</v>
      </c>
      <c r="H22" s="159">
        <v>450</v>
      </c>
      <c r="I22" s="117" t="s">
        <v>65</v>
      </c>
    </row>
    <row r="23" spans="1:15" ht="21" customHeight="1">
      <c r="A23" s="108" t="s">
        <v>97</v>
      </c>
      <c r="B23" s="108" t="s">
        <v>125</v>
      </c>
      <c r="C23" s="126" t="s">
        <v>122</v>
      </c>
      <c r="D23" s="111" t="s">
        <v>152</v>
      </c>
      <c r="E23" s="111" t="s">
        <v>36</v>
      </c>
      <c r="F23" s="104">
        <f>ROUNDUP(H23*1.05,0)</f>
        <v>315</v>
      </c>
      <c r="G23" s="104">
        <f>ROUNDUP(F23*1.05,0)+20</f>
        <v>351</v>
      </c>
      <c r="H23" s="104">
        <v>300</v>
      </c>
      <c r="I23" s="118" t="s">
        <v>67</v>
      </c>
    </row>
    <row r="24" spans="1:15" ht="21" customHeight="1">
      <c r="A24" s="108" t="s">
        <v>85</v>
      </c>
      <c r="B24" s="108" t="s">
        <v>136</v>
      </c>
      <c r="C24" s="126" t="s">
        <v>111</v>
      </c>
      <c r="D24" s="111" t="s">
        <v>152</v>
      </c>
      <c r="E24" s="111" t="s">
        <v>36</v>
      </c>
      <c r="F24" s="104">
        <f>ROUNDUP(H24*1.05,0)</f>
        <v>315</v>
      </c>
      <c r="G24" s="104">
        <f>ROUNDUP(F24*1.05,0)+20</f>
        <v>351</v>
      </c>
      <c r="H24" s="104">
        <v>300</v>
      </c>
      <c r="I24" s="118" t="s">
        <v>47</v>
      </c>
    </row>
    <row r="25" spans="1:15" ht="25.5" customHeight="1">
      <c r="A25" s="108"/>
      <c r="B25" s="108"/>
      <c r="C25" s="111"/>
      <c r="D25" s="111"/>
      <c r="E25" s="115" t="s">
        <v>64</v>
      </c>
      <c r="F25" s="116"/>
      <c r="G25" s="116">
        <f>SUM(G22:G24)</f>
        <v>1219</v>
      </c>
      <c r="H25" s="114"/>
    </row>
    <row r="26" spans="1:15" ht="25.5" customHeight="1">
      <c r="A26" s="147"/>
      <c r="B26" s="147"/>
      <c r="C26" s="148"/>
      <c r="D26" s="148"/>
      <c r="E26" s="149"/>
      <c r="F26" s="150"/>
      <c r="G26" s="150"/>
      <c r="H26" s="151"/>
      <c r="I26" s="163"/>
    </row>
    <row r="27" spans="1:15" ht="25.5" customHeight="1">
      <c r="A27" s="147"/>
      <c r="B27" s="147"/>
      <c r="C27" s="148"/>
      <c r="D27" s="148"/>
      <c r="E27" s="149"/>
      <c r="F27" s="150"/>
      <c r="G27" s="150"/>
      <c r="H27" s="151"/>
      <c r="I27" s="163"/>
    </row>
    <row r="28" spans="1:15" ht="21" customHeight="1">
      <c r="A28" s="108" t="s">
        <v>91</v>
      </c>
      <c r="B28" s="108" t="s">
        <v>141</v>
      </c>
      <c r="C28" s="126" t="s">
        <v>116</v>
      </c>
      <c r="D28" s="111" t="s">
        <v>36</v>
      </c>
      <c r="E28" s="111" t="s">
        <v>36</v>
      </c>
      <c r="F28" s="104">
        <f>ROUNDUP(H28*1.05,0)</f>
        <v>315</v>
      </c>
      <c r="G28" s="104">
        <f>ROUNDUP(F28*1.05,0)+20</f>
        <v>351</v>
      </c>
      <c r="H28" s="104">
        <v>300</v>
      </c>
      <c r="I28" s="117" t="s">
        <v>65</v>
      </c>
    </row>
    <row r="29" spans="1:15" ht="21" customHeight="1">
      <c r="A29" s="108" t="s">
        <v>89</v>
      </c>
      <c r="B29" s="108" t="s">
        <v>140</v>
      </c>
      <c r="C29" s="126" t="s">
        <v>114</v>
      </c>
      <c r="D29" s="111" t="s">
        <v>153</v>
      </c>
      <c r="E29" s="111" t="s">
        <v>36</v>
      </c>
      <c r="F29" s="104">
        <f>ROUNDUP(H29*1.05,0)</f>
        <v>315</v>
      </c>
      <c r="G29" s="104">
        <f>ROUNDUP(F29*1.05,0)+20</f>
        <v>351</v>
      </c>
      <c r="H29" s="104">
        <v>300</v>
      </c>
      <c r="I29" s="118" t="s">
        <v>67</v>
      </c>
    </row>
    <row r="30" spans="1:15" ht="21" customHeight="1">
      <c r="A30" s="108" t="s">
        <v>90</v>
      </c>
      <c r="B30" s="108" t="s">
        <v>140</v>
      </c>
      <c r="C30" s="126" t="s">
        <v>115</v>
      </c>
      <c r="D30" s="111" t="s">
        <v>154</v>
      </c>
      <c r="E30" s="111" t="s">
        <v>36</v>
      </c>
      <c r="F30" s="104">
        <f>ROUNDUP(H30*1.05,0)</f>
        <v>315</v>
      </c>
      <c r="G30" s="104">
        <f>ROUNDUP(F30*1.05,0)+20</f>
        <v>351</v>
      </c>
      <c r="H30" s="104">
        <v>300</v>
      </c>
      <c r="I30" s="118" t="s">
        <v>47</v>
      </c>
    </row>
    <row r="31" spans="1:15" ht="25.5" customHeight="1">
      <c r="A31" s="108"/>
      <c r="B31" s="108"/>
      <c r="C31" s="111"/>
      <c r="D31" s="111"/>
      <c r="E31" s="115" t="s">
        <v>64</v>
      </c>
      <c r="F31" s="116"/>
      <c r="G31" s="116">
        <f>SUM(G28:G30)</f>
        <v>1053</v>
      </c>
      <c r="H31" s="114"/>
    </row>
    <row r="32" spans="1:15" ht="25.5" customHeight="1">
      <c r="A32" s="108"/>
      <c r="B32" s="108"/>
      <c r="C32" s="111"/>
      <c r="D32" s="148"/>
      <c r="E32" s="149"/>
      <c r="F32" s="150"/>
      <c r="G32" s="150"/>
      <c r="H32" s="151"/>
    </row>
    <row r="33" spans="1:9" ht="21" customHeight="1">
      <c r="A33" s="108" t="s">
        <v>74</v>
      </c>
      <c r="B33" s="108" t="s">
        <v>127</v>
      </c>
      <c r="C33" s="126" t="s">
        <v>100</v>
      </c>
      <c r="D33" s="111" t="s">
        <v>147</v>
      </c>
      <c r="E33" s="111" t="s">
        <v>38</v>
      </c>
      <c r="F33" s="128">
        <f>H33*1.05</f>
        <v>157.5</v>
      </c>
      <c r="G33" s="128">
        <f>F33+20</f>
        <v>177.5</v>
      </c>
      <c r="H33" s="104">
        <v>150</v>
      </c>
      <c r="I33" s="117" t="s">
        <v>155</v>
      </c>
    </row>
    <row r="34" spans="1:9" ht="21" customHeight="1">
      <c r="A34" s="108" t="s">
        <v>75</v>
      </c>
      <c r="B34" s="108" t="s">
        <v>127</v>
      </c>
      <c r="C34" s="126" t="s">
        <v>101</v>
      </c>
      <c r="D34" s="111" t="s">
        <v>148</v>
      </c>
      <c r="E34" s="111" t="s">
        <v>38</v>
      </c>
      <c r="F34" s="128">
        <f>H34*1.05</f>
        <v>157.5</v>
      </c>
      <c r="G34" s="128">
        <f>F34+20</f>
        <v>177.5</v>
      </c>
      <c r="H34" s="104">
        <v>150</v>
      </c>
      <c r="I34" s="118" t="s">
        <v>67</v>
      </c>
    </row>
    <row r="35" spans="1:9" ht="21" customHeight="1">
      <c r="A35" s="108" t="s">
        <v>76</v>
      </c>
      <c r="B35" s="108" t="s">
        <v>128</v>
      </c>
      <c r="C35" s="126" t="s">
        <v>102</v>
      </c>
      <c r="D35" s="111" t="s">
        <v>149</v>
      </c>
      <c r="E35" s="111" t="s">
        <v>38</v>
      </c>
      <c r="F35" s="128">
        <f>H35*1.05</f>
        <v>157.5</v>
      </c>
      <c r="G35" s="128">
        <f>F35+20</f>
        <v>177.5</v>
      </c>
      <c r="H35" s="104">
        <v>150</v>
      </c>
      <c r="I35" s="118" t="s">
        <v>47</v>
      </c>
    </row>
    <row r="36" spans="1:9" ht="25.5" customHeight="1">
      <c r="A36" s="108"/>
      <c r="B36" s="108"/>
      <c r="C36" s="111"/>
      <c r="D36" s="111"/>
      <c r="E36" s="115" t="s">
        <v>63</v>
      </c>
      <c r="F36" s="116"/>
      <c r="G36" s="146">
        <f>SUM(G33:G35)</f>
        <v>532.5</v>
      </c>
      <c r="H36" s="114"/>
      <c r="I36" s="109"/>
    </row>
    <row r="38" spans="1:9" ht="21" customHeight="1">
      <c r="A38" s="108" t="s">
        <v>98</v>
      </c>
      <c r="B38" s="108" t="s">
        <v>145</v>
      </c>
      <c r="C38" s="126" t="s">
        <v>123</v>
      </c>
      <c r="D38" s="111" t="s">
        <v>153</v>
      </c>
      <c r="E38" s="111" t="s">
        <v>38</v>
      </c>
      <c r="F38" s="104">
        <f>ROUNDUP(H38*1.05,0)</f>
        <v>263</v>
      </c>
      <c r="G38" s="104">
        <f>ROUNDUP(F38*1.05,0)+20</f>
        <v>297</v>
      </c>
      <c r="H38" s="104">
        <v>250</v>
      </c>
      <c r="I38" s="117" t="s">
        <v>65</v>
      </c>
    </row>
    <row r="39" spans="1:9" ht="25.5" customHeight="1">
      <c r="A39" s="108"/>
      <c r="B39" s="108"/>
      <c r="C39" s="111"/>
      <c r="D39" s="111"/>
      <c r="E39" s="115" t="s">
        <v>63</v>
      </c>
      <c r="F39" s="116"/>
      <c r="G39" s="116">
        <f>SUM(G38)</f>
        <v>297</v>
      </c>
      <c r="H39" s="114"/>
      <c r="I39" s="118" t="s">
        <v>67</v>
      </c>
    </row>
    <row r="40" spans="1:9" ht="25.5" customHeight="1">
      <c r="A40" s="147"/>
      <c r="B40" s="147"/>
      <c r="C40" s="148"/>
      <c r="D40" s="148"/>
      <c r="E40" s="149"/>
      <c r="F40" s="150"/>
      <c r="G40" s="150"/>
      <c r="H40" s="114"/>
      <c r="I40" s="118" t="s">
        <v>47</v>
      </c>
    </row>
    <row r="41" spans="1:9" ht="25.5" customHeight="1">
      <c r="A41" s="147"/>
      <c r="B41" s="147"/>
      <c r="C41" s="148"/>
      <c r="D41" s="148"/>
      <c r="E41" s="149"/>
      <c r="F41" s="150"/>
      <c r="G41" s="150"/>
      <c r="H41" s="114"/>
      <c r="I41" s="118" t="s">
        <v>157</v>
      </c>
    </row>
    <row r="42" spans="1:9" ht="25.5" customHeight="1">
      <c r="A42" s="147"/>
      <c r="B42" s="147"/>
      <c r="C42" s="148"/>
      <c r="D42" s="148"/>
      <c r="E42" s="149"/>
      <c r="F42" s="150"/>
      <c r="G42" s="150"/>
      <c r="H42" s="114"/>
      <c r="I42" s="109"/>
    </row>
    <row r="43" spans="1:9" ht="21" customHeight="1">
      <c r="A43" s="108" t="s">
        <v>86</v>
      </c>
      <c r="B43" s="108" t="s">
        <v>137</v>
      </c>
      <c r="C43" s="126" t="s">
        <v>112</v>
      </c>
      <c r="D43" s="111" t="s">
        <v>152</v>
      </c>
      <c r="E43" s="111" t="s">
        <v>36</v>
      </c>
      <c r="F43" s="104">
        <f>ROUNDUP(H43*1.05,0)</f>
        <v>315</v>
      </c>
      <c r="G43" s="104">
        <f>ROUNDUP(F43*1.05,0)+20</f>
        <v>351</v>
      </c>
      <c r="H43" s="104">
        <v>300</v>
      </c>
      <c r="I43" s="117" t="s">
        <v>65</v>
      </c>
    </row>
    <row r="44" spans="1:9" ht="25.5" customHeight="1">
      <c r="A44" s="108"/>
      <c r="B44" s="108"/>
      <c r="C44" s="111"/>
      <c r="D44" s="111"/>
      <c r="E44" s="115" t="s">
        <v>64</v>
      </c>
      <c r="F44" s="116"/>
      <c r="G44" s="116">
        <f>SUM(G43)</f>
        <v>351</v>
      </c>
      <c r="H44" s="114"/>
      <c r="I44" s="118" t="s">
        <v>67</v>
      </c>
    </row>
    <row r="45" spans="1:9">
      <c r="I45" s="118" t="s">
        <v>47</v>
      </c>
    </row>
  </sheetData>
  <autoFilter ref="A3:G16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C1" zoomScale="70" zoomScaleNormal="70" workbookViewId="0">
      <selection activeCell="I4" sqref="I4:I6"/>
    </sheetView>
  </sheetViews>
  <sheetFormatPr defaultColWidth="8.81640625" defaultRowHeight="14.5"/>
  <cols>
    <col min="1" max="2" width="33" style="105" customWidth="1"/>
    <col min="3" max="3" width="47.6328125" style="105" customWidth="1"/>
    <col min="4" max="5" width="20.36328125" style="105" customWidth="1"/>
    <col min="6" max="6" width="16" style="107" customWidth="1"/>
    <col min="7" max="8" width="22.6328125" style="107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9" ht="25.5" customHeight="1">
      <c r="A4" s="108"/>
      <c r="B4" s="108" t="s">
        <v>53</v>
      </c>
      <c r="C4" s="111" t="s">
        <v>56</v>
      </c>
      <c r="D4" s="111" t="s">
        <v>59</v>
      </c>
      <c r="E4" s="111" t="s">
        <v>36</v>
      </c>
      <c r="F4" s="104">
        <f>ROUNDUP(H4*1.05,0)</f>
        <v>137</v>
      </c>
      <c r="G4" s="104">
        <f>F4+20</f>
        <v>157</v>
      </c>
      <c r="H4" s="114">
        <v>130</v>
      </c>
      <c r="I4" s="117" t="s">
        <v>65</v>
      </c>
    </row>
    <row r="5" spans="1:9" ht="25.5" customHeight="1">
      <c r="A5" s="108"/>
      <c r="B5" s="108" t="s">
        <v>55</v>
      </c>
      <c r="C5" s="111" t="s">
        <v>58</v>
      </c>
      <c r="D5" s="111" t="s">
        <v>59</v>
      </c>
      <c r="E5" s="111" t="s">
        <v>36</v>
      </c>
      <c r="F5" s="104">
        <f t="shared" ref="F5:F9" si="0">ROUNDUP(H5*1.05,0)</f>
        <v>116</v>
      </c>
      <c r="G5" s="104">
        <f t="shared" ref="G5:G9" si="1">F5+20</f>
        <v>136</v>
      </c>
      <c r="H5" s="114">
        <v>110</v>
      </c>
      <c r="I5" s="118" t="s">
        <v>67</v>
      </c>
    </row>
    <row r="6" spans="1:9" ht="25.5" customHeight="1">
      <c r="A6" s="108"/>
      <c r="B6" s="108"/>
      <c r="C6" s="111"/>
      <c r="D6" s="111"/>
      <c r="E6" s="115" t="s">
        <v>66</v>
      </c>
      <c r="F6" s="116"/>
      <c r="G6" s="116">
        <f>SUM(G4:G5)</f>
        <v>293</v>
      </c>
      <c r="H6" s="114"/>
      <c r="I6" s="118" t="s">
        <v>47</v>
      </c>
    </row>
    <row r="7" spans="1:9" ht="25.5" customHeight="1">
      <c r="A7" s="119"/>
      <c r="B7" s="119"/>
      <c r="C7" s="120"/>
      <c r="D7" s="120"/>
      <c r="E7" s="121"/>
      <c r="F7" s="122"/>
      <c r="G7" s="122"/>
      <c r="H7" s="123"/>
      <c r="I7" s="124"/>
    </row>
    <row r="8" spans="1:9" ht="25.5" customHeight="1">
      <c r="A8" s="119"/>
      <c r="B8" s="119"/>
      <c r="C8" s="120"/>
      <c r="D8" s="120"/>
      <c r="E8" s="121"/>
      <c r="F8" s="122"/>
      <c r="G8" s="122"/>
      <c r="H8" s="123"/>
      <c r="I8" s="124"/>
    </row>
    <row r="9" spans="1:9" ht="25.5" customHeight="1">
      <c r="A9" s="145"/>
      <c r="B9" s="145" t="s">
        <v>54</v>
      </c>
      <c r="C9" s="145" t="s">
        <v>57</v>
      </c>
      <c r="D9" s="145" t="s">
        <v>60</v>
      </c>
      <c r="E9" s="144" t="s">
        <v>36</v>
      </c>
      <c r="F9" s="104">
        <f t="shared" si="0"/>
        <v>221</v>
      </c>
      <c r="G9" s="144">
        <f t="shared" si="1"/>
        <v>241</v>
      </c>
      <c r="H9" s="114">
        <v>210</v>
      </c>
      <c r="I9" s="117" t="s">
        <v>65</v>
      </c>
    </row>
    <row r="10" spans="1:9">
      <c r="A10" s="145"/>
      <c r="B10" s="145"/>
      <c r="C10" s="145"/>
      <c r="D10" s="145"/>
      <c r="E10" s="144"/>
      <c r="F10" s="125"/>
      <c r="G10" s="144"/>
      <c r="I10" s="118" t="s">
        <v>67</v>
      </c>
    </row>
    <row r="11" spans="1:9">
      <c r="A11" s="145"/>
      <c r="B11" s="145"/>
      <c r="C11" s="145"/>
      <c r="D11" s="145"/>
      <c r="E11" s="115" t="s">
        <v>66</v>
      </c>
      <c r="F11" s="116"/>
      <c r="G11" s="116">
        <f>SUM(G9)</f>
        <v>241</v>
      </c>
      <c r="I11" s="118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2025-07-25T07:01:58Z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