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unavailablevn.sharepoint.com/sites/COMMERCIAL/Shared Documents/General/2-CUSTOMER-FOLDER/TOMORROWLAND/5-SS26/2-PRODUCTION/4-INTERNAL-PURCHASE-ORDER/4-2-TRIM-ORDER/TRIM-PO/SIGN-PO/"/>
    </mc:Choice>
  </mc:AlternateContent>
  <xr:revisionPtr revIDLastSave="899" documentId="13_ncr:1_{E11DB73C-1ED5-4338-9B46-16860248CAE1}" xr6:coauthVersionLast="47" xr6:coauthVersionMax="47" xr10:uidLastSave="{F3DEBEAB-D632-43DD-BA01-C06712B4A30B}"/>
  <bookViews>
    <workbookView xWindow="780" yWindow="0" windowWidth="18190" windowHeight="10020" activeTab="2" xr2:uid="{00000000-000D-0000-FFFF-FFFF00000000}"/>
  </bookViews>
  <sheets>
    <sheet name="PO" sheetId="2" r:id="rId1"/>
    <sheet name="LAYOUT " sheetId="5" r:id="rId2"/>
    <sheet name="DETAIL QUANTITY _ MEN" sheetId="12" r:id="rId3"/>
    <sheet name="DETAIL QUANTITY _ WOMEN" sheetId="9" state="hidden" r:id="rId4"/>
  </sheets>
  <externalReferences>
    <externalReference r:id="rId5"/>
  </externalReferences>
  <definedNames>
    <definedName name="_xlnm._FilterDatabase" localSheetId="2" hidden="1">'DETAIL QUANTITY _ MEN'!$A$3:$G$21</definedName>
    <definedName name="_xlnm._FilterDatabase" localSheetId="3" hidden="1">'DETAIL QUANTITY _ WOMEN'!$A$3:$G$5</definedName>
    <definedName name="_xlnm.Print_Area" localSheetId="0">PO!$A$1:$N$16</definedName>
    <definedName name="_xlnm.Print_Titles" localSheetId="0">PO!$4:$10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9" i="12" l="1"/>
  <c r="M6" i="12"/>
  <c r="G54" i="12"/>
  <c r="G52" i="12"/>
  <c r="G53" i="12"/>
  <c r="G51" i="12"/>
  <c r="G50" i="12"/>
  <c r="G49" i="12"/>
  <c r="G44" i="12"/>
  <c r="G45" i="12" s="1"/>
  <c r="G40" i="12"/>
  <c r="G39" i="12"/>
  <c r="G38" i="12"/>
  <c r="G41" i="12" s="1"/>
  <c r="G34" i="12"/>
  <c r="G33" i="12"/>
  <c r="G36" i="12" s="1"/>
  <c r="G29" i="12"/>
  <c r="G28" i="12"/>
  <c r="G31" i="12" s="1"/>
  <c r="G21" i="12"/>
  <c r="G25" i="12" s="1"/>
  <c r="G17" i="12"/>
  <c r="G16" i="12"/>
  <c r="G19" i="12" s="1"/>
  <c r="G13" i="12"/>
  <c r="G12" i="12"/>
  <c r="G11" i="12"/>
  <c r="G10" i="12"/>
  <c r="G9" i="12"/>
  <c r="G8" i="12"/>
  <c r="G7" i="12"/>
  <c r="G6" i="12"/>
  <c r="G5" i="12"/>
  <c r="G14" i="12" s="1"/>
  <c r="G4" i="12"/>
  <c r="F53" i="12"/>
  <c r="F51" i="12"/>
  <c r="F50" i="12"/>
  <c r="F49" i="12"/>
  <c r="F44" i="12"/>
  <c r="F40" i="12"/>
  <c r="F39" i="12"/>
  <c r="F38" i="12"/>
  <c r="F34" i="12"/>
  <c r="F33" i="12"/>
  <c r="F29" i="12"/>
  <c r="F28" i="12"/>
  <c r="F21" i="12"/>
  <c r="F17" i="12"/>
  <c r="F16" i="12"/>
  <c r="F5" i="12"/>
  <c r="F6" i="12"/>
  <c r="F7" i="12"/>
  <c r="F8" i="12"/>
  <c r="F9" i="12"/>
  <c r="F10" i="12"/>
  <c r="F11" i="12"/>
  <c r="F12" i="12"/>
  <c r="F13" i="12"/>
  <c r="F4" i="12"/>
  <c r="N4" i="12" l="1"/>
  <c r="N5" i="12"/>
  <c r="I11" i="2" s="1"/>
  <c r="F4" i="9"/>
  <c r="I12" i="2" l="1"/>
  <c r="N6" i="12"/>
  <c r="F5" i="9"/>
  <c r="G5" i="9" s="1"/>
  <c r="F9" i="9"/>
  <c r="G9" i="9" s="1"/>
  <c r="G11" i="9" s="1"/>
  <c r="G4" i="9"/>
  <c r="K11" i="2" l="1"/>
  <c r="G6" i="9"/>
  <c r="M11" i="2" l="1"/>
  <c r="K12" i="2"/>
  <c r="K14" i="2" s="1"/>
  <c r="P14" i="2" s="1"/>
  <c r="I14" i="2" l="1"/>
  <c r="M12" i="2"/>
  <c r="M14" i="2" s="1"/>
</calcChain>
</file>

<file path=xl/sharedStrings.xml><?xml version="1.0" encoding="utf-8"?>
<sst xmlns="http://schemas.openxmlformats.org/spreadsheetml/2006/main" count="256" uniqueCount="164">
  <si>
    <t>Mã số:</t>
  </si>
  <si>
    <t>PUR.QT-2.BM1</t>
  </si>
  <si>
    <t>Lần ban hành:</t>
  </si>
  <si>
    <t>01</t>
  </si>
  <si>
    <t>Số trang:</t>
  </si>
  <si>
    <t>SUPPLIER:</t>
  </si>
  <si>
    <t xml:space="preserve">CUSTOMER : </t>
  </si>
  <si>
    <t xml:space="preserve">TOMORROWLAND </t>
  </si>
  <si>
    <t xml:space="preserve">ORDER DATE: </t>
  </si>
  <si>
    <t>ADDRESS:</t>
  </si>
  <si>
    <t xml:space="preserve">SEASON : </t>
  </si>
  <si>
    <t>ORDER NO#</t>
  </si>
  <si>
    <t xml:space="preserve">ATTN : </t>
  </si>
  <si>
    <t>ETA REQUEST:</t>
  </si>
  <si>
    <t xml:space="preserve">JOB NUMBER : </t>
  </si>
  <si>
    <t xml:space="preserve">TEL / FAX : </t>
  </si>
  <si>
    <t>GARMENT EXIT DATE :</t>
  </si>
  <si>
    <t>ORDERED BY :</t>
  </si>
  <si>
    <t>STYLE NO</t>
  </si>
  <si>
    <t>CODE TRIMS</t>
  </si>
  <si>
    <t>DESCRIPTION</t>
  </si>
  <si>
    <t xml:space="preserve">DIMENSION / LENGTH </t>
  </si>
  <si>
    <t xml:space="preserve">QUALITY APPROVED </t>
  </si>
  <si>
    <t xml:space="preserve">CODE </t>
  </si>
  <si>
    <t>COLOR</t>
  </si>
  <si>
    <t>UNIT</t>
  </si>
  <si>
    <t xml:space="preserve">ORDER QUANTITY </t>
  </si>
  <si>
    <t xml:space="preserve">INVENTORY AT IPO DATE </t>
  </si>
  <si>
    <t>ACTUAL QUANTITY</t>
  </si>
  <si>
    <t xml:space="preserve">PRICE </t>
  </si>
  <si>
    <t>AMOUNT</t>
  </si>
  <si>
    <t>REMARK</t>
  </si>
  <si>
    <t>ALL STYLES</t>
  </si>
  <si>
    <t>NHÃN THÀNH PHẦN 100%COTTON</t>
  </si>
  <si>
    <t>X</t>
  </si>
  <si>
    <t>AS SAMPLE APPROVED ON 09/08/2024</t>
  </si>
  <si>
    <t>WHITE</t>
  </si>
  <si>
    <t>PCS</t>
  </si>
  <si>
    <t>BLACK</t>
  </si>
  <si>
    <t>Total:</t>
  </si>
  <si>
    <t xml:space="preserve">RECEIVED BY </t>
  </si>
  <si>
    <t>APPROVED BY</t>
  </si>
  <si>
    <t>PREPARED BY</t>
  </si>
  <si>
    <t>Reference</t>
  </si>
  <si>
    <t>Description</t>
  </si>
  <si>
    <t>Total Pcs</t>
  </si>
  <si>
    <t xml:space="preserve">LAYOUT </t>
  </si>
  <si>
    <t xml:space="preserve">- Chú ý đúng màu sắc nhãn </t>
  </si>
  <si>
    <t xml:space="preserve">MAIN LAYOUT - CẦN THAY ĐỔI THÔNG TIN NHƯ CÁC SHEET DETAIL </t>
  </si>
  <si>
    <t>THÔNG TIN THAY ĐỔI NHƯ SHEET BÊN CẠNH</t>
  </si>
  <si>
    <t>S</t>
  </si>
  <si>
    <t>FINAL ORDER</t>
  </si>
  <si>
    <t xml:space="preserve">UA STYLE </t>
  </si>
  <si>
    <t>C0057-SST097</t>
  </si>
  <si>
    <t>C0057-TNK011</t>
  </si>
  <si>
    <t>C0057-LST006</t>
  </si>
  <si>
    <t>GLOBE WHIP TSHIRT WOMEN LILAC</t>
  </si>
  <si>
    <t>ICON RIB TOP WOMEN LIME</t>
  </si>
  <si>
    <t>WINTERGARDEN LONG SLEEVE T SHIRT WOMEN LILAC</t>
  </si>
  <si>
    <t>LILAC</t>
  </si>
  <si>
    <t>LIME</t>
  </si>
  <si>
    <t>GARMENT COLOR</t>
  </si>
  <si>
    <t>LABEL COLOR</t>
  </si>
  <si>
    <t>TOTAL BLACK LABEL:</t>
  </si>
  <si>
    <t>TOTAL WHITE LABEL:</t>
  </si>
  <si>
    <t>THÀNH PHẦN: 100% COTTON</t>
  </si>
  <si>
    <t>TOTAL WHITE:</t>
  </si>
  <si>
    <t>- Follow symbol như layout bên cạnh</t>
  </si>
  <si>
    <t>ĐỔI THÔNG TIN ĐỊA CHỈ THÀNH (lưu ý là số 12 phải ở dòng số 2 như hình)</t>
  </si>
  <si>
    <t>CẦN GỬI LAYOUT CHO KHÁCH DUYỆT TRƯỚC KHI ĐẶT HÀNG SẢN XUẤT</t>
  </si>
  <si>
    <t>T25  SS26   G2944</t>
  </si>
  <si>
    <t>SS26T-M126</t>
  </si>
  <si>
    <t>SS26T-M003</t>
  </si>
  <si>
    <t>SS26F-M027</t>
  </si>
  <si>
    <t>SS26F-M028</t>
  </si>
  <si>
    <t>SS26T-M004</t>
  </si>
  <si>
    <t>SS26F-M030</t>
  </si>
  <si>
    <t>SS26T-F016</t>
  </si>
  <si>
    <t>SS26T-F123</t>
  </si>
  <si>
    <t>SS26T-F116</t>
  </si>
  <si>
    <t>SS26T-M006</t>
  </si>
  <si>
    <t>SS26T-M009</t>
  </si>
  <si>
    <t>SS26T-M107</t>
  </si>
  <si>
    <t>SS26T-M005</t>
  </si>
  <si>
    <t>SS26T-M008</t>
  </si>
  <si>
    <t>BOARDING TSHIRT MEN BLACK</t>
  </si>
  <si>
    <t>BOARDING ZIP HOODIE MEN BLACK</t>
  </si>
  <si>
    <t>CARGO STAMP TSHIRT MEN BLACK</t>
  </si>
  <si>
    <t>ICON RIB TANK TOP WOMEN NIRVANA PINK</t>
  </si>
  <si>
    <t>ICON RIB TANK TOP WOMEN SALT AIR</t>
  </si>
  <si>
    <t>UNITY STAMP TSHIRT MEN STONE BLUE</t>
  </si>
  <si>
    <t>XRAY BLOSSOM TSHIRT MEN BLACK</t>
  </si>
  <si>
    <t>NIGHT OWL</t>
  </si>
  <si>
    <t>JET BLACK</t>
  </si>
  <si>
    <t>MAHOGANY</t>
  </si>
  <si>
    <t>WINETASTING</t>
  </si>
  <si>
    <t>NINE IRON</t>
  </si>
  <si>
    <t>STONE BLUE</t>
  </si>
  <si>
    <t>MARSHMELLOW</t>
  </si>
  <si>
    <t>NIRVANA PINK</t>
  </si>
  <si>
    <t>SALT AIR</t>
  </si>
  <si>
    <t>THÀNH PHẦN: 100% POLYESTER</t>
  </si>
  <si>
    <t xml:space="preserve">- Follow symbol như layout bên cạnh </t>
  </si>
  <si>
    <t>thêm dòng note phía dưới biểu tượng "WASH SEPARATELY"</t>
  </si>
  <si>
    <t xml:space="preserve">WHITE </t>
  </si>
  <si>
    <t>LIVE TODAY SOCCER JERSEY TSHIRT BLACK</t>
  </si>
  <si>
    <t>LIVE TODAY SOCCER JERSEY TSHIRT GREEN HERON</t>
  </si>
  <si>
    <t>SS26T-M113</t>
  </si>
  <si>
    <t>UNITY STAMP HOODIE MEN STONE BLUE</t>
  </si>
  <si>
    <t>SS26F-F051</t>
  </si>
  <si>
    <t>UNITY STAMP SWEATSHIRT WOMEN BLACK</t>
  </si>
  <si>
    <t>ETCH ICON TSHIRT WOMEN OFF WHITE</t>
  </si>
  <si>
    <t>UNITY STAMP TSHIRT MEN OFF WHITE</t>
  </si>
  <si>
    <t>FLOWER STAMP TANK TOP MEN WINETASTING</t>
  </si>
  <si>
    <t>XRAY BLOSSOM TSHIRT MEN OFF WHITE</t>
  </si>
  <si>
    <t>t</t>
  </si>
  <si>
    <t>LIVE TODAY SOCCER JERSEY DRESS WINETASTING</t>
  </si>
  <si>
    <t>SS26T-F122</t>
  </si>
  <si>
    <t>C0057-SST287</t>
  </si>
  <si>
    <t>C0057-PSS021</t>
  </si>
  <si>
    <t>C0057-PSS022</t>
  </si>
  <si>
    <t>C0057-SST285</t>
  </si>
  <si>
    <t>C0057-TNK044</t>
  </si>
  <si>
    <t>C0057-TNK045</t>
  </si>
  <si>
    <t>SS26R-F140</t>
  </si>
  <si>
    <t>C0057-DRS001</t>
  </si>
  <si>
    <t>FLORA ICON RIB MAXI RIB DRESS WOMEN BLACK</t>
  </si>
  <si>
    <t>SS26T-F018</t>
  </si>
  <si>
    <t>C0057-TNK025</t>
  </si>
  <si>
    <t>FLORA ICON RIB TANK TOP WOMEN BLACK</t>
  </si>
  <si>
    <t>C0057-TNK043</t>
  </si>
  <si>
    <t>FW25F-F040</t>
  </si>
  <si>
    <t>C0057-HOD216</t>
  </si>
  <si>
    <t>SPARKLE BUTTERFLY HOODIE WOMEN BLACK</t>
  </si>
  <si>
    <t>SS26R-F138</t>
  </si>
  <si>
    <t>C0057-SST288</t>
  </si>
  <si>
    <t>SPARKLE BUTTERFLY MINI TSHIRT DRESS WOMEN BLACK</t>
  </si>
  <si>
    <t>SS26R-F139</t>
  </si>
  <si>
    <t>SPARKLE BUTTERFLY MINI TSHIRT DRESS WOMEN WHITE</t>
  </si>
  <si>
    <t>FW25T-F047</t>
  </si>
  <si>
    <t>C0057-SST290</t>
  </si>
  <si>
    <t>SPARKLE BUTTERFLY TSHIRT WOMEN BLACK</t>
  </si>
  <si>
    <t>- Follow symbol như layout ở dưới</t>
  </si>
  <si>
    <t>PHÍA DƯỚI SYMBOL THÊM DÒNG " WASH INSIDE OUT"</t>
  </si>
  <si>
    <t>C0057-SST283</t>
  </si>
  <si>
    <t>C0057-HOD212</t>
  </si>
  <si>
    <t>C0057-HOD213</t>
  </si>
  <si>
    <t>CARGO STAMP HOODIE MEN BLACK</t>
  </si>
  <si>
    <t>SS26T-M118</t>
  </si>
  <si>
    <t>C0057-TNK035</t>
  </si>
  <si>
    <t>CARGO STAMP TANK TOP MEN MERMAID</t>
  </si>
  <si>
    <t>C0057-SST284</t>
  </si>
  <si>
    <t>C0057-HOD201</t>
  </si>
  <si>
    <t>C0057-CRW061</t>
  </si>
  <si>
    <t>SS26T-M013</t>
  </si>
  <si>
    <t>C0057-SST264</t>
  </si>
  <si>
    <t>UNITY STAMP TSHIRT MEN BLACK</t>
  </si>
  <si>
    <t>C0057-SST293</t>
  </si>
  <si>
    <t>C0057-SST294</t>
  </si>
  <si>
    <t>C0057-SST292</t>
  </si>
  <si>
    <t>C0057-SST295</t>
  </si>
  <si>
    <t>ERP</t>
  </si>
  <si>
    <t>SS26- FESTIVAL X 2</t>
  </si>
  <si>
    <t>GIAO/ QUYNH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</si>
</sst>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[$-C09]dd\-mmm\-yy;@"/>
    <numFmt numFmtId="166" formatCode="_(* #,##0_);_(* \(#,##0\);_(* &quot;-&quot;??_);_(@_)"/>
    <numFmt numFmtId="167" formatCode="_(&quot;$&quot;* #,##0_);_(&quot;$&quot;* \(#,##0\);_(&quot;$&quot;* &quot;-&quot;??_);_(@_)"/>
    <numFmt numFmtId="168" formatCode="[$VND]\ #,##0"/>
    <numFmt numFmtId="169" formatCode="#"/>
  </numFmts>
  <fonts count="27">
    <font>
      <sz val="11"/>
      <color theme="1"/>
      <name val="Calibri"/>
      <family val="2"/>
      <scheme val="minor"/>
    </font>
    <font>
      <sz val="10"/>
      <name val="VNI-Times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name val="Muli"/>
    </font>
    <font>
      <b/>
      <sz val="16"/>
      <name val="Muli"/>
    </font>
    <font>
      <b/>
      <sz val="16"/>
      <color theme="1"/>
      <name val="Muli"/>
    </font>
    <font>
      <sz val="16"/>
      <color theme="1"/>
      <name val="Muli"/>
    </font>
    <font>
      <b/>
      <sz val="16"/>
      <color indexed="62"/>
      <name val="Muli"/>
    </font>
    <font>
      <u/>
      <sz val="16"/>
      <color indexed="12"/>
      <name val="Muli"/>
    </font>
    <font>
      <b/>
      <sz val="16"/>
      <color rgb="FFFF0000"/>
      <name val="Muli"/>
    </font>
    <font>
      <b/>
      <sz val="16"/>
      <color indexed="8"/>
      <name val="Muli"/>
    </font>
    <font>
      <b/>
      <u/>
      <sz val="16"/>
      <name val="Muli"/>
    </font>
    <font>
      <i/>
      <sz val="16"/>
      <name val="Muli"/>
    </font>
    <font>
      <b/>
      <i/>
      <sz val="16"/>
      <name val="Muli"/>
    </font>
    <font>
      <u/>
      <sz val="16"/>
      <name val="Muli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8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08000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22"/>
      </bottom>
      <diagonal/>
    </border>
    <border>
      <left/>
      <right/>
      <top style="hair">
        <color indexed="22"/>
      </top>
      <bottom style="hair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hair">
        <color indexed="22"/>
      </top>
      <bottom style="hair">
        <color theme="0" tint="-0.499984740745262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1" fillId="0" borderId="0"/>
    <xf numFmtId="0" fontId="3" fillId="0" borderId="0"/>
    <xf numFmtId="0" fontId="2" fillId="0" borderId="0"/>
    <xf numFmtId="16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2" fillId="0" borderId="0"/>
    <xf numFmtId="0" fontId="4" fillId="0" borderId="0" applyNumberFormat="0" applyFill="0" applyBorder="0" applyAlignment="0" applyProtection="0">
      <alignment vertical="top"/>
      <protection locked="0"/>
    </xf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</cellStyleXfs>
  <cellXfs count="164">
    <xf numFmtId="0" fontId="0" fillId="0" borderId="0" xfId="0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6" xfId="1" applyFont="1" applyBorder="1" applyAlignment="1" applyProtection="1">
      <alignment vertical="center"/>
      <protection locked="0"/>
    </xf>
    <xf numFmtId="0" fontId="9" fillId="0" borderId="6" xfId="1" applyFont="1" applyBorder="1" applyAlignment="1" applyProtection="1">
      <alignment horizontal="left" vertical="center"/>
      <protection locked="0"/>
    </xf>
    <xf numFmtId="0" fontId="10" fillId="0" borderId="6" xfId="1" applyFont="1" applyBorder="1" applyAlignment="1" applyProtection="1">
      <alignment vertical="center" wrapText="1"/>
      <protection locked="0"/>
    </xf>
    <xf numFmtId="167" fontId="9" fillId="0" borderId="8" xfId="9" applyNumberFormat="1" applyFont="1" applyBorder="1" applyAlignment="1" applyProtection="1">
      <alignment vertical="center"/>
      <protection locked="0"/>
    </xf>
    <xf numFmtId="167" fontId="11" fillId="2" borderId="1" xfId="9" applyNumberFormat="1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0" xfId="0" applyFont="1" applyAlignment="1">
      <alignment horizontal="left"/>
    </xf>
    <xf numFmtId="0" fontId="12" fillId="0" borderId="1" xfId="0" quotePrefix="1" applyFont="1" applyBorder="1" applyAlignment="1">
      <alignment horizontal="center"/>
    </xf>
    <xf numFmtId="0" fontId="9" fillId="0" borderId="7" xfId="1" applyFont="1" applyBorder="1" applyAlignment="1" applyProtection="1">
      <alignment vertical="center"/>
      <protection locked="0"/>
    </xf>
    <xf numFmtId="0" fontId="9" fillId="0" borderId="7" xfId="1" applyFont="1" applyBorder="1" applyAlignment="1" applyProtection="1">
      <alignment horizontal="left" vertical="center"/>
      <protection locked="0"/>
    </xf>
    <xf numFmtId="0" fontId="10" fillId="0" borderId="7" xfId="1" applyFont="1" applyBorder="1" applyAlignment="1" applyProtection="1">
      <alignment vertical="center" wrapText="1"/>
      <protection locked="0"/>
    </xf>
    <xf numFmtId="167" fontId="9" fillId="0" borderId="11" xfId="9" applyNumberFormat="1" applyFont="1" applyBorder="1" applyAlignment="1" applyProtection="1">
      <alignment vertical="center"/>
      <protection locked="0"/>
    </xf>
    <xf numFmtId="16" fontId="12" fillId="0" borderId="1" xfId="0" quotePrefix="1" applyNumberFormat="1" applyFont="1" applyBorder="1" applyAlignment="1">
      <alignment horizontal="center"/>
    </xf>
    <xf numFmtId="167" fontId="9" fillId="0" borderId="6" xfId="9" applyNumberFormat="1" applyFont="1" applyBorder="1" applyAlignment="1" applyProtection="1">
      <alignment vertical="center"/>
      <protection locked="0"/>
    </xf>
    <xf numFmtId="167" fontId="12" fillId="0" borderId="9" xfId="9" applyNumberFormat="1" applyFont="1" applyBorder="1" applyAlignment="1">
      <alignment horizontal="left"/>
    </xf>
    <xf numFmtId="0" fontId="12" fillId="0" borderId="9" xfId="0" applyFont="1" applyBorder="1" applyAlignment="1">
      <alignment horizontal="left"/>
    </xf>
    <xf numFmtId="0" fontId="13" fillId="4" borderId="2" xfId="0" applyFont="1" applyFill="1" applyBorder="1" applyAlignment="1">
      <alignment vertical="top"/>
    </xf>
    <xf numFmtId="0" fontId="9" fillId="4" borderId="0" xfId="6" applyFont="1" applyFill="1" applyAlignment="1">
      <alignment vertical="top"/>
    </xf>
    <xf numFmtId="0" fontId="9" fillId="4" borderId="0" xfId="6" applyFont="1" applyFill="1" applyAlignment="1">
      <alignment horizontal="center" vertical="center"/>
    </xf>
    <xf numFmtId="167" fontId="9" fillId="4" borderId="8" xfId="9" quotePrefix="1" applyNumberFormat="1" applyFont="1" applyFill="1" applyBorder="1" applyAlignment="1">
      <alignment horizontal="center" vertical="center"/>
    </xf>
    <xf numFmtId="167" fontId="10" fillId="4" borderId="1" xfId="9" quotePrefix="1" applyNumberFormat="1" applyFont="1" applyFill="1" applyBorder="1" applyAlignment="1">
      <alignment horizontal="center" vertical="center"/>
    </xf>
    <xf numFmtId="15" fontId="9" fillId="4" borderId="1" xfId="2" applyNumberFormat="1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left" vertical="top"/>
    </xf>
    <xf numFmtId="0" fontId="9" fillId="4" borderId="3" xfId="0" applyFont="1" applyFill="1" applyBorder="1" applyAlignment="1">
      <alignment vertical="top"/>
    </xf>
    <xf numFmtId="0" fontId="10" fillId="4" borderId="1" xfId="3" quotePrefix="1" applyFont="1" applyFill="1" applyBorder="1" applyAlignment="1">
      <alignment horizontal="center" vertical="center"/>
    </xf>
    <xf numFmtId="0" fontId="14" fillId="4" borderId="2" xfId="8" applyFont="1" applyFill="1" applyBorder="1" applyAlignment="1" applyProtection="1">
      <alignment vertical="top"/>
    </xf>
    <xf numFmtId="0" fontId="10" fillId="0" borderId="1" xfId="3" applyFont="1" applyBorder="1" applyAlignment="1">
      <alignment horizontal="center" vertical="center"/>
    </xf>
    <xf numFmtId="0" fontId="14" fillId="4" borderId="10" xfId="8" applyFont="1" applyFill="1" applyBorder="1" applyAlignment="1" applyProtection="1">
      <alignment vertical="top"/>
    </xf>
    <xf numFmtId="165" fontId="9" fillId="4" borderId="0" xfId="6" applyNumberFormat="1" applyFont="1" applyFill="1" applyAlignment="1">
      <alignment horizontal="center" vertical="center"/>
    </xf>
    <xf numFmtId="0" fontId="9" fillId="4" borderId="1" xfId="2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/>
    </xf>
    <xf numFmtId="0" fontId="9" fillId="0" borderId="9" xfId="1" applyFont="1" applyBorder="1" applyAlignment="1" applyProtection="1">
      <alignment vertical="center"/>
      <protection locked="0"/>
    </xf>
    <xf numFmtId="0" fontId="9" fillId="0" borderId="9" xfId="1" applyFont="1" applyBorder="1" applyAlignment="1" applyProtection="1">
      <alignment horizontal="left" vertical="center"/>
      <protection locked="0"/>
    </xf>
    <xf numFmtId="0" fontId="10" fillId="0" borderId="9" xfId="1" applyFont="1" applyBorder="1" applyAlignment="1" applyProtection="1">
      <alignment vertical="center" wrapText="1"/>
      <protection locked="0"/>
    </xf>
    <xf numFmtId="167" fontId="9" fillId="0" borderId="7" xfId="9" applyNumberFormat="1" applyFont="1" applyBorder="1" applyAlignment="1" applyProtection="1">
      <alignment vertical="center"/>
      <protection locked="0"/>
    </xf>
    <xf numFmtId="0" fontId="10" fillId="6" borderId="1" xfId="6" applyFont="1" applyFill="1" applyBorder="1" applyAlignment="1">
      <alignment horizontal="center" vertical="center" wrapText="1"/>
    </xf>
    <xf numFmtId="0" fontId="10" fillId="6" borderId="1" xfId="6" applyFont="1" applyFill="1" applyBorder="1" applyAlignment="1">
      <alignment horizontal="left" vertical="center" wrapText="1"/>
    </xf>
    <xf numFmtId="0" fontId="10" fillId="6" borderId="1" xfId="6" applyFont="1" applyFill="1" applyBorder="1" applyAlignment="1">
      <alignment horizontal="center" vertical="center"/>
    </xf>
    <xf numFmtId="0" fontId="10" fillId="8" borderId="1" xfId="6" applyFont="1" applyFill="1" applyBorder="1" applyAlignment="1">
      <alignment horizontal="center" vertical="center" wrapText="1"/>
    </xf>
    <xf numFmtId="167" fontId="10" fillId="6" borderId="1" xfId="9" applyNumberFormat="1" applyFont="1" applyFill="1" applyBorder="1" applyAlignment="1">
      <alignment horizontal="center" vertical="center"/>
    </xf>
    <xf numFmtId="3" fontId="12" fillId="0" borderId="1" xfId="3" applyNumberFormat="1" applyFont="1" applyBorder="1" applyAlignment="1">
      <alignment horizontal="center" vertical="center"/>
    </xf>
    <xf numFmtId="168" fontId="12" fillId="3" borderId="1" xfId="9" applyNumberFormat="1" applyFont="1" applyFill="1" applyBorder="1" applyAlignment="1">
      <alignment horizontal="center" vertical="center" wrapText="1"/>
    </xf>
    <xf numFmtId="0" fontId="12" fillId="0" borderId="1" xfId="2" applyFont="1" applyBorder="1" applyAlignment="1">
      <alignment horizontal="left" vertical="center" wrapText="1"/>
    </xf>
    <xf numFmtId="0" fontId="11" fillId="0" borderId="1" xfId="2" applyFont="1" applyBorder="1" applyAlignment="1">
      <alignment horizontal="center" vertical="center" wrapText="1"/>
    </xf>
    <xf numFmtId="1" fontId="11" fillId="0" borderId="1" xfId="3" applyNumberFormat="1" applyFont="1" applyBorder="1" applyAlignment="1">
      <alignment horizontal="center" vertical="center" wrapText="1"/>
    </xf>
    <xf numFmtId="0" fontId="12" fillId="0" borderId="1" xfId="2" applyFont="1" applyBorder="1" applyAlignment="1">
      <alignment horizontal="center" vertical="center"/>
    </xf>
    <xf numFmtId="0" fontId="9" fillId="7" borderId="1" xfId="2" applyFont="1" applyFill="1" applyBorder="1" applyAlignment="1">
      <alignment horizontal="center" vertical="center"/>
    </xf>
    <xf numFmtId="0" fontId="9" fillId="7" borderId="1" xfId="2" applyFont="1" applyFill="1" applyBorder="1" applyAlignment="1">
      <alignment horizontal="left" vertical="center" wrapText="1"/>
    </xf>
    <xf numFmtId="0" fontId="9" fillId="7" borderId="1" xfId="2" applyFont="1" applyFill="1" applyBorder="1" applyAlignment="1">
      <alignment horizontal="center" vertical="center" wrapText="1"/>
    </xf>
    <xf numFmtId="0" fontId="15" fillId="7" borderId="1" xfId="2" applyFont="1" applyFill="1" applyBorder="1" applyAlignment="1">
      <alignment horizontal="center" vertical="center"/>
    </xf>
    <xf numFmtId="1" fontId="16" fillId="7" borderId="1" xfId="3" applyNumberFormat="1" applyFont="1" applyFill="1" applyBorder="1" applyAlignment="1">
      <alignment horizontal="center" vertical="center" wrapText="1"/>
    </xf>
    <xf numFmtId="3" fontId="16" fillId="7" borderId="1" xfId="3" applyNumberFormat="1" applyFont="1" applyFill="1" applyBorder="1" applyAlignment="1">
      <alignment horizontal="center" vertical="center"/>
    </xf>
    <xf numFmtId="168" fontId="9" fillId="7" borderId="1" xfId="9" applyNumberFormat="1" applyFont="1" applyFill="1" applyBorder="1" applyAlignment="1">
      <alignment horizontal="center" vertical="center"/>
    </xf>
    <xf numFmtId="168" fontId="9" fillId="7" borderId="1" xfId="9" applyNumberFormat="1" applyFont="1" applyFill="1" applyBorder="1" applyAlignment="1">
      <alignment horizontal="center" vertical="center" wrapText="1"/>
    </xf>
    <xf numFmtId="166" fontId="9" fillId="7" borderId="1" xfId="5" applyNumberFormat="1" applyFont="1" applyFill="1" applyBorder="1" applyAlignment="1">
      <alignment horizontal="center" vertical="center"/>
    </xf>
    <xf numFmtId="0" fontId="9" fillId="4" borderId="0" xfId="2" applyFont="1" applyFill="1" applyAlignment="1">
      <alignment horizontal="center" vertical="center" wrapText="1"/>
    </xf>
    <xf numFmtId="0" fontId="9" fillId="4" borderId="0" xfId="2" applyFont="1" applyFill="1" applyAlignment="1">
      <alignment horizontal="left" vertical="center" wrapText="1"/>
    </xf>
    <xf numFmtId="0" fontId="17" fillId="4" borderId="0" xfId="2" applyFont="1" applyFill="1" applyAlignment="1">
      <alignment horizontal="center" vertical="center" wrapText="1"/>
    </xf>
    <xf numFmtId="3" fontId="10" fillId="5" borderId="1" xfId="2" applyNumberFormat="1" applyFont="1" applyFill="1" applyBorder="1" applyAlignment="1">
      <alignment horizontal="center" vertical="center" wrapText="1"/>
    </xf>
    <xf numFmtId="3" fontId="10" fillId="0" borderId="1" xfId="2" applyNumberFormat="1" applyFont="1" applyBorder="1" applyAlignment="1">
      <alignment horizontal="center" vertical="center" wrapText="1"/>
    </xf>
    <xf numFmtId="168" fontId="9" fillId="4" borderId="0" xfId="9" applyNumberFormat="1" applyFont="1" applyFill="1" applyAlignment="1">
      <alignment horizontal="center" vertical="center" wrapText="1"/>
    </xf>
    <xf numFmtId="168" fontId="10" fillId="5" borderId="1" xfId="9" applyNumberFormat="1" applyFont="1" applyFill="1" applyBorder="1" applyAlignment="1">
      <alignment vertical="center" wrapText="1"/>
    </xf>
    <xf numFmtId="0" fontId="9" fillId="4" borderId="0" xfId="2" applyFont="1" applyFill="1" applyAlignment="1">
      <alignment horizontal="center" vertical="center"/>
    </xf>
    <xf numFmtId="0" fontId="18" fillId="4" borderId="0" xfId="2" applyFont="1" applyFill="1" applyAlignment="1">
      <alignment horizontal="center" vertical="center"/>
    </xf>
    <xf numFmtId="14" fontId="19" fillId="4" borderId="0" xfId="2" quotePrefix="1" applyNumberFormat="1" applyFont="1" applyFill="1" applyAlignment="1">
      <alignment horizontal="left" vertical="center"/>
    </xf>
    <xf numFmtId="14" fontId="19" fillId="4" borderId="0" xfId="2" quotePrefix="1" applyNumberFormat="1" applyFont="1" applyFill="1" applyAlignment="1">
      <alignment horizontal="center" vertical="center"/>
    </xf>
    <xf numFmtId="0" fontId="10" fillId="4" borderId="0" xfId="2" applyFont="1" applyFill="1" applyAlignment="1">
      <alignment horizontal="center" vertical="center" wrapText="1"/>
    </xf>
    <xf numFmtId="167" fontId="9" fillId="4" borderId="0" xfId="9" applyNumberFormat="1" applyFont="1" applyFill="1" applyAlignment="1">
      <alignment horizontal="center" vertical="center"/>
    </xf>
    <xf numFmtId="0" fontId="17" fillId="0" borderId="0" xfId="2" applyFont="1" applyAlignment="1">
      <alignment horizontal="left" vertical="center" wrapText="1"/>
    </xf>
    <xf numFmtId="0" fontId="17" fillId="4" borderId="0" xfId="2" applyFont="1" applyFill="1" applyAlignment="1">
      <alignment horizontal="center" vertical="center"/>
    </xf>
    <xf numFmtId="0" fontId="20" fillId="4" borderId="0" xfId="2" applyFont="1" applyFill="1" applyAlignment="1">
      <alignment horizontal="center" vertical="center"/>
    </xf>
    <xf numFmtId="0" fontId="9" fillId="0" borderId="0" xfId="2" applyFont="1" applyAlignment="1">
      <alignment horizontal="center" vertical="center"/>
    </xf>
    <xf numFmtId="0" fontId="18" fillId="0" borderId="0" xfId="1" applyFont="1" applyAlignment="1" applyProtection="1">
      <alignment vertical="center"/>
      <protection locked="0"/>
    </xf>
    <xf numFmtId="0" fontId="9" fillId="0" borderId="0" xfId="1" applyFont="1" applyAlignment="1" applyProtection="1">
      <alignment horizontal="left" vertical="center"/>
      <protection locked="0"/>
    </xf>
    <xf numFmtId="0" fontId="18" fillId="0" borderId="0" xfId="1" applyFont="1" applyAlignment="1" applyProtection="1">
      <alignment horizontal="left" vertical="center"/>
      <protection locked="0"/>
    </xf>
    <xf numFmtId="0" fontId="19" fillId="0" borderId="0" xfId="1" applyFont="1" applyAlignment="1" applyProtection="1">
      <alignment vertical="center" wrapText="1"/>
      <protection locked="0"/>
    </xf>
    <xf numFmtId="0" fontId="9" fillId="0" borderId="0" xfId="1" applyFont="1" applyAlignment="1" applyProtection="1">
      <alignment vertical="center"/>
      <protection locked="0"/>
    </xf>
    <xf numFmtId="167" fontId="12" fillId="0" borderId="0" xfId="9" applyNumberFormat="1" applyFont="1" applyAlignment="1">
      <alignment horizontal="left"/>
    </xf>
    <xf numFmtId="0" fontId="18" fillId="0" borderId="0" xfId="1" applyFont="1" applyAlignment="1" applyProtection="1">
      <alignment horizontal="center" vertical="center"/>
      <protection locked="0"/>
    </xf>
    <xf numFmtId="0" fontId="10" fillId="0" borderId="0" xfId="1" applyFont="1" applyAlignment="1">
      <alignment vertical="center" wrapText="1"/>
    </xf>
    <xf numFmtId="0" fontId="9" fillId="0" borderId="0" xfId="1" applyFont="1" applyAlignment="1">
      <alignment vertical="center"/>
    </xf>
    <xf numFmtId="15" fontId="9" fillId="0" borderId="0" xfId="1" applyNumberFormat="1" applyFont="1" applyAlignment="1" applyProtection="1">
      <alignment horizontal="left" vertical="center"/>
      <protection locked="0"/>
    </xf>
    <xf numFmtId="0" fontId="9" fillId="0" borderId="0" xfId="1" applyFont="1" applyAlignment="1" applyProtection="1">
      <alignment horizontal="center" vertical="center"/>
      <protection locked="0"/>
    </xf>
    <xf numFmtId="0" fontId="10" fillId="0" borderId="0" xfId="1" applyFont="1" applyAlignment="1" applyProtection="1">
      <alignment vertical="center" wrapText="1"/>
      <protection locked="0"/>
    </xf>
    <xf numFmtId="15" fontId="9" fillId="0" borderId="0" xfId="1" applyNumberFormat="1" applyFont="1" applyAlignment="1" applyProtection="1">
      <alignment vertical="center"/>
      <protection locked="0"/>
    </xf>
    <xf numFmtId="0" fontId="11" fillId="0" borderId="0" xfId="0" applyFont="1" applyAlignment="1">
      <alignment horizontal="left" wrapText="1"/>
    </xf>
    <xf numFmtId="0" fontId="12" fillId="0" borderId="1" xfId="2" applyFont="1" applyBorder="1" applyAlignment="1">
      <alignment horizontal="center" vertical="center" wrapText="1"/>
    </xf>
    <xf numFmtId="168" fontId="9" fillId="0" borderId="1" xfId="9" applyNumberFormat="1" applyFont="1" applyFill="1" applyBorder="1" applyAlignment="1">
      <alignment horizontal="center" vertical="center"/>
    </xf>
    <xf numFmtId="0" fontId="9" fillId="0" borderId="6" xfId="1" applyFont="1" applyBorder="1" applyAlignment="1" applyProtection="1">
      <alignment horizontal="center" vertical="center"/>
      <protection locked="0"/>
    </xf>
    <xf numFmtId="0" fontId="9" fillId="0" borderId="7" xfId="1" applyFont="1" applyBorder="1" applyAlignment="1" applyProtection="1">
      <alignment horizontal="center" vertical="center"/>
      <protection locked="0"/>
    </xf>
    <xf numFmtId="0" fontId="10" fillId="4" borderId="2" xfId="6" applyFont="1" applyFill="1" applyBorder="1" applyAlignment="1">
      <alignment horizontal="center" vertical="center"/>
    </xf>
    <xf numFmtId="0" fontId="10" fillId="4" borderId="3" xfId="6" applyFont="1" applyFill="1" applyBorder="1" applyAlignment="1">
      <alignment horizontal="center" vertical="center"/>
    </xf>
    <xf numFmtId="0" fontId="10" fillId="4" borderId="10" xfId="6" applyFont="1" applyFill="1" applyBorder="1" applyAlignment="1">
      <alignment horizontal="center" vertical="center"/>
    </xf>
    <xf numFmtId="0" fontId="9" fillId="0" borderId="9" xfId="1" applyFont="1" applyBorder="1" applyAlignment="1" applyProtection="1">
      <alignment horizontal="center" vertical="center"/>
      <protection locked="0"/>
    </xf>
    <xf numFmtId="0" fontId="12" fillId="0" borderId="0" xfId="0" applyFont="1" applyAlignment="1">
      <alignment horizontal="center"/>
    </xf>
    <xf numFmtId="0" fontId="11" fillId="0" borderId="0" xfId="2" applyFont="1" applyAlignment="1">
      <alignment horizontal="center" vertical="center" wrapText="1"/>
    </xf>
    <xf numFmtId="49" fontId="21" fillId="9" borderId="1" xfId="0" applyNumberFormat="1" applyFont="1" applyFill="1" applyBorder="1" applyAlignment="1">
      <alignment horizontal="center" vertical="center"/>
    </xf>
    <xf numFmtId="169" fontId="22" fillId="9" borderId="1" xfId="0" applyNumberFormat="1" applyFont="1" applyFill="1" applyBorder="1" applyAlignment="1">
      <alignment horizontal="right" vertical="center"/>
    </xf>
    <xf numFmtId="169" fontId="22" fillId="10" borderId="1" xfId="0" applyNumberFormat="1" applyFont="1" applyFill="1" applyBorder="1" applyAlignment="1">
      <alignment horizontal="right" vertical="center"/>
    </xf>
    <xf numFmtId="0" fontId="23" fillId="0" borderId="1" xfId="0" applyFont="1" applyBorder="1" applyAlignment="1">
      <alignment horizontal="right" vertical="center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vertical="center"/>
    </xf>
    <xf numFmtId="169" fontId="0" fillId="0" borderId="0" xfId="0" applyNumberFormat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13" xfId="0" applyBorder="1" applyAlignment="1">
      <alignment vertical="center"/>
    </xf>
    <xf numFmtId="0" fontId="22" fillId="8" borderId="1" xfId="0" applyFont="1" applyFill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4" fillId="0" borderId="0" xfId="0" applyFont="1"/>
    <xf numFmtId="0" fontId="25" fillId="0" borderId="0" xfId="0" applyFont="1"/>
    <xf numFmtId="0" fontId="23" fillId="0" borderId="13" xfId="0" applyFont="1" applyBorder="1" applyAlignment="1">
      <alignment horizontal="right" vertical="center"/>
    </xf>
    <xf numFmtId="0" fontId="26" fillId="11" borderId="1" xfId="0" applyFont="1" applyFill="1" applyBorder="1" applyAlignment="1">
      <alignment horizontal="center" vertical="center"/>
    </xf>
    <xf numFmtId="0" fontId="26" fillId="11" borderId="1" xfId="0" applyFont="1" applyFill="1" applyBorder="1" applyAlignment="1">
      <alignment horizontal="right" vertical="center"/>
    </xf>
    <xf numFmtId="0" fontId="6" fillId="11" borderId="13" xfId="0" applyFont="1" applyFill="1" applyBorder="1" applyAlignment="1">
      <alignment vertical="center"/>
    </xf>
    <xf numFmtId="0" fontId="6" fillId="11" borderId="13" xfId="0" quotePrefix="1" applyFont="1" applyFill="1" applyBorder="1" applyAlignment="1">
      <alignment vertical="center"/>
    </xf>
    <xf numFmtId="0" fontId="0" fillId="12" borderId="0" xfId="0" applyFill="1" applyAlignment="1">
      <alignment horizontal="center" vertical="center"/>
    </xf>
    <xf numFmtId="0" fontId="23" fillId="12" borderId="0" xfId="0" applyFont="1" applyFill="1" applyAlignment="1">
      <alignment horizontal="center" vertical="center"/>
    </xf>
    <xf numFmtId="0" fontId="26" fillId="12" borderId="0" xfId="0" applyFont="1" applyFill="1" applyAlignment="1">
      <alignment horizontal="center" vertical="center"/>
    </xf>
    <xf numFmtId="0" fontId="26" fillId="12" borderId="0" xfId="0" applyFont="1" applyFill="1" applyAlignment="1">
      <alignment horizontal="right" vertical="center"/>
    </xf>
    <xf numFmtId="0" fontId="23" fillId="12" borderId="0" xfId="0" applyFont="1" applyFill="1" applyAlignment="1">
      <alignment horizontal="right" vertical="center"/>
    </xf>
    <xf numFmtId="0" fontId="6" fillId="12" borderId="0" xfId="0" quotePrefix="1" applyFont="1" applyFill="1" applyAlignment="1">
      <alignment vertical="center"/>
    </xf>
    <xf numFmtId="0" fontId="0" fillId="0" borderId="1" xfId="0" applyBorder="1" applyAlignment="1">
      <alignment vertical="center"/>
    </xf>
    <xf numFmtId="0" fontId="23" fillId="0" borderId="1" xfId="0" applyFont="1" applyBorder="1" applyAlignment="1">
      <alignment horizontal="center" vertical="center" wrapText="1"/>
    </xf>
    <xf numFmtId="0" fontId="6" fillId="0" borderId="13" xfId="0" applyFont="1" applyBorder="1" applyAlignment="1">
      <alignment vertical="center"/>
    </xf>
    <xf numFmtId="1" fontId="26" fillId="11" borderId="1" xfId="0" applyNumberFormat="1" applyFont="1" applyFill="1" applyBorder="1" applyAlignment="1">
      <alignment horizontal="right" vertical="center"/>
    </xf>
    <xf numFmtId="0" fontId="26" fillId="0" borderId="1" xfId="0" applyFont="1" applyBorder="1" applyAlignment="1">
      <alignment horizontal="center" vertical="center"/>
    </xf>
    <xf numFmtId="0" fontId="26" fillId="0" borderId="1" xfId="0" applyFont="1" applyBorder="1" applyAlignment="1">
      <alignment horizontal="right" vertical="center"/>
    </xf>
    <xf numFmtId="0" fontId="0" fillId="0" borderId="12" xfId="0" applyBorder="1" applyAlignment="1">
      <alignment horizontal="center" vertical="center"/>
    </xf>
    <xf numFmtId="0" fontId="23" fillId="0" borderId="12" xfId="0" applyFont="1" applyBorder="1" applyAlignment="1">
      <alignment horizontal="center" vertical="center"/>
    </xf>
    <xf numFmtId="0" fontId="26" fillId="11" borderId="12" xfId="0" applyFont="1" applyFill="1" applyBorder="1" applyAlignment="1">
      <alignment horizontal="center" vertical="center"/>
    </xf>
    <xf numFmtId="0" fontId="26" fillId="11" borderId="12" xfId="0" applyFont="1" applyFill="1" applyBorder="1" applyAlignment="1">
      <alignment horizontal="right" vertical="center"/>
    </xf>
    <xf numFmtId="0" fontId="23" fillId="0" borderId="14" xfId="0" applyFont="1" applyBorder="1" applyAlignment="1">
      <alignment horizontal="center" vertical="center"/>
    </xf>
    <xf numFmtId="0" fontId="0" fillId="0" borderId="15" xfId="0" applyBorder="1" applyAlignment="1">
      <alignment vertical="center"/>
    </xf>
    <xf numFmtId="0" fontId="6" fillId="0" borderId="13" xfId="0" quotePrefix="1" applyFont="1" applyBorder="1" applyAlignment="1">
      <alignment vertical="center"/>
    </xf>
    <xf numFmtId="43" fontId="0" fillId="0" borderId="0" xfId="11" applyFont="1" applyAlignment="1">
      <alignment vertical="center"/>
    </xf>
    <xf numFmtId="1" fontId="0" fillId="0" borderId="0" xfId="0" applyNumberFormat="1" applyAlignment="1">
      <alignment vertical="center"/>
    </xf>
    <xf numFmtId="1" fontId="11" fillId="0" borderId="1" xfId="0" applyNumberFormat="1" applyFont="1" applyBorder="1" applyAlignment="1">
      <alignment horizontal="center" vertical="center"/>
    </xf>
    <xf numFmtId="3" fontId="12" fillId="0" borderId="0" xfId="0" applyNumberFormat="1" applyFont="1" applyAlignment="1">
      <alignment horizontal="left"/>
    </xf>
    <xf numFmtId="0" fontId="6" fillId="11" borderId="0" xfId="0" quotePrefix="1" applyFont="1" applyFill="1" applyAlignment="1">
      <alignment vertical="center"/>
    </xf>
    <xf numFmtId="0" fontId="0" fillId="13" borderId="1" xfId="0" applyFill="1" applyBorder="1" applyAlignment="1">
      <alignment horizontal="center" vertical="center"/>
    </xf>
    <xf numFmtId="0" fontId="23" fillId="13" borderId="1" xfId="0" applyFont="1" applyFill="1" applyBorder="1" applyAlignment="1">
      <alignment horizontal="center" vertical="center" wrapText="1"/>
    </xf>
    <xf numFmtId="0" fontId="23" fillId="13" borderId="1" xfId="0" applyFont="1" applyFill="1" applyBorder="1" applyAlignment="1">
      <alignment horizontal="center" vertical="center"/>
    </xf>
    <xf numFmtId="0" fontId="0" fillId="13" borderId="1" xfId="0" quotePrefix="1" applyFill="1" applyBorder="1" applyAlignment="1">
      <alignment horizontal="center" vertical="center"/>
    </xf>
    <xf numFmtId="0" fontId="10" fillId="4" borderId="4" xfId="6" applyFont="1" applyFill="1" applyBorder="1" applyAlignment="1">
      <alignment horizontal="left" vertical="center" wrapText="1"/>
    </xf>
    <xf numFmtId="0" fontId="10" fillId="4" borderId="5" xfId="6" applyFont="1" applyFill="1" applyBorder="1" applyAlignment="1">
      <alignment horizontal="left" vertical="center" wrapText="1"/>
    </xf>
    <xf numFmtId="0" fontId="10" fillId="4" borderId="4" xfId="6" applyFont="1" applyFill="1" applyBorder="1" applyAlignment="1">
      <alignment horizontal="center" vertical="center"/>
    </xf>
    <xf numFmtId="0" fontId="10" fillId="4" borderId="5" xfId="6" applyFont="1" applyFill="1" applyBorder="1" applyAlignment="1">
      <alignment horizontal="center" vertical="center"/>
    </xf>
    <xf numFmtId="0" fontId="9" fillId="4" borderId="4" xfId="6" applyFont="1" applyFill="1" applyBorder="1" applyAlignment="1">
      <alignment horizontal="center" vertical="center"/>
    </xf>
    <xf numFmtId="0" fontId="9" fillId="4" borderId="5" xfId="6" applyFont="1" applyFill="1" applyBorder="1" applyAlignment="1">
      <alignment horizontal="center" vertical="center"/>
    </xf>
    <xf numFmtId="165" fontId="9" fillId="4" borderId="4" xfId="6" applyNumberFormat="1" applyFont="1" applyFill="1" applyBorder="1" applyAlignment="1">
      <alignment horizontal="center" vertical="center"/>
    </xf>
    <xf numFmtId="165" fontId="9" fillId="4" borderId="5" xfId="6" applyNumberFormat="1" applyFont="1" applyFill="1" applyBorder="1" applyAlignment="1">
      <alignment horizontal="center" vertical="center"/>
    </xf>
    <xf numFmtId="166" fontId="15" fillId="0" borderId="12" xfId="5" quotePrefix="1" applyNumberFormat="1" applyFont="1" applyFill="1" applyBorder="1" applyAlignment="1">
      <alignment horizontal="center" vertical="center" wrapText="1"/>
    </xf>
    <xf numFmtId="166" fontId="15" fillId="0" borderId="14" xfId="5" quotePrefix="1" applyNumberFormat="1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left" vertical="top"/>
    </xf>
    <xf numFmtId="167" fontId="17" fillId="4" borderId="0" xfId="9" applyNumberFormat="1" applyFont="1" applyFill="1" applyAlignment="1">
      <alignment horizontal="center" vertical="center"/>
    </xf>
    <xf numFmtId="0" fontId="17" fillId="0" borderId="0" xfId="2" applyFont="1" applyAlignment="1">
      <alignment horizontal="center" vertical="center" wrapText="1"/>
    </xf>
    <xf numFmtId="0" fontId="17" fillId="0" borderId="0" xfId="2" applyFont="1" applyAlignment="1">
      <alignment horizontal="center" vertical="center"/>
    </xf>
    <xf numFmtId="0" fontId="9" fillId="4" borderId="10" xfId="0" applyFont="1" applyFill="1" applyBorder="1" applyAlignment="1">
      <alignment horizontal="left" vertical="top"/>
    </xf>
    <xf numFmtId="0" fontId="2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3" fontId="0" fillId="0" borderId="0" xfId="0" applyNumberFormat="1" applyAlignment="1">
      <alignment vertical="center"/>
    </xf>
  </cellXfs>
  <cellStyles count="12">
    <cellStyle name="Comma" xfId="11" builtinId="3"/>
    <cellStyle name="Comma 6" xfId="4" xr:uid="{00000000-0005-0000-0000-000000000000}"/>
    <cellStyle name="Comma 74 2" xfId="5" xr:uid="{00000000-0005-0000-0000-000001000000}"/>
    <cellStyle name="Currency" xfId="9" builtinId="4"/>
    <cellStyle name="Hyperlink 2" xfId="8" xr:uid="{00000000-0005-0000-0000-000003000000}"/>
    <cellStyle name="Normal" xfId="0" builtinId="0"/>
    <cellStyle name="Normal 10" xfId="2" xr:uid="{00000000-0005-0000-0000-000005000000}"/>
    <cellStyle name="Normal 10 2" xfId="6" xr:uid="{00000000-0005-0000-0000-000006000000}"/>
    <cellStyle name="Normal 133 3" xfId="3" xr:uid="{00000000-0005-0000-0000-000007000000}"/>
    <cellStyle name="Normal 133 3 3" xfId="7" xr:uid="{00000000-0005-0000-0000-000008000000}"/>
    <cellStyle name="Normal 146" xfId="10" xr:uid="{19316F18-62AE-49F2-B029-1CB7647700C7}"/>
    <cellStyle name="Normal_Forms" xfId="1" xr:uid="{00000000-0005-0000-0000-000009000000}"/>
  </cellStyles>
  <dxfs count="0"/>
  <tableStyles count="0" defaultTableStyle="TableStyleMedium2" defaultPivotStyle="PivotStyleLight16"/>
  <colors>
    <mruColors>
      <color rgb="FFE44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7.png"/><Relationship Id="rId1" Type="http://schemas.openxmlformats.org/officeDocument/2006/relationships/image" Target="../media/image6.png"/><Relationship Id="rId5" Type="http://schemas.openxmlformats.org/officeDocument/2006/relationships/image" Target="../media/image10.png"/><Relationship Id="rId4" Type="http://schemas.openxmlformats.org/officeDocument/2006/relationships/image" Target="../media/image9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1.png"/><Relationship Id="rId1" Type="http://schemas.openxmlformats.org/officeDocument/2006/relationships/image" Target="../media/image8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289892</xdr:colOff>
      <xdr:row>1</xdr:row>
      <xdr:rowOff>124239</xdr:rowOff>
    </xdr:from>
    <xdr:to>
      <xdr:col>13</xdr:col>
      <xdr:colOff>381297</xdr:colOff>
      <xdr:row>24</xdr:row>
      <xdr:rowOff>1008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3BAC9ABF-B4E5-3879-7329-5D0DBE44C0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9892" y="364435"/>
          <a:ext cx="8059275" cy="4258269"/>
        </a:xfrm>
        <a:prstGeom prst="rect">
          <a:avLst/>
        </a:prstGeom>
      </xdr:spPr>
    </xdr:pic>
    <xdr:clientData/>
  </xdr:twoCellAnchor>
  <xdr:twoCellAnchor>
    <xdr:from>
      <xdr:col>12</xdr:col>
      <xdr:colOff>530086</xdr:colOff>
      <xdr:row>7</xdr:row>
      <xdr:rowOff>165652</xdr:rowOff>
    </xdr:from>
    <xdr:to>
      <xdr:col>13</xdr:col>
      <xdr:colOff>496956</xdr:colOff>
      <xdr:row>8</xdr:row>
      <xdr:rowOff>124239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046E53DB-C129-EA0D-1D72-F18B85B020A9}"/>
            </a:ext>
          </a:extLst>
        </xdr:cNvPr>
        <xdr:cNvCxnSpPr/>
      </xdr:nvCxnSpPr>
      <xdr:spPr>
        <a:xfrm flipH="1">
          <a:off x="7885043" y="1548848"/>
          <a:ext cx="579783" cy="149087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612912</xdr:colOff>
      <xdr:row>7</xdr:row>
      <xdr:rowOff>182217</xdr:rowOff>
    </xdr:from>
    <xdr:to>
      <xdr:col>13</xdr:col>
      <xdr:colOff>505239</xdr:colOff>
      <xdr:row>9</xdr:row>
      <xdr:rowOff>74544</xdr:rowOff>
    </xdr:to>
    <xdr:cxnSp macro="">
      <xdr:nvCxnSpPr>
        <xdr:cNvPr id="6" name="Straight Arrow Connector 5">
          <a:extLst>
            <a:ext uri="{FF2B5EF4-FFF2-40B4-BE49-F238E27FC236}">
              <a16:creationId xmlns:a16="http://schemas.microsoft.com/office/drawing/2014/main" id="{590A0EC9-2F80-F740-3608-614F82F16C4D}"/>
            </a:ext>
          </a:extLst>
        </xdr:cNvPr>
        <xdr:cNvCxnSpPr/>
      </xdr:nvCxnSpPr>
      <xdr:spPr>
        <a:xfrm flipH="1">
          <a:off x="7967869" y="1565413"/>
          <a:ext cx="505240" cy="273327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24847</xdr:colOff>
      <xdr:row>10</xdr:row>
      <xdr:rowOff>115956</xdr:rowOff>
    </xdr:from>
    <xdr:to>
      <xdr:col>13</xdr:col>
      <xdr:colOff>530087</xdr:colOff>
      <xdr:row>12</xdr:row>
      <xdr:rowOff>8283</xdr:rowOff>
    </xdr:to>
    <xdr:cxnSp macro="">
      <xdr:nvCxnSpPr>
        <xdr:cNvPr id="8" name="Straight Arrow Connector 7">
          <a:extLst>
            <a:ext uri="{FF2B5EF4-FFF2-40B4-BE49-F238E27FC236}">
              <a16:creationId xmlns:a16="http://schemas.microsoft.com/office/drawing/2014/main" id="{2C65837C-C2CC-7672-1450-F06869A5A03F}"/>
            </a:ext>
          </a:extLst>
        </xdr:cNvPr>
        <xdr:cNvCxnSpPr/>
      </xdr:nvCxnSpPr>
      <xdr:spPr>
        <a:xfrm flipH="1">
          <a:off x="7992717" y="2070652"/>
          <a:ext cx="505240" cy="273327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13</xdr:row>
      <xdr:rowOff>0</xdr:rowOff>
    </xdr:from>
    <xdr:to>
      <xdr:col>13</xdr:col>
      <xdr:colOff>505240</xdr:colOff>
      <xdr:row>14</xdr:row>
      <xdr:rowOff>79092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EEC646AB-218B-4DCB-B632-9719A7AB0336}"/>
            </a:ext>
          </a:extLst>
        </xdr:cNvPr>
        <xdr:cNvCxnSpPr/>
      </xdr:nvCxnSpPr>
      <xdr:spPr>
        <a:xfrm flipH="1">
          <a:off x="7963647" y="2472765"/>
          <a:ext cx="505240" cy="265856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14</xdr:col>
      <xdr:colOff>537882</xdr:colOff>
      <xdr:row>15</xdr:row>
      <xdr:rowOff>149412</xdr:rowOff>
    </xdr:from>
    <xdr:to>
      <xdr:col>17</xdr:col>
      <xdr:colOff>463176</xdr:colOff>
      <xdr:row>19</xdr:row>
      <xdr:rowOff>153286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167692E-5D39-E569-11D8-DE96701E79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10800000">
          <a:off x="9114117" y="2995706"/>
          <a:ext cx="1763059" cy="75093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437030</xdr:colOff>
      <xdr:row>13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81BCF3A-11C8-406D-B2B3-104CEED703BA}"/>
            </a:ext>
          </a:extLst>
        </xdr:cNvPr>
        <xdr:cNvSpPr txBox="1"/>
      </xdr:nvSpPr>
      <xdr:spPr>
        <a:xfrm>
          <a:off x="20674480" y="6686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twoCellAnchor editAs="oneCell">
    <xdr:from>
      <xdr:col>7</xdr:col>
      <xdr:colOff>3126962</xdr:colOff>
      <xdr:row>3</xdr:row>
      <xdr:rowOff>179367</xdr:rowOff>
    </xdr:from>
    <xdr:to>
      <xdr:col>7</xdr:col>
      <xdr:colOff>5737791</xdr:colOff>
      <xdr:row>5</xdr:row>
      <xdr:rowOff>190500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71733A7-F336-4D8F-B8D1-C9C1943EE1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573212" y="750867"/>
          <a:ext cx="2610829" cy="550883"/>
        </a:xfrm>
        <a:prstGeom prst="rect">
          <a:avLst/>
        </a:prstGeom>
      </xdr:spPr>
    </xdr:pic>
    <xdr:clientData/>
  </xdr:twoCellAnchor>
  <xdr:oneCellAnchor>
    <xdr:from>
      <xdr:col>7</xdr:col>
      <xdr:colOff>3253962</xdr:colOff>
      <xdr:row>20</xdr:row>
      <xdr:rowOff>258742</xdr:rowOff>
    </xdr:from>
    <xdr:ext cx="2610829" cy="550883"/>
    <xdr:pic>
      <xdr:nvPicPr>
        <xdr:cNvPr id="5" name="Picture 4">
          <a:extLst>
            <a:ext uri="{FF2B5EF4-FFF2-40B4-BE49-F238E27FC236}">
              <a16:creationId xmlns:a16="http://schemas.microsoft.com/office/drawing/2014/main" id="{F717D057-AC43-4BA0-B01F-42F166447D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700212" y="4116367"/>
          <a:ext cx="2610829" cy="550883"/>
        </a:xfrm>
        <a:prstGeom prst="rect">
          <a:avLst/>
        </a:prstGeom>
      </xdr:spPr>
    </xdr:pic>
    <xdr:clientData/>
  </xdr:oneCellAnchor>
  <xdr:oneCellAnchor>
    <xdr:from>
      <xdr:col>7</xdr:col>
      <xdr:colOff>3126962</xdr:colOff>
      <xdr:row>15</xdr:row>
      <xdr:rowOff>179367</xdr:rowOff>
    </xdr:from>
    <xdr:ext cx="2610829" cy="550883"/>
    <xdr:pic>
      <xdr:nvPicPr>
        <xdr:cNvPr id="6" name="Picture 5">
          <a:extLst>
            <a:ext uri="{FF2B5EF4-FFF2-40B4-BE49-F238E27FC236}">
              <a16:creationId xmlns:a16="http://schemas.microsoft.com/office/drawing/2014/main" id="{4A3A065E-000C-4890-BA7B-79878715B5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573212" y="750867"/>
          <a:ext cx="2610829" cy="550883"/>
        </a:xfrm>
        <a:prstGeom prst="rect">
          <a:avLst/>
        </a:prstGeom>
      </xdr:spPr>
    </xdr:pic>
    <xdr:clientData/>
  </xdr:oneCellAnchor>
  <xdr:oneCellAnchor>
    <xdr:from>
      <xdr:col>9</xdr:col>
      <xdr:colOff>437030</xdr:colOff>
      <xdr:row>40</xdr:row>
      <xdr:rowOff>0</xdr:rowOff>
    </xdr:from>
    <xdr:ext cx="184731" cy="264560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57ACF533-5151-4B91-A72D-E03388E08751}"/>
            </a:ext>
          </a:extLst>
        </xdr:cNvPr>
        <xdr:cNvSpPr txBox="1"/>
      </xdr:nvSpPr>
      <xdr:spPr>
        <a:xfrm>
          <a:off x="21303130" y="110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3238500</xdr:colOff>
      <xdr:row>37</xdr:row>
      <xdr:rowOff>200603</xdr:rowOff>
    </xdr:from>
    <xdr:ext cx="2713182" cy="468179"/>
    <xdr:pic>
      <xdr:nvPicPr>
        <xdr:cNvPr id="9" name="Picture 8">
          <a:extLst>
            <a:ext uri="{FF2B5EF4-FFF2-40B4-BE49-F238E27FC236}">
              <a16:creationId xmlns:a16="http://schemas.microsoft.com/office/drawing/2014/main" id="{E972B380-A8AF-4436-BA9D-B12EB484E4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7684750" y="9376353"/>
          <a:ext cx="2713182" cy="468179"/>
        </a:xfrm>
        <a:prstGeom prst="rect">
          <a:avLst/>
        </a:prstGeom>
      </xdr:spPr>
    </xdr:pic>
    <xdr:clientData/>
  </xdr:oneCellAnchor>
  <xdr:oneCellAnchor>
    <xdr:from>
      <xdr:col>9</xdr:col>
      <xdr:colOff>437030</xdr:colOff>
      <xdr:row>42</xdr:row>
      <xdr:rowOff>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7D9C1A19-3F5E-4C3C-96A3-010AFE02D9E3}"/>
            </a:ext>
          </a:extLst>
        </xdr:cNvPr>
        <xdr:cNvSpPr txBox="1"/>
      </xdr:nvSpPr>
      <xdr:spPr>
        <a:xfrm>
          <a:off x="21614280" y="958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3120571</xdr:colOff>
      <xdr:row>43</xdr:row>
      <xdr:rowOff>142875</xdr:rowOff>
    </xdr:from>
    <xdr:ext cx="2839357" cy="532994"/>
    <xdr:pic>
      <xdr:nvPicPr>
        <xdr:cNvPr id="12" name="Picture 11">
          <a:extLst>
            <a:ext uri="{FF2B5EF4-FFF2-40B4-BE49-F238E27FC236}">
              <a16:creationId xmlns:a16="http://schemas.microsoft.com/office/drawing/2014/main" id="{F30A40C2-7135-49C1-B818-CB950F03DB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7566821" y="12176125"/>
          <a:ext cx="2839357" cy="532994"/>
        </a:xfrm>
        <a:prstGeom prst="rect">
          <a:avLst/>
        </a:prstGeom>
      </xdr:spPr>
    </xdr:pic>
    <xdr:clientData/>
  </xdr:oneCellAnchor>
  <xdr:twoCellAnchor editAs="oneCell">
    <xdr:from>
      <xdr:col>8</xdr:col>
      <xdr:colOff>333375</xdr:colOff>
      <xdr:row>26</xdr:row>
      <xdr:rowOff>15875</xdr:rowOff>
    </xdr:from>
    <xdr:to>
      <xdr:col>12</xdr:col>
      <xdr:colOff>164404</xdr:colOff>
      <xdr:row>30</xdr:row>
      <xdr:rowOff>222250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6EBAC43-4CD4-79F1-04F0-E616F666DD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8542000" y="7493000"/>
          <a:ext cx="2307529" cy="1285875"/>
        </a:xfrm>
        <a:prstGeom prst="rect">
          <a:avLst/>
        </a:prstGeom>
      </xdr:spPr>
    </xdr:pic>
    <xdr:clientData/>
  </xdr:twoCellAnchor>
  <xdr:oneCellAnchor>
    <xdr:from>
      <xdr:col>8</xdr:col>
      <xdr:colOff>333375</xdr:colOff>
      <xdr:row>30</xdr:row>
      <xdr:rowOff>269875</xdr:rowOff>
    </xdr:from>
    <xdr:ext cx="2307529" cy="1285875"/>
    <xdr:pic>
      <xdr:nvPicPr>
        <xdr:cNvPr id="14" name="Picture 13">
          <a:extLst>
            <a:ext uri="{FF2B5EF4-FFF2-40B4-BE49-F238E27FC236}">
              <a16:creationId xmlns:a16="http://schemas.microsoft.com/office/drawing/2014/main" id="{129313CD-DF5D-46DB-96E8-3F83107D23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8542000" y="8826500"/>
          <a:ext cx="2307529" cy="1285875"/>
        </a:xfrm>
        <a:prstGeom prst="rect">
          <a:avLst/>
        </a:prstGeom>
      </xdr:spPr>
    </xdr:pic>
    <xdr:clientData/>
  </xdr:oneCellAnchor>
  <xdr:twoCellAnchor editAs="oneCell">
    <xdr:from>
      <xdr:col>7</xdr:col>
      <xdr:colOff>181428</xdr:colOff>
      <xdr:row>51</xdr:row>
      <xdr:rowOff>9072</xdr:rowOff>
    </xdr:from>
    <xdr:to>
      <xdr:col>7</xdr:col>
      <xdr:colOff>5370285</xdr:colOff>
      <xdr:row>53</xdr:row>
      <xdr:rowOff>60620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357D0252-6414-41BE-AD5D-E31DD82099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246428" y="1336222"/>
          <a:ext cx="5188857" cy="1042148"/>
        </a:xfrm>
        <a:prstGeom prst="rect">
          <a:avLst/>
        </a:prstGeom>
      </xdr:spPr>
    </xdr:pic>
    <xdr:clientData/>
  </xdr:twoCellAnchor>
  <xdr:twoCellAnchor editAs="oneCell">
    <xdr:from>
      <xdr:col>7</xdr:col>
      <xdr:colOff>3254375</xdr:colOff>
      <xdr:row>26</xdr:row>
      <xdr:rowOff>79375</xdr:rowOff>
    </xdr:from>
    <xdr:to>
      <xdr:col>7</xdr:col>
      <xdr:colOff>5675841</xdr:colOff>
      <xdr:row>29</xdr:row>
      <xdr:rowOff>95250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BF03C166-A15A-9149-4708-F20BAAE8D8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4144625" y="7604125"/>
          <a:ext cx="2421466" cy="825500"/>
        </a:xfrm>
        <a:prstGeom prst="rect">
          <a:avLst/>
        </a:prstGeom>
      </xdr:spPr>
    </xdr:pic>
    <xdr:clientData/>
  </xdr:twoCellAnchor>
  <xdr:twoCellAnchor editAs="oneCell">
    <xdr:from>
      <xdr:col>7</xdr:col>
      <xdr:colOff>3190875</xdr:colOff>
      <xdr:row>31</xdr:row>
      <xdr:rowOff>158750</xdr:rowOff>
    </xdr:from>
    <xdr:to>
      <xdr:col>7</xdr:col>
      <xdr:colOff>5519207</xdr:colOff>
      <xdr:row>34</xdr:row>
      <xdr:rowOff>142875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C528A363-F1C5-B915-B433-58ED0C32CE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4081125" y="9080500"/>
          <a:ext cx="2328332" cy="7937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437030</xdr:colOff>
      <xdr:row>3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230ED1BC-ED4D-4901-ACE9-26725D9B286F}"/>
            </a:ext>
          </a:extLst>
        </xdr:cNvPr>
        <xdr:cNvSpPr txBox="1"/>
      </xdr:nvSpPr>
      <xdr:spPr>
        <a:xfrm>
          <a:off x="22242930" y="1860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twoCellAnchor editAs="oneCell">
    <xdr:from>
      <xdr:col>8</xdr:col>
      <xdr:colOff>2422071</xdr:colOff>
      <xdr:row>3</xdr:row>
      <xdr:rowOff>190500</xdr:rowOff>
    </xdr:from>
    <xdr:to>
      <xdr:col>8</xdr:col>
      <xdr:colOff>5261428</xdr:colOff>
      <xdr:row>5</xdr:row>
      <xdr:rowOff>78969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365F35A-11A8-26E8-0B7A-A9AA64BD04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786428" y="734786"/>
          <a:ext cx="2839357" cy="541612"/>
        </a:xfrm>
        <a:prstGeom prst="rect">
          <a:avLst/>
        </a:prstGeom>
      </xdr:spPr>
    </xdr:pic>
    <xdr:clientData/>
  </xdr:twoCellAnchor>
  <xdr:twoCellAnchor editAs="oneCell">
    <xdr:from>
      <xdr:col>8</xdr:col>
      <xdr:colOff>2657929</xdr:colOff>
      <xdr:row>8</xdr:row>
      <xdr:rowOff>36285</xdr:rowOff>
    </xdr:from>
    <xdr:to>
      <xdr:col>8</xdr:col>
      <xdr:colOff>5845827</xdr:colOff>
      <xdr:row>10</xdr:row>
      <xdr:rowOff>99785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F802313D-8CCD-9A33-AB6D-80B090018E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022286" y="2213428"/>
          <a:ext cx="3187898" cy="571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unavailablevn.sharepoint.com/sites/COMMERCIAL/Shared%20Documents/General/2-CUSTOMER-FOLDER/TOMORROWLAND/5-SS26/2-PRODUCTION/3-MCR/TOMORROWLAND_SS26_FESTIVAL%20X%202_PRODUCTION_MCR.xlsx" TargetMode="External"/><Relationship Id="rId1" Type="http://schemas.openxmlformats.org/officeDocument/2006/relationships/externalLinkPath" Target="/sites/COMMERCIAL/Shared%20Documents/General/2-CUSTOMER-FOLDER/TOMORROWLAND/5-SS26/2-PRODUCTION/3-MCR/TOMORROWLAND_SS26_FESTIVAL%20X%202_PRODUCTION_MC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asterPO"/>
      <sheetName val="SpreadSheet"/>
      <sheetName val="MCR"/>
      <sheetName val="Summary"/>
    </sheetNames>
    <sheetDataSet>
      <sheetData sheetId="0"/>
      <sheetData sheetId="1"/>
      <sheetData sheetId="2">
        <row r="7">
          <cell r="E7" t="str">
            <v>SS26F-F128</v>
          </cell>
          <cell r="F7" t="str">
            <v>C0057-HOD211</v>
          </cell>
          <cell r="G7" t="str">
            <v>BOARDING HOODIE WOMEN NIGHT OWL</v>
          </cell>
          <cell r="H7" t="str">
            <v>HOODIE</v>
          </cell>
          <cell r="I7" t="str">
            <v>TOMORROWLAND_SS26_FESTIVAL PART 2</v>
          </cell>
          <cell r="J7" t="str">
            <v>FLEECE_100% COTTON_SOLID ANTI STAINING_330_S0003
RIB 2X2_97% COTTON 3% SPANDEX_SOLID ANTI STAINING_390_S0003
TWILL_100% COTTON_SOLID_260_S0073</v>
          </cell>
          <cell r="K7" t="str">
            <v>EMB PANEL AT BACK
PRINT PANEL AT BACK+ FRONT</v>
          </cell>
          <cell r="L7" t="str">
            <v>NIGHT OWL</v>
          </cell>
          <cell r="M7">
            <v>50</v>
          </cell>
        </row>
        <row r="8">
          <cell r="E8" t="str">
            <v>SS26T-M003</v>
          </cell>
          <cell r="F8" t="str">
            <v>C0057-SST283</v>
          </cell>
          <cell r="G8" t="str">
            <v>BOARDING TSHIRT MEN BLACK</v>
          </cell>
          <cell r="H8" t="str">
            <v>SS TEE</v>
          </cell>
          <cell r="I8" t="str">
            <v>TOMORROWLAND_SS26_FESTIVAL PART 2</v>
          </cell>
          <cell r="J8" t="str">
            <v>TWILL_100% COTTON_SOLID_260_S0073</v>
          </cell>
          <cell r="K8" t="str">
            <v>EMB PANEL AT BACK
PRINT PANEL AT BACK+ FRONT</v>
          </cell>
          <cell r="L8" t="str">
            <v>BLACK</v>
          </cell>
          <cell r="M8">
            <v>470</v>
          </cell>
        </row>
        <row r="9">
          <cell r="E9" t="str">
            <v>SS26F-M027</v>
          </cell>
          <cell r="F9" t="str">
            <v>C0057-HOD212</v>
          </cell>
          <cell r="G9" t="str">
            <v>BOARDING ZIP HOODIE MEN BLACK</v>
          </cell>
          <cell r="H9" t="str">
            <v>HOODIE</v>
          </cell>
          <cell r="I9" t="str">
            <v>TOMORROWLAND_SS26_FESTIVAL PART 2</v>
          </cell>
          <cell r="J9" t="str">
            <v>TWILL_100% COTTON_SOLID_260_S0073
FLEECE_100% COTTON_SOLID ANTI STAINING_330_S0003
RIB 2X2_97% COTTON 3% SPANDEX_SOLID ANTI STAINING_390_S0003</v>
          </cell>
          <cell r="K9" t="str">
            <v>EMB PANEL AT BACK
PRINT PANEL AT BACK+ FRONT</v>
          </cell>
          <cell r="L9" t="str">
            <v>BLACK</v>
          </cell>
          <cell r="M9">
            <v>303</v>
          </cell>
        </row>
        <row r="10">
          <cell r="E10" t="str">
            <v>SS26F-M028</v>
          </cell>
          <cell r="F10" t="str">
            <v>C0057-HOD213</v>
          </cell>
          <cell r="G10" t="str">
            <v>CARGO STAMP HOODIE MEN BLACK</v>
          </cell>
          <cell r="H10" t="str">
            <v>HOODIE</v>
          </cell>
          <cell r="I10" t="str">
            <v>TOMORROWLAND_SS26_FESTIVAL PART 2</v>
          </cell>
          <cell r="J10" t="str">
            <v>FLEECE_100% COTTON_SOLID_330_S0003
RIB 2X2_97% COTTON 3% SPANDEX_SOLID_390_S0003</v>
          </cell>
          <cell r="K10" t="str">
            <v>PRINT PANEL  AT FRONT</v>
          </cell>
          <cell r="L10" t="str">
            <v>BLACK</v>
          </cell>
          <cell r="M10">
            <v>230</v>
          </cell>
        </row>
        <row r="11">
          <cell r="E11" t="str">
            <v>SS26F-F043</v>
          </cell>
          <cell r="F11" t="str">
            <v>C0057-HOD214</v>
          </cell>
          <cell r="G11" t="str">
            <v>CARGO STAMP HOODIE WOMEN NINE IRON</v>
          </cell>
          <cell r="H11" t="str">
            <v>HOODIE</v>
          </cell>
          <cell r="I11" t="str">
            <v>TOMORROWLAND_SS26_FESTIVAL PART 2</v>
          </cell>
          <cell r="J11" t="str">
            <v>FLEECE_100% COTTON_SOLID_330_S0003
RIB 2X2_97% COTTON 3% SPANDEX_SOLID_390_S0003</v>
          </cell>
          <cell r="K11" t="str">
            <v>PRINT PANEL  AT FRONT</v>
          </cell>
          <cell r="L11" t="str">
            <v>NINE IRON</v>
          </cell>
          <cell r="M11">
            <v>20</v>
          </cell>
        </row>
        <row r="12">
          <cell r="E12" t="str">
            <v>SS26T-M118</v>
          </cell>
          <cell r="F12" t="str">
            <v>C0057-TNK035</v>
          </cell>
          <cell r="G12" t="str">
            <v>CARGO STAMP TANK TOP MEN MERMAID</v>
          </cell>
          <cell r="H12" t="str">
            <v>TANK TOP</v>
          </cell>
          <cell r="I12" t="str">
            <v>TOMORROWLAND_SS26_FESTIVAL PART 2</v>
          </cell>
          <cell r="J12" t="str">
            <v>SINGLE JERSEY_100% COTTON_SOLID_190_S0004
RIB 1X1_100% COTTON_SOLID_260_S0004</v>
          </cell>
          <cell r="K12" t="str">
            <v>PRINT PANEL  AT FRONT</v>
          </cell>
          <cell r="L12" t="str">
            <v>MERMAID</v>
          </cell>
          <cell r="M12">
            <v>402</v>
          </cell>
        </row>
        <row r="13">
          <cell r="E13" t="str">
            <v>SS26T-M004</v>
          </cell>
          <cell r="F13" t="str">
            <v>C0057-SST284</v>
          </cell>
          <cell r="G13" t="str">
            <v>CARGO STAMP TSHIRT MEN BLACK</v>
          </cell>
          <cell r="H13" t="str">
            <v>SS TEE</v>
          </cell>
          <cell r="I13" t="str">
            <v>TOMORROWLAND_SS26_FESTIVAL PART 2</v>
          </cell>
          <cell r="J13" t="str">
            <v>SINGLE JERSEY_100% COTTON_SOLID_190_S0004
RIB 1X1_100% COTTON_SOLID_260_S0004</v>
          </cell>
          <cell r="K13" t="str">
            <v>PRINT PANEL  AT FRONT</v>
          </cell>
          <cell r="L13" t="str">
            <v>BLACK</v>
          </cell>
          <cell r="M13">
            <v>591</v>
          </cell>
        </row>
        <row r="14">
          <cell r="E14" t="str">
            <v>SS26F-F041</v>
          </cell>
          <cell r="F14" t="str">
            <v>C0057-HOD215</v>
          </cell>
          <cell r="G14" t="str">
            <v>ETCH ICON HOODIE WOMEN OFF WHITE</v>
          </cell>
          <cell r="H14" t="str">
            <v>HOODIE</v>
          </cell>
          <cell r="I14" t="str">
            <v>TOMORROWLAND_SS26_FESTIVAL PART 2</v>
          </cell>
          <cell r="J14" t="str">
            <v>FLEECE_100% COTTON_SOLID_330_S0003
RIB 2X2_97% COTTON 3% SPANDEX_SOLID_390_S0003</v>
          </cell>
          <cell r="K14" t="str">
            <v>PRINT PANEL. AT BACK
EMB PANEL AT FRONT</v>
          </cell>
          <cell r="L14" t="str">
            <v>OFF WHITE</v>
          </cell>
          <cell r="M14">
            <v>100</v>
          </cell>
        </row>
        <row r="15">
          <cell r="E15" t="str">
            <v>SS26T-F016</v>
          </cell>
          <cell r="F15" t="str">
            <v>C0057-SST285</v>
          </cell>
          <cell r="G15" t="str">
            <v>ETCH ICON TSHIRTWOMEN OFF WHITE</v>
          </cell>
          <cell r="H15" t="str">
            <v>SS TEE</v>
          </cell>
          <cell r="I15" t="str">
            <v>TOMORROWLAND_SS26_FESTIVAL PART 2</v>
          </cell>
          <cell r="J15" t="str">
            <v>SINGLE JERSEY_100% COTTON_SOLID_190_S0079
RIB 1X1_100% COTTON_SOLID_260_S0079</v>
          </cell>
          <cell r="K15" t="str">
            <v>PRINT PANEL. AT BACK
EMB PANEL AT FRONT</v>
          </cell>
          <cell r="L15" t="str">
            <v>OFF WHITE</v>
          </cell>
          <cell r="M15">
            <v>240</v>
          </cell>
        </row>
        <row r="16">
          <cell r="E16" t="str">
            <v>SS26R-F140</v>
          </cell>
          <cell r="F16" t="str">
            <v>C0057-DRS001</v>
          </cell>
          <cell r="G16" t="str">
            <v>FLORA ICON RIB MAXI RIB DRESS WOMEN BLACK</v>
          </cell>
          <cell r="H16" t="str">
            <v>DRESS</v>
          </cell>
          <cell r="I16" t="str">
            <v>TOMORROWLAND_SS26_FESTIVAL PART 2</v>
          </cell>
          <cell r="J16" t="str">
            <v>RIB 2X1_95% COTTON 5% SPANDEX_SOLID_400_S0004</v>
          </cell>
          <cell r="K16" t="str">
            <v>EMB PANEL AT FRONT</v>
          </cell>
          <cell r="L16" t="str">
            <v>BLACK</v>
          </cell>
          <cell r="M16">
            <v>332</v>
          </cell>
        </row>
        <row r="17">
          <cell r="E17" t="str">
            <v>SS26T-F018</v>
          </cell>
          <cell r="F17" t="str">
            <v>C0057-TNK025</v>
          </cell>
          <cell r="G17" t="str">
            <v>FLORA ICON RIB TANK TOP WOMEN BLACK</v>
          </cell>
          <cell r="H17" t="str">
            <v>TANK TOP</v>
          </cell>
          <cell r="I17" t="str">
            <v>TOMORROWLAND_SS26_FESTIVAL PART 2</v>
          </cell>
          <cell r="J17" t="str">
            <v>RIB 2X1_95% COTTON 5% SPANDEX_SOLID_400_S0004</v>
          </cell>
          <cell r="K17" t="str">
            <v>EMB PANEL AT FRONT</v>
          </cell>
          <cell r="L17" t="str">
            <v>BLACK</v>
          </cell>
          <cell r="M17">
            <v>411</v>
          </cell>
        </row>
        <row r="18">
          <cell r="E18" t="str">
            <v>SS26F-F042</v>
          </cell>
          <cell r="F18" t="str">
            <v>C0057-CRW060</v>
          </cell>
          <cell r="G18" t="str">
            <v>FLOWER STAMP SWEATSHIRT WOMEN STONE BLUE</v>
          </cell>
          <cell r="H18" t="str">
            <v>CREW NECK</v>
          </cell>
          <cell r="I18" t="str">
            <v>TOMORROWLAND_SS26_FESTIVAL PART 2</v>
          </cell>
          <cell r="J18" t="str">
            <v>FLEECE_100% COTTON_PFD_310_S0003
RIB 2X2_97% COTTON 3% SPANDEX_PFD_390_S0003</v>
          </cell>
          <cell r="K18" t="str">
            <v>EMB GARMENT AT FRONT
PRINT GARMENT AT BACK
COLD DYE ON GARMENT</v>
          </cell>
          <cell r="L18" t="str">
            <v>STONE BLUE</v>
          </cell>
          <cell r="M18">
            <v>110</v>
          </cell>
        </row>
        <row r="19">
          <cell r="E19" t="str">
            <v>SS26T-M107</v>
          </cell>
          <cell r="F19" t="str">
            <v>C0057-TNK043</v>
          </cell>
          <cell r="G19" t="str">
            <v>FLOWER STAMP TANK TOP MEN WINETASTING</v>
          </cell>
          <cell r="H19" t="str">
            <v>TANK TOP</v>
          </cell>
          <cell r="I19" t="str">
            <v>TOMORROWLAND_SS26_FESTIVAL PART 2</v>
          </cell>
          <cell r="J19" t="str">
            <v>SINGLE JERSEY_100% COTTON_PFD_190_S0004
RIB 1X1_100% COTTON_PFD_260_S0004</v>
          </cell>
          <cell r="K19" t="str">
            <v>PRINT GARMENT AT BACK
EMB GARMENT AT FRONT
COLD DYE ON GARMENT</v>
          </cell>
          <cell r="L19" t="str">
            <v>WINETASTING</v>
          </cell>
          <cell r="M19">
            <v>500</v>
          </cell>
        </row>
        <row r="20">
          <cell r="E20" t="str">
            <v>SS26T-M007</v>
          </cell>
          <cell r="F20" t="str">
            <v>C0057-SST286</v>
          </cell>
          <cell r="G20" t="str">
            <v>FLOWER STAMP TSHIRT MEN STONE BLUE</v>
          </cell>
          <cell r="H20" t="str">
            <v>SS TEE</v>
          </cell>
          <cell r="I20" t="str">
            <v>TOMORROWLAND_SS26_FESTIVAL PART 2</v>
          </cell>
          <cell r="J20" t="str">
            <v>SINGLE JERSEY_100% COTTON_PFD_190_S0004
RIB 1X1_100% COTTON_PFD_260_S0004</v>
          </cell>
          <cell r="K20" t="str">
            <v>EMB GARMENT AT FRONT
PRINT GARMENT AT BACK
COLD DYE ON GARMENT</v>
          </cell>
          <cell r="L20" t="str">
            <v>STONE BLUE</v>
          </cell>
          <cell r="M20">
            <v>170</v>
          </cell>
        </row>
        <row r="21">
          <cell r="E21" t="str">
            <v>SS26T-F123</v>
          </cell>
          <cell r="F21" t="str">
            <v>C0057-TNK044</v>
          </cell>
          <cell r="G21" t="str">
            <v>ICON RIB TANK TOP WOMEN NIRVANA PINK</v>
          </cell>
          <cell r="H21" t="str">
            <v>TANK TOP</v>
          </cell>
          <cell r="I21" t="str">
            <v>TOMORROWLAND_SS26_FESTIVAL PART 2</v>
          </cell>
          <cell r="J21" t="str">
            <v>RIB 2X1_95% COTTON 5% SPANDEX_SOLID_400_S0004</v>
          </cell>
          <cell r="K21" t="str">
            <v>EMB PANEL AT FRONT</v>
          </cell>
          <cell r="L21" t="str">
            <v>NIRVANA PINK</v>
          </cell>
          <cell r="M21">
            <v>301</v>
          </cell>
        </row>
        <row r="22">
          <cell r="E22" t="str">
            <v>SS26T-F116</v>
          </cell>
          <cell r="F22" t="str">
            <v>C0057-TNK045</v>
          </cell>
          <cell r="G22" t="str">
            <v>ICON RIB TANK TOP WOMEN SALT AIR</v>
          </cell>
          <cell r="H22" t="str">
            <v>TANK TOP</v>
          </cell>
          <cell r="I22" t="str">
            <v>TOMORROWLAND_SS26_FESTIVAL PART 2</v>
          </cell>
          <cell r="J22" t="str">
            <v>RIB 2X1_95% COTTON 5% SPANDEX_SOLID_400_S0004</v>
          </cell>
          <cell r="K22" t="str">
            <v>EMB PANEL AT FRONT</v>
          </cell>
          <cell r="L22" t="str">
            <v>SALT AIR</v>
          </cell>
          <cell r="M22">
            <v>450</v>
          </cell>
        </row>
        <row r="23">
          <cell r="E23" t="str">
            <v>SS26T-F122</v>
          </cell>
          <cell r="F23" t="str">
            <v>C0057-SST287</v>
          </cell>
          <cell r="G23" t="str">
            <v>LIVE TODAY SOCCER JERSEY DRESS WINETASTING</v>
          </cell>
          <cell r="H23" t="str">
            <v>SS TEE</v>
          </cell>
          <cell r="I23" t="str">
            <v>TOMORROWLAND_SS26_FESTIVAL PART 2</v>
          </cell>
          <cell r="J23" t="str">
            <v>MESH_100% POLYESTER_SOLID ANTI STAINING_140_S0077</v>
          </cell>
          <cell r="K23" t="str">
            <v>-PRINT SUBLIMATION
- PRINT PANEL AT FRONT+ BACK
-HEATSTRANFER PANEL AT FRONT+ SLEEVES</v>
          </cell>
          <cell r="L23" t="str">
            <v>WINETASTING</v>
          </cell>
          <cell r="M23">
            <v>723</v>
          </cell>
        </row>
        <row r="24">
          <cell r="E24" t="str">
            <v>SS26T-M126</v>
          </cell>
          <cell r="F24" t="str">
            <v>C0057-PSS021</v>
          </cell>
          <cell r="G24" t="str">
            <v>LIVE TODAY SOCCER JERSEY TSHIRT BLACK</v>
          </cell>
          <cell r="H24" t="str">
            <v>POLO (SS)</v>
          </cell>
          <cell r="I24" t="str">
            <v>TOMORROWLAND_SS26_FESTIVAL PART 2</v>
          </cell>
          <cell r="J24" t="str">
            <v>MESH_100% POLYESTER_SOLID ANTI STAINING_140_S0077</v>
          </cell>
          <cell r="K24" t="str">
            <v>-PRINT SUBLIMATION
- PRINT PANEL AT FRONT+ BACK
-HEATSTRANFER PANEL AT FRONT+ SLEEVES</v>
          </cell>
          <cell r="L24" t="str">
            <v>BLACK</v>
          </cell>
          <cell r="M24">
            <v>1017</v>
          </cell>
        </row>
        <row r="25">
          <cell r="E25" t="str">
            <v>SS26T-M113</v>
          </cell>
          <cell r="F25" t="str">
            <v>C0057-PSS022</v>
          </cell>
          <cell r="G25" t="str">
            <v>LIVE TODAY SOCCER JERSEY TSHIRT GREEN HERON</v>
          </cell>
          <cell r="H25" t="str">
            <v>POLO (SS)</v>
          </cell>
          <cell r="I25" t="str">
            <v>TOMORROWLAND_SS26_FESTIVAL PART 2</v>
          </cell>
          <cell r="J25" t="str">
            <v>MESH_100% POLYESTER_SOLID ANTI STAINING_140_S0077</v>
          </cell>
          <cell r="K25" t="str">
            <v>- PRINT SUBLIMATION
- PRINT PANEL AT FRONT+ BACK
-HEATSTRANFER PANEL AT FRONT+ SLEEVES</v>
          </cell>
          <cell r="L25" t="str">
            <v>GREEN HERON</v>
          </cell>
          <cell r="M25">
            <v>638</v>
          </cell>
        </row>
        <row r="26">
          <cell r="E26" t="str">
            <v>FW25F-F040</v>
          </cell>
          <cell r="F26" t="str">
            <v>C0057-HOD216</v>
          </cell>
          <cell r="G26" t="str">
            <v>SPARKLE BUTTERFLY HOODIE WOMEN BLACK</v>
          </cell>
          <cell r="H26" t="str">
            <v>HOODIE</v>
          </cell>
          <cell r="I26" t="str">
            <v>TOMORROWLAND_SS26_FESTIVAL PART 2</v>
          </cell>
          <cell r="J26" t="str">
            <v>FLEECE_100% COTTON_SOLID_330_S0003
RIB 2X2_97% COTTON 3% SPANDEX_SOLID_390_S0003</v>
          </cell>
          <cell r="K26" t="str">
            <v>Print: FOIL_PANEL AT FRONT
Emb: RHINESTONE HEAT TRANSFER _PANEL AT FRONT</v>
          </cell>
          <cell r="L26" t="str">
            <v>BLACK</v>
          </cell>
          <cell r="M26">
            <v>932</v>
          </cell>
        </row>
        <row r="27">
          <cell r="E27" t="str">
            <v>SS26R-F138</v>
          </cell>
          <cell r="F27" t="str">
            <v>C0057-SST288</v>
          </cell>
          <cell r="G27" t="str">
            <v>SPARKLE BUTTERFLY MINI TSHIRT DRESS WOMEN BLACK</v>
          </cell>
          <cell r="H27" t="str">
            <v>SS TEE</v>
          </cell>
          <cell r="I27" t="str">
            <v>TOMORROWLAND_SS26_FESTIVAL PART 2</v>
          </cell>
          <cell r="J27" t="str">
            <v>SINGLE JERSEY_100% COTTON_SOLID_230_S0004
RIB 1X1_100% COTTON_SOLID_320_S0004</v>
          </cell>
          <cell r="K27" t="str">
            <v>Print: FOIL_PANEL AT FRONT
Emb: RHINESTONE HEAT TRANSFER _PANEL AT FRONT</v>
          </cell>
          <cell r="L27" t="str">
            <v>BLACK</v>
          </cell>
          <cell r="M27">
            <v>540</v>
          </cell>
        </row>
        <row r="28">
          <cell r="E28" t="str">
            <v>SS26R-F139</v>
          </cell>
          <cell r="F28" t="str">
            <v>C0057-SST288</v>
          </cell>
          <cell r="G28" t="str">
            <v>SPARKLE BUTTERFLY MINI TSHIRT DRESS WOMEN WHITE</v>
          </cell>
          <cell r="H28" t="str">
            <v>SS TEE</v>
          </cell>
          <cell r="I28" t="str">
            <v>TOMORROWLAND_SS26_FESTIVAL PART 2</v>
          </cell>
          <cell r="J28" t="str">
            <v>SINGLE JERSEY_100% COTTON_SOLID_230_S0004
RIB 1X1_100% COTTON_SOLID_320_S0004</v>
          </cell>
          <cell r="K28" t="str">
            <v>Print: FOIL_PANEL AT FRONT
Emb: RHINESTONE HEAT TRANSFER _PANEL AT FRONT</v>
          </cell>
          <cell r="L28" t="str">
            <v>WHITE</v>
          </cell>
          <cell r="M28">
            <v>882</v>
          </cell>
        </row>
        <row r="29">
          <cell r="E29" t="str">
            <v>FW25T-F047</v>
          </cell>
          <cell r="F29" t="str">
            <v>C0057-SST290</v>
          </cell>
          <cell r="G29" t="str">
            <v>SPARKLE BUTTERFLY TSHIRT WOMEN BLACK</v>
          </cell>
          <cell r="H29" t="str">
            <v>SS TEE</v>
          </cell>
          <cell r="I29" t="str">
            <v>TOMORROWLAND_SS26_FESTIVAL PART 2</v>
          </cell>
          <cell r="J29" t="str">
            <v>SINGLE JERSEY_100% COTTON_SOLID_230_S0004
RIB 1X1_100% COTTON_SOLID_320_S0004</v>
          </cell>
          <cell r="K29" t="str">
            <v>Print: FOIL_PANEL AT FRONT
Emb: RHINESTONE HEAT TRANSFER _PANEL AT FRONT</v>
          </cell>
          <cell r="L29" t="str">
            <v>BLACK</v>
          </cell>
          <cell r="M29">
            <v>1000</v>
          </cell>
        </row>
        <row r="30">
          <cell r="E30" t="str">
            <v>SS26F-M030</v>
          </cell>
          <cell r="F30" t="str">
            <v>C0057-HOD201</v>
          </cell>
          <cell r="G30" t="str">
            <v>UNITY STAMP HOODIE MEN STONE BLUE</v>
          </cell>
          <cell r="H30" t="str">
            <v>HOODIE</v>
          </cell>
          <cell r="I30" t="str">
            <v>TOMORROWLAND_SS26_FESTIVAL PART 2</v>
          </cell>
          <cell r="J30" t="str">
            <v>FLEECE_100% COTTON_SOLID_330_S0003
RIB 2X2_97% COTTON 3% SPANDEX_SOLID_390_S0003</v>
          </cell>
          <cell r="K30" t="str">
            <v>EMB PANEL AT FRONT+BACK</v>
          </cell>
          <cell r="L30" t="str">
            <v>STONE BLUE</v>
          </cell>
          <cell r="M30">
            <v>720</v>
          </cell>
        </row>
        <row r="31">
          <cell r="E31" t="str">
            <v>SS26F-F051</v>
          </cell>
          <cell r="F31" t="str">
            <v>C0057-CRW061</v>
          </cell>
          <cell r="G31" t="str">
            <v>UNITY STAMP SWEATSHIRT WOMEN BLACK</v>
          </cell>
          <cell r="H31" t="str">
            <v>CREW NECK</v>
          </cell>
          <cell r="I31" t="str">
            <v>TOMORROWLAND_SS26_FESTIVAL PART 2</v>
          </cell>
          <cell r="J31" t="str">
            <v>FLEECE_100% COTTON_SOLID_330_S0003
RIB 2X2_97% COTTON 3% SPANDEX_SOLID_390_S0003</v>
          </cell>
          <cell r="K31" t="str">
            <v xml:space="preserve">PRINT PANEL AT BACK
EMB GRADIENT PANEL AT FRONT
</v>
          </cell>
          <cell r="L31" t="str">
            <v>BLACK</v>
          </cell>
          <cell r="M31">
            <v>993</v>
          </cell>
        </row>
        <row r="32">
          <cell r="E32" t="str">
            <v>SS26T-M013</v>
          </cell>
          <cell r="F32" t="str">
            <v>C0057-SST264</v>
          </cell>
          <cell r="G32" t="str">
            <v>UNITY STAMP TSHIRT MEN BLACK</v>
          </cell>
          <cell r="H32" t="str">
            <v>SS TEE</v>
          </cell>
          <cell r="I32" t="str">
            <v>TOMORROWLAND_SS26_FESTIVAL PART 2</v>
          </cell>
          <cell r="J32" t="str">
            <v>SINGLE JERSEY_100% COTTON_SOLID_190_S0004
RIB 1X1_100% COTTON_SOLID_260_S0004</v>
          </cell>
          <cell r="K32" t="str">
            <v xml:space="preserve">PRINT PANEL AT BACK
EMB GRADIENT PANEL AT FRONT
</v>
          </cell>
          <cell r="L32" t="str">
            <v>BLACK</v>
          </cell>
          <cell r="M32">
            <v>2351</v>
          </cell>
        </row>
        <row r="33">
          <cell r="E33" t="str">
            <v>SS26T-M006</v>
          </cell>
          <cell r="F33" t="str">
            <v>C0057-SST292</v>
          </cell>
          <cell r="G33" t="str">
            <v>UNITY STAMP TSHIRT MEN OFF WHITE</v>
          </cell>
          <cell r="H33" t="str">
            <v>SS TEE</v>
          </cell>
          <cell r="I33" t="str">
            <v>TOMORROWLAND_SS26_FESTIVAL PART 2</v>
          </cell>
          <cell r="J33" t="str">
            <v>SINGLE JERSEY_100% COTTON_SOLID_230_S0004
RIB 1X1_100% COTTON_SOLID_320_S0004</v>
          </cell>
          <cell r="K33" t="str">
            <v>EMB PANEL AT FRONT+ BACK</v>
          </cell>
          <cell r="L33" t="str">
            <v>OFF WHITE</v>
          </cell>
          <cell r="M33">
            <v>660</v>
          </cell>
        </row>
        <row r="34">
          <cell r="E34" t="str">
            <v>SS26T-M009</v>
          </cell>
          <cell r="F34" t="str">
            <v>C0057-SST293</v>
          </cell>
          <cell r="G34" t="str">
            <v>UNITY STAMP TSHIRT MEN STONE BLUE</v>
          </cell>
          <cell r="H34" t="str">
            <v>SS TEE</v>
          </cell>
          <cell r="I34" t="str">
            <v>TOMORROWLAND_SS26_FESTIVAL PART 2</v>
          </cell>
          <cell r="J34" t="str">
            <v>SINGLE JERSEY_100% COTTON_SOLID_230_S0004
RIB 1X1_100% COTTON_SOLID_320_S0004</v>
          </cell>
          <cell r="K34" t="str">
            <v>EMB PANEL AT FRONT+ BACK</v>
          </cell>
          <cell r="L34" t="str">
            <v>STONE BLUE</v>
          </cell>
          <cell r="M34">
            <v>1023</v>
          </cell>
        </row>
        <row r="35">
          <cell r="E35" t="str">
            <v>SS26T-M005</v>
          </cell>
          <cell r="F35" t="str">
            <v>C0057-SST294</v>
          </cell>
          <cell r="G35" t="str">
            <v>XRAY BLOSSOM TSHIRT MEN BLACK</v>
          </cell>
          <cell r="H35" t="str">
            <v>SS TEE</v>
          </cell>
          <cell r="I35" t="str">
            <v>TOMORROWLAND_SS26_FESTIVAL PART 2</v>
          </cell>
          <cell r="J35" t="str">
            <v>SINGLE JERSEY_100% COTTON_SOLID_190_S0004
RIB 1X1_100% COTTON_SOLID_260_S0004</v>
          </cell>
          <cell r="K35" t="str">
            <v>PRINT PANEL AT BACK
EMB PANEL AT FRONT</v>
          </cell>
          <cell r="L35" t="str">
            <v>BLACK</v>
          </cell>
          <cell r="M35">
            <v>2792</v>
          </cell>
        </row>
        <row r="36">
          <cell r="E36" t="str">
            <v>SS26T-M008</v>
          </cell>
          <cell r="F36" t="str">
            <v>C0057-SST295</v>
          </cell>
          <cell r="G36" t="str">
            <v>XRAY BLOSSOM TSHIRT MEN OFF WHITE</v>
          </cell>
          <cell r="H36" t="str">
            <v>SS TEE</v>
          </cell>
          <cell r="I36" t="str">
            <v>TOMORROWLAND_SS26_FESTIVAL PART 2</v>
          </cell>
          <cell r="J36" t="str">
            <v>SINGLE JERSEY_100% COTTON_SOLID_190_S0004
RIB 1X1_100% COTTON_SOLID_260_S0004</v>
          </cell>
          <cell r="K36" t="str">
            <v>PRINT PANEL AT BACK
EMB PANEL AT FRONT</v>
          </cell>
          <cell r="L36" t="str">
            <v>OFF WHITE</v>
          </cell>
          <cell r="M36">
            <v>1260</v>
          </cell>
        </row>
        <row r="37">
          <cell r="E37" t="str">
            <v>SS26T-F017</v>
          </cell>
          <cell r="F37" t="str">
            <v>C0057-SST296</v>
          </cell>
          <cell r="G37" t="str">
            <v>XRAY BLOSSOM TSHIRT WOMEN NIRVANA PINK</v>
          </cell>
          <cell r="H37" t="str">
            <v>SS TEE</v>
          </cell>
          <cell r="I37" t="str">
            <v>TOMORROWLAND_SS26_FESTIVAL PART 2</v>
          </cell>
          <cell r="J37" t="str">
            <v>SINGLE JERSEY_100% COTTON_SOLID_190_S0079
RIB 1X1_100% COTTON_SOLID_260_S0079</v>
          </cell>
          <cell r="K37" t="str">
            <v>PRINT PANEL AT BACK
EMB PANEL AT FRONT</v>
          </cell>
          <cell r="L37" t="str">
            <v>NIRVANA PINK</v>
          </cell>
          <cell r="M37">
            <v>50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S61"/>
  <sheetViews>
    <sheetView zoomScale="40" zoomScaleNormal="40" zoomScaleSheetLayoutView="55" zoomScalePageLayoutView="55" workbookViewId="0">
      <selection activeCell="E6" sqref="E6"/>
    </sheetView>
  </sheetViews>
  <sheetFormatPr defaultColWidth="9.453125" defaultRowHeight="24"/>
  <cols>
    <col min="1" max="1" width="27" style="98" customWidth="1"/>
    <col min="2" max="2" width="14.54296875" style="10" customWidth="1"/>
    <col min="3" max="3" width="28.54296875" style="10" customWidth="1"/>
    <col min="4" max="4" width="27.54296875" style="10" customWidth="1"/>
    <col min="5" max="5" width="21.453125" style="10" customWidth="1"/>
    <col min="6" max="6" width="20.1796875" style="10" customWidth="1"/>
    <col min="7" max="7" width="23.81640625" style="89" customWidth="1"/>
    <col min="8" max="8" width="9.453125" style="10"/>
    <col min="9" max="9" width="24.453125" style="10" customWidth="1"/>
    <col min="10" max="10" width="12.453125" style="10" customWidth="1"/>
    <col min="11" max="11" width="18" style="10" customWidth="1"/>
    <col min="12" max="12" width="23" style="81" customWidth="1"/>
    <col min="13" max="13" width="27.54296875" style="81" customWidth="1"/>
    <col min="14" max="14" width="31.81640625" style="10" customWidth="1"/>
    <col min="15" max="15" width="13.453125" style="10" bestFit="1" customWidth="1"/>
    <col min="16" max="16" width="13.54296875" style="10" bestFit="1" customWidth="1"/>
    <col min="17" max="16384" width="9.453125" style="10"/>
  </cols>
  <sheetData>
    <row r="1" spans="1:19" ht="28.5" customHeight="1">
      <c r="A1" s="92"/>
      <c r="B1" s="4"/>
      <c r="C1" s="5"/>
      <c r="D1" s="4"/>
      <c r="E1" s="4"/>
      <c r="F1" s="4"/>
      <c r="G1" s="6"/>
      <c r="H1" s="4"/>
      <c r="I1" s="4"/>
      <c r="J1" s="4"/>
      <c r="K1" s="4"/>
      <c r="L1" s="7"/>
      <c r="M1" s="8" t="s">
        <v>0</v>
      </c>
      <c r="N1" s="9" t="s">
        <v>1</v>
      </c>
    </row>
    <row r="2" spans="1:19" ht="28.5" customHeight="1">
      <c r="A2" s="92"/>
      <c r="B2" s="4"/>
      <c r="C2" s="5"/>
      <c r="D2" s="4"/>
      <c r="E2" s="4"/>
      <c r="F2" s="4"/>
      <c r="G2" s="6"/>
      <c r="H2" s="4"/>
      <c r="I2" s="4"/>
      <c r="J2" s="4"/>
      <c r="K2" s="4"/>
      <c r="L2" s="7"/>
      <c r="M2" s="8" t="s">
        <v>2</v>
      </c>
      <c r="N2" s="11" t="s">
        <v>3</v>
      </c>
    </row>
    <row r="3" spans="1:19" ht="28.5" customHeight="1">
      <c r="A3" s="93"/>
      <c r="B3" s="12"/>
      <c r="C3" s="13"/>
      <c r="D3" s="12"/>
      <c r="E3" s="12"/>
      <c r="F3" s="12"/>
      <c r="G3" s="14"/>
      <c r="H3" s="12"/>
      <c r="I3" s="12"/>
      <c r="J3" s="12"/>
      <c r="K3" s="12"/>
      <c r="L3" s="15"/>
      <c r="M3" s="8" t="s">
        <v>4</v>
      </c>
      <c r="N3" s="16">
        <v>1</v>
      </c>
    </row>
    <row r="4" spans="1:19" ht="10.4" customHeight="1">
      <c r="A4" s="92"/>
      <c r="B4" s="4"/>
      <c r="C4" s="13"/>
      <c r="D4" s="4"/>
      <c r="E4" s="4"/>
      <c r="F4" s="12"/>
      <c r="G4" s="14"/>
      <c r="H4" s="12"/>
      <c r="I4" s="12"/>
      <c r="J4" s="4"/>
      <c r="K4" s="4"/>
      <c r="L4" s="17"/>
      <c r="M4" s="18"/>
      <c r="N4" s="19"/>
    </row>
    <row r="5" spans="1:19" ht="30.75" customHeight="1">
      <c r="A5" s="94" t="s">
        <v>5</v>
      </c>
      <c r="C5" s="99"/>
      <c r="D5" s="20"/>
      <c r="E5" s="21"/>
      <c r="F5" s="146" t="s">
        <v>6</v>
      </c>
      <c r="G5" s="147"/>
      <c r="H5" s="148" t="s">
        <v>7</v>
      </c>
      <c r="I5" s="149"/>
      <c r="J5" s="22"/>
      <c r="K5" s="22"/>
      <c r="L5" s="23"/>
      <c r="M5" s="24" t="s">
        <v>8</v>
      </c>
      <c r="N5" s="25">
        <v>45960</v>
      </c>
    </row>
    <row r="6" spans="1:19" ht="30.75" customHeight="1">
      <c r="A6" s="95" t="s">
        <v>9</v>
      </c>
      <c r="B6" s="26"/>
      <c r="D6" s="27"/>
      <c r="E6" s="21"/>
      <c r="F6" s="146" t="s">
        <v>10</v>
      </c>
      <c r="G6" s="147"/>
      <c r="H6" s="150" t="s">
        <v>162</v>
      </c>
      <c r="I6" s="151"/>
      <c r="J6" s="22"/>
      <c r="K6" s="22"/>
      <c r="L6" s="23"/>
      <c r="M6" s="24" t="s">
        <v>11</v>
      </c>
      <c r="N6" s="28" t="s">
        <v>161</v>
      </c>
    </row>
    <row r="7" spans="1:19" ht="30.75" customHeight="1">
      <c r="A7" s="95" t="s">
        <v>12</v>
      </c>
      <c r="B7" s="156"/>
      <c r="C7" s="156"/>
      <c r="D7" s="29"/>
      <c r="E7" s="21"/>
      <c r="F7" s="146" t="s">
        <v>13</v>
      </c>
      <c r="G7" s="147"/>
      <c r="H7" s="152">
        <v>45960</v>
      </c>
      <c r="I7" s="153"/>
      <c r="J7" s="22"/>
      <c r="K7" s="22"/>
      <c r="L7" s="23"/>
      <c r="M7" s="24" t="s">
        <v>14</v>
      </c>
      <c r="N7" s="30" t="s">
        <v>70</v>
      </c>
    </row>
    <row r="8" spans="1:19" ht="30.75" customHeight="1">
      <c r="A8" s="96" t="s">
        <v>15</v>
      </c>
      <c r="B8" s="160"/>
      <c r="C8" s="160"/>
      <c r="D8" s="31"/>
      <c r="E8" s="21"/>
      <c r="F8" s="146" t="s">
        <v>16</v>
      </c>
      <c r="G8" s="147"/>
      <c r="H8" s="152"/>
      <c r="I8" s="153"/>
      <c r="J8" s="32"/>
      <c r="K8" s="32"/>
      <c r="L8" s="23"/>
      <c r="M8" s="24" t="s">
        <v>17</v>
      </c>
      <c r="N8" s="33" t="s">
        <v>163</v>
      </c>
      <c r="O8" s="34"/>
      <c r="P8" s="34"/>
    </row>
    <row r="9" spans="1:19" ht="5.9" customHeight="1">
      <c r="A9" s="97"/>
      <c r="B9" s="35"/>
      <c r="C9" s="36"/>
      <c r="D9" s="35"/>
      <c r="E9" s="12"/>
      <c r="F9" s="35"/>
      <c r="G9" s="37"/>
      <c r="H9" s="35"/>
      <c r="I9" s="35"/>
      <c r="J9" s="12"/>
      <c r="K9" s="12"/>
      <c r="L9" s="38"/>
      <c r="M9" s="18"/>
      <c r="N9" s="19"/>
    </row>
    <row r="10" spans="1:19" ht="96">
      <c r="A10" s="39" t="s">
        <v>18</v>
      </c>
      <c r="B10" s="39" t="s">
        <v>19</v>
      </c>
      <c r="C10" s="40" t="s">
        <v>20</v>
      </c>
      <c r="D10" s="39" t="s">
        <v>21</v>
      </c>
      <c r="E10" s="39" t="s">
        <v>22</v>
      </c>
      <c r="F10" s="41" t="s">
        <v>23</v>
      </c>
      <c r="G10" s="39" t="s">
        <v>24</v>
      </c>
      <c r="H10" s="41" t="s">
        <v>25</v>
      </c>
      <c r="I10" s="42" t="s">
        <v>26</v>
      </c>
      <c r="J10" s="42" t="s">
        <v>27</v>
      </c>
      <c r="K10" s="42" t="s">
        <v>28</v>
      </c>
      <c r="L10" s="43" t="s">
        <v>29</v>
      </c>
      <c r="M10" s="43" t="s">
        <v>30</v>
      </c>
      <c r="N10" s="41" t="s">
        <v>31</v>
      </c>
      <c r="R10" s="34"/>
      <c r="S10" s="34"/>
    </row>
    <row r="11" spans="1:19" ht="118.5" customHeight="1">
      <c r="A11" s="90" t="s">
        <v>32</v>
      </c>
      <c r="B11" s="90"/>
      <c r="C11" s="46" t="s">
        <v>33</v>
      </c>
      <c r="D11" s="47" t="s">
        <v>34</v>
      </c>
      <c r="E11" s="90" t="s">
        <v>35</v>
      </c>
      <c r="F11" s="47" t="s">
        <v>34</v>
      </c>
      <c r="G11" s="48" t="s">
        <v>36</v>
      </c>
      <c r="H11" s="49" t="s">
        <v>37</v>
      </c>
      <c r="I11" s="139">
        <f>'DETAIL QUANTITY _ MEN'!N5</f>
        <v>4210</v>
      </c>
      <c r="J11" s="44">
        <v>0</v>
      </c>
      <c r="K11" s="44">
        <f t="shared" ref="K11" si="0">I11-J11</f>
        <v>4210</v>
      </c>
      <c r="L11" s="91"/>
      <c r="M11" s="45">
        <f>K11*L11</f>
        <v>0</v>
      </c>
      <c r="N11" s="154" t="s">
        <v>69</v>
      </c>
    </row>
    <row r="12" spans="1:19" ht="118.5" customHeight="1">
      <c r="A12" s="90" t="s">
        <v>32</v>
      </c>
      <c r="B12" s="90"/>
      <c r="C12" s="46" t="s">
        <v>33</v>
      </c>
      <c r="D12" s="47" t="s">
        <v>34</v>
      </c>
      <c r="E12" s="90" t="s">
        <v>35</v>
      </c>
      <c r="F12" s="47" t="s">
        <v>34</v>
      </c>
      <c r="G12" s="48" t="s">
        <v>38</v>
      </c>
      <c r="H12" s="49" t="s">
        <v>37</v>
      </c>
      <c r="I12" s="139">
        <f>'DETAIL QUANTITY _ MEN'!N4</f>
        <v>17670</v>
      </c>
      <c r="J12" s="44">
        <v>0</v>
      </c>
      <c r="K12" s="44">
        <f t="shared" ref="K12" si="1">I12-J12</f>
        <v>17670</v>
      </c>
      <c r="L12" s="91"/>
      <c r="M12" s="45">
        <f>K12*L12</f>
        <v>0</v>
      </c>
      <c r="N12" s="155"/>
    </row>
    <row r="13" spans="1:19" ht="21.75" customHeight="1">
      <c r="A13" s="50"/>
      <c r="B13" s="50"/>
      <c r="C13" s="51"/>
      <c r="D13" s="52"/>
      <c r="E13" s="52"/>
      <c r="F13" s="53"/>
      <c r="G13" s="54"/>
      <c r="H13" s="50"/>
      <c r="I13" s="55"/>
      <c r="J13" s="55"/>
      <c r="K13" s="55"/>
      <c r="L13" s="56"/>
      <c r="M13" s="57"/>
      <c r="N13" s="58"/>
    </row>
    <row r="14" spans="1:19" ht="33.65" customHeight="1">
      <c r="A14" s="59"/>
      <c r="B14" s="59"/>
      <c r="C14" s="60"/>
      <c r="D14" s="59"/>
      <c r="E14" s="59"/>
      <c r="F14" s="59"/>
      <c r="G14" s="61"/>
      <c r="H14" s="73" t="s">
        <v>39</v>
      </c>
      <c r="I14" s="62">
        <f>SUM(I11:I13)</f>
        <v>21880</v>
      </c>
      <c r="J14" s="63"/>
      <c r="K14" s="62">
        <f>SUM(K11:K13)</f>
        <v>21880</v>
      </c>
      <c r="L14" s="64"/>
      <c r="M14" s="65">
        <f>SUM(M11:M13)</f>
        <v>0</v>
      </c>
      <c r="N14" s="66"/>
      <c r="P14" s="140">
        <f>K14-210</f>
        <v>21670</v>
      </c>
    </row>
    <row r="15" spans="1:19" ht="21.75" customHeight="1">
      <c r="A15" s="67"/>
      <c r="B15" s="67"/>
      <c r="C15" s="68"/>
      <c r="D15" s="69"/>
      <c r="E15" s="69"/>
      <c r="F15" s="69"/>
      <c r="G15" s="70"/>
      <c r="H15" s="66"/>
      <c r="I15" s="66"/>
      <c r="J15" s="66"/>
      <c r="K15" s="66"/>
      <c r="L15" s="71"/>
      <c r="M15" s="71"/>
      <c r="N15" s="66"/>
    </row>
    <row r="16" spans="1:19" ht="21.75" customHeight="1">
      <c r="A16" s="158" t="s">
        <v>40</v>
      </c>
      <c r="B16" s="158"/>
      <c r="C16" s="72"/>
      <c r="D16" s="73"/>
      <c r="E16" s="159" t="s">
        <v>41</v>
      </c>
      <c r="F16" s="159"/>
      <c r="G16" s="159"/>
      <c r="H16" s="74"/>
      <c r="I16" s="75"/>
      <c r="J16" s="75"/>
      <c r="K16" s="75"/>
      <c r="L16" s="157" t="s">
        <v>42</v>
      </c>
      <c r="M16" s="157"/>
      <c r="N16" s="66"/>
    </row>
    <row r="17" spans="1:10" ht="21.75" customHeight="1">
      <c r="A17" s="82"/>
      <c r="B17" s="77"/>
      <c r="C17" s="78"/>
      <c r="D17" s="76"/>
      <c r="E17" s="76"/>
      <c r="F17" s="76"/>
      <c r="G17" s="79"/>
      <c r="H17" s="80"/>
      <c r="I17" s="80"/>
      <c r="J17" s="80"/>
    </row>
    <row r="18" spans="1:10" ht="21.75" customHeight="1">
      <c r="A18" s="82"/>
      <c r="B18" s="77"/>
      <c r="C18" s="78"/>
      <c r="D18" s="76"/>
      <c r="E18" s="76"/>
      <c r="F18" s="76"/>
      <c r="G18" s="79"/>
      <c r="H18" s="80"/>
      <c r="I18" s="80"/>
      <c r="J18" s="80"/>
    </row>
    <row r="19" spans="1:10" ht="21.75" customHeight="1">
      <c r="A19" s="82"/>
      <c r="B19" s="78"/>
      <c r="C19" s="78"/>
      <c r="D19" s="76"/>
      <c r="E19" s="76"/>
      <c r="F19" s="76"/>
      <c r="G19" s="83"/>
      <c r="H19" s="84"/>
      <c r="I19" s="76"/>
      <c r="J19" s="80"/>
    </row>
    <row r="20" spans="1:10" ht="21.75" customHeight="1">
      <c r="A20" s="86"/>
      <c r="B20" s="85"/>
      <c r="C20" s="77"/>
      <c r="D20" s="80"/>
      <c r="E20" s="86"/>
      <c r="F20" s="86"/>
      <c r="G20" s="87"/>
      <c r="H20" s="88"/>
      <c r="I20" s="88"/>
      <c r="J20" s="80"/>
    </row>
    <row r="21" spans="1:10" ht="21.75" customHeight="1"/>
    <row r="22" spans="1:10" ht="21.75" customHeight="1"/>
    <row r="23" spans="1:10" ht="21.75" customHeight="1"/>
    <row r="24" spans="1:10" ht="21.75" customHeight="1"/>
    <row r="25" spans="1:10" ht="21.75" customHeight="1"/>
    <row r="26" spans="1:10" ht="21.75" customHeight="1"/>
    <row r="27" spans="1:10" ht="21.75" customHeight="1"/>
    <row r="28" spans="1:10" ht="21.75" customHeight="1"/>
    <row r="29" spans="1:10" ht="21.75" customHeight="1"/>
    <row r="30" spans="1:10" ht="21.75" customHeight="1"/>
    <row r="31" spans="1:10" ht="21.75" customHeight="1"/>
    <row r="32" spans="1:10" ht="21.75" customHeight="1"/>
    <row r="33" ht="21.75" customHeight="1"/>
    <row r="34" ht="21.75" customHeight="1"/>
    <row r="35" ht="21.75" customHeight="1"/>
    <row r="36" ht="21.75" customHeight="1"/>
    <row r="37" ht="21.75" customHeight="1"/>
    <row r="38" ht="21.75" customHeight="1"/>
    <row r="39" ht="21.75" customHeight="1"/>
    <row r="40" ht="21.75" customHeight="1"/>
    <row r="41" ht="21.75" customHeight="1"/>
    <row r="42" ht="21.75" customHeight="1"/>
    <row r="43" ht="21.75" customHeight="1"/>
    <row r="44" ht="21.75" customHeight="1"/>
    <row r="45" ht="21.75" customHeight="1"/>
    <row r="46" ht="21.75" customHeight="1"/>
    <row r="47" ht="21.75" customHeight="1"/>
    <row r="48" ht="21.75" customHeight="1"/>
    <row r="49" ht="21.75" customHeight="1"/>
    <row r="50" ht="21.75" customHeight="1"/>
    <row r="51" ht="21.75" customHeight="1"/>
    <row r="52" ht="21.75" customHeight="1"/>
    <row r="53" ht="21.75" customHeight="1"/>
    <row r="54" ht="21.75" customHeight="1"/>
    <row r="55" ht="21.75" customHeight="1"/>
    <row r="56" ht="21.75" customHeight="1"/>
    <row r="57" ht="21.75" customHeight="1"/>
    <row r="58" ht="23.25" customHeight="1"/>
    <row r="59" ht="23.25" customHeight="1"/>
    <row r="60" ht="23.25" customHeight="1"/>
    <row r="61" ht="23.25" customHeight="1"/>
  </sheetData>
  <mergeCells count="14">
    <mergeCell ref="N11:N12"/>
    <mergeCell ref="B7:C7"/>
    <mergeCell ref="F7:G7"/>
    <mergeCell ref="H7:I7"/>
    <mergeCell ref="L16:M16"/>
    <mergeCell ref="A16:B16"/>
    <mergeCell ref="E16:G16"/>
    <mergeCell ref="B8:C8"/>
    <mergeCell ref="F5:G5"/>
    <mergeCell ref="H5:I5"/>
    <mergeCell ref="F6:G6"/>
    <mergeCell ref="H6:I6"/>
    <mergeCell ref="F8:G8"/>
    <mergeCell ref="H8:I8"/>
  </mergeCells>
  <phoneticPr fontId="5" type="noConversion"/>
  <printOptions horizontalCentered="1"/>
  <pageMargins left="0.25" right="0.25" top="1.0416666666666701" bottom="0.75" header="0.3" footer="0.3"/>
  <pageSetup paperSize="9" scale="32" fitToHeight="0" orientation="portrait" r:id="rId1"/>
  <headerFooter scaleWithDoc="0">
    <oddHeader xml:space="preserve">&amp;L&amp;G&amp;R&amp;"Muli,Bold"&amp;16&amp;K000000[PURCHASE ORDER PHỤ LIỆU NỘI BỘ
INTERNAL TRIMS PURCHASE ORDER]
</oddHeader>
    <oddFooter>&amp;L&amp;"Euclid Circular A SemiBold,Regular"&amp;12[UA]&amp;"Euclid Circular A,Regular"&amp;5
&amp;G&amp;R&amp;G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1A605A-F97A-49F0-8F02-645FD24B3199}">
  <sheetPr codeName="Sheet2"/>
  <dimension ref="A1:O13"/>
  <sheetViews>
    <sheetView topLeftCell="A6" zoomScale="85" zoomScaleNormal="85" workbookViewId="0">
      <selection activeCell="S22" sqref="S22"/>
    </sheetView>
  </sheetViews>
  <sheetFormatPr defaultRowHeight="14.5"/>
  <sheetData>
    <row r="1" spans="1:15" s="3" customFormat="1" ht="18.5">
      <c r="A1" s="2"/>
      <c r="B1" s="111" t="s">
        <v>48</v>
      </c>
      <c r="C1" s="111"/>
      <c r="D1" s="111"/>
      <c r="E1" s="111"/>
      <c r="F1" s="111"/>
      <c r="G1" s="111"/>
      <c r="H1" s="111"/>
      <c r="I1" s="111"/>
      <c r="J1" s="111"/>
    </row>
    <row r="2" spans="1:15">
      <c r="A2" s="1"/>
    </row>
    <row r="8" spans="1:15">
      <c r="O8" s="112" t="s">
        <v>49</v>
      </c>
    </row>
    <row r="9" spans="1:15">
      <c r="O9" s="112"/>
    </row>
    <row r="10" spans="1:15">
      <c r="O10" s="112"/>
    </row>
    <row r="11" spans="1:15">
      <c r="O11" s="112" t="s">
        <v>49</v>
      </c>
    </row>
    <row r="13" spans="1:15">
      <c r="O13" t="s">
        <v>68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94572B-B6CF-42F7-9D2A-FA470007A44F}">
  <dimension ref="A1:N55"/>
  <sheetViews>
    <sheetView tabSelected="1" zoomScale="40" zoomScaleNormal="40" workbookViewId="0">
      <selection activeCell="N20" sqref="N20"/>
    </sheetView>
  </sheetViews>
  <sheetFormatPr defaultColWidth="8.81640625" defaultRowHeight="14.5"/>
  <cols>
    <col min="1" max="1" width="31.81640625" style="104" customWidth="1"/>
    <col min="2" max="2" width="29.90625" style="104" hidden="1" customWidth="1"/>
    <col min="3" max="3" width="52.08984375" style="104" customWidth="1"/>
    <col min="4" max="4" width="20.36328125" style="104" hidden="1" customWidth="1"/>
    <col min="5" max="5" width="44.7265625" style="104" customWidth="1"/>
    <col min="6" max="6" width="16" style="106" customWidth="1"/>
    <col min="7" max="7" width="22.6328125" style="106" customWidth="1"/>
    <col min="8" max="8" width="87.7265625" style="105" customWidth="1"/>
    <col min="9" max="12" width="8.81640625" style="105"/>
    <col min="13" max="13" width="13.36328125" style="105" customWidth="1"/>
    <col min="14" max="14" width="18.08984375" style="105" customWidth="1"/>
    <col min="15" max="16384" width="8.81640625" style="105"/>
  </cols>
  <sheetData>
    <row r="1" spans="1:14">
      <c r="D1" s="104" t="s">
        <v>50</v>
      </c>
    </row>
    <row r="3" spans="1:14">
      <c r="A3" s="100" t="s">
        <v>43</v>
      </c>
      <c r="B3" s="100" t="s">
        <v>52</v>
      </c>
      <c r="C3" s="100" t="s">
        <v>44</v>
      </c>
      <c r="D3" s="100" t="s">
        <v>61</v>
      </c>
      <c r="E3" s="100" t="s">
        <v>62</v>
      </c>
      <c r="F3" s="101" t="s">
        <v>45</v>
      </c>
      <c r="G3" s="102" t="s">
        <v>51</v>
      </c>
      <c r="H3" s="109" t="s">
        <v>46</v>
      </c>
    </row>
    <row r="4" spans="1:14" ht="21" customHeight="1">
      <c r="A4" s="107" t="s">
        <v>72</v>
      </c>
      <c r="B4" s="107" t="s">
        <v>144</v>
      </c>
      <c r="C4" s="107" t="s">
        <v>85</v>
      </c>
      <c r="D4" s="110" t="s">
        <v>92</v>
      </c>
      <c r="E4" s="110" t="s">
        <v>38</v>
      </c>
      <c r="F4" s="103">
        <f>VLOOKUP(A4,[1]MCR!$E$7:$M$37,9,0)</f>
        <v>470</v>
      </c>
      <c r="G4" s="103">
        <f>ROUNDUP(F4*1.1,-1)</f>
        <v>520</v>
      </c>
      <c r="H4" s="116" t="s">
        <v>65</v>
      </c>
      <c r="M4" s="105" t="s">
        <v>38</v>
      </c>
      <c r="N4" s="138">
        <f>G14+G25+G36+G41+G52</f>
        <v>17670</v>
      </c>
    </row>
    <row r="5" spans="1:14" ht="21" customHeight="1">
      <c r="A5" s="107" t="s">
        <v>73</v>
      </c>
      <c r="B5" s="107" t="s">
        <v>145</v>
      </c>
      <c r="C5" s="107" t="s">
        <v>86</v>
      </c>
      <c r="D5" s="110" t="s">
        <v>95</v>
      </c>
      <c r="E5" s="110" t="s">
        <v>38</v>
      </c>
      <c r="F5" s="103">
        <f>VLOOKUP(A5,[1]MCR!$E$7:$M$37,9,0)</f>
        <v>303</v>
      </c>
      <c r="G5" s="103">
        <f t="shared" ref="G5:G13" si="0">ROUNDUP(F5*1.1,-1)</f>
        <v>340</v>
      </c>
      <c r="H5" s="117" t="s">
        <v>67</v>
      </c>
      <c r="M5" s="105" t="s">
        <v>36</v>
      </c>
      <c r="N5" s="105">
        <f>G19+G31+G45+G54</f>
        <v>4210</v>
      </c>
    </row>
    <row r="6" spans="1:14" ht="21" customHeight="1">
      <c r="A6" s="107" t="s">
        <v>74</v>
      </c>
      <c r="B6" s="107" t="s">
        <v>146</v>
      </c>
      <c r="C6" s="107" t="s">
        <v>147</v>
      </c>
      <c r="D6" s="110" t="s">
        <v>38</v>
      </c>
      <c r="E6" s="110" t="s">
        <v>38</v>
      </c>
      <c r="F6" s="103">
        <f>VLOOKUP(A6,[1]MCR!$E$7:$M$37,9,0)</f>
        <v>230</v>
      </c>
      <c r="G6" s="103">
        <f t="shared" si="0"/>
        <v>260</v>
      </c>
      <c r="H6" s="117" t="s">
        <v>47</v>
      </c>
      <c r="M6" s="105">
        <f>19761*1.1</f>
        <v>21737.100000000002</v>
      </c>
      <c r="N6" s="138">
        <f>SUM(N4:N5)</f>
        <v>21880</v>
      </c>
    </row>
    <row r="7" spans="1:14" ht="21" customHeight="1">
      <c r="A7" s="107" t="s">
        <v>148</v>
      </c>
      <c r="B7" s="107" t="s">
        <v>149</v>
      </c>
      <c r="C7" s="107" t="s">
        <v>150</v>
      </c>
      <c r="D7" s="110" t="s">
        <v>38</v>
      </c>
      <c r="E7" s="110" t="s">
        <v>38</v>
      </c>
      <c r="F7" s="103">
        <f>VLOOKUP(A7,[1]MCR!$E$7:$M$37,9,0)</f>
        <v>402</v>
      </c>
      <c r="G7" s="103">
        <f t="shared" si="0"/>
        <v>450</v>
      </c>
      <c r="H7" s="126"/>
      <c r="N7" s="163">
        <v>1349</v>
      </c>
    </row>
    <row r="8" spans="1:14" ht="21" customHeight="1">
      <c r="A8" s="107" t="s">
        <v>75</v>
      </c>
      <c r="B8" s="107" t="s">
        <v>151</v>
      </c>
      <c r="C8" s="107" t="s">
        <v>87</v>
      </c>
      <c r="D8" s="110" t="s">
        <v>38</v>
      </c>
      <c r="E8" s="110" t="s">
        <v>38</v>
      </c>
      <c r="F8" s="103">
        <f>VLOOKUP(A8,[1]MCR!$E$7:$M$37,9,0)</f>
        <v>591</v>
      </c>
      <c r="G8" s="103">
        <f t="shared" si="0"/>
        <v>660</v>
      </c>
      <c r="H8" s="126"/>
      <c r="N8" s="163">
        <v>2988</v>
      </c>
    </row>
    <row r="9" spans="1:14" ht="21" customHeight="1">
      <c r="A9" s="107" t="s">
        <v>76</v>
      </c>
      <c r="B9" s="107" t="s">
        <v>152</v>
      </c>
      <c r="C9" s="107" t="s">
        <v>108</v>
      </c>
      <c r="D9" s="110" t="s">
        <v>96</v>
      </c>
      <c r="E9" s="110" t="s">
        <v>38</v>
      </c>
      <c r="F9" s="103">
        <f>VLOOKUP(A9,[1]MCR!$E$7:$M$37,9,0)</f>
        <v>720</v>
      </c>
      <c r="G9" s="103">
        <f t="shared" si="0"/>
        <v>800</v>
      </c>
      <c r="H9" s="126"/>
      <c r="N9" s="138">
        <f>N6-N8-N7</f>
        <v>17543</v>
      </c>
    </row>
    <row r="10" spans="1:14" ht="21" customHeight="1">
      <c r="A10" s="107" t="s">
        <v>109</v>
      </c>
      <c r="B10" s="107" t="s">
        <v>153</v>
      </c>
      <c r="C10" s="107" t="s">
        <v>110</v>
      </c>
      <c r="D10" s="110" t="s">
        <v>38</v>
      </c>
      <c r="E10" s="110" t="s">
        <v>38</v>
      </c>
      <c r="F10" s="103">
        <f>VLOOKUP(A10,[1]MCR!$E$7:$M$37,9,0)</f>
        <v>993</v>
      </c>
      <c r="G10" s="103">
        <f t="shared" si="0"/>
        <v>1100</v>
      </c>
      <c r="H10" s="126"/>
    </row>
    <row r="11" spans="1:14" ht="21" customHeight="1">
      <c r="A11" s="107" t="s">
        <v>154</v>
      </c>
      <c r="B11" s="107" t="s">
        <v>155</v>
      </c>
      <c r="C11" s="107" t="s">
        <v>156</v>
      </c>
      <c r="D11" s="110" t="s">
        <v>97</v>
      </c>
      <c r="E11" s="110" t="s">
        <v>38</v>
      </c>
      <c r="F11" s="103">
        <f>VLOOKUP(A11,[1]MCR!$E$7:$M$37,9,0)</f>
        <v>2351</v>
      </c>
      <c r="G11" s="103">
        <f t="shared" si="0"/>
        <v>2590</v>
      </c>
      <c r="H11" s="126"/>
    </row>
    <row r="12" spans="1:14" ht="21" customHeight="1">
      <c r="A12" s="107" t="s">
        <v>81</v>
      </c>
      <c r="B12" s="107" t="s">
        <v>157</v>
      </c>
      <c r="C12" s="107" t="s">
        <v>90</v>
      </c>
      <c r="D12" s="110" t="s">
        <v>38</v>
      </c>
      <c r="E12" s="110" t="s">
        <v>38</v>
      </c>
      <c r="F12" s="103">
        <f>VLOOKUP(A12,[1]MCR!$E$7:$M$37,9,0)</f>
        <v>1023</v>
      </c>
      <c r="G12" s="103">
        <f t="shared" si="0"/>
        <v>1130</v>
      </c>
      <c r="H12" s="126"/>
    </row>
    <row r="13" spans="1:14" ht="21" customHeight="1">
      <c r="A13" s="107" t="s">
        <v>83</v>
      </c>
      <c r="B13" s="107" t="s">
        <v>158</v>
      </c>
      <c r="C13" s="107" t="s">
        <v>91</v>
      </c>
      <c r="D13" s="110" t="s">
        <v>38</v>
      </c>
      <c r="E13" s="110" t="s">
        <v>38</v>
      </c>
      <c r="F13" s="103">
        <f>VLOOKUP(A13,[1]MCR!$E$7:$M$37,9,0)</f>
        <v>2792</v>
      </c>
      <c r="G13" s="103">
        <f t="shared" si="0"/>
        <v>3080</v>
      </c>
      <c r="H13" s="126"/>
    </row>
    <row r="14" spans="1:14" ht="25.5" customHeight="1">
      <c r="A14" s="107"/>
      <c r="B14" s="107"/>
      <c r="C14" s="110"/>
      <c r="D14" s="110"/>
      <c r="E14" s="114" t="s">
        <v>63</v>
      </c>
      <c r="F14" s="115"/>
      <c r="G14" s="115">
        <f>SUM(G4:G13)</f>
        <v>10930</v>
      </c>
      <c r="H14" s="108"/>
    </row>
    <row r="15" spans="1:14" s="135" customFormat="1" ht="25.5" customHeight="1">
      <c r="A15" s="107"/>
      <c r="B15" s="107"/>
      <c r="C15" s="110"/>
      <c r="D15" s="110"/>
      <c r="E15" s="128"/>
      <c r="F15" s="129"/>
      <c r="G15" s="129"/>
      <c r="H15" s="124"/>
    </row>
    <row r="16" spans="1:14" ht="26" customHeight="1">
      <c r="A16" s="107" t="s">
        <v>80</v>
      </c>
      <c r="B16" s="107" t="s">
        <v>159</v>
      </c>
      <c r="C16" s="107" t="s">
        <v>112</v>
      </c>
      <c r="D16" s="134" t="s">
        <v>98</v>
      </c>
      <c r="E16" s="134" t="s">
        <v>104</v>
      </c>
      <c r="F16" s="103">
        <f>VLOOKUP(A16,[1]MCR!$E$7:$M$37,9,0)</f>
        <v>660</v>
      </c>
      <c r="G16" s="103">
        <f t="shared" ref="G16:G17" si="1">ROUNDUP(F16*1.1,-1)</f>
        <v>730</v>
      </c>
      <c r="H16" s="116" t="s">
        <v>65</v>
      </c>
    </row>
    <row r="17" spans="1:14" ht="21" customHeight="1">
      <c r="A17" s="107" t="s">
        <v>84</v>
      </c>
      <c r="B17" s="107" t="s">
        <v>160</v>
      </c>
      <c r="C17" s="107" t="s">
        <v>114</v>
      </c>
      <c r="D17" s="110" t="s">
        <v>98</v>
      </c>
      <c r="E17" s="110" t="s">
        <v>36</v>
      </c>
      <c r="F17" s="103">
        <f>VLOOKUP(A17,[1]MCR!$E$7:$M$37,9,0)</f>
        <v>1260</v>
      </c>
      <c r="G17" s="103">
        <f t="shared" si="1"/>
        <v>1390</v>
      </c>
      <c r="H17" s="117" t="s">
        <v>67</v>
      </c>
    </row>
    <row r="18" spans="1:14" ht="21" customHeight="1">
      <c r="A18" s="107"/>
      <c r="B18" s="107"/>
      <c r="C18" s="107"/>
      <c r="D18" s="110"/>
      <c r="E18" s="110"/>
      <c r="F18" s="103"/>
      <c r="G18" s="103"/>
      <c r="H18" s="117" t="s">
        <v>47</v>
      </c>
    </row>
    <row r="19" spans="1:14" ht="25.5" customHeight="1">
      <c r="A19" s="107"/>
      <c r="B19" s="107"/>
      <c r="C19" s="110"/>
      <c r="D19" s="110"/>
      <c r="E19" s="114" t="s">
        <v>64</v>
      </c>
      <c r="F19" s="115"/>
      <c r="G19" s="115">
        <f>SUM(G16:G18)</f>
        <v>2120</v>
      </c>
    </row>
    <row r="20" spans="1:14" ht="25.5" customHeight="1">
      <c r="A20" s="107"/>
      <c r="B20" s="107"/>
      <c r="C20" s="110"/>
      <c r="D20" s="110"/>
      <c r="E20" s="128"/>
      <c r="F20" s="129"/>
      <c r="G20" s="129"/>
    </row>
    <row r="21" spans="1:14" ht="31" customHeight="1">
      <c r="A21" s="142" t="s">
        <v>82</v>
      </c>
      <c r="B21" s="142" t="s">
        <v>130</v>
      </c>
      <c r="C21" s="142" t="s">
        <v>113</v>
      </c>
      <c r="D21" s="142" t="s">
        <v>95</v>
      </c>
      <c r="E21" s="142" t="s">
        <v>38</v>
      </c>
      <c r="F21" s="103">
        <f>VLOOKUP(A21,[1]MCR!$E$7:$M$37,9,0)</f>
        <v>500</v>
      </c>
      <c r="G21" s="103">
        <f>ROUNDUP(F21*1.1,-1)</f>
        <v>550</v>
      </c>
      <c r="H21" s="116" t="s">
        <v>65</v>
      </c>
    </row>
    <row r="22" spans="1:14" ht="21" customHeight="1">
      <c r="A22" s="107"/>
      <c r="B22" s="107"/>
      <c r="C22" s="125"/>
      <c r="D22" s="110"/>
      <c r="E22" s="110"/>
      <c r="F22" s="103"/>
      <c r="G22" s="103"/>
      <c r="H22" s="117" t="s">
        <v>102</v>
      </c>
    </row>
    <row r="23" spans="1:14" ht="37.5" customHeight="1">
      <c r="A23" s="107"/>
      <c r="B23" s="107"/>
      <c r="C23" s="125"/>
      <c r="D23" s="110"/>
      <c r="E23" s="110"/>
      <c r="F23" s="103"/>
      <c r="G23" s="103"/>
      <c r="H23" s="117" t="s">
        <v>47</v>
      </c>
      <c r="N23" s="137"/>
    </row>
    <row r="24" spans="1:14" ht="21" customHeight="1">
      <c r="A24" s="107"/>
      <c r="B24" s="107"/>
      <c r="C24" s="125"/>
      <c r="D24" s="110"/>
      <c r="E24" s="110"/>
      <c r="F24" s="103"/>
      <c r="G24" s="103"/>
      <c r="H24" s="117" t="s">
        <v>103</v>
      </c>
    </row>
    <row r="25" spans="1:14" ht="25.5" customHeight="1">
      <c r="A25" s="130"/>
      <c r="B25" s="130"/>
      <c r="C25" s="131"/>
      <c r="D25" s="131"/>
      <c r="E25" s="132" t="s">
        <v>63</v>
      </c>
      <c r="F25" s="133"/>
      <c r="G25" s="133">
        <f>SUM(G21:G24)</f>
        <v>550</v>
      </c>
    </row>
    <row r="26" spans="1:14" ht="30.5" customHeight="1">
      <c r="A26" s="107"/>
      <c r="B26" s="107"/>
      <c r="C26" s="110"/>
      <c r="D26" s="110"/>
      <c r="E26" s="128"/>
      <c r="F26" s="129"/>
      <c r="G26" s="129"/>
      <c r="H26" s="136"/>
    </row>
    <row r="27" spans="1:14" ht="21" customHeight="1">
      <c r="A27" s="107"/>
      <c r="B27" s="107"/>
      <c r="C27" s="125"/>
      <c r="D27" s="110"/>
      <c r="E27" s="110"/>
      <c r="F27" s="103"/>
      <c r="G27" s="103"/>
      <c r="H27" s="116" t="s">
        <v>65</v>
      </c>
      <c r="J27" s="105" t="s">
        <v>115</v>
      </c>
    </row>
    <row r="28" spans="1:14" ht="21" customHeight="1">
      <c r="A28" s="142" t="s">
        <v>78</v>
      </c>
      <c r="B28" s="142" t="s">
        <v>122</v>
      </c>
      <c r="C28" s="142" t="s">
        <v>88</v>
      </c>
      <c r="D28" s="142" t="s">
        <v>99</v>
      </c>
      <c r="E28" s="142" t="s">
        <v>36</v>
      </c>
      <c r="F28" s="103">
        <f>VLOOKUP(A28,[1]MCR!$E$7:$M$37,9,0)</f>
        <v>301</v>
      </c>
      <c r="G28" s="103">
        <f t="shared" ref="G28:G29" si="2">ROUNDUP(F28*1.1,-1)</f>
        <v>340</v>
      </c>
      <c r="H28" s="117" t="s">
        <v>67</v>
      </c>
    </row>
    <row r="29" spans="1:14" ht="21" customHeight="1">
      <c r="A29" s="142" t="s">
        <v>79</v>
      </c>
      <c r="B29" s="142" t="s">
        <v>123</v>
      </c>
      <c r="C29" s="142" t="s">
        <v>89</v>
      </c>
      <c r="D29" s="142" t="s">
        <v>100</v>
      </c>
      <c r="E29" s="142" t="s">
        <v>36</v>
      </c>
      <c r="F29" s="103">
        <f>VLOOKUP(A29,[1]MCR!$E$7:$M$37,9,0)</f>
        <v>450</v>
      </c>
      <c r="G29" s="103">
        <f t="shared" si="2"/>
        <v>500</v>
      </c>
      <c r="H29" s="117" t="s">
        <v>47</v>
      </c>
    </row>
    <row r="30" spans="1:14" ht="21" customHeight="1">
      <c r="A30" s="107"/>
      <c r="B30" s="107"/>
      <c r="C30" s="125"/>
      <c r="D30" s="110"/>
      <c r="E30" s="110"/>
      <c r="F30" s="103"/>
      <c r="G30" s="103"/>
      <c r="H30" s="141"/>
    </row>
    <row r="31" spans="1:14" ht="25.5" customHeight="1">
      <c r="A31" s="107"/>
      <c r="B31" s="107"/>
      <c r="C31" s="110"/>
      <c r="D31" s="110"/>
      <c r="E31" s="114" t="s">
        <v>64</v>
      </c>
      <c r="F31" s="115"/>
      <c r="G31" s="115">
        <f>SUM(G28:G30)</f>
        <v>840</v>
      </c>
    </row>
    <row r="32" spans="1:14" ht="21" customHeight="1">
      <c r="A32" s="107"/>
      <c r="B32" s="107"/>
      <c r="C32" s="125"/>
      <c r="D32" s="110"/>
      <c r="E32" s="110"/>
      <c r="F32" s="103"/>
      <c r="G32" s="103"/>
      <c r="H32" s="116" t="s">
        <v>65</v>
      </c>
      <c r="J32" s="105" t="s">
        <v>115</v>
      </c>
    </row>
    <row r="33" spans="1:8" ht="21" customHeight="1">
      <c r="A33" s="142" t="s">
        <v>124</v>
      </c>
      <c r="B33" s="142" t="s">
        <v>125</v>
      </c>
      <c r="C33" s="142" t="s">
        <v>126</v>
      </c>
      <c r="D33" s="142" t="s">
        <v>99</v>
      </c>
      <c r="E33" s="142" t="s">
        <v>38</v>
      </c>
      <c r="F33" s="103">
        <f>VLOOKUP(A33,[1]MCR!$E$7:$M$37,9,0)</f>
        <v>332</v>
      </c>
      <c r="G33" s="103">
        <f t="shared" ref="G33:G34" si="3">ROUNDUP(F33*1.1,-1)</f>
        <v>370</v>
      </c>
      <c r="H33" s="117" t="s">
        <v>67</v>
      </c>
    </row>
    <row r="34" spans="1:8" ht="21" customHeight="1">
      <c r="A34" s="142" t="s">
        <v>127</v>
      </c>
      <c r="B34" s="142" t="s">
        <v>128</v>
      </c>
      <c r="C34" s="142" t="s">
        <v>129</v>
      </c>
      <c r="D34" s="142" t="s">
        <v>100</v>
      </c>
      <c r="E34" s="142" t="s">
        <v>38</v>
      </c>
      <c r="F34" s="103">
        <f>VLOOKUP(A34,[1]MCR!$E$7:$M$37,9,0)</f>
        <v>411</v>
      </c>
      <c r="G34" s="103">
        <f t="shared" si="3"/>
        <v>460</v>
      </c>
      <c r="H34" s="117" t="s">
        <v>47</v>
      </c>
    </row>
    <row r="35" spans="1:8" ht="21" customHeight="1">
      <c r="A35" s="107"/>
      <c r="B35" s="107"/>
      <c r="C35" s="125"/>
      <c r="D35" s="110"/>
      <c r="E35" s="110"/>
      <c r="F35" s="103"/>
      <c r="G35" s="103"/>
      <c r="H35" s="141"/>
    </row>
    <row r="36" spans="1:8" ht="25.5" customHeight="1">
      <c r="A36" s="107"/>
      <c r="B36" s="107"/>
      <c r="C36" s="110"/>
      <c r="D36" s="110"/>
      <c r="E36" s="114" t="s">
        <v>64</v>
      </c>
      <c r="F36" s="115"/>
      <c r="G36" s="115">
        <f>SUM(G33:G35)</f>
        <v>830</v>
      </c>
    </row>
    <row r="37" spans="1:8" ht="25.5" customHeight="1">
      <c r="A37" s="107"/>
      <c r="B37" s="107"/>
      <c r="C37" s="110"/>
      <c r="D37" s="110"/>
      <c r="E37" s="128"/>
      <c r="F37" s="129"/>
      <c r="G37" s="129"/>
    </row>
    <row r="38" spans="1:8" ht="42.5" customHeight="1">
      <c r="A38" s="142" t="s">
        <v>117</v>
      </c>
      <c r="B38" s="142" t="s">
        <v>118</v>
      </c>
      <c r="C38" s="143" t="s">
        <v>116</v>
      </c>
      <c r="D38" s="144" t="s">
        <v>93</v>
      </c>
      <c r="E38" s="144" t="s">
        <v>38</v>
      </c>
      <c r="F38" s="103">
        <f>VLOOKUP(A38,[1]MCR!$E$7:$M$37,9,0)</f>
        <v>723</v>
      </c>
      <c r="G38" s="103">
        <f t="shared" ref="G38:G40" si="4">ROUNDUP(F38*1.1,-1)</f>
        <v>800</v>
      </c>
      <c r="H38" s="116" t="s">
        <v>101</v>
      </c>
    </row>
    <row r="39" spans="1:8" ht="37.5" customHeight="1">
      <c r="A39" s="142" t="s">
        <v>71</v>
      </c>
      <c r="B39" s="142" t="s">
        <v>119</v>
      </c>
      <c r="C39" s="143" t="s">
        <v>105</v>
      </c>
      <c r="D39" s="144" t="s">
        <v>94</v>
      </c>
      <c r="E39" s="144" t="s">
        <v>38</v>
      </c>
      <c r="F39" s="103">
        <f>VLOOKUP(A39,[1]MCR!$E$7:$M$37,9,0)</f>
        <v>1017</v>
      </c>
      <c r="G39" s="103">
        <f t="shared" si="4"/>
        <v>1120</v>
      </c>
      <c r="H39" s="117" t="s">
        <v>67</v>
      </c>
    </row>
    <row r="40" spans="1:8" ht="37.5" customHeight="1">
      <c r="A40" s="145" t="s">
        <v>107</v>
      </c>
      <c r="B40" s="142" t="s">
        <v>120</v>
      </c>
      <c r="C40" s="143" t="s">
        <v>106</v>
      </c>
      <c r="D40" s="144" t="s">
        <v>95</v>
      </c>
      <c r="E40" s="144" t="s">
        <v>38</v>
      </c>
      <c r="F40" s="103">
        <f>VLOOKUP(A40,[1]MCR!$E$7:$M$37,9,0)</f>
        <v>638</v>
      </c>
      <c r="G40" s="103">
        <f t="shared" si="4"/>
        <v>710</v>
      </c>
      <c r="H40" s="117" t="s">
        <v>47</v>
      </c>
    </row>
    <row r="41" spans="1:8" ht="25.5" customHeight="1">
      <c r="A41" s="107"/>
      <c r="B41" s="107"/>
      <c r="C41" s="110"/>
      <c r="D41" s="110"/>
      <c r="E41" s="114" t="s">
        <v>63</v>
      </c>
      <c r="F41" s="115"/>
      <c r="G41" s="127">
        <f>SUM(G38:G40)</f>
        <v>2630</v>
      </c>
      <c r="H41" s="108"/>
    </row>
    <row r="43" spans="1:8" ht="25.5" customHeight="1">
      <c r="A43" s="107"/>
      <c r="B43" s="107"/>
      <c r="C43" s="110"/>
      <c r="D43" s="110"/>
      <c r="E43" s="128"/>
      <c r="F43" s="129"/>
      <c r="G43" s="129"/>
      <c r="H43" s="108"/>
    </row>
    <row r="44" spans="1:8" ht="21" customHeight="1">
      <c r="A44" s="145" t="s">
        <v>77</v>
      </c>
      <c r="B44" s="145" t="s">
        <v>121</v>
      </c>
      <c r="C44" s="145" t="s">
        <v>111</v>
      </c>
      <c r="D44" s="145" t="s">
        <v>98</v>
      </c>
      <c r="E44" s="145" t="s">
        <v>36</v>
      </c>
      <c r="F44" s="103">
        <f>VLOOKUP(A44,[1]MCR!$E$7:$M$37,9,0)</f>
        <v>240</v>
      </c>
      <c r="G44" s="103">
        <f>ROUNDUP(F44*1.1,-1)</f>
        <v>270</v>
      </c>
      <c r="H44" s="116" t="s">
        <v>65</v>
      </c>
    </row>
    <row r="45" spans="1:8" ht="25.5" customHeight="1">
      <c r="A45" s="107"/>
      <c r="B45" s="107"/>
      <c r="C45" s="110"/>
      <c r="D45" s="110"/>
      <c r="E45" s="114" t="s">
        <v>64</v>
      </c>
      <c r="F45" s="115"/>
      <c r="G45" s="115">
        <f>SUM(G44)</f>
        <v>270</v>
      </c>
      <c r="H45" s="117" t="s">
        <v>67</v>
      </c>
    </row>
    <row r="46" spans="1:8">
      <c r="H46" s="117" t="s">
        <v>47</v>
      </c>
    </row>
    <row r="47" spans="1:8">
      <c r="H47" s="141"/>
    </row>
    <row r="49" spans="1:8" ht="21" customHeight="1">
      <c r="A49" s="145" t="s">
        <v>131</v>
      </c>
      <c r="B49" s="145" t="s">
        <v>132</v>
      </c>
      <c r="C49" s="145" t="s">
        <v>133</v>
      </c>
      <c r="D49" s="145"/>
      <c r="E49" s="144" t="s">
        <v>38</v>
      </c>
      <c r="F49" s="103">
        <f>VLOOKUP(A49,[1]MCR!$E$7:$M$37,9,0)</f>
        <v>932</v>
      </c>
      <c r="G49" s="103">
        <f t="shared" ref="G49:G51" si="5">ROUNDUP(F49*1.1,-1)</f>
        <v>1030</v>
      </c>
      <c r="H49" s="116" t="s">
        <v>65</v>
      </c>
    </row>
    <row r="50" spans="1:8" ht="21" customHeight="1">
      <c r="A50" s="145" t="s">
        <v>134</v>
      </c>
      <c r="B50" s="145" t="s">
        <v>135</v>
      </c>
      <c r="C50" s="145" t="s">
        <v>136</v>
      </c>
      <c r="D50" s="145"/>
      <c r="E50" s="144" t="s">
        <v>38</v>
      </c>
      <c r="F50" s="103">
        <f>VLOOKUP(A50,[1]MCR!$E$7:$M$37,9,0)</f>
        <v>540</v>
      </c>
      <c r="G50" s="103">
        <f t="shared" si="5"/>
        <v>600</v>
      </c>
      <c r="H50" s="117" t="s">
        <v>142</v>
      </c>
    </row>
    <row r="51" spans="1:8" ht="21" customHeight="1">
      <c r="A51" s="145" t="s">
        <v>139</v>
      </c>
      <c r="B51" s="145" t="s">
        <v>140</v>
      </c>
      <c r="C51" s="145" t="s">
        <v>141</v>
      </c>
      <c r="D51" s="145"/>
      <c r="E51" s="144" t="s">
        <v>38</v>
      </c>
      <c r="F51" s="103">
        <f>VLOOKUP(A51,[1]MCR!$E$7:$M$37,9,0)</f>
        <v>1000</v>
      </c>
      <c r="G51" s="103">
        <f t="shared" si="5"/>
        <v>1100</v>
      </c>
      <c r="H51" s="117" t="s">
        <v>143</v>
      </c>
    </row>
    <row r="52" spans="1:8" ht="38" customHeight="1">
      <c r="A52" s="107"/>
      <c r="B52" s="107"/>
      <c r="C52" s="110"/>
      <c r="D52" s="110"/>
      <c r="E52" s="114" t="s">
        <v>63</v>
      </c>
      <c r="F52" s="115"/>
      <c r="G52" s="115">
        <f>SUM(G49:G51)</f>
        <v>2730</v>
      </c>
      <c r="H52" s="108"/>
    </row>
    <row r="53" spans="1:8" ht="41" customHeight="1">
      <c r="A53" s="145" t="s">
        <v>137</v>
      </c>
      <c r="B53" s="145" t="s">
        <v>135</v>
      </c>
      <c r="C53" s="145" t="s">
        <v>138</v>
      </c>
      <c r="D53" s="145"/>
      <c r="E53" s="145" t="s">
        <v>36</v>
      </c>
      <c r="F53" s="103">
        <f>VLOOKUP(A53,[1]MCR!$E$7:$M$37,9,0)</f>
        <v>882</v>
      </c>
      <c r="G53" s="103">
        <f>ROUNDUP(F53*1.1,-1)</f>
        <v>980</v>
      </c>
      <c r="H53" s="108"/>
    </row>
    <row r="54" spans="1:8" ht="38" customHeight="1">
      <c r="A54" s="107"/>
      <c r="B54" s="107"/>
      <c r="C54" s="110"/>
      <c r="D54" s="110"/>
      <c r="E54" s="114" t="s">
        <v>64</v>
      </c>
      <c r="F54" s="115"/>
      <c r="G54" s="115">
        <f>SUM(G53)</f>
        <v>980</v>
      </c>
      <c r="H54" s="108"/>
    </row>
    <row r="55" spans="1:8">
      <c r="H55" s="108"/>
    </row>
  </sheetData>
  <autoFilter ref="A3:G21" xr:uid="{F86044A1-54B7-4A3B-BA9E-6F376B3A8AE6}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1CE1A3-1F76-425F-B3A1-6B4DA99A1617}">
  <dimension ref="A1:I11"/>
  <sheetViews>
    <sheetView topLeftCell="C1" zoomScale="70" zoomScaleNormal="70" workbookViewId="0">
      <selection activeCell="I4" sqref="I4:I6"/>
    </sheetView>
  </sheetViews>
  <sheetFormatPr defaultColWidth="8.81640625" defaultRowHeight="14.5"/>
  <cols>
    <col min="1" max="2" width="33" style="104" customWidth="1"/>
    <col min="3" max="3" width="47.6328125" style="104" customWidth="1"/>
    <col min="4" max="5" width="20.36328125" style="104" customWidth="1"/>
    <col min="6" max="6" width="16" style="106" customWidth="1"/>
    <col min="7" max="8" width="22.6328125" style="106" customWidth="1"/>
    <col min="9" max="9" width="87.7265625" style="105" customWidth="1"/>
    <col min="10" max="16384" width="8.81640625" style="105"/>
  </cols>
  <sheetData>
    <row r="1" spans="1:9">
      <c r="D1" s="104" t="s">
        <v>50</v>
      </c>
    </row>
    <row r="3" spans="1:9">
      <c r="A3" s="100" t="s">
        <v>43</v>
      </c>
      <c r="B3" s="100" t="s">
        <v>52</v>
      </c>
      <c r="C3" s="100" t="s">
        <v>44</v>
      </c>
      <c r="D3" s="100" t="s">
        <v>61</v>
      </c>
      <c r="E3" s="100" t="s">
        <v>62</v>
      </c>
      <c r="F3" s="101" t="s">
        <v>45</v>
      </c>
      <c r="G3" s="102" t="s">
        <v>51</v>
      </c>
      <c r="H3" s="102"/>
      <c r="I3" s="109" t="s">
        <v>46</v>
      </c>
    </row>
    <row r="4" spans="1:9" ht="25.5" customHeight="1">
      <c r="A4" s="107"/>
      <c r="B4" s="107" t="s">
        <v>53</v>
      </c>
      <c r="C4" s="110" t="s">
        <v>56</v>
      </c>
      <c r="D4" s="110" t="s">
        <v>59</v>
      </c>
      <c r="E4" s="110" t="s">
        <v>36</v>
      </c>
      <c r="F4" s="103">
        <f>ROUNDUP(H4*1.05,0)</f>
        <v>137</v>
      </c>
      <c r="G4" s="103">
        <f>F4+20</f>
        <v>157</v>
      </c>
      <c r="H4" s="113">
        <v>130</v>
      </c>
      <c r="I4" s="116" t="s">
        <v>65</v>
      </c>
    </row>
    <row r="5" spans="1:9" ht="25.5" customHeight="1">
      <c r="A5" s="107"/>
      <c r="B5" s="107" t="s">
        <v>55</v>
      </c>
      <c r="C5" s="110" t="s">
        <v>58</v>
      </c>
      <c r="D5" s="110" t="s">
        <v>59</v>
      </c>
      <c r="E5" s="110" t="s">
        <v>36</v>
      </c>
      <c r="F5" s="103">
        <f t="shared" ref="F5:F9" si="0">ROUNDUP(H5*1.05,0)</f>
        <v>116</v>
      </c>
      <c r="G5" s="103">
        <f t="shared" ref="G5:G9" si="1">F5+20</f>
        <v>136</v>
      </c>
      <c r="H5" s="113">
        <v>110</v>
      </c>
      <c r="I5" s="117" t="s">
        <v>67</v>
      </c>
    </row>
    <row r="6" spans="1:9" ht="25.5" customHeight="1">
      <c r="A6" s="107"/>
      <c r="B6" s="107"/>
      <c r="C6" s="110"/>
      <c r="D6" s="110"/>
      <c r="E6" s="114" t="s">
        <v>66</v>
      </c>
      <c r="F6" s="115"/>
      <c r="G6" s="115">
        <f>SUM(G4:G5)</f>
        <v>293</v>
      </c>
      <c r="H6" s="113"/>
      <c r="I6" s="117" t="s">
        <v>47</v>
      </c>
    </row>
    <row r="7" spans="1:9" ht="25.5" customHeight="1">
      <c r="A7" s="118"/>
      <c r="B7" s="118"/>
      <c r="C7" s="119"/>
      <c r="D7" s="119"/>
      <c r="E7" s="120"/>
      <c r="F7" s="121"/>
      <c r="G7" s="121"/>
      <c r="H7" s="122"/>
      <c r="I7" s="123"/>
    </row>
    <row r="8" spans="1:9" ht="25.5" customHeight="1">
      <c r="A8" s="118"/>
      <c r="B8" s="118"/>
      <c r="C8" s="119"/>
      <c r="D8" s="119"/>
      <c r="E8" s="120"/>
      <c r="F8" s="121"/>
      <c r="G8" s="121"/>
      <c r="H8" s="122"/>
      <c r="I8" s="123"/>
    </row>
    <row r="9" spans="1:9" ht="25.5" customHeight="1">
      <c r="A9" s="162"/>
      <c r="B9" s="162" t="s">
        <v>54</v>
      </c>
      <c r="C9" s="162" t="s">
        <v>57</v>
      </c>
      <c r="D9" s="162" t="s">
        <v>60</v>
      </c>
      <c r="E9" s="161" t="s">
        <v>36</v>
      </c>
      <c r="F9" s="103">
        <f t="shared" si="0"/>
        <v>221</v>
      </c>
      <c r="G9" s="161">
        <f t="shared" si="1"/>
        <v>241</v>
      </c>
      <c r="H9" s="113">
        <v>210</v>
      </c>
      <c r="I9" s="116" t="s">
        <v>65</v>
      </c>
    </row>
    <row r="10" spans="1:9">
      <c r="A10" s="162"/>
      <c r="B10" s="162"/>
      <c r="C10" s="162"/>
      <c r="D10" s="162"/>
      <c r="E10" s="161"/>
      <c r="F10" s="124"/>
      <c r="G10" s="161"/>
      <c r="I10" s="117" t="s">
        <v>67</v>
      </c>
    </row>
    <row r="11" spans="1:9">
      <c r="A11" s="162"/>
      <c r="B11" s="162"/>
      <c r="C11" s="162"/>
      <c r="D11" s="162"/>
      <c r="E11" s="114" t="s">
        <v>66</v>
      </c>
      <c r="F11" s="115"/>
      <c r="G11" s="115">
        <f>SUM(G9)</f>
        <v>241</v>
      </c>
      <c r="I11" s="117" t="s">
        <v>47</v>
      </c>
    </row>
  </sheetData>
  <autoFilter ref="A3:G5" xr:uid="{F86044A1-54B7-4A3B-BA9E-6F376B3A8AE6}"/>
  <mergeCells count="6">
    <mergeCell ref="G9:G10"/>
    <mergeCell ref="A9:A11"/>
    <mergeCell ref="B9:B11"/>
    <mergeCell ref="C9:C11"/>
    <mergeCell ref="D9:D11"/>
    <mergeCell ref="E9:E10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FD962EB702FD4AAE11AB5F7C60F514" ma:contentTypeVersion="18" ma:contentTypeDescription="Create a new document." ma:contentTypeScope="" ma:versionID="f347bc096aa37a40e30d38cbaa9ee4b2">
  <xsd:schema xmlns:xsd="http://www.w3.org/2001/XMLSchema" xmlns:xs="http://www.w3.org/2001/XMLSchema" xmlns:p="http://schemas.microsoft.com/office/2006/metadata/properties" xmlns:ns2="4bf10b48-52f7-4ad4-b1e1-de514cec68e0" xmlns:ns3="cc099e4b-e381-4360-bcff-5e1f51ab48dc" targetNamespace="http://schemas.microsoft.com/office/2006/metadata/properties" ma:root="true" ma:fieldsID="615f5c31b9545b5017a8a03a9d9eaea9" ns2:_="" ns3:_="">
    <xsd:import namespace="4bf10b48-52f7-4ad4-b1e1-de514cec68e0"/>
    <xsd:import namespace="cc099e4b-e381-4360-bcff-5e1f51ab4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f10b48-52f7-4ad4-b1e1-de514cec68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099e4b-e381-4360-bcff-5e1f51ab4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8ac3d3e-53dc-4acf-aa98-a01bd339bdde}" ma:internalName="TaxCatchAll" ma:showField="CatchAllData" ma:web="cc099e4b-e381-4360-bcff-5e1f51ab4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cc099e4b-e381-4360-bcff-5e1f51ab48dc">
      <UserInfo>
        <DisplayName/>
        <AccountId xsi:nil="true"/>
        <AccountType/>
      </UserInfo>
    </SharedWithUsers>
    <lcf76f155ced4ddcb4097134ff3c332f xmlns="4bf10b48-52f7-4ad4-b1e1-de514cec68e0">
      <Terms xmlns="http://schemas.microsoft.com/office/infopath/2007/PartnerControls"/>
    </lcf76f155ced4ddcb4097134ff3c332f>
    <TaxCatchAll xmlns="cc099e4b-e381-4360-bcff-5e1f51ab48dc" xsi:nil="true"/>
  </documentManagement>
</p:properties>
</file>

<file path=customXml/itemProps1.xml><?xml version="1.0" encoding="utf-8"?>
<ds:datastoreItem xmlns:ds="http://schemas.openxmlformats.org/officeDocument/2006/customXml" ds:itemID="{FC908CEA-99AD-4541-A415-314D04F5A5C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4DC1ABF-3F7A-4BEB-AD3D-D1868DE4714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f10b48-52f7-4ad4-b1e1-de514cec68e0"/>
    <ds:schemaRef ds:uri="cc099e4b-e381-4360-bcff-5e1f51ab48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EF22111-2CA2-4A7A-BCC2-C0B940653DBF}">
  <ds:schemaRefs>
    <ds:schemaRef ds:uri="http://schemas.microsoft.com/office/2006/metadata/properties"/>
    <ds:schemaRef ds:uri="http://schemas.microsoft.com/office/infopath/2007/PartnerControls"/>
    <ds:schemaRef ds:uri="8acacb1a-d766-4a03-bc0c-a95b168db3c7"/>
    <ds:schemaRef ds:uri="1972f4fa-a3a2-4010-a47e-cf3d6c5d1421"/>
    <ds:schemaRef ds:uri="cc099e4b-e381-4360-bcff-5e1f51ab48dc"/>
    <ds:schemaRef ds:uri="4bf10b48-52f7-4ad4-b1e1-de514cec68e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PO</vt:lpstr>
      <vt:lpstr>LAYOUT </vt:lpstr>
      <vt:lpstr>DETAIL QUANTITY _ MEN</vt:lpstr>
      <vt:lpstr>DETAIL QUANTITY _ WOMEN</vt:lpstr>
      <vt:lpstr>PO!Print_Area</vt:lpstr>
      <vt:lpstr>PO!Print_Titles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Intern Sales</dc:creator>
  <cp:keywords/>
  <dc:description/>
  <cp:lastModifiedBy>Giao Ngo Thi Quynh</cp:lastModifiedBy>
  <cp:revision/>
  <dcterms:created xsi:type="dcterms:W3CDTF">2020-11-11T02:21:38Z</dcterms:created>
  <dcterms:modified xsi:type="dcterms:W3CDTF">2025-10-30T04:18:37Z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xd_ProgID">
    <vt:lpwstr/>
  </property>
  <property fmtid="{D5CDD505-2E9C-101B-9397-08002B2CF9AE}" pid="3" name="MediaServiceImageTags">
    <vt:lpwstr/>
  </property>
  <property fmtid="{D5CDD505-2E9C-101B-9397-08002B2CF9AE}" pid="4" name="ContentTypeId">
    <vt:lpwstr>0x0101001AFD962EB702FD4AAE11AB5F7C60F514</vt:lpwstr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xd_Signature">
    <vt:bool>false</vt:bool>
  </property>
</Properties>
</file>