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1092" documentId="13_ncr:1_{E11DB73C-1ED5-4338-9B46-16860248CAE1}" xr6:coauthVersionLast="47" xr6:coauthVersionMax="47" xr10:uidLastSave="{B4C9F9C5-F551-4EED-A62B-1BB12D2C01D4}"/>
  <bookViews>
    <workbookView xWindow="750" yWindow="200" windowWidth="18240" windowHeight="10020" xr2:uid="{00000000-000D-0000-FFFF-FFFF00000000}"/>
  </bookViews>
  <sheets>
    <sheet name="PO" sheetId="2" r:id="rId1"/>
    <sheet name="LAYOUT " sheetId="5" r:id="rId2"/>
    <sheet name="DETAIL QUANTITY _ MEN" sheetId="12" r:id="rId3"/>
    <sheet name="DETAIL QUANTITY _ WOMEN" sheetId="9" state="hidden" r:id="rId4"/>
  </sheets>
  <definedNames>
    <definedName name="_xlnm._FilterDatabase" localSheetId="2" hidden="1">'DETAIL QUANTITY _ MEN'!$A$3:$H$54</definedName>
    <definedName name="_xlnm._FilterDatabase" localSheetId="3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2" l="1"/>
  <c r="O5" i="12"/>
  <c r="O4" i="12"/>
  <c r="H56" i="12"/>
  <c r="H4" i="12"/>
  <c r="H25" i="12"/>
  <c r="H24" i="12"/>
  <c r="H19" i="12"/>
  <c r="H20" i="12"/>
  <c r="H21" i="12"/>
  <c r="H22" i="12"/>
  <c r="H23" i="12"/>
  <c r="H13" i="12"/>
  <c r="H29" i="12"/>
  <c r="H51" i="12" l="1"/>
  <c r="H52" i="12"/>
  <c r="H35" i="12"/>
  <c r="H36" i="12"/>
  <c r="H45" i="12"/>
  <c r="H48" i="12" s="1"/>
  <c r="H42" i="12"/>
  <c r="H40" i="12"/>
  <c r="H41" i="12"/>
  <c r="H33" i="12"/>
  <c r="H18" i="12"/>
  <c r="H17" i="12"/>
  <c r="H27" i="12" s="1"/>
  <c r="H5" i="12"/>
  <c r="H6" i="12"/>
  <c r="H7" i="12"/>
  <c r="H8" i="12"/>
  <c r="H9" i="12"/>
  <c r="H10" i="12"/>
  <c r="H11" i="12"/>
  <c r="H12" i="12"/>
  <c r="H14" i="12"/>
  <c r="H15" i="12" l="1"/>
  <c r="H43" i="12"/>
  <c r="H54" i="12"/>
  <c r="H37" i="12"/>
  <c r="F4" i="9"/>
  <c r="I12" i="2" l="1"/>
  <c r="I11" i="2"/>
  <c r="F5" i="9"/>
  <c r="G5" i="9" s="1"/>
  <c r="F9" i="9"/>
  <c r="G9" i="9" s="1"/>
  <c r="G11" i="9" s="1"/>
  <c r="G4" i="9"/>
  <c r="K11" i="2" l="1"/>
  <c r="G6" i="9"/>
  <c r="M11" i="2" l="1"/>
  <c r="K12" i="2"/>
  <c r="K14" i="2" l="1"/>
  <c r="P14" i="2" s="1"/>
  <c r="I14" i="2"/>
  <c r="M12" i="2"/>
  <c r="M14" i="2" s="1"/>
</calcChain>
</file>

<file path=xl/sharedStrings.xml><?xml version="1.0" encoding="utf-8"?>
<sst xmlns="http://schemas.openxmlformats.org/spreadsheetml/2006/main" count="307" uniqueCount="179">
  <si>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</si>
  <si>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</si>
  <si>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</si>
  <si>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</si>
  <si>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</si>
  <si>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</si>
  <si>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</si>
  <si>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</si>
  <si>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</si>
  <si>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</si>
  <si>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</si>
  <si>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</si>
  <si>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</si>
  <si>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</si>
  <si>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</si>
  <si>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</si>
  <si>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</si>
  <si>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</si>
  <si>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</si>
  <si>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</si>
  <si>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</si>
  <si>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</si>
  <si>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</si>
  <si>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</si>
  <si>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</si>
  <si>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</si>
  <si>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</si>
  <si>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</si>
  <si>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</si>
  <si>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</si>
  <si>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</si>
  <si>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</si>
  <si>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</si>
  <si>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</si>
  <si>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</si>
  <si>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</si>
  <si>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</si>
  <si>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</si>
  <si>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</si>
  <si>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</si>
  <si>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</si>
  <si>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</si>
  <si>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</si>
  <si>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</si>
  <si>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</si>
  <si>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</si>
  <si>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</si>
  <si>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</si>
  <si>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</si>
  <si>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</si>
  <si>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</si>
  <si>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</si>
  <si>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</si>
  <si>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</si>
  <si>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</si>
  <si>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</si>
  <si>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</si>
  <si>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</si>
  <si>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</si>
  <si>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</si>
  <si>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</si>
  <si>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</si>
  <si>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</si>
  <si>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</si>
  <si>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</si>
  <si>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</si>
  <si>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</si>
  <si>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</si>
  <si>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ĐỔI THÔNG TIN ĐỊA CHỈ THÀNH (lưu ý là số 12 phải ở dòng số 2 như hình)</t>
  </si>
  <si>
    <t>CẦN GỬI LAYOUT CHO KHÁCH DUYỆT TRƯỚC KHI ĐẶT HÀNG SẢN XUẤT</t>
  </si>
  <si>
    <t>T25  SS26   G2944</t>
  </si>
  <si>
    <t>SS26T-M126</t>
  </si>
  <si>
    <t>SS26T-M004</t>
  </si>
  <si>
    <t>SS26F-M030</t>
  </si>
  <si>
    <t>SS26T-F016</t>
  </si>
  <si>
    <t>SS26T-M006</t>
  </si>
  <si>
    <t>SS26T-M009</t>
  </si>
  <si>
    <t>SS26T-M005</t>
  </si>
  <si>
    <t>SS26T-M008</t>
  </si>
  <si>
    <t>CARGO STAMP TSHIRT MEN BLACK</t>
  </si>
  <si>
    <t>UNITY STAMP TSHIRT MEN STONE BLUE</t>
  </si>
  <si>
    <t>XRAY BLOSSOM TSHIRT MEN BLACK</t>
  </si>
  <si>
    <t>NIGHT OWL</t>
  </si>
  <si>
    <t>MAHOGANY</t>
  </si>
  <si>
    <t>WINETASTING</t>
  </si>
  <si>
    <t>NINE IRON</t>
  </si>
  <si>
    <t>STONE BLUE</t>
  </si>
  <si>
    <t>MARSHMELLOW</t>
  </si>
  <si>
    <t>THÀNH PHẦN: 100% POLYESTER</t>
  </si>
  <si>
    <t xml:space="preserve">- Follow symbol như layout bên cạnh </t>
  </si>
  <si>
    <t>thêm dòng note phía dưới biểu tượng "WASH SEPARATELY"</t>
  </si>
  <si>
    <t xml:space="preserve">WHITE </t>
  </si>
  <si>
    <t>LIVE TODAY SOCCER JERSEY TSHIRT BLACK</t>
  </si>
  <si>
    <t>LIVE TODAY SOCCER JERSEY TSHIRT GREEN HERON</t>
  </si>
  <si>
    <t>SS26T-M113</t>
  </si>
  <si>
    <t>UNITY STAMP HOODIE MEN STONE BLUE</t>
  </si>
  <si>
    <t>ETCH ICON TSHIRT WOMEN OFF WHITE</t>
  </si>
  <si>
    <t>UNITY STAMP TSHIRT MEN OFF WHITE</t>
  </si>
  <si>
    <t>XRAY BLOSSOM TSHIRT MEN OFF WHITE</t>
  </si>
  <si>
    <t>FW25F-F040</t>
  </si>
  <si>
    <t>SPARKLE BUTTERFLY HOODIE WOMEN BLACK</t>
  </si>
  <si>
    <t>FW25T-F047</t>
  </si>
  <si>
    <t>SPARKLE BUTTERFLY TSHIRT WOMEN BLACK</t>
  </si>
  <si>
    <t>- Follow symbol như layout ở dưới</t>
  </si>
  <si>
    <t>PHÍA DƯỚI SYMBOL THÊM DÒNG " WASH INSIDE OUT"</t>
  </si>
  <si>
    <t>SS26T-M013</t>
  </si>
  <si>
    <t>UNITY STAMP TSHIRT MEN BLACK</t>
  </si>
  <si>
    <t>ERP</t>
  </si>
  <si>
    <t>GIAO/ QUYNH</t>
  </si>
  <si>
    <t>SS26- FESTIVAL X 3</t>
  </si>
  <si>
    <t>C0057-LST022</t>
  </si>
  <si>
    <t>SS26T-F021</t>
  </si>
  <si>
    <t>C0057-SST282</t>
  </si>
  <si>
    <t>BONITA TSHIRT WOMEN PINK</t>
  </si>
  <si>
    <t>C0057-SST316</t>
  </si>
  <si>
    <t>SS26T-M012</t>
  </si>
  <si>
    <t>THEME THOUGHT LONGSLEEVE MEN NINE IRON</t>
  </si>
  <si>
    <t>SS26T-F020</t>
  </si>
  <si>
    <t>C0057-SST201</t>
  </si>
  <si>
    <t>XRAY BLOSSOM TSHIRT WOMEN WHITE</t>
  </si>
  <si>
    <t>C0057-PSS023</t>
  </si>
  <si>
    <t>C0057-PSS024</t>
  </si>
  <si>
    <t>C0057-HOD096</t>
  </si>
  <si>
    <t>C0057-SST104</t>
  </si>
  <si>
    <t>SS26T-M007</t>
  </si>
  <si>
    <t>C0057-SST318</t>
  </si>
  <si>
    <t>FLOWER STAMP TSHIRT MEN STONE BLUE</t>
  </si>
  <si>
    <t>C0057-SST314</t>
  </si>
  <si>
    <t>FW25F-M003</t>
  </si>
  <si>
    <t>C0057-HOD222</t>
  </si>
  <si>
    <t>ETCH ICON HOODIE MEN DARK GREY</t>
  </si>
  <si>
    <t>FW25T-M025</t>
  </si>
  <si>
    <t>C0057-SST315</t>
  </si>
  <si>
    <t>ETCH ICON TSHIRT MEN DARK GREY</t>
  </si>
  <si>
    <t>SS26F-M031</t>
  </si>
  <si>
    <t>C0057-HOD219</t>
  </si>
  <si>
    <t>EVENT HOODIE BLACK SS26</t>
  </si>
  <si>
    <t>SS26T-M010</t>
  </si>
  <si>
    <t>C0057-SST297</t>
  </si>
  <si>
    <t>EVENT TSHIRT BLACK SS26</t>
  </si>
  <si>
    <t>SS25T-M166</t>
  </si>
  <si>
    <t>C0057-SST084</t>
  </si>
  <si>
    <t>ICON AIRSHIP TSHIRT MEN BLACK</t>
  </si>
  <si>
    <t>SS26F-M054</t>
  </si>
  <si>
    <t>C0057-CRW063</t>
  </si>
  <si>
    <t>THEME CONSCIENCIA SWEATSHIRT MEN PARISIAN NIGHT</t>
  </si>
  <si>
    <t>C0057-HOD228</t>
  </si>
  <si>
    <t>C0057-SST325</t>
  </si>
  <si>
    <t>C0057-SST327</t>
  </si>
  <si>
    <t>C0057-SST328</t>
  </si>
  <si>
    <t>SS26T-M015</t>
  </si>
  <si>
    <t>C0057-SST281</t>
  </si>
  <si>
    <t>BONITA TSHIRT MEN OFF WHITE</t>
  </si>
  <si>
    <t>SS26F-F041</t>
  </si>
  <si>
    <t>C0057-HOD223</t>
  </si>
  <si>
    <t>ETCH ICON HOODIE WOMEN OFF WHITE</t>
  </si>
  <si>
    <t>SS26T-M014</t>
  </si>
  <si>
    <t>C0057-SST265</t>
  </si>
  <si>
    <t>FLOWER STAMP TSHIRT MEN WHITE</t>
  </si>
  <si>
    <t>SS26F-M069</t>
  </si>
  <si>
    <t>C0057-HOD225</t>
  </si>
  <si>
    <t>ICON AIRSHIP HOODIE MEN WHITE</t>
  </si>
  <si>
    <t>SS26T-M171</t>
  </si>
  <si>
    <t>C0057-SST322</t>
  </si>
  <si>
    <t>THEME CONSCIENCIA TSHIRT MEN OFF WHITE</t>
  </si>
  <si>
    <t>SS26T-M153</t>
  </si>
  <si>
    <t>C0057-SST299</t>
  </si>
  <si>
    <t>THEME THOUGHT TSHIRT MEN BRIGHT WHITE</t>
  </si>
  <si>
    <t>C0057-SST326</t>
  </si>
  <si>
    <t>SS26F-M033</t>
  </si>
  <si>
    <t>C0057-HOD227</t>
  </si>
  <si>
    <t>THEME THOUGHT HOODIE MEN SAND</t>
  </si>
  <si>
    <t>C0057-SST329</t>
  </si>
  <si>
    <t xml:space="preserve">- Thêm phần ghi chú: 
HAND WASH COLD WITH INSIDE OUT
DO NOT BLEACH, LINE DRY
DO NOT ỈRON
DO NOT CRY CLEAN
</t>
  </si>
  <si>
    <t>THEME CONSCIENCIA TSHIRT MEN PARISIAN NIGHT</t>
  </si>
  <si>
    <t>PARISIAN NIGHT</t>
  </si>
  <si>
    <t>C0057-SST298</t>
  </si>
  <si>
    <t>SKU</t>
  </si>
  <si>
    <t>SS26T-M011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</si>
</sst>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7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1" fontId="26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right" vertical="center"/>
    </xf>
    <xf numFmtId="0" fontId="23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43" fontId="0" fillId="0" borderId="0" xfId="11" applyFont="1" applyAlignment="1">
      <alignment vertical="center"/>
    </xf>
    <xf numFmtId="1" fontId="0" fillId="0" borderId="0" xfId="0" applyNumberFormat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6" fillId="11" borderId="0" xfId="0" quotePrefix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right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right" vertical="center"/>
    </xf>
    <xf numFmtId="0" fontId="0" fillId="3" borderId="1" xfId="0" quotePrefix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169" fontId="0" fillId="3" borderId="0" xfId="0" applyNumberFormat="1" applyFill="1" applyAlignment="1">
      <alignment horizontal="right" vertical="center"/>
    </xf>
    <xf numFmtId="0" fontId="6" fillId="0" borderId="13" xfId="0" quotePrefix="1" applyFont="1" applyBorder="1" applyAlignment="1">
      <alignment vertical="center"/>
    </xf>
    <xf numFmtId="0" fontId="6" fillId="11" borderId="13" xfId="0" quotePrefix="1" applyFont="1" applyFill="1" applyBorder="1" applyAlignment="1">
      <alignment vertical="center" wrapText="1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537882</xdr:colOff>
      <xdr:row>15</xdr:row>
      <xdr:rowOff>149412</xdr:rowOff>
    </xdr:from>
    <xdr:to>
      <xdr:col>17</xdr:col>
      <xdr:colOff>463176</xdr:colOff>
      <xdr:row>19</xdr:row>
      <xdr:rowOff>153286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67692E-5D39-E569-11D8-DE96701E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14117" y="2995706"/>
          <a:ext cx="1763059" cy="750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BCF3A-11C8-406D-B2B3-104CEED703BA}"/>
            </a:ext>
          </a:extLst>
        </xdr:cNvPr>
        <xdr:cNvSpPr txBox="1"/>
      </xdr:nvSpPr>
      <xdr:spPr>
        <a:xfrm>
          <a:off x="2067448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3126962</xdr:colOff>
      <xdr:row>3</xdr:row>
      <xdr:rowOff>179367</xdr:rowOff>
    </xdr:from>
    <xdr:to>
      <xdr:col>8</xdr:col>
      <xdr:colOff>5737791</xdr:colOff>
      <xdr:row>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733A7-F336-4D8F-B8D1-C9C1943EE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twoCellAnchor>
  <xdr:oneCellAnchor>
    <xdr:from>
      <xdr:col>8</xdr:col>
      <xdr:colOff>3253962</xdr:colOff>
      <xdr:row>28</xdr:row>
      <xdr:rowOff>258742</xdr:rowOff>
    </xdr:from>
    <xdr:ext cx="2610829" cy="550883"/>
    <xdr:pic>
      <xdr:nvPicPr>
        <xdr:cNvPr id="5" name="Picture 4">
          <a:extLst>
            <a:ext uri="{FF2B5EF4-FFF2-40B4-BE49-F238E27FC236}">
              <a16:creationId xmlns:a16="http://schemas.microsoft.com/office/drawing/2014/main" id="{F717D057-AC43-4BA0-B01F-42F166447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00212" y="4116367"/>
          <a:ext cx="2610829" cy="550883"/>
        </a:xfrm>
        <a:prstGeom prst="rect">
          <a:avLst/>
        </a:prstGeom>
      </xdr:spPr>
    </xdr:pic>
    <xdr:clientData/>
  </xdr:oneCellAnchor>
  <xdr:oneCellAnchor>
    <xdr:from>
      <xdr:col>8</xdr:col>
      <xdr:colOff>3126962</xdr:colOff>
      <xdr:row>16</xdr:row>
      <xdr:rowOff>179367</xdr:rowOff>
    </xdr:from>
    <xdr:ext cx="2610829" cy="550883"/>
    <xdr:pic>
      <xdr:nvPicPr>
        <xdr:cNvPr id="6" name="Picture 5">
          <a:extLst>
            <a:ext uri="{FF2B5EF4-FFF2-40B4-BE49-F238E27FC236}">
              <a16:creationId xmlns:a16="http://schemas.microsoft.com/office/drawing/2014/main" id="{4A3A065E-000C-4890-BA7B-79878715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oneCellAnchor>
  <xdr:oneCellAnchor>
    <xdr:from>
      <xdr:col>10</xdr:col>
      <xdr:colOff>437030</xdr:colOff>
      <xdr:row>36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ACF533-5151-4B91-A72D-E03388E08751}"/>
            </a:ext>
          </a:extLst>
        </xdr:cNvPr>
        <xdr:cNvSpPr txBox="1"/>
      </xdr:nvSpPr>
      <xdr:spPr>
        <a:xfrm>
          <a:off x="2130313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3238500</xdr:colOff>
      <xdr:row>34</xdr:row>
      <xdr:rowOff>200603</xdr:rowOff>
    </xdr:from>
    <xdr:ext cx="2713182" cy="468179"/>
    <xdr:pic>
      <xdr:nvPicPr>
        <xdr:cNvPr id="9" name="Picture 8">
          <a:extLst>
            <a:ext uri="{FF2B5EF4-FFF2-40B4-BE49-F238E27FC236}">
              <a16:creationId xmlns:a16="http://schemas.microsoft.com/office/drawing/2014/main" id="{E972B380-A8AF-4436-BA9D-B12EB484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4750" y="9376353"/>
          <a:ext cx="2713182" cy="468179"/>
        </a:xfrm>
        <a:prstGeom prst="rect">
          <a:avLst/>
        </a:prstGeom>
      </xdr:spPr>
    </xdr:pic>
    <xdr:clientData/>
  </xdr:oneCellAnchor>
  <xdr:oneCellAnchor>
    <xdr:from>
      <xdr:col>10</xdr:col>
      <xdr:colOff>437030</xdr:colOff>
      <xdr:row>38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D9C1A19-3F5E-4C3C-96A3-010AFE02D9E3}"/>
            </a:ext>
          </a:extLst>
        </xdr:cNvPr>
        <xdr:cNvSpPr txBox="1"/>
      </xdr:nvSpPr>
      <xdr:spPr>
        <a:xfrm>
          <a:off x="21614280" y="95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3118304</xdr:colOff>
      <xdr:row>50</xdr:row>
      <xdr:rowOff>56698</xdr:rowOff>
    </xdr:from>
    <xdr:to>
      <xdr:col>8</xdr:col>
      <xdr:colOff>5349875</xdr:colOff>
      <xdr:row>51</xdr:row>
      <xdr:rowOff>239116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57D0252-6414-41BE-AD5D-E31DD8209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38679" y="14010823"/>
          <a:ext cx="2231571" cy="452293"/>
        </a:xfrm>
        <a:prstGeom prst="rect">
          <a:avLst/>
        </a:prstGeom>
      </xdr:spPr>
    </xdr:pic>
    <xdr:clientData/>
  </xdr:twoCellAnchor>
  <xdr:oneCellAnchor>
    <xdr:from>
      <xdr:col>8</xdr:col>
      <xdr:colOff>3184071</xdr:colOff>
      <xdr:row>39</xdr:row>
      <xdr:rowOff>142875</xdr:rowOff>
    </xdr:from>
    <xdr:ext cx="2839357" cy="532994"/>
    <xdr:pic>
      <xdr:nvPicPr>
        <xdr:cNvPr id="17" name="Picture 6">
          <a:extLst>
            <a:ext uri="{FF2B5EF4-FFF2-40B4-BE49-F238E27FC236}">
              <a16:creationId xmlns:a16="http://schemas.microsoft.com/office/drawing/2014/main" id="{6F17659E-878A-43A4-A103-D7C0E09EF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52321" y="13096875"/>
          <a:ext cx="2839357" cy="532994"/>
        </a:xfrm>
        <a:prstGeom prst="rect">
          <a:avLst/>
        </a:prstGeom>
      </xdr:spPr>
    </xdr:pic>
    <xdr:clientData/>
  </xdr:oneCellAnchor>
  <xdr:oneCellAnchor>
    <xdr:from>
      <xdr:col>8</xdr:col>
      <xdr:colOff>3247571</xdr:colOff>
      <xdr:row>44</xdr:row>
      <xdr:rowOff>47625</xdr:rowOff>
    </xdr:from>
    <xdr:ext cx="2839357" cy="532994"/>
    <xdr:pic>
      <xdr:nvPicPr>
        <xdr:cNvPr id="13" name="Picture 12">
          <a:extLst>
            <a:ext uri="{FF2B5EF4-FFF2-40B4-BE49-F238E27FC236}">
              <a16:creationId xmlns:a16="http://schemas.microsoft.com/office/drawing/2014/main" id="{792EAF92-0B7D-477E-9031-1AC64A2A6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27071" y="10477500"/>
          <a:ext cx="2839357" cy="532994"/>
        </a:xfrm>
        <a:prstGeom prst="rect">
          <a:avLst/>
        </a:prstGeom>
      </xdr:spPr>
    </xdr:pic>
    <xdr:clientData/>
  </xdr:oneCellAnchor>
  <xdr:twoCellAnchor editAs="oneCell">
    <xdr:from>
      <xdr:col>8</xdr:col>
      <xdr:colOff>3333750</xdr:colOff>
      <xdr:row>55</xdr:row>
      <xdr:rowOff>95249</xdr:rowOff>
    </xdr:from>
    <xdr:to>
      <xdr:col>8</xdr:col>
      <xdr:colOff>5571369</xdr:colOff>
      <xdr:row>56</xdr:row>
      <xdr:rowOff>317499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40B5A81-66F1-6CD2-4253-DA30E690C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54125" y="15525749"/>
          <a:ext cx="2237619" cy="587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abSelected="1" zoomScale="40" zoomScaleNormal="40" zoomScaleSheetLayoutView="55" zoomScalePageLayoutView="55" workbookViewId="0">
      <selection activeCell="Q12" sqref="Q12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53" t="s">
        <v>6</v>
      </c>
      <c r="G5" s="154"/>
      <c r="H5" s="155" t="s">
        <v>7</v>
      </c>
      <c r="I5" s="156"/>
      <c r="J5" s="22"/>
      <c r="K5" s="22"/>
      <c r="L5" s="23"/>
      <c r="M5" s="24" t="s">
        <v>8</v>
      </c>
      <c r="N5" s="25">
        <v>46024</v>
      </c>
    </row>
    <row r="6" spans="1:19" ht="30.75" customHeight="1">
      <c r="A6" s="95" t="s">
        <v>9</v>
      </c>
      <c r="B6" s="26"/>
      <c r="D6" s="27"/>
      <c r="E6" s="21"/>
      <c r="F6" s="153" t="s">
        <v>10</v>
      </c>
      <c r="G6" s="154"/>
      <c r="H6" s="157" t="s">
        <v>109</v>
      </c>
      <c r="I6" s="158"/>
      <c r="J6" s="22"/>
      <c r="K6" s="22"/>
      <c r="L6" s="23"/>
      <c r="M6" s="24" t="s">
        <v>11</v>
      </c>
      <c r="N6" s="28" t="s">
        <v>107</v>
      </c>
    </row>
    <row r="7" spans="1:19" ht="30.75" customHeight="1">
      <c r="A7" s="95" t="s">
        <v>12</v>
      </c>
      <c r="B7" s="163"/>
      <c r="C7" s="163"/>
      <c r="D7" s="29"/>
      <c r="E7" s="21"/>
      <c r="F7" s="153" t="s">
        <v>13</v>
      </c>
      <c r="G7" s="154"/>
      <c r="H7" s="159">
        <v>46024</v>
      </c>
      <c r="I7" s="160"/>
      <c r="J7" s="22"/>
      <c r="K7" s="22"/>
      <c r="L7" s="23"/>
      <c r="M7" s="24" t="s">
        <v>14</v>
      </c>
      <c r="N7" s="30" t="s">
        <v>70</v>
      </c>
    </row>
    <row r="8" spans="1:19" ht="30.75" customHeight="1">
      <c r="A8" s="96" t="s">
        <v>15</v>
      </c>
      <c r="B8" s="167"/>
      <c r="C8" s="167"/>
      <c r="D8" s="31"/>
      <c r="E8" s="21"/>
      <c r="F8" s="153" t="s">
        <v>16</v>
      </c>
      <c r="G8" s="154"/>
      <c r="H8" s="159"/>
      <c r="I8" s="160"/>
      <c r="J8" s="32"/>
      <c r="K8" s="32"/>
      <c r="L8" s="23"/>
      <c r="M8" s="24" t="s">
        <v>17</v>
      </c>
      <c r="N8" s="33" t="s">
        <v>108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38">
        <f>'DETAIL QUANTITY _ MEN'!O5</f>
        <v>11220</v>
      </c>
      <c r="J11" s="44">
        <v>0</v>
      </c>
      <c r="K11" s="44">
        <f t="shared" ref="K11" si="0">I11-J11</f>
        <v>11220</v>
      </c>
      <c r="L11" s="91"/>
      <c r="M11" s="45">
        <f>K11*L11</f>
        <v>0</v>
      </c>
      <c r="N11" s="161" t="s">
        <v>69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38">
        <f>'DETAIL QUANTITY _ MEN'!O4</f>
        <v>21270</v>
      </c>
      <c r="J12" s="44">
        <v>0</v>
      </c>
      <c r="K12" s="44">
        <f t="shared" ref="K12" si="1">I12-J12</f>
        <v>21270</v>
      </c>
      <c r="L12" s="91"/>
      <c r="M12" s="45">
        <f>K12*L12</f>
        <v>0</v>
      </c>
      <c r="N12" s="162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32490</v>
      </c>
      <c r="J14" s="63"/>
      <c r="K14" s="62">
        <f>SUM(K11:K13)</f>
        <v>32490</v>
      </c>
      <c r="L14" s="64"/>
      <c r="M14" s="65">
        <f>SUM(M11:M13)</f>
        <v>0</v>
      </c>
      <c r="N14" s="66"/>
      <c r="P14" s="139">
        <f>K14-210</f>
        <v>32280</v>
      </c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65" t="s">
        <v>40</v>
      </c>
      <c r="B16" s="165"/>
      <c r="C16" s="72"/>
      <c r="D16" s="73"/>
      <c r="E16" s="166" t="s">
        <v>41</v>
      </c>
      <c r="F16" s="166"/>
      <c r="G16" s="166"/>
      <c r="H16" s="74"/>
      <c r="I16" s="75"/>
      <c r="J16" s="75"/>
      <c r="K16" s="75"/>
      <c r="L16" s="164" t="s">
        <v>42</v>
      </c>
      <c r="M16" s="164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N11:N12"/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topLeftCell="A3" zoomScale="85" zoomScaleNormal="85" workbookViewId="0">
      <selection activeCell="T17" sqref="T17"/>
    </sheetView>
  </sheetViews>
  <sheetFormatPr defaultRowHeight="14.5"/>
  <sheetData>
    <row r="1" spans="1:15" s="3" customFormat="1" ht="18.5">
      <c r="A1" s="2"/>
      <c r="B1" s="111" t="s">
        <v>48</v>
      </c>
      <c r="C1" s="111"/>
      <c r="D1" s="111"/>
      <c r="E1" s="111"/>
      <c r="F1" s="111"/>
      <c r="G1" s="111"/>
      <c r="H1" s="111"/>
      <c r="I1" s="111"/>
      <c r="J1" s="111"/>
    </row>
    <row r="2" spans="1:15">
      <c r="A2" s="1"/>
    </row>
    <row r="8" spans="1:15">
      <c r="O8" s="112" t="s">
        <v>49</v>
      </c>
    </row>
    <row r="9" spans="1:15">
      <c r="O9" s="112"/>
    </row>
    <row r="10" spans="1:15">
      <c r="O10" s="112"/>
    </row>
    <row r="11" spans="1:15">
      <c r="O11" s="112" t="s">
        <v>49</v>
      </c>
    </row>
    <row r="13" spans="1:15">
      <c r="O13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572B-B6CF-42F7-9D2A-FA470007A44F}">
  <dimension ref="A1:O59"/>
  <sheetViews>
    <sheetView topLeftCell="B1" zoomScale="40" zoomScaleNormal="40" workbookViewId="0">
      <selection activeCell="O7" sqref="O7"/>
    </sheetView>
  </sheetViews>
  <sheetFormatPr defaultColWidth="8.81640625" defaultRowHeight="14.5"/>
  <cols>
    <col min="1" max="1" width="31.81640625" style="104" hidden="1" customWidth="1"/>
    <col min="2" max="2" width="29.90625" style="104" customWidth="1"/>
    <col min="3" max="3" width="66.453125" style="104" customWidth="1"/>
    <col min="4" max="4" width="18.26953125" style="104" customWidth="1"/>
    <col min="5" max="5" width="20.36328125" style="104" hidden="1" customWidth="1"/>
    <col min="6" max="6" width="25.1796875" style="104" customWidth="1"/>
    <col min="7" max="7" width="16" style="106" hidden="1" customWidth="1"/>
    <col min="8" max="8" width="22.6328125" style="106" customWidth="1"/>
    <col min="9" max="9" width="87.7265625" style="105" customWidth="1"/>
    <col min="10" max="13" width="8.81640625" style="105"/>
    <col min="14" max="14" width="13.36328125" style="105" customWidth="1"/>
    <col min="15" max="15" width="18.08984375" style="105" customWidth="1"/>
    <col min="16" max="16384" width="8.81640625" style="105"/>
  </cols>
  <sheetData>
    <row r="1" spans="1:15">
      <c r="E1" s="104" t="s">
        <v>50</v>
      </c>
    </row>
    <row r="3" spans="1:15">
      <c r="A3" s="100" t="s">
        <v>43</v>
      </c>
      <c r="B3" s="100" t="s">
        <v>52</v>
      </c>
      <c r="C3" s="100" t="s">
        <v>44</v>
      </c>
      <c r="D3" s="100" t="s">
        <v>177</v>
      </c>
      <c r="E3" s="100" t="s">
        <v>61</v>
      </c>
      <c r="F3" s="100" t="s">
        <v>62</v>
      </c>
      <c r="G3" s="101" t="s">
        <v>45</v>
      </c>
      <c r="H3" s="102" t="s">
        <v>51</v>
      </c>
      <c r="I3" s="109" t="s">
        <v>46</v>
      </c>
    </row>
    <row r="4" spans="1:15" ht="21" customHeight="1">
      <c r="A4" s="107" t="s">
        <v>72</v>
      </c>
      <c r="B4" s="107" t="s">
        <v>127</v>
      </c>
      <c r="C4" s="107" t="s">
        <v>79</v>
      </c>
      <c r="D4" s="107" t="s">
        <v>72</v>
      </c>
      <c r="E4" s="110" t="s">
        <v>82</v>
      </c>
      <c r="F4" s="110" t="s">
        <v>38</v>
      </c>
      <c r="G4" s="103">
        <v>300</v>
      </c>
      <c r="H4" s="103">
        <f>ROUNDUP(G4*1.1,-1)+10</f>
        <v>340</v>
      </c>
      <c r="I4" s="116" t="s">
        <v>65</v>
      </c>
      <c r="N4" s="105" t="s">
        <v>38</v>
      </c>
      <c r="O4" s="137">
        <f>H15+H33+H37+H48+H54+H56</f>
        <v>21270</v>
      </c>
    </row>
    <row r="5" spans="1:15" ht="21" customHeight="1">
      <c r="A5" s="107" t="s">
        <v>128</v>
      </c>
      <c r="B5" s="107" t="s">
        <v>129</v>
      </c>
      <c r="C5" s="107" t="s">
        <v>130</v>
      </c>
      <c r="D5" s="107" t="s">
        <v>128</v>
      </c>
      <c r="E5" s="110" t="s">
        <v>84</v>
      </c>
      <c r="F5" s="110" t="s">
        <v>38</v>
      </c>
      <c r="G5" s="103">
        <v>1075</v>
      </c>
      <c r="H5" s="103">
        <f t="shared" ref="H5:H14" si="0">ROUNDUP(G5*1.1,-1)</f>
        <v>1190</v>
      </c>
      <c r="I5" s="117" t="s">
        <v>67</v>
      </c>
      <c r="N5" s="105" t="s">
        <v>36</v>
      </c>
      <c r="O5" s="105">
        <f>H27+H43</f>
        <v>11220</v>
      </c>
    </row>
    <row r="6" spans="1:15" ht="21" customHeight="1">
      <c r="A6" s="107" t="s">
        <v>131</v>
      </c>
      <c r="B6" s="107" t="s">
        <v>132</v>
      </c>
      <c r="C6" s="107" t="s">
        <v>133</v>
      </c>
      <c r="D6" s="107" t="s">
        <v>131</v>
      </c>
      <c r="E6" s="110" t="s">
        <v>38</v>
      </c>
      <c r="F6" s="110" t="s">
        <v>38</v>
      </c>
      <c r="G6" s="103">
        <v>1578</v>
      </c>
      <c r="H6" s="103">
        <f t="shared" si="0"/>
        <v>1740</v>
      </c>
      <c r="I6" s="117" t="s">
        <v>47</v>
      </c>
      <c r="O6" s="137">
        <f>SUM(O4:O5)</f>
        <v>32490</v>
      </c>
    </row>
    <row r="7" spans="1:15" ht="21" customHeight="1">
      <c r="A7" s="107" t="s">
        <v>134</v>
      </c>
      <c r="B7" s="107" t="s">
        <v>135</v>
      </c>
      <c r="C7" s="107" t="s">
        <v>136</v>
      </c>
      <c r="D7" s="107" t="s">
        <v>134</v>
      </c>
      <c r="E7" s="110" t="s">
        <v>38</v>
      </c>
      <c r="F7" s="110" t="s">
        <v>38</v>
      </c>
      <c r="G7" s="103">
        <v>2363</v>
      </c>
      <c r="H7" s="103">
        <f t="shared" si="0"/>
        <v>2600</v>
      </c>
      <c r="I7" s="126"/>
      <c r="O7" s="141"/>
    </row>
    <row r="8" spans="1:15" ht="21" customHeight="1">
      <c r="A8" s="107" t="s">
        <v>137</v>
      </c>
      <c r="B8" s="107" t="s">
        <v>138</v>
      </c>
      <c r="C8" s="107" t="s">
        <v>139</v>
      </c>
      <c r="D8" s="107" t="s">
        <v>137</v>
      </c>
      <c r="E8" s="110" t="s">
        <v>38</v>
      </c>
      <c r="F8" s="110" t="s">
        <v>38</v>
      </c>
      <c r="G8" s="103">
        <v>5032</v>
      </c>
      <c r="H8" s="103">
        <f t="shared" si="0"/>
        <v>5540</v>
      </c>
      <c r="I8" s="126"/>
      <c r="O8" s="141"/>
    </row>
    <row r="9" spans="1:15" ht="21" customHeight="1">
      <c r="A9" s="107" t="s">
        <v>140</v>
      </c>
      <c r="B9" s="107" t="s">
        <v>141</v>
      </c>
      <c r="C9" s="107" t="s">
        <v>142</v>
      </c>
      <c r="D9" s="107" t="s">
        <v>140</v>
      </c>
      <c r="E9" s="110" t="s">
        <v>85</v>
      </c>
      <c r="F9" s="110" t="s">
        <v>38</v>
      </c>
      <c r="G9" s="103">
        <v>1000</v>
      </c>
      <c r="H9" s="103">
        <f t="shared" si="0"/>
        <v>1100</v>
      </c>
      <c r="I9" s="126"/>
      <c r="O9" s="137"/>
    </row>
    <row r="10" spans="1:15" ht="21" customHeight="1">
      <c r="A10" s="107" t="s">
        <v>143</v>
      </c>
      <c r="B10" s="107" t="s">
        <v>144</v>
      </c>
      <c r="C10" s="107" t="s">
        <v>145</v>
      </c>
      <c r="D10" s="107" t="s">
        <v>143</v>
      </c>
      <c r="E10" s="110" t="s">
        <v>38</v>
      </c>
      <c r="F10" s="110" t="s">
        <v>38</v>
      </c>
      <c r="G10" s="103">
        <v>550</v>
      </c>
      <c r="H10" s="103">
        <f t="shared" si="0"/>
        <v>610</v>
      </c>
      <c r="I10" s="126"/>
    </row>
    <row r="11" spans="1:15" ht="21" customHeight="1">
      <c r="A11" s="107" t="s">
        <v>73</v>
      </c>
      <c r="B11" s="107" t="s">
        <v>146</v>
      </c>
      <c r="C11" s="107" t="s">
        <v>95</v>
      </c>
      <c r="D11" s="107" t="s">
        <v>73</v>
      </c>
      <c r="E11" s="110" t="s">
        <v>86</v>
      </c>
      <c r="F11" s="110" t="s">
        <v>38</v>
      </c>
      <c r="G11" s="103">
        <v>322</v>
      </c>
      <c r="H11" s="103">
        <f t="shared" si="0"/>
        <v>360</v>
      </c>
      <c r="I11" s="126"/>
    </row>
    <row r="12" spans="1:15" ht="21" customHeight="1">
      <c r="A12" s="107" t="s">
        <v>105</v>
      </c>
      <c r="B12" s="107" t="s">
        <v>147</v>
      </c>
      <c r="C12" s="107" t="s">
        <v>106</v>
      </c>
      <c r="D12" s="107" t="s">
        <v>105</v>
      </c>
      <c r="E12" s="110" t="s">
        <v>38</v>
      </c>
      <c r="F12" s="110" t="s">
        <v>38</v>
      </c>
      <c r="G12" s="103">
        <v>1304</v>
      </c>
      <c r="H12" s="103">
        <f t="shared" si="0"/>
        <v>1440</v>
      </c>
      <c r="I12" s="126"/>
    </row>
    <row r="13" spans="1:15" ht="21" customHeight="1">
      <c r="A13" s="107" t="s">
        <v>76</v>
      </c>
      <c r="B13" s="107" t="s">
        <v>148</v>
      </c>
      <c r="C13" s="107" t="s">
        <v>80</v>
      </c>
      <c r="D13" s="107" t="s">
        <v>76</v>
      </c>
      <c r="E13" s="110"/>
      <c r="F13" s="110" t="s">
        <v>38</v>
      </c>
      <c r="G13" s="103">
        <v>310</v>
      </c>
      <c r="H13" s="103">
        <f t="shared" si="0"/>
        <v>350</v>
      </c>
      <c r="I13" s="126"/>
    </row>
    <row r="14" spans="1:15" ht="21" customHeight="1">
      <c r="A14" s="107" t="s">
        <v>77</v>
      </c>
      <c r="B14" s="107" t="s">
        <v>149</v>
      </c>
      <c r="C14" s="107" t="s">
        <v>81</v>
      </c>
      <c r="D14" s="107" t="s">
        <v>77</v>
      </c>
      <c r="E14" s="110" t="s">
        <v>38</v>
      </c>
      <c r="F14" s="110" t="s">
        <v>38</v>
      </c>
      <c r="G14" s="103">
        <v>1188</v>
      </c>
      <c r="H14" s="103">
        <f t="shared" si="0"/>
        <v>1310</v>
      </c>
      <c r="I14" s="126"/>
    </row>
    <row r="15" spans="1:15" ht="25.5" customHeight="1">
      <c r="A15" s="107"/>
      <c r="B15" s="107"/>
      <c r="C15" s="110"/>
      <c r="D15" s="110"/>
      <c r="E15" s="110"/>
      <c r="F15" s="114" t="s">
        <v>63</v>
      </c>
      <c r="G15" s="115"/>
      <c r="H15" s="115">
        <f>SUM(H4:H14)</f>
        <v>16580</v>
      </c>
      <c r="I15" s="108"/>
    </row>
    <row r="16" spans="1:15" s="135" customFormat="1" ht="25.5" customHeight="1">
      <c r="A16" s="107"/>
      <c r="B16" s="107"/>
      <c r="C16" s="110"/>
      <c r="D16" s="110"/>
      <c r="E16" s="110"/>
      <c r="F16" s="128"/>
      <c r="G16" s="129"/>
      <c r="H16" s="129"/>
      <c r="I16" s="124"/>
    </row>
    <row r="17" spans="1:15" ht="26" customHeight="1">
      <c r="A17" s="107" t="s">
        <v>150</v>
      </c>
      <c r="B17" s="107" t="s">
        <v>151</v>
      </c>
      <c r="C17" s="107" t="s">
        <v>152</v>
      </c>
      <c r="D17" s="107" t="s">
        <v>150</v>
      </c>
      <c r="E17" s="134" t="s">
        <v>87</v>
      </c>
      <c r="F17" s="134" t="s">
        <v>91</v>
      </c>
      <c r="G17" s="103">
        <v>337</v>
      </c>
      <c r="H17" s="103">
        <f t="shared" ref="H17:H23" si="1">ROUNDUP(G17*1.1,-1)</f>
        <v>380</v>
      </c>
      <c r="I17" s="116" t="s">
        <v>65</v>
      </c>
    </row>
    <row r="18" spans="1:15" ht="21" customHeight="1">
      <c r="A18" s="107" t="s">
        <v>153</v>
      </c>
      <c r="B18" s="107" t="s">
        <v>154</v>
      </c>
      <c r="C18" s="107" t="s">
        <v>155</v>
      </c>
      <c r="D18" s="107" t="s">
        <v>153</v>
      </c>
      <c r="E18" s="110" t="s">
        <v>87</v>
      </c>
      <c r="F18" s="110" t="s">
        <v>36</v>
      </c>
      <c r="G18" s="103">
        <v>1200</v>
      </c>
      <c r="H18" s="103">
        <f t="shared" si="1"/>
        <v>1320</v>
      </c>
      <c r="I18" s="117" t="s">
        <v>67</v>
      </c>
    </row>
    <row r="19" spans="1:15" ht="21" customHeight="1">
      <c r="A19" s="107" t="s">
        <v>156</v>
      </c>
      <c r="B19" s="107" t="s">
        <v>157</v>
      </c>
      <c r="C19" s="107" t="s">
        <v>158</v>
      </c>
      <c r="D19" s="107" t="s">
        <v>156</v>
      </c>
      <c r="E19" s="110"/>
      <c r="F19" s="110" t="s">
        <v>36</v>
      </c>
      <c r="G19" s="103">
        <v>1543</v>
      </c>
      <c r="H19" s="103">
        <f t="shared" si="1"/>
        <v>1700</v>
      </c>
      <c r="I19" s="117" t="s">
        <v>47</v>
      </c>
    </row>
    <row r="20" spans="1:15" ht="21" customHeight="1">
      <c r="A20" s="107" t="s">
        <v>159</v>
      </c>
      <c r="B20" s="107" t="s">
        <v>160</v>
      </c>
      <c r="C20" s="107" t="s">
        <v>161</v>
      </c>
      <c r="D20" s="107" t="s">
        <v>159</v>
      </c>
      <c r="E20" s="134"/>
      <c r="F20" s="110" t="s">
        <v>36</v>
      </c>
      <c r="G20" s="103">
        <v>1160</v>
      </c>
      <c r="H20" s="103">
        <f t="shared" si="1"/>
        <v>1280</v>
      </c>
      <c r="I20" s="117"/>
    </row>
    <row r="21" spans="1:15" ht="21" customHeight="1">
      <c r="A21" s="107" t="s">
        <v>162</v>
      </c>
      <c r="B21" s="107" t="s">
        <v>163</v>
      </c>
      <c r="C21" s="107" t="s">
        <v>164</v>
      </c>
      <c r="D21" s="107" t="s">
        <v>162</v>
      </c>
      <c r="E21" s="134"/>
      <c r="F21" s="110" t="s">
        <v>36</v>
      </c>
      <c r="G21" s="103">
        <v>1461</v>
      </c>
      <c r="H21" s="103">
        <f t="shared" si="1"/>
        <v>1610</v>
      </c>
      <c r="I21" s="117"/>
    </row>
    <row r="22" spans="1:15" ht="26" customHeight="1">
      <c r="A22" s="107" t="s">
        <v>165</v>
      </c>
      <c r="B22" s="107" t="s">
        <v>166</v>
      </c>
      <c r="C22" s="107" t="s">
        <v>167</v>
      </c>
      <c r="D22" s="107" t="s">
        <v>165</v>
      </c>
      <c r="E22" s="134" t="s">
        <v>87</v>
      </c>
      <c r="F22" s="110" t="s">
        <v>36</v>
      </c>
      <c r="G22" s="103">
        <v>900</v>
      </c>
      <c r="H22" s="103">
        <f t="shared" si="1"/>
        <v>990</v>
      </c>
      <c r="I22" s="126"/>
    </row>
    <row r="23" spans="1:15" ht="21" customHeight="1">
      <c r="A23" s="107" t="s">
        <v>75</v>
      </c>
      <c r="B23" s="107" t="s">
        <v>168</v>
      </c>
      <c r="C23" s="107" t="s">
        <v>97</v>
      </c>
      <c r="D23" s="107" t="s">
        <v>75</v>
      </c>
      <c r="E23" s="110" t="s">
        <v>87</v>
      </c>
      <c r="F23" s="110" t="s">
        <v>36</v>
      </c>
      <c r="G23" s="103">
        <v>300</v>
      </c>
      <c r="H23" s="103">
        <f t="shared" si="1"/>
        <v>330</v>
      </c>
      <c r="I23" s="151"/>
    </row>
    <row r="24" spans="1:15" ht="26" customHeight="1">
      <c r="A24" s="107" t="s">
        <v>169</v>
      </c>
      <c r="B24" s="107" t="s">
        <v>170</v>
      </c>
      <c r="C24" s="107" t="s">
        <v>171</v>
      </c>
      <c r="D24" s="107" t="s">
        <v>169</v>
      </c>
      <c r="E24" s="134" t="s">
        <v>87</v>
      </c>
      <c r="F24" s="110" t="s">
        <v>36</v>
      </c>
      <c r="G24" s="103">
        <v>700</v>
      </c>
      <c r="H24" s="103">
        <f t="shared" ref="H24:H25" si="2">ROUNDUP(G24*1.1,-1)</f>
        <v>770</v>
      </c>
      <c r="I24" s="126"/>
    </row>
    <row r="25" spans="1:15" ht="21" customHeight="1">
      <c r="A25" s="107" t="s">
        <v>78</v>
      </c>
      <c r="B25" s="107" t="s">
        <v>172</v>
      </c>
      <c r="C25" s="107" t="s">
        <v>98</v>
      </c>
      <c r="D25" s="107" t="s">
        <v>78</v>
      </c>
      <c r="E25" s="110" t="s">
        <v>87</v>
      </c>
      <c r="F25" s="110" t="s">
        <v>36</v>
      </c>
      <c r="G25" s="103">
        <v>492</v>
      </c>
      <c r="H25" s="103">
        <f t="shared" si="2"/>
        <v>550</v>
      </c>
      <c r="I25" s="151"/>
    </row>
    <row r="26" spans="1:15" ht="21" customHeight="1">
      <c r="A26" s="107"/>
      <c r="B26" s="107"/>
      <c r="C26" s="107"/>
      <c r="D26" s="107"/>
      <c r="E26" s="110"/>
      <c r="F26" s="110"/>
      <c r="G26" s="103"/>
      <c r="H26" s="103"/>
      <c r="I26" s="151"/>
    </row>
    <row r="27" spans="1:15" ht="25.5" customHeight="1">
      <c r="A27" s="107"/>
      <c r="B27" s="107"/>
      <c r="C27" s="110"/>
      <c r="D27" s="110"/>
      <c r="E27" s="110"/>
      <c r="F27" s="114" t="s">
        <v>64</v>
      </c>
      <c r="G27" s="115"/>
      <c r="H27" s="115">
        <f>SUM(H17:H26)</f>
        <v>8930</v>
      </c>
    </row>
    <row r="28" spans="1:15" ht="25.5" customHeight="1">
      <c r="A28" s="107"/>
      <c r="B28" s="107"/>
      <c r="C28" s="110"/>
      <c r="D28" s="110"/>
      <c r="E28" s="110"/>
      <c r="F28" s="128"/>
      <c r="G28" s="129"/>
      <c r="H28" s="129"/>
    </row>
    <row r="29" spans="1:15" ht="31" customHeight="1">
      <c r="A29" s="142" t="s">
        <v>124</v>
      </c>
      <c r="B29" s="142" t="s">
        <v>125</v>
      </c>
      <c r="C29" s="142" t="s">
        <v>126</v>
      </c>
      <c r="D29" s="107" t="s">
        <v>124</v>
      </c>
      <c r="E29" s="142" t="s">
        <v>84</v>
      </c>
      <c r="F29" s="142" t="s">
        <v>38</v>
      </c>
      <c r="G29" s="147">
        <v>100</v>
      </c>
      <c r="H29" s="147">
        <f>ROUNDUP(G29*1.1,-1)+20</f>
        <v>130</v>
      </c>
      <c r="I29" s="116" t="s">
        <v>65</v>
      </c>
    </row>
    <row r="30" spans="1:15" ht="21" customHeight="1">
      <c r="A30" s="107"/>
      <c r="B30" s="107"/>
      <c r="C30" s="125"/>
      <c r="D30" s="125"/>
      <c r="E30" s="110"/>
      <c r="F30" s="110"/>
      <c r="G30" s="103"/>
      <c r="H30" s="103"/>
      <c r="I30" s="117" t="s">
        <v>89</v>
      </c>
    </row>
    <row r="31" spans="1:15" ht="37.5" customHeight="1">
      <c r="A31" s="107"/>
      <c r="B31" s="107"/>
      <c r="C31" s="125"/>
      <c r="D31" s="125"/>
      <c r="E31" s="110"/>
      <c r="F31" s="110"/>
      <c r="G31" s="103"/>
      <c r="H31" s="103"/>
      <c r="I31" s="117" t="s">
        <v>47</v>
      </c>
      <c r="O31" s="136"/>
    </row>
    <row r="32" spans="1:15" ht="21" customHeight="1">
      <c r="A32" s="107"/>
      <c r="B32" s="107"/>
      <c r="C32" s="125"/>
      <c r="D32" s="125"/>
      <c r="E32" s="110"/>
      <c r="F32" s="110"/>
      <c r="G32" s="103"/>
      <c r="H32" s="103"/>
      <c r="I32" s="117" t="s">
        <v>90</v>
      </c>
    </row>
    <row r="33" spans="1:9" ht="25.5" customHeight="1">
      <c r="A33" s="130"/>
      <c r="B33" s="130"/>
      <c r="C33" s="131"/>
      <c r="D33" s="131"/>
      <c r="E33" s="131"/>
      <c r="F33" s="132" t="s">
        <v>63</v>
      </c>
      <c r="G33" s="133"/>
      <c r="H33" s="133">
        <f>SUM(H29:H32)</f>
        <v>130</v>
      </c>
    </row>
    <row r="34" spans="1:9" ht="25.5" customHeight="1">
      <c r="A34" s="142"/>
      <c r="B34" s="142"/>
      <c r="C34" s="143"/>
      <c r="D34" s="143"/>
      <c r="E34" s="143"/>
      <c r="F34" s="144"/>
      <c r="G34" s="145"/>
      <c r="H34" s="145"/>
    </row>
    <row r="35" spans="1:9" ht="32.5" customHeight="1">
      <c r="A35" s="142" t="s">
        <v>71</v>
      </c>
      <c r="B35" s="142" t="s">
        <v>120</v>
      </c>
      <c r="C35" s="146" t="s">
        <v>92</v>
      </c>
      <c r="D35" s="107" t="s">
        <v>71</v>
      </c>
      <c r="E35" s="143" t="s">
        <v>83</v>
      </c>
      <c r="F35" s="143" t="s">
        <v>38</v>
      </c>
      <c r="G35" s="147">
        <v>300</v>
      </c>
      <c r="H35" s="147">
        <f>ROUNDUP(G35*1.1,-1)</f>
        <v>330</v>
      </c>
      <c r="I35" s="116" t="s">
        <v>88</v>
      </c>
    </row>
    <row r="36" spans="1:9" ht="32.5" customHeight="1">
      <c r="A36" s="148" t="s">
        <v>94</v>
      </c>
      <c r="B36" s="142" t="s">
        <v>121</v>
      </c>
      <c r="C36" s="146" t="s">
        <v>93</v>
      </c>
      <c r="D36" s="107" t="s">
        <v>94</v>
      </c>
      <c r="E36" s="143" t="s">
        <v>84</v>
      </c>
      <c r="F36" s="143" t="s">
        <v>38</v>
      </c>
      <c r="G36" s="147">
        <v>250</v>
      </c>
      <c r="H36" s="147">
        <f>ROUNDUP(G36*1.1,-1)</f>
        <v>280</v>
      </c>
      <c r="I36" s="117" t="s">
        <v>67</v>
      </c>
    </row>
    <row r="37" spans="1:9" ht="25.5" customHeight="1">
      <c r="A37" s="107"/>
      <c r="B37" s="107"/>
      <c r="C37" s="110"/>
      <c r="D37" s="110"/>
      <c r="E37" s="110"/>
      <c r="F37" s="114" t="s">
        <v>63</v>
      </c>
      <c r="G37" s="115"/>
      <c r="H37" s="127">
        <f>SUM(H35:H36)</f>
        <v>610</v>
      </c>
      <c r="I37" s="117" t="s">
        <v>47</v>
      </c>
    </row>
    <row r="39" spans="1:9" ht="25.5" customHeight="1">
      <c r="A39" s="107"/>
      <c r="B39" s="107"/>
      <c r="C39" s="110"/>
      <c r="D39" s="110"/>
      <c r="E39" s="110"/>
      <c r="F39" s="128"/>
      <c r="G39" s="129"/>
      <c r="H39" s="129"/>
      <c r="I39" s="108"/>
    </row>
    <row r="40" spans="1:9" ht="21" customHeight="1">
      <c r="A40" s="148" t="s">
        <v>111</v>
      </c>
      <c r="B40" s="148" t="s">
        <v>112</v>
      </c>
      <c r="C40" s="148" t="s">
        <v>113</v>
      </c>
      <c r="D40" s="107" t="s">
        <v>111</v>
      </c>
      <c r="E40" s="148" t="s">
        <v>87</v>
      </c>
      <c r="F40" s="148" t="s">
        <v>36</v>
      </c>
      <c r="G40" s="147">
        <v>320</v>
      </c>
      <c r="H40" s="147">
        <f>ROUNDUP(G40*1.1,-1)</f>
        <v>360</v>
      </c>
      <c r="I40" s="116" t="s">
        <v>65</v>
      </c>
    </row>
    <row r="41" spans="1:9" ht="21" customHeight="1">
      <c r="A41" s="148" t="s">
        <v>74</v>
      </c>
      <c r="B41" s="148" t="s">
        <v>114</v>
      </c>
      <c r="C41" s="148" t="s">
        <v>96</v>
      </c>
      <c r="D41" s="107" t="s">
        <v>74</v>
      </c>
      <c r="E41" s="148" t="s">
        <v>87</v>
      </c>
      <c r="F41" s="148" t="s">
        <v>36</v>
      </c>
      <c r="G41" s="147">
        <v>450</v>
      </c>
      <c r="H41" s="147">
        <f>ROUNDUP(G41*1.1,-1)</f>
        <v>500</v>
      </c>
      <c r="I41" s="117" t="s">
        <v>67</v>
      </c>
    </row>
    <row r="42" spans="1:9" ht="21" customHeight="1">
      <c r="A42" s="148" t="s">
        <v>117</v>
      </c>
      <c r="B42" s="148" t="s">
        <v>118</v>
      </c>
      <c r="C42" s="148" t="s">
        <v>119</v>
      </c>
      <c r="D42" s="107" t="s">
        <v>117</v>
      </c>
      <c r="E42" s="148" t="s">
        <v>87</v>
      </c>
      <c r="F42" s="148" t="s">
        <v>36</v>
      </c>
      <c r="G42" s="147">
        <v>1292</v>
      </c>
      <c r="H42" s="147">
        <f>ROUNDUP(G42*1.1,-1)</f>
        <v>1430</v>
      </c>
      <c r="I42" s="117" t="s">
        <v>47</v>
      </c>
    </row>
    <row r="43" spans="1:9" ht="25.5" customHeight="1">
      <c r="A43" s="107"/>
      <c r="B43" s="107"/>
      <c r="C43" s="110"/>
      <c r="D43" s="110"/>
      <c r="E43" s="110"/>
      <c r="F43" s="114" t="s">
        <v>64</v>
      </c>
      <c r="G43" s="115"/>
      <c r="H43" s="115">
        <f>SUM(H40:H42)</f>
        <v>2290</v>
      </c>
    </row>
    <row r="44" spans="1:9">
      <c r="A44" s="149"/>
      <c r="B44" s="149"/>
      <c r="C44" s="149"/>
      <c r="D44" s="149"/>
      <c r="E44" s="149"/>
      <c r="F44" s="149"/>
      <c r="G44" s="150"/>
      <c r="H44" s="150"/>
    </row>
    <row r="45" spans="1:9" ht="17" customHeight="1">
      <c r="A45" s="148" t="s">
        <v>115</v>
      </c>
      <c r="B45" s="148" t="s">
        <v>110</v>
      </c>
      <c r="C45" s="148" t="s">
        <v>116</v>
      </c>
      <c r="D45" s="107" t="s">
        <v>115</v>
      </c>
      <c r="E45" s="148" t="s">
        <v>87</v>
      </c>
      <c r="F45" s="148" t="s">
        <v>38</v>
      </c>
      <c r="G45" s="147">
        <v>420</v>
      </c>
      <c r="H45" s="147">
        <f>ROUNDUP(G45*1.1,-1)</f>
        <v>470</v>
      </c>
      <c r="I45" s="116" t="s">
        <v>65</v>
      </c>
    </row>
    <row r="46" spans="1:9" ht="17" customHeight="1">
      <c r="A46" s="148"/>
      <c r="B46" s="148"/>
      <c r="C46" s="148"/>
      <c r="D46" s="148"/>
      <c r="E46" s="148"/>
      <c r="F46" s="148"/>
      <c r="G46" s="147"/>
      <c r="H46" s="147"/>
      <c r="I46" s="117" t="s">
        <v>67</v>
      </c>
    </row>
    <row r="47" spans="1:9" ht="17" customHeight="1">
      <c r="A47" s="148"/>
      <c r="B47" s="148"/>
      <c r="C47" s="148"/>
      <c r="D47" s="148"/>
      <c r="E47" s="148"/>
      <c r="F47" s="148"/>
      <c r="G47" s="147"/>
      <c r="H47" s="147"/>
      <c r="I47" s="117" t="s">
        <v>47</v>
      </c>
    </row>
    <row r="48" spans="1:9">
      <c r="A48" s="107"/>
      <c r="B48" s="107"/>
      <c r="C48" s="110"/>
      <c r="D48" s="110"/>
      <c r="E48" s="110"/>
      <c r="F48" s="114" t="s">
        <v>63</v>
      </c>
      <c r="G48" s="115"/>
      <c r="H48" s="115">
        <f>SUM(H45:H47)</f>
        <v>470</v>
      </c>
    </row>
    <row r="49" spans="1:9">
      <c r="I49" s="140"/>
    </row>
    <row r="51" spans="1:9" ht="21" customHeight="1">
      <c r="A51" s="148" t="s">
        <v>99</v>
      </c>
      <c r="B51" s="148" t="s">
        <v>122</v>
      </c>
      <c r="C51" s="148" t="s">
        <v>100</v>
      </c>
      <c r="D51" s="107" t="s">
        <v>99</v>
      </c>
      <c r="E51" s="148"/>
      <c r="F51" s="143" t="s">
        <v>38</v>
      </c>
      <c r="G51" s="147">
        <v>730</v>
      </c>
      <c r="H51" s="147">
        <f>ROUNDUP(G51*1.1,-1)</f>
        <v>810</v>
      </c>
      <c r="I51" s="116" t="s">
        <v>65</v>
      </c>
    </row>
    <row r="52" spans="1:9" ht="21" customHeight="1">
      <c r="A52" s="148" t="s">
        <v>101</v>
      </c>
      <c r="B52" s="148" t="s">
        <v>123</v>
      </c>
      <c r="C52" s="148" t="s">
        <v>102</v>
      </c>
      <c r="D52" s="107" t="s">
        <v>101</v>
      </c>
      <c r="E52" s="148"/>
      <c r="F52" s="143" t="s">
        <v>38</v>
      </c>
      <c r="G52" s="147">
        <v>680</v>
      </c>
      <c r="H52" s="147">
        <f>ROUNDUP(G52*1.1,-1)</f>
        <v>750</v>
      </c>
      <c r="I52" s="117" t="s">
        <v>103</v>
      </c>
    </row>
    <row r="53" spans="1:9" ht="21" customHeight="1">
      <c r="A53" s="148"/>
      <c r="B53" s="148"/>
      <c r="C53" s="148"/>
      <c r="D53" s="148"/>
      <c r="E53" s="148"/>
      <c r="F53" s="143"/>
      <c r="G53" s="147"/>
      <c r="H53" s="147"/>
      <c r="I53" s="117" t="s">
        <v>104</v>
      </c>
    </row>
    <row r="54" spans="1:9" ht="38" customHeight="1">
      <c r="A54" s="107"/>
      <c r="B54" s="107"/>
      <c r="C54" s="110"/>
      <c r="D54" s="110"/>
      <c r="E54" s="110"/>
      <c r="F54" s="114" t="s">
        <v>63</v>
      </c>
      <c r="G54" s="115"/>
      <c r="H54" s="115">
        <f>SUM(H51:H53)</f>
        <v>1560</v>
      </c>
      <c r="I54" s="108"/>
    </row>
    <row r="55" spans="1:9">
      <c r="I55" s="108"/>
    </row>
    <row r="56" spans="1:9" ht="28.5" customHeight="1">
      <c r="A56" s="148" t="s">
        <v>115</v>
      </c>
      <c r="B56" s="148" t="s">
        <v>176</v>
      </c>
      <c r="C56" s="148" t="s">
        <v>174</v>
      </c>
      <c r="D56" s="107" t="s">
        <v>178</v>
      </c>
      <c r="E56" s="148" t="s">
        <v>175</v>
      </c>
      <c r="F56" s="148" t="s">
        <v>38</v>
      </c>
      <c r="G56" s="147">
        <v>1745</v>
      </c>
      <c r="H56" s="147">
        <f>ROUNDUP(G56*1.1,-1)</f>
        <v>1920</v>
      </c>
      <c r="I56" s="116" t="s">
        <v>65</v>
      </c>
    </row>
    <row r="57" spans="1:9" ht="28.5" customHeight="1">
      <c r="A57" s="148"/>
      <c r="B57" s="148"/>
      <c r="C57" s="148"/>
      <c r="D57" s="148"/>
      <c r="E57" s="148"/>
      <c r="F57" s="148"/>
      <c r="G57" s="147"/>
      <c r="H57" s="147"/>
      <c r="I57" s="117" t="s">
        <v>67</v>
      </c>
    </row>
    <row r="58" spans="1:9" ht="28.5" customHeight="1">
      <c r="A58" s="148"/>
      <c r="B58" s="148"/>
      <c r="C58" s="148"/>
      <c r="D58" s="148"/>
      <c r="E58" s="148"/>
      <c r="F58" s="148"/>
      <c r="G58" s="147"/>
      <c r="H58" s="147"/>
      <c r="I58" s="117" t="s">
        <v>47</v>
      </c>
    </row>
    <row r="59" spans="1:9" ht="92.5" customHeight="1">
      <c r="A59" s="148"/>
      <c r="B59" s="148"/>
      <c r="C59" s="148"/>
      <c r="D59" s="148"/>
      <c r="E59" s="148"/>
      <c r="F59" s="148"/>
      <c r="G59" s="147"/>
      <c r="H59" s="147"/>
      <c r="I59" s="152" t="s">
        <v>173</v>
      </c>
    </row>
  </sheetData>
  <autoFilter ref="A3:H54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B1" zoomScale="55" zoomScaleNormal="55" workbookViewId="0">
      <selection activeCell="I4" sqref="I4:I6"/>
    </sheetView>
  </sheetViews>
  <sheetFormatPr defaultColWidth="8.81640625" defaultRowHeight="14.5"/>
  <cols>
    <col min="1" max="2" width="33" style="104" customWidth="1"/>
    <col min="3" max="3" width="47.6328125" style="104" customWidth="1"/>
    <col min="4" max="5" width="20.36328125" style="104" customWidth="1"/>
    <col min="6" max="6" width="16" style="106" customWidth="1"/>
    <col min="7" max="8" width="22.6328125" style="106" customWidth="1"/>
    <col min="9" max="9" width="87.7265625" style="105" customWidth="1"/>
    <col min="10" max="16384" width="8.81640625" style="105"/>
  </cols>
  <sheetData>
    <row r="1" spans="1:9">
      <c r="D1" s="104" t="s">
        <v>50</v>
      </c>
    </row>
    <row r="3" spans="1:9">
      <c r="A3" s="100" t="s">
        <v>43</v>
      </c>
      <c r="B3" s="100" t="s">
        <v>52</v>
      </c>
      <c r="C3" s="100" t="s">
        <v>44</v>
      </c>
      <c r="D3" s="100" t="s">
        <v>61</v>
      </c>
      <c r="E3" s="100" t="s">
        <v>62</v>
      </c>
      <c r="F3" s="101" t="s">
        <v>45</v>
      </c>
      <c r="G3" s="102" t="s">
        <v>51</v>
      </c>
      <c r="H3" s="102"/>
      <c r="I3" s="109" t="s">
        <v>46</v>
      </c>
    </row>
    <row r="4" spans="1:9" ht="25.5" customHeight="1">
      <c r="A4" s="107"/>
      <c r="B4" s="107" t="s">
        <v>53</v>
      </c>
      <c r="C4" s="110" t="s">
        <v>56</v>
      </c>
      <c r="D4" s="110" t="s">
        <v>59</v>
      </c>
      <c r="E4" s="110" t="s">
        <v>36</v>
      </c>
      <c r="F4" s="103">
        <f>ROUNDUP(H4*1.05,0)</f>
        <v>137</v>
      </c>
      <c r="G4" s="103">
        <f>F4+20</f>
        <v>157</v>
      </c>
      <c r="H4" s="113">
        <v>130</v>
      </c>
      <c r="I4" s="116" t="s">
        <v>65</v>
      </c>
    </row>
    <row r="5" spans="1:9" ht="25.5" customHeight="1">
      <c r="A5" s="107"/>
      <c r="B5" s="107" t="s">
        <v>55</v>
      </c>
      <c r="C5" s="110" t="s">
        <v>58</v>
      </c>
      <c r="D5" s="110" t="s">
        <v>59</v>
      </c>
      <c r="E5" s="110" t="s">
        <v>36</v>
      </c>
      <c r="F5" s="103">
        <f t="shared" ref="F5:F9" si="0">ROUNDUP(H5*1.05,0)</f>
        <v>116</v>
      </c>
      <c r="G5" s="103">
        <f t="shared" ref="G5:G9" si="1">F5+20</f>
        <v>136</v>
      </c>
      <c r="H5" s="113">
        <v>110</v>
      </c>
      <c r="I5" s="117" t="s">
        <v>67</v>
      </c>
    </row>
    <row r="6" spans="1:9" ht="25.5" customHeight="1">
      <c r="A6" s="107"/>
      <c r="B6" s="107"/>
      <c r="C6" s="110"/>
      <c r="D6" s="110"/>
      <c r="E6" s="114" t="s">
        <v>66</v>
      </c>
      <c r="F6" s="115"/>
      <c r="G6" s="115">
        <f>SUM(G4:G5)</f>
        <v>293</v>
      </c>
      <c r="H6" s="113"/>
      <c r="I6" s="117" t="s">
        <v>47</v>
      </c>
    </row>
    <row r="7" spans="1:9" ht="25.5" customHeight="1">
      <c r="A7" s="118"/>
      <c r="B7" s="118"/>
      <c r="C7" s="119"/>
      <c r="D7" s="119"/>
      <c r="E7" s="120"/>
      <c r="F7" s="121"/>
      <c r="G7" s="121"/>
      <c r="H7" s="122"/>
      <c r="I7" s="123"/>
    </row>
    <row r="8" spans="1:9" ht="25.5" customHeight="1">
      <c r="A8" s="118"/>
      <c r="B8" s="118"/>
      <c r="C8" s="119"/>
      <c r="D8" s="119"/>
      <c r="E8" s="120"/>
      <c r="F8" s="121"/>
      <c r="G8" s="121"/>
      <c r="H8" s="122"/>
      <c r="I8" s="123"/>
    </row>
    <row r="9" spans="1:9" ht="25.5" customHeight="1">
      <c r="A9" s="169"/>
      <c r="B9" s="169" t="s">
        <v>54</v>
      </c>
      <c r="C9" s="169" t="s">
        <v>57</v>
      </c>
      <c r="D9" s="169" t="s">
        <v>60</v>
      </c>
      <c r="E9" s="168" t="s">
        <v>36</v>
      </c>
      <c r="F9" s="103">
        <f t="shared" si="0"/>
        <v>221</v>
      </c>
      <c r="G9" s="168">
        <f t="shared" si="1"/>
        <v>241</v>
      </c>
      <c r="H9" s="113">
        <v>210</v>
      </c>
      <c r="I9" s="116" t="s">
        <v>65</v>
      </c>
    </row>
    <row r="10" spans="1:9">
      <c r="A10" s="169"/>
      <c r="B10" s="169"/>
      <c r="C10" s="169"/>
      <c r="D10" s="169"/>
      <c r="E10" s="168"/>
      <c r="F10" s="124"/>
      <c r="G10" s="168"/>
      <c r="I10" s="117" t="s">
        <v>67</v>
      </c>
    </row>
    <row r="11" spans="1:9">
      <c r="A11" s="169"/>
      <c r="B11" s="169"/>
      <c r="C11" s="169"/>
      <c r="D11" s="169"/>
      <c r="E11" s="114" t="s">
        <v>66</v>
      </c>
      <c r="F11" s="115"/>
      <c r="G11" s="115">
        <f>SUM(G9)</f>
        <v>241</v>
      </c>
      <c r="I11" s="117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D70184-F130-4B9F-A6F0-785AE32A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2026-01-27T01:49:33Z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