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5-AW25/4. PALACE X NIKE/2-PRODUCTION/4-INTERNAL-PURCHASE-ORDER/4-2-TRIM-ORDER/TRIM-PO/DRAFT-PO/"/>
    </mc:Choice>
  </mc:AlternateContent>
  <xr:revisionPtr revIDLastSave="402" documentId="13_ncr:1_{BDDE3402-BCFD-4BE1-88AC-41CF1997762D}" xr6:coauthVersionLast="47" xr6:coauthVersionMax="47" xr10:uidLastSave="{22A9A99A-5928-4317-9697-7FC9CEC91A16}"/>
  <bookViews>
    <workbookView xWindow="-120" yWindow="-120" windowWidth="20730" windowHeight="11040" tabRatio="868" xr2:uid="{00000000-000D-0000-FFFF-FFFF00000000}"/>
  </bookViews>
  <sheets>
    <sheet name="MER.QT-1.BM2" sheetId="4" r:id="rId1"/>
    <sheet name="DETAIL  (22.5)" sheetId="18" r:id="rId2"/>
  </sheets>
  <externalReferences>
    <externalReference r:id="rId3"/>
  </externalReferences>
  <definedNames>
    <definedName name="_xlnm._FilterDatabase" localSheetId="1" hidden="1">'DETAIL  (22.5)'!$A$4:$M$13</definedName>
    <definedName name="_xlnm.Print_Area" localSheetId="1">'DETAIL  (22.5)'!$A$1:$M$13</definedName>
    <definedName name="_xlnm.Print_Area" localSheetId="0">'MER.QT-1.BM2'!$A$1:$O$16</definedName>
    <definedName name="_xlnm.Print_Titles" localSheetId="1">'DETAIL  (22.5)'!$4:$4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4" l="1"/>
  <c r="H6" i="18"/>
  <c r="H7" i="18"/>
  <c r="H8" i="18"/>
  <c r="H9" i="18"/>
  <c r="H10" i="18"/>
  <c r="H11" i="18"/>
  <c r="H12" i="18"/>
  <c r="H5" i="18"/>
  <c r="F6" i="18"/>
  <c r="F7" i="18"/>
  <c r="F8" i="18"/>
  <c r="F9" i="18"/>
  <c r="F10" i="18"/>
  <c r="F11" i="18"/>
  <c r="F12" i="18"/>
  <c r="F5" i="18"/>
  <c r="A12" i="18" l="1"/>
  <c r="A11" i="18"/>
  <c r="A10" i="18"/>
  <c r="A9" i="18"/>
  <c r="A8" i="18"/>
  <c r="A7" i="18"/>
  <c r="A6" i="18"/>
  <c r="A5" i="18"/>
  <c r="H7" i="4" l="1"/>
  <c r="H8" i="4"/>
  <c r="F13" i="18" l="1"/>
  <c r="G13" i="18"/>
  <c r="H13" i="18" l="1"/>
  <c r="K11" i="4" l="1"/>
  <c r="M11" i="4" s="1"/>
  <c r="I14" i="4" l="1"/>
  <c r="M14" i="4"/>
  <c r="K14" i="4"/>
</calcChain>
</file>

<file path=xl/sharedStrings.xml><?xml version="1.0" encoding="utf-8"?>
<sst xmlns="http://schemas.openxmlformats.org/spreadsheetml/2006/main" count="101" uniqueCount="88">
  <si>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</si>
  <si>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</si>
  <si>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</si>
  <si>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</si>
  <si>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</si>
  <si>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</si>
  <si>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</si>
  <si>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</si>
  <si>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</si>
  <si>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</si>
  <si>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</si>
  <si>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</si>
  <si>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</si>
  <si>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</si>
  <si>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</si>
  <si>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</si>
  <si>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</si>
  <si>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</si>
  <si>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</si>
  <si>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</si>
  <si>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</si>
  <si>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</si>
  <si>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</si>
  <si>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</si>
  <si>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</si>
  <si>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</si>
  <si>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</si>
  <si>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</si>
  <si>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</si>
  <si>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</si>
  <si>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</si>
  <si>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</si>
  <si>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</si>
  <si>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</si>
  <si>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</si>
  <si>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</si>
  <si>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</si>
  <si>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</si>
  <si>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</si>
  <si>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</si>
  <si>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</si>
  <si>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</si>
  <si>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</si>
  <si>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</si>
  <si>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</si>
  <si>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</si>
  <si>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</si>
  <si>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100% COTTON</t>
  </si>
  <si>
    <t>TOTAL</t>
  </si>
  <si>
    <t>ITEM</t>
  </si>
  <si>
    <t>SH TRIMS</t>
  </si>
  <si>
    <t>QUY</t>
  </si>
  <si>
    <t>100% POLYESTER</t>
  </si>
  <si>
    <t>ERP</t>
  </si>
  <si>
    <t>P19  AW25   G2790</t>
  </si>
  <si>
    <t>AW25 - AUTUMN</t>
  </si>
  <si>
    <t>KR CARE LABEL</t>
  </si>
  <si>
    <t>ERP UA STYLE NO.</t>
  </si>
  <si>
    <r>
      <t xml:space="preserve">SIZE AND QUALITY SAME AS LAST SEASON
</t>
    </r>
    <r>
      <rPr>
        <b/>
        <sz val="16"/>
        <rFont val="Muli"/>
      </rPr>
      <t>P19-4748</t>
    </r>
  </si>
  <si>
    <t>PALACE NIKE TOTAL P90 SHORT</t>
  </si>
  <si>
    <t>PALACE NIKE TOTAL P90 CREW</t>
  </si>
  <si>
    <t>PALACE NIKE TOTAL P90 TRACK BOTTOM</t>
  </si>
  <si>
    <t>PALACE NIKE TOTAL P90 TRACK JACKET</t>
  </si>
  <si>
    <t>PALACE NIKE TOTAL P90 VEST</t>
  </si>
  <si>
    <t>PALACE NIKE TOTAL P90 JERSEY</t>
  </si>
  <si>
    <t>PALACE NIKE TRI SWOOSH HOOD</t>
  </si>
  <si>
    <t>PALACE NIKE TRI SWOOSH T-SHIRT</t>
  </si>
  <si>
    <t>CHỈ ĐẶT CARE TIẾNG HÀN THEO LAYOUT ĐÍNH KÈM</t>
  </si>
  <si>
    <t>C0007-SHR069</t>
  </si>
  <si>
    <t>C0007-CRW234</t>
  </si>
  <si>
    <t>C0007-JOG136</t>
  </si>
  <si>
    <t>C0007-JKT179</t>
  </si>
  <si>
    <t>C0007-TNK015</t>
  </si>
  <si>
    <t>C0007-SST1316</t>
  </si>
  <si>
    <t>C0007-HOD490</t>
  </si>
  <si>
    <t>C0007-SST1313</t>
  </si>
  <si>
    <t>SHORTS</t>
  </si>
  <si>
    <t>CREW NECK</t>
  </si>
  <si>
    <t>JOGGERS</t>
  </si>
  <si>
    <t>JACKET</t>
  </si>
  <si>
    <t>VEST</t>
  </si>
  <si>
    <t>SS TEE</t>
  </si>
  <si>
    <t>HOODIE</t>
  </si>
  <si>
    <t>85% COTTON 15% POLYESTER</t>
  </si>
  <si>
    <t>CHỈ ĐẶT CARE TIẾNG HÀN THEO LAYOUT ĐÍNH KÈM
=&gt;CHỈ GẮN CỬA HÀNG XUẤT ĐI HÀN</t>
  </si>
  <si>
    <t>NIKE P90</t>
  </si>
  <si>
    <t>PALACE XNIKE P90</t>
  </si>
  <si>
    <t>VERSION TIẾNG HÀN - THEO LAYOUT KHÁCH GỬI
CHỈ MAY CHO CỬA HÀNG ĐI HÀN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</si>
</sst>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8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4"/>
      <color rgb="FFFF0000"/>
      <name val="Muli"/>
    </font>
    <font>
      <b/>
      <sz val="9"/>
      <color theme="1"/>
      <name val="Muli"/>
    </font>
    <font>
      <b/>
      <sz val="11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/>
  </cellStyleXfs>
  <cellXfs count="134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8" fillId="4" borderId="1" xfId="6" applyNumberFormat="1" applyFont="1" applyFill="1" applyBorder="1" applyAlignment="1">
      <alignment horizontal="center" vertical="center"/>
    </xf>
    <xf numFmtId="0" fontId="19" fillId="4" borderId="1" xfId="7" quotePrefix="1" applyFont="1" applyFill="1" applyBorder="1" applyAlignment="1">
      <alignment horizontal="center" vertical="center"/>
    </xf>
    <xf numFmtId="0" fontId="18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3" fillId="7" borderId="1" xfId="3" applyNumberFormat="1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18" fillId="3" borderId="1" xfId="2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167" fontId="23" fillId="0" borderId="1" xfId="1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/>
    <xf numFmtId="0" fontId="25" fillId="3" borderId="1" xfId="2" applyFont="1" applyFill="1" applyBorder="1" applyAlignment="1">
      <alignment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1" fontId="27" fillId="3" borderId="1" xfId="3" applyNumberFormat="1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3" fontId="27" fillId="3" borderId="1" xfId="3" applyNumberFormat="1" applyFont="1" applyFill="1" applyBorder="1" applyAlignment="1">
      <alignment vertical="center"/>
    </xf>
    <xf numFmtId="3" fontId="27" fillId="0" borderId="1" xfId="3" applyNumberFormat="1" applyFont="1" applyBorder="1" applyAlignment="1">
      <alignment vertical="center"/>
    </xf>
    <xf numFmtId="3" fontId="28" fillId="0" borderId="1" xfId="3" applyNumberFormat="1" applyFont="1" applyBorder="1" applyAlignment="1">
      <alignment horizontal="center" vertical="center"/>
    </xf>
    <xf numFmtId="168" fontId="25" fillId="3" borderId="1" xfId="9" applyNumberFormat="1" applyFont="1" applyFill="1" applyBorder="1" applyAlignment="1">
      <alignment horizontal="center" vertical="center"/>
    </xf>
    <xf numFmtId="168" fontId="29" fillId="3" borderId="1" xfId="9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30" fillId="4" borderId="0" xfId="2" applyFont="1" applyFill="1" applyAlignment="1">
      <alignment horizontal="center" vertical="center" wrapText="1"/>
    </xf>
    <xf numFmtId="0" fontId="32" fillId="4" borderId="0" xfId="2" applyFont="1" applyFill="1" applyAlignment="1">
      <alignment horizontal="center" vertical="center" wrapText="1"/>
    </xf>
    <xf numFmtId="0" fontId="32" fillId="4" borderId="0" xfId="2" applyFont="1" applyFill="1" applyAlignment="1">
      <alignment horizontal="right" vertical="center"/>
    </xf>
    <xf numFmtId="3" fontId="33" fillId="5" borderId="1" xfId="2" applyNumberFormat="1" applyFont="1" applyFill="1" applyBorder="1" applyAlignment="1">
      <alignment horizontal="center" vertical="center" wrapText="1"/>
    </xf>
    <xf numFmtId="3" fontId="33" fillId="0" borderId="1" xfId="2" applyNumberFormat="1" applyFont="1" applyBorder="1" applyAlignment="1">
      <alignment horizontal="center" vertical="center" wrapText="1"/>
    </xf>
    <xf numFmtId="164" fontId="30" fillId="4" borderId="0" xfId="2" applyNumberFormat="1" applyFont="1" applyFill="1" applyAlignment="1">
      <alignment horizontal="center" vertical="center" wrapText="1"/>
    </xf>
    <xf numFmtId="168" fontId="33" fillId="3" borderId="1" xfId="9" applyNumberFormat="1" applyFont="1" applyFill="1" applyBorder="1" applyAlignment="1">
      <alignment horizontal="center" vertical="center" wrapText="1"/>
    </xf>
    <xf numFmtId="0" fontId="30" fillId="4" borderId="0" xfId="2" applyFont="1" applyFill="1" applyAlignment="1">
      <alignment horizontal="center" vertical="center"/>
    </xf>
    <xf numFmtId="0" fontId="34" fillId="0" borderId="0" xfId="0" applyFont="1" applyAlignment="1">
      <alignment horizontal="left"/>
    </xf>
    <xf numFmtId="0" fontId="35" fillId="0" borderId="1" xfId="0" applyFont="1" applyBorder="1" applyAlignment="1">
      <alignment horizontal="center" vertical="center"/>
    </xf>
    <xf numFmtId="167" fontId="30" fillId="10" borderId="1" xfId="5" applyNumberFormat="1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1" fillId="0" borderId="1" xfId="11" applyFont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8" fillId="4" borderId="4" xfId="6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36" fillId="0" borderId="14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63500</xdr:colOff>
      <xdr:row>10</xdr:row>
      <xdr:rowOff>698500</xdr:rowOff>
    </xdr:from>
    <xdr:to>
      <xdr:col>3</xdr:col>
      <xdr:colOff>1145801</xdr:colOff>
      <xdr:row>10</xdr:row>
      <xdr:rowOff>2270125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4494EBBF-B319-4BC0-B0E6-8EB238B4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4500" y="7493000"/>
          <a:ext cx="1082301" cy="1571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uy.nguyen\Downloads\Purchase%20Order%20-%20003535%20210525.xlsx" TargetMode="External"/><Relationship Id="rId1" Type="http://schemas.openxmlformats.org/officeDocument/2006/relationships/externalLinkPath" Target="file:///C:\Users\quy.nguyen\Downloads\Purchase%20Order%20-%20003535%202105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UK"/>
      <sheetName val="EU"/>
      <sheetName val="NJ"/>
      <sheetName val="LA"/>
      <sheetName val="JP"/>
      <sheetName val="AUS"/>
      <sheetName val="KR"/>
      <sheetName val="CA"/>
      <sheetName val="UK SMP"/>
      <sheetName val="BAR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C0007-SHR069</v>
          </cell>
          <cell r="I5">
            <v>32</v>
          </cell>
        </row>
        <row r="6">
          <cell r="B6" t="str">
            <v>C0007-SHR069</v>
          </cell>
          <cell r="I6">
            <v>42</v>
          </cell>
        </row>
        <row r="7">
          <cell r="B7" t="str">
            <v>C0007-SHR069</v>
          </cell>
          <cell r="I7">
            <v>60</v>
          </cell>
        </row>
        <row r="8">
          <cell r="B8" t="str">
            <v>C0007-CRW234</v>
          </cell>
          <cell r="I8">
            <v>140</v>
          </cell>
        </row>
        <row r="9">
          <cell r="B9" t="str">
            <v>C0007-CRW234</v>
          </cell>
          <cell r="I9">
            <v>72</v>
          </cell>
        </row>
        <row r="10">
          <cell r="B10" t="str">
            <v>C0007-CRW234</v>
          </cell>
          <cell r="I10">
            <v>50</v>
          </cell>
        </row>
        <row r="11">
          <cell r="B11" t="str">
            <v>C0007-JOG136</v>
          </cell>
          <cell r="I11">
            <v>34</v>
          </cell>
        </row>
        <row r="12">
          <cell r="B12" t="str">
            <v>C0007-JOG136</v>
          </cell>
          <cell r="I12">
            <v>50</v>
          </cell>
        </row>
        <row r="13">
          <cell r="B13" t="str">
            <v>C0007-JKT179</v>
          </cell>
          <cell r="I13">
            <v>100</v>
          </cell>
        </row>
        <row r="14">
          <cell r="B14" t="str">
            <v>C0007-JKT179</v>
          </cell>
          <cell r="I14">
            <v>150</v>
          </cell>
        </row>
        <row r="15">
          <cell r="B15" t="str">
            <v>C0007-TNK015</v>
          </cell>
          <cell r="I15">
            <v>44</v>
          </cell>
        </row>
        <row r="16">
          <cell r="B16" t="str">
            <v>C0007-TNK015</v>
          </cell>
          <cell r="I16">
            <v>44</v>
          </cell>
        </row>
        <row r="17">
          <cell r="B17" t="str">
            <v>C0007-SST1316</v>
          </cell>
          <cell r="I17">
            <v>112</v>
          </cell>
        </row>
        <row r="18">
          <cell r="B18" t="str">
            <v>C0007-SST1316</v>
          </cell>
          <cell r="I18">
            <v>136</v>
          </cell>
        </row>
        <row r="19">
          <cell r="B19" t="str">
            <v>C0007-SST1316</v>
          </cell>
          <cell r="I19">
            <v>172</v>
          </cell>
        </row>
        <row r="20">
          <cell r="B20" t="str">
            <v>C0007-HOD490</v>
          </cell>
          <cell r="I20">
            <v>150</v>
          </cell>
        </row>
        <row r="21">
          <cell r="B21" t="str">
            <v>C0007-HOD490</v>
          </cell>
          <cell r="I21">
            <v>140</v>
          </cell>
        </row>
        <row r="22">
          <cell r="B22" t="str">
            <v>C0007-HOD490</v>
          </cell>
          <cell r="I22">
            <v>54</v>
          </cell>
        </row>
        <row r="23">
          <cell r="B23" t="str">
            <v>C0007-HOD490</v>
          </cell>
          <cell r="I23">
            <v>140</v>
          </cell>
        </row>
        <row r="24">
          <cell r="B24" t="str">
            <v>C0007-SST1313</v>
          </cell>
          <cell r="I24">
            <v>500</v>
          </cell>
        </row>
        <row r="25">
          <cell r="B25" t="str">
            <v>C0007-SST1313</v>
          </cell>
          <cell r="I25">
            <v>240</v>
          </cell>
        </row>
        <row r="26">
          <cell r="B26" t="str">
            <v>C0007-SST1313</v>
          </cell>
          <cell r="I26">
            <v>240</v>
          </cell>
        </row>
        <row r="27">
          <cell r="B27" t="str">
            <v>C0007-SST1313</v>
          </cell>
          <cell r="I27">
            <v>500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N61"/>
  <sheetViews>
    <sheetView tabSelected="1" view="pageBreakPreview" zoomScale="60" zoomScaleNormal="40" zoomScalePageLayoutView="55" workbookViewId="0">
      <selection activeCell="R11" sqref="R11"/>
    </sheetView>
  </sheetViews>
  <sheetFormatPr defaultColWidth="9.140625" defaultRowHeight="15"/>
  <cols>
    <col min="1" max="1" width="13.140625" style="1" customWidth="1"/>
    <col min="2" max="2" width="12.42578125" style="1" customWidth="1"/>
    <col min="3" max="3" width="16.28515625" style="1" customWidth="1"/>
    <col min="4" max="4" width="18.5703125" style="1" customWidth="1"/>
    <col min="5" max="5" width="25.28515625" style="1" customWidth="1"/>
    <col min="6" max="6" width="14.5703125" style="1" customWidth="1"/>
    <col min="7" max="7" width="17.42578125" style="64" customWidth="1"/>
    <col min="8" max="8" width="9.85546875" style="1" customWidth="1"/>
    <col min="9" max="9" width="15" style="1" customWidth="1"/>
    <col min="10" max="10" width="11.5703125" style="1" customWidth="1"/>
    <col min="11" max="11" width="14.42578125" style="1" customWidth="1"/>
    <col min="12" max="12" width="30.5703125" style="1" customWidth="1"/>
    <col min="13" max="13" width="30.7109375" style="1" customWidth="1"/>
    <col min="14" max="14" width="26.7109375" style="1" customWidth="1"/>
    <col min="15" max="15" width="0" style="1" hidden="1" customWidth="1"/>
    <col min="16" max="16384" width="9.140625" style="1"/>
  </cols>
  <sheetData>
    <row r="1" spans="1:14" ht="24.95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4" ht="21.6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4" ht="21.6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4" ht="9.9499999999999993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4" ht="34.5" customHeight="1">
      <c r="A5" s="14" t="s">
        <v>7</v>
      </c>
      <c r="B5" s="109" t="s">
        <v>50</v>
      </c>
      <c r="C5" s="109"/>
      <c r="D5" s="109"/>
      <c r="E5" s="15"/>
      <c r="F5" s="52" t="s">
        <v>8</v>
      </c>
      <c r="G5" s="58"/>
      <c r="H5" s="110" t="s">
        <v>86</v>
      </c>
      <c r="I5" s="111"/>
      <c r="J5" s="16"/>
      <c r="K5" s="16"/>
      <c r="L5" s="17"/>
      <c r="M5" s="18" t="s">
        <v>9</v>
      </c>
      <c r="N5" s="53">
        <v>45799</v>
      </c>
    </row>
    <row r="6" spans="1:14" ht="21.75" customHeight="1">
      <c r="A6" s="19" t="s">
        <v>10</v>
      </c>
      <c r="B6" s="112"/>
      <c r="C6" s="112"/>
      <c r="D6" s="112"/>
      <c r="E6" s="15"/>
      <c r="F6" s="52" t="s">
        <v>11</v>
      </c>
      <c r="G6" s="58"/>
      <c r="H6" s="113" t="s">
        <v>55</v>
      </c>
      <c r="I6" s="114"/>
      <c r="J6" s="16"/>
      <c r="K6" s="16"/>
      <c r="L6" s="17"/>
      <c r="M6" s="18" t="s">
        <v>12</v>
      </c>
      <c r="N6" s="54" t="s">
        <v>53</v>
      </c>
    </row>
    <row r="7" spans="1:14" ht="23.25" customHeight="1">
      <c r="A7" s="19" t="s">
        <v>13</v>
      </c>
      <c r="B7" s="115"/>
      <c r="C7" s="115"/>
      <c r="D7" s="5"/>
      <c r="E7" s="15"/>
      <c r="F7" s="52" t="s">
        <v>14</v>
      </c>
      <c r="G7" s="58"/>
      <c r="H7" s="116">
        <f>N5+20</f>
        <v>45819</v>
      </c>
      <c r="I7" s="117"/>
      <c r="J7" s="16"/>
      <c r="K7" s="16"/>
      <c r="L7" s="17"/>
      <c r="M7" s="18" t="s">
        <v>15</v>
      </c>
      <c r="N7" s="93" t="s">
        <v>54</v>
      </c>
    </row>
    <row r="8" spans="1:14" ht="21.75" customHeight="1">
      <c r="A8" s="20" t="s">
        <v>16</v>
      </c>
      <c r="B8" s="100"/>
      <c r="C8" s="100"/>
      <c r="D8" s="11"/>
      <c r="E8" s="15"/>
      <c r="F8" s="52" t="s">
        <v>17</v>
      </c>
      <c r="G8" s="58"/>
      <c r="H8" s="101">
        <f>N5+30</f>
        <v>45829</v>
      </c>
      <c r="I8" s="102"/>
      <c r="J8" s="21"/>
      <c r="K8" s="21"/>
      <c r="L8" s="17"/>
      <c r="M8" s="18" t="s">
        <v>18</v>
      </c>
      <c r="N8" s="55" t="s">
        <v>51</v>
      </c>
    </row>
    <row r="9" spans="1:14" ht="5.45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4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4" ht="246.75" customHeight="1">
      <c r="A11" s="72" t="s">
        <v>85</v>
      </c>
      <c r="B11" s="73"/>
      <c r="C11" s="73" t="s">
        <v>56</v>
      </c>
      <c r="D11" s="65"/>
      <c r="E11" s="72" t="s">
        <v>58</v>
      </c>
      <c r="F11" s="74"/>
      <c r="G11" s="75" t="s">
        <v>37</v>
      </c>
      <c r="H11" s="76" t="s">
        <v>36</v>
      </c>
      <c r="I11" s="77">
        <f>'DETAIL  (22.5)'!H13</f>
        <v>3890</v>
      </c>
      <c r="J11" s="78">
        <v>0</v>
      </c>
      <c r="K11" s="79">
        <f>I11-J11</f>
        <v>3890</v>
      </c>
      <c r="L11" s="80">
        <v>550</v>
      </c>
      <c r="M11" s="81">
        <f>L11*K11</f>
        <v>2139500</v>
      </c>
      <c r="N11" s="94" t="s">
        <v>87</v>
      </c>
    </row>
    <row r="12" spans="1:14" ht="61.5" customHeight="1">
      <c r="A12" s="103" t="s">
        <v>38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5"/>
    </row>
    <row r="13" spans="1:14" ht="29.25" customHeight="1">
      <c r="A13" s="24"/>
      <c r="B13" s="24"/>
      <c r="C13" s="25"/>
      <c r="D13" s="25"/>
      <c r="E13" s="25"/>
      <c r="F13" s="26"/>
      <c r="G13" s="60"/>
      <c r="H13" s="24"/>
      <c r="I13" s="27"/>
      <c r="J13" s="27"/>
      <c r="K13" s="27"/>
      <c r="L13" s="28"/>
      <c r="M13" s="29"/>
      <c r="N13" s="30"/>
    </row>
    <row r="14" spans="1:14" s="92" customFormat="1" ht="54" customHeight="1">
      <c r="A14" s="84"/>
      <c r="B14" s="84"/>
      <c r="C14" s="84"/>
      <c r="D14" s="84"/>
      <c r="E14" s="84"/>
      <c r="F14" s="84"/>
      <c r="G14" s="85"/>
      <c r="H14" s="86" t="s">
        <v>32</v>
      </c>
      <c r="I14" s="87">
        <f>SUM(I11:I13)</f>
        <v>3890</v>
      </c>
      <c r="J14" s="88"/>
      <c r="K14" s="87">
        <f>SUM(K11:K13)</f>
        <v>3890</v>
      </c>
      <c r="L14" s="89"/>
      <c r="M14" s="90">
        <f>SUM(M11:M13)</f>
        <v>2139500</v>
      </c>
      <c r="N14" s="91"/>
    </row>
    <row r="15" spans="1:14" ht="21.75" customHeight="1">
      <c r="A15" s="33"/>
      <c r="B15" s="33"/>
      <c r="C15" s="34"/>
      <c r="D15" s="34"/>
      <c r="E15" s="34"/>
      <c r="F15" s="34"/>
      <c r="G15" s="31"/>
      <c r="H15" s="32"/>
      <c r="I15" s="32"/>
      <c r="J15" s="32"/>
      <c r="K15" s="32"/>
      <c r="L15" s="35"/>
      <c r="M15" s="35"/>
      <c r="N15" s="32"/>
    </row>
    <row r="16" spans="1:14" ht="21.75" customHeight="1">
      <c r="A16" s="106" t="s">
        <v>33</v>
      </c>
      <c r="B16" s="106"/>
      <c r="C16" s="36"/>
      <c r="D16" s="37"/>
      <c r="E16" s="107" t="s">
        <v>34</v>
      </c>
      <c r="F16" s="107"/>
      <c r="G16" s="107"/>
      <c r="H16" s="38"/>
      <c r="I16" s="39"/>
      <c r="J16" s="39"/>
      <c r="K16" s="39"/>
      <c r="L16" s="108" t="s">
        <v>35</v>
      </c>
      <c r="M16" s="108"/>
      <c r="N16" s="32"/>
    </row>
    <row r="17" spans="1:10" ht="21.75" customHeight="1">
      <c r="A17" s="40"/>
      <c r="B17" s="41"/>
      <c r="C17" s="40"/>
      <c r="D17" s="40"/>
      <c r="E17" s="40"/>
      <c r="F17" s="40"/>
      <c r="G17" s="61"/>
      <c r="H17" s="42"/>
      <c r="I17" s="42"/>
      <c r="J17" s="42"/>
    </row>
    <row r="18" spans="1:10" ht="21.75" customHeight="1">
      <c r="A18" s="40"/>
      <c r="B18" s="41"/>
      <c r="C18" s="40"/>
      <c r="D18" s="40"/>
      <c r="E18" s="40"/>
      <c r="F18" s="40"/>
      <c r="G18" s="61"/>
      <c r="H18" s="42"/>
      <c r="I18" s="42"/>
      <c r="J18" s="42"/>
    </row>
    <row r="19" spans="1:10" ht="21.75" customHeight="1">
      <c r="A19" s="43"/>
      <c r="B19" s="44"/>
      <c r="C19" s="40"/>
      <c r="D19" s="40"/>
      <c r="E19" s="40"/>
      <c r="F19" s="40"/>
      <c r="G19" s="62"/>
      <c r="H19" s="45"/>
      <c r="I19" s="40"/>
      <c r="J19" s="42"/>
    </row>
    <row r="20" spans="1:10" ht="21.75" customHeight="1">
      <c r="A20" s="42"/>
      <c r="B20" s="46"/>
      <c r="C20" s="47"/>
      <c r="D20" s="42"/>
      <c r="E20" s="48"/>
      <c r="F20" s="48"/>
      <c r="G20" s="63"/>
      <c r="H20" s="49"/>
      <c r="I20" s="49"/>
      <c r="J20" s="42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2">
    <mergeCell ref="B5:D5"/>
    <mergeCell ref="H5:I5"/>
    <mergeCell ref="B6:D6"/>
    <mergeCell ref="H6:I6"/>
    <mergeCell ref="B7:C7"/>
    <mergeCell ref="H7:I7"/>
    <mergeCell ref="B8:C8"/>
    <mergeCell ref="H8:I8"/>
    <mergeCell ref="A12:N12"/>
    <mergeCell ref="A16:B16"/>
    <mergeCell ref="E16:G16"/>
    <mergeCell ref="L16:M16"/>
  </mergeCells>
  <printOptions horizontalCentered="1"/>
  <pageMargins left="0.25" right="0.25" top="1.0416666666666667" bottom="0.75" header="0.3" footer="0.3"/>
  <pageSetup paperSize="9" scale="38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E0633-1643-4475-9E29-FB8CEE0C8595}">
  <sheetPr>
    <pageSetUpPr fitToPage="1"/>
  </sheetPr>
  <dimension ref="A4:O14"/>
  <sheetViews>
    <sheetView view="pageBreakPreview" zoomScale="68" zoomScaleNormal="115" zoomScaleSheetLayoutView="6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10" sqref="J10:M10"/>
    </sheetView>
  </sheetViews>
  <sheetFormatPr defaultColWidth="9.140625" defaultRowHeight="20.25" customHeight="1"/>
  <cols>
    <col min="1" max="1" width="4.7109375" style="67" bestFit="1" customWidth="1"/>
    <col min="2" max="2" width="27.5703125" style="97" customWidth="1"/>
    <col min="3" max="3" width="18" style="97" customWidth="1"/>
    <col min="4" max="4" width="38" style="97" customWidth="1"/>
    <col min="5" max="5" width="35.42578125" style="67" customWidth="1"/>
    <col min="6" max="6" width="11.28515625" style="70" hidden="1" customWidth="1"/>
    <col min="7" max="7" width="11.42578125" style="70" hidden="1" customWidth="1"/>
    <col min="8" max="8" width="14.5703125" style="70" customWidth="1"/>
    <col min="9" max="9" width="49" style="67" customWidth="1"/>
    <col min="10" max="10" width="9.140625" style="71"/>
    <col min="11" max="16384" width="9.140625" style="67"/>
  </cols>
  <sheetData>
    <row r="4" spans="1:13" ht="20.25" customHeight="1">
      <c r="A4" s="66" t="s">
        <v>39</v>
      </c>
      <c r="B4" s="95" t="s">
        <v>57</v>
      </c>
      <c r="C4" s="95" t="s">
        <v>49</v>
      </c>
      <c r="D4" s="95" t="s">
        <v>40</v>
      </c>
      <c r="E4" s="66" t="s">
        <v>41</v>
      </c>
      <c r="F4" s="66" t="s">
        <v>42</v>
      </c>
      <c r="G4" s="66" t="s">
        <v>43</v>
      </c>
      <c r="H4" s="66" t="s">
        <v>44</v>
      </c>
      <c r="I4" s="66" t="s">
        <v>45</v>
      </c>
      <c r="J4" s="121" t="s">
        <v>46</v>
      </c>
      <c r="K4" s="122"/>
      <c r="L4" s="122"/>
      <c r="M4" s="123"/>
    </row>
    <row r="5" spans="1:13" s="83" customFormat="1" ht="29.25" customHeight="1">
      <c r="A5" s="82">
        <f t="shared" ref="A5:A12" si="0">ROW()-4</f>
        <v>1</v>
      </c>
      <c r="B5" s="96" t="s">
        <v>68</v>
      </c>
      <c r="C5" s="98" t="s">
        <v>76</v>
      </c>
      <c r="D5" s="99" t="s">
        <v>59</v>
      </c>
      <c r="E5" s="130" t="s">
        <v>52</v>
      </c>
      <c r="F5" s="82">
        <f>SUMIF([1]KR!$B$5:$B$27,B5,[1]KR!$I$5:$I$27)</f>
        <v>134</v>
      </c>
      <c r="G5" s="82"/>
      <c r="H5" s="82">
        <f>ROUNDUP(F5*1.2,-1)</f>
        <v>170</v>
      </c>
      <c r="I5" s="131" t="s">
        <v>84</v>
      </c>
      <c r="J5" s="127" t="s">
        <v>67</v>
      </c>
      <c r="K5" s="128"/>
      <c r="L5" s="128"/>
      <c r="M5" s="129"/>
    </row>
    <row r="6" spans="1:13" s="83" customFormat="1" ht="29.25" customHeight="1">
      <c r="A6" s="82">
        <f t="shared" si="0"/>
        <v>2</v>
      </c>
      <c r="B6" s="96" t="s">
        <v>69</v>
      </c>
      <c r="C6" s="98" t="s">
        <v>77</v>
      </c>
      <c r="D6" s="99" t="s">
        <v>60</v>
      </c>
      <c r="E6" s="130" t="s">
        <v>83</v>
      </c>
      <c r="F6" s="82">
        <f>SUMIF([1]KR!$B$5:$B$27,B6,[1]KR!$I$5:$I$27)</f>
        <v>262</v>
      </c>
      <c r="G6" s="82"/>
      <c r="H6" s="82">
        <f t="shared" ref="H6:H12" si="1">ROUNDUP(F6*1.2,-1)</f>
        <v>320</v>
      </c>
      <c r="I6" s="132"/>
      <c r="J6" s="127" t="s">
        <v>67</v>
      </c>
      <c r="K6" s="128"/>
      <c r="L6" s="128"/>
      <c r="M6" s="129"/>
    </row>
    <row r="7" spans="1:13" s="83" customFormat="1" ht="29.25" customHeight="1">
      <c r="A7" s="82">
        <f t="shared" si="0"/>
        <v>3</v>
      </c>
      <c r="B7" s="96" t="s">
        <v>70</v>
      </c>
      <c r="C7" s="98" t="s">
        <v>78</v>
      </c>
      <c r="D7" s="99" t="s">
        <v>61</v>
      </c>
      <c r="E7" s="130" t="s">
        <v>52</v>
      </c>
      <c r="F7" s="82">
        <f>SUMIF([1]KR!$B$5:$B$27,B7,[1]KR!$I$5:$I$27)</f>
        <v>84</v>
      </c>
      <c r="G7" s="82"/>
      <c r="H7" s="82">
        <f t="shared" si="1"/>
        <v>110</v>
      </c>
      <c r="I7" s="132"/>
      <c r="J7" s="127" t="s">
        <v>67</v>
      </c>
      <c r="K7" s="128"/>
      <c r="L7" s="128"/>
      <c r="M7" s="129"/>
    </row>
    <row r="8" spans="1:13" s="83" customFormat="1" ht="29.25" customHeight="1">
      <c r="A8" s="82">
        <f t="shared" si="0"/>
        <v>4</v>
      </c>
      <c r="B8" s="96" t="s">
        <v>71</v>
      </c>
      <c r="C8" s="98" t="s">
        <v>79</v>
      </c>
      <c r="D8" s="99" t="s">
        <v>62</v>
      </c>
      <c r="E8" s="130" t="s">
        <v>52</v>
      </c>
      <c r="F8" s="82">
        <f>SUMIF([1]KR!$B$5:$B$27,B8,[1]KR!$I$5:$I$27)</f>
        <v>250</v>
      </c>
      <c r="G8" s="82"/>
      <c r="H8" s="82">
        <f t="shared" si="1"/>
        <v>300</v>
      </c>
      <c r="I8" s="132"/>
      <c r="J8" s="127" t="s">
        <v>67</v>
      </c>
      <c r="K8" s="128"/>
      <c r="L8" s="128"/>
      <c r="M8" s="129"/>
    </row>
    <row r="9" spans="1:13" s="83" customFormat="1" ht="29.25" customHeight="1">
      <c r="A9" s="82">
        <f t="shared" si="0"/>
        <v>5</v>
      </c>
      <c r="B9" s="96" t="s">
        <v>72</v>
      </c>
      <c r="C9" s="98" t="s">
        <v>80</v>
      </c>
      <c r="D9" s="99" t="s">
        <v>63</v>
      </c>
      <c r="E9" s="130" t="s">
        <v>52</v>
      </c>
      <c r="F9" s="82">
        <f>SUMIF([1]KR!$B$5:$B$27,B9,[1]KR!$I$5:$I$27)</f>
        <v>88</v>
      </c>
      <c r="G9" s="82"/>
      <c r="H9" s="82">
        <f t="shared" si="1"/>
        <v>110</v>
      </c>
      <c r="I9" s="132"/>
      <c r="J9" s="127" t="s">
        <v>67</v>
      </c>
      <c r="K9" s="128"/>
      <c r="L9" s="128"/>
      <c r="M9" s="129"/>
    </row>
    <row r="10" spans="1:13" s="83" customFormat="1" ht="29.25" customHeight="1">
      <c r="A10" s="82">
        <f t="shared" si="0"/>
        <v>6</v>
      </c>
      <c r="B10" s="96" t="s">
        <v>73</v>
      </c>
      <c r="C10" s="98" t="s">
        <v>81</v>
      </c>
      <c r="D10" s="99" t="s">
        <v>64</v>
      </c>
      <c r="E10" s="130" t="s">
        <v>52</v>
      </c>
      <c r="F10" s="82">
        <f>SUMIF([1]KR!$B$5:$B$27,B10,[1]KR!$I$5:$I$27)</f>
        <v>420</v>
      </c>
      <c r="G10" s="82"/>
      <c r="H10" s="82">
        <f t="shared" si="1"/>
        <v>510</v>
      </c>
      <c r="I10" s="132"/>
      <c r="J10" s="127" t="s">
        <v>67</v>
      </c>
      <c r="K10" s="128"/>
      <c r="L10" s="128"/>
      <c r="M10" s="129"/>
    </row>
    <row r="11" spans="1:13" s="83" customFormat="1" ht="29.25" customHeight="1">
      <c r="A11" s="82">
        <f t="shared" si="0"/>
        <v>7</v>
      </c>
      <c r="B11" s="96" t="s">
        <v>74</v>
      </c>
      <c r="C11" s="98" t="s">
        <v>82</v>
      </c>
      <c r="D11" s="99" t="s">
        <v>65</v>
      </c>
      <c r="E11" s="130" t="s">
        <v>83</v>
      </c>
      <c r="F11" s="82">
        <f>SUMIF([1]KR!$B$5:$B$27,B11,[1]KR!$I$5:$I$27)</f>
        <v>484</v>
      </c>
      <c r="G11" s="82"/>
      <c r="H11" s="82">
        <f t="shared" si="1"/>
        <v>590</v>
      </c>
      <c r="I11" s="132"/>
      <c r="J11" s="127" t="s">
        <v>67</v>
      </c>
      <c r="K11" s="128"/>
      <c r="L11" s="128"/>
      <c r="M11" s="129"/>
    </row>
    <row r="12" spans="1:13" s="83" customFormat="1" ht="29.25" customHeight="1">
      <c r="A12" s="82">
        <f t="shared" si="0"/>
        <v>8</v>
      </c>
      <c r="B12" s="96" t="s">
        <v>75</v>
      </c>
      <c r="C12" s="98" t="s">
        <v>81</v>
      </c>
      <c r="D12" s="99" t="s">
        <v>66</v>
      </c>
      <c r="E12" s="130" t="s">
        <v>47</v>
      </c>
      <c r="F12" s="82">
        <f>SUMIF([1]KR!$B$5:$B$27,B12,[1]KR!$I$5:$I$27)</f>
        <v>1480</v>
      </c>
      <c r="G12" s="82"/>
      <c r="H12" s="82">
        <f t="shared" si="1"/>
        <v>1780</v>
      </c>
      <c r="I12" s="133"/>
      <c r="J12" s="127" t="s">
        <v>67</v>
      </c>
      <c r="K12" s="128"/>
      <c r="L12" s="128"/>
      <c r="M12" s="129"/>
    </row>
    <row r="13" spans="1:13" ht="20.25" customHeight="1">
      <c r="A13" s="118" t="s">
        <v>48</v>
      </c>
      <c r="B13" s="119"/>
      <c r="C13" s="119"/>
      <c r="D13" s="119"/>
      <c r="E13" s="120"/>
      <c r="F13" s="69">
        <f>SUM(F5:F12)</f>
        <v>3202</v>
      </c>
      <c r="G13" s="69">
        <f>SUM(G5:G12)</f>
        <v>0</v>
      </c>
      <c r="H13" s="69">
        <f>SUM(H5:H12)</f>
        <v>3890</v>
      </c>
      <c r="I13" s="68"/>
      <c r="J13" s="124"/>
      <c r="K13" s="125"/>
      <c r="L13" s="125"/>
      <c r="M13" s="126"/>
    </row>
    <row r="14" spans="1:13" ht="20.25" customHeight="1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20"/>
    </row>
  </sheetData>
  <autoFilter ref="A4:M13" xr:uid="{25A01159-391D-40FD-AF86-8653520B2C18}">
    <filterColumn colId="9" showButton="0"/>
    <filterColumn colId="10" showButton="0"/>
    <filterColumn colId="11" showButton="0"/>
  </autoFilter>
  <mergeCells count="13">
    <mergeCell ref="I5:I12"/>
    <mergeCell ref="A14:M14"/>
    <mergeCell ref="J7:M7"/>
    <mergeCell ref="J8:M8"/>
    <mergeCell ref="J4:M4"/>
    <mergeCell ref="J5:M5"/>
    <mergeCell ref="J6:M6"/>
    <mergeCell ref="A13:E13"/>
    <mergeCell ref="J13:M13"/>
    <mergeCell ref="J9:M9"/>
    <mergeCell ref="J10:M10"/>
    <mergeCell ref="J11:M11"/>
    <mergeCell ref="J12:M12"/>
  </mergeCells>
  <pageMargins left="0.25" right="0.25" top="0.75" bottom="0.75" header="0.3" footer="0.3"/>
  <pageSetup paperSize="9" scale="44" fitToHeight="0" orientation="portrait" r:id="rId1"/>
  <rowBreaks count="1" manualBreakCount="1">
    <brk id="13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017BA1-17FC-449A-95FF-0F76035F1C7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FA013577-57A1-47BB-9B09-470EA6BC23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49B88D-7BDD-47B5-961E-F6BD49F45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MER.QT-1.BM2</vt:lpstr>
      <vt:lpstr>DETAIL  (22.5)</vt:lpstr>
      <vt:lpstr>'DETAIL  (22.5)'!Print_Area</vt:lpstr>
      <vt:lpstr>'MER.QT-1.BM2'!Print_Area</vt:lpstr>
      <vt:lpstr>'DETAIL  (22.5)'!Print_Titles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2024-07-09T03:12:57Z</cp:lastPrinted>
  <dcterms:created xsi:type="dcterms:W3CDTF">2020-11-11T02:21:38Z</dcterms:created>
  <dcterms:modified xsi:type="dcterms:W3CDTF">2025-05-22T03:52:56Z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