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4. PALACE X NIKE/2-PRODUCTION/4-INTERNAL-PURCHASE-ORDER/4-2-TRIM-ORDER/TRIM-PO/DRAFT-PO/"/>
    </mc:Choice>
  </mc:AlternateContent>
  <xr:revisionPtr revIDLastSave="186" documentId="13_ncr:1_{5834EBE4-1252-412B-AD99-81411A84D162}" xr6:coauthVersionLast="47" xr6:coauthVersionMax="47" xr10:uidLastSave="{CD8732C4-3A56-4313-8610-483F7AC95931}"/>
  <bookViews>
    <workbookView xWindow="-120" yWindow="-120" windowWidth="20730" windowHeight="11040" xr2:uid="{00000000-000D-0000-FFFF-FFFF00000000}"/>
  </bookViews>
  <sheets>
    <sheet name="MER.QT-1.BM2" sheetId="1" r:id="rId1"/>
    <sheet name="DETAIL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SCM40" localSheetId="1">'[1]Raw material movement'!#REF!</definedName>
    <definedName name="____SCM40">'[1]Raw material movement'!#REF!</definedName>
    <definedName name="___SCM40" localSheetId="1">'[2]Raw material movement'!#REF!</definedName>
    <definedName name="___SCM40">'[2]Raw material movement'!#REF!</definedName>
    <definedName name="__SCM40" localSheetId="1">'[3]Raw material movement'!#REF!</definedName>
    <definedName name="__SCM40">'[3]Raw material movement'!#REF!</definedName>
    <definedName name="_2DATA_DATA2_L" localSheetId="1">'[4]#REF'!#REF!</definedName>
    <definedName name="_2DATA_DATA2_L">'[4]#REF'!#REF!</definedName>
    <definedName name="_DATA_DATA2_L" localSheetId="1">'[5]#REF'!#REF!</definedName>
    <definedName name="_DATA_DATA2_L">'[5]#REF'!#REF!</definedName>
    <definedName name="_Fill" localSheetId="1" hidden="1">#REF!</definedName>
    <definedName name="_Fill" hidden="1">#REF!</definedName>
    <definedName name="_xlnm._FilterDatabase" localSheetId="1" hidden="1">DETAILS!$A$7:$E$7</definedName>
    <definedName name="_SCM40" localSheetId="1">'[2]Raw material movement'!#REF!</definedName>
    <definedName name="_SCM40">'[2]Raw material movement'!#REF!</definedName>
    <definedName name="AB" localSheetId="1">#REF!</definedName>
    <definedName name="AB">#REF!</definedName>
    <definedName name="CODE">[6]CODE!$A$6:$B$156</definedName>
    <definedName name="dsdf" localSheetId="1">'[1]Raw material movement'!#REF!</definedName>
    <definedName name="dsdf">'[1]Raw material movement'!#REF!</definedName>
    <definedName name="IB" localSheetId="1">#REF!</definedName>
    <definedName name="IB">#REF!</definedName>
    <definedName name="MAHANG" localSheetId="1">#REF!</definedName>
    <definedName name="MAHANG">#REF!</definedName>
    <definedName name="MAVT">[7]Code!$A$7:$A$73</definedName>
    <definedName name="_xlnm.Print_Area" localSheetId="1">DETAILS!$A$1:$E$25</definedName>
    <definedName name="_xlnm.Print_Area" localSheetId="0">'MER.QT-1.BM2'!$A$1:$N$18</definedName>
    <definedName name="WAFORD" localSheetId="1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E22" i="2"/>
  <c r="E20" i="2"/>
  <c r="E18" i="2"/>
  <c r="E16" i="2"/>
  <c r="E14" i="2"/>
  <c r="E12" i="2"/>
  <c r="E10" i="2"/>
  <c r="E8" i="2"/>
  <c r="H22" i="2"/>
  <c r="L22" i="2" s="1"/>
  <c r="H20" i="2"/>
  <c r="L20" i="2" s="1"/>
  <c r="H18" i="2"/>
  <c r="H16" i="2"/>
  <c r="H14" i="2"/>
  <c r="H12" i="2"/>
  <c r="H10" i="2"/>
  <c r="H8" i="2"/>
  <c r="D24" i="2"/>
  <c r="L19" i="2"/>
  <c r="L21" i="2"/>
  <c r="G24" i="2"/>
  <c r="L23" i="2"/>
  <c r="J23" i="2"/>
  <c r="J22" i="2"/>
  <c r="J21" i="2"/>
  <c r="J20" i="2"/>
  <c r="J19" i="2"/>
  <c r="J24" i="2" l="1"/>
  <c r="J9" i="2"/>
  <c r="J10" i="2"/>
  <c r="J11" i="2"/>
  <c r="J12" i="2"/>
  <c r="J13" i="2"/>
  <c r="J14" i="2"/>
  <c r="J15" i="2"/>
  <c r="J16" i="2"/>
  <c r="J17" i="2"/>
  <c r="J18" i="2"/>
  <c r="J8" i="2"/>
  <c r="L12" i="2"/>
  <c r="M8" i="2"/>
  <c r="N8" i="2" s="1"/>
  <c r="Q8" i="2"/>
  <c r="Q9" i="2" s="1"/>
  <c r="O8" i="2"/>
  <c r="L24" i="2"/>
  <c r="L9" i="2"/>
  <c r="L11" i="2"/>
  <c r="L13" i="2"/>
  <c r="L15" i="2"/>
  <c r="L17" i="2"/>
  <c r="L8" i="2"/>
  <c r="L14" i="2" l="1"/>
  <c r="H8" i="1"/>
  <c r="L18" i="2"/>
  <c r="L10" i="2"/>
  <c r="N10" i="2" s="1"/>
  <c r="L16" i="2"/>
  <c r="E24" i="2" l="1"/>
  <c r="H7" i="1" l="1"/>
  <c r="C16" i="2" l="1"/>
  <c r="A16" i="2"/>
  <c r="A18" i="2" s="1"/>
  <c r="A20" i="2" s="1"/>
  <c r="A22" i="2" s="1"/>
  <c r="A12" i="2" l="1"/>
  <c r="C10" i="2" l="1"/>
  <c r="C12" i="2" s="1"/>
  <c r="C14" i="2" s="1"/>
  <c r="C18" i="2" s="1"/>
  <c r="A10" i="2"/>
  <c r="A14" i="2" s="1"/>
  <c r="C20" i="2" l="1"/>
  <c r="C22" i="2" s="1"/>
  <c r="K11" i="1"/>
  <c r="I16" i="1" l="1"/>
  <c r="M11" i="1"/>
  <c r="M16" i="1" s="1"/>
  <c r="K16" i="1"/>
</calcChain>
</file>

<file path=xl/sharedStrings.xml><?xml version="1.0" encoding="utf-8"?>
<sst xmlns="http://schemas.openxmlformats.org/spreadsheetml/2006/main" count="68" uniqueCount="68">
  <si>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</si>
  <si>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</si>
  <si>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</si>
  <si>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</si>
  <si>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</si>
  <si>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</si>
  <si>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</si>
  <si>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</si>
  <si>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</si>
  <si>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</si>
  <si>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</si>
  <si>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</si>
  <si>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</si>
  <si>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</si>
  <si>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</si>
  <si>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</si>
  <si>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</si>
  <si>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</si>
  <si>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</si>
  <si>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</si>
  <si>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</si>
  <si>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</si>
  <si>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</si>
  <si>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</si>
  <si>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</si>
  <si>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</si>
  <si>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</si>
  <si>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</si>
  <si>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</si>
  <si>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</si>
  <si>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</si>
  <si>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</si>
  <si>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</si>
  <si>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</si>
  <si>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</si>
  <si>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</si>
  <si>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CARTON STICKER</t>
  </si>
  <si>
    <t>SIZE AND QUALITY SAME AS LAST SEASON</t>
  </si>
  <si>
    <t>NỀN TRẮNG CHỮ ĐEN</t>
  </si>
  <si>
    <t>PCS</t>
  </si>
  <si>
    <t>PO NO</t>
  </si>
  <si>
    <t>SHIP TO</t>
  </si>
  <si>
    <t>SEASON</t>
  </si>
  <si>
    <t>CARTON</t>
  </si>
  <si>
    <t>QTY STICKER
 CARTON</t>
  </si>
  <si>
    <t xml:space="preserve"> 7CM X 22CM</t>
  </si>
  <si>
    <t>VUI LÒNG CHỈNH THEO LAYOUT KÍCH MỚI DÁN VỪA THÙNG</t>
  </si>
  <si>
    <t>US-WHSE-NJ</t>
  </si>
  <si>
    <t>UK-WHSE</t>
  </si>
  <si>
    <t>JP-WHSE</t>
  </si>
  <si>
    <t>PALACE</t>
  </si>
  <si>
    <t>KR-WORKS</t>
  </si>
  <si>
    <t xml:space="preserve">NL-WHSE-EU </t>
  </si>
  <si>
    <t>US-WHSE-LA</t>
  </si>
  <si>
    <t>QUY</t>
  </si>
  <si>
    <t>SH TRIMS</t>
  </si>
  <si>
    <t>ERP</t>
  </si>
  <si>
    <t>P19  AW25   G2790</t>
  </si>
  <si>
    <t>sl thiếu</t>
  </si>
  <si>
    <t>sticker thêm</t>
  </si>
  <si>
    <t>sl can dat</t>
  </si>
  <si>
    <t>sl pl</t>
  </si>
  <si>
    <t>PO#003535</t>
  </si>
  <si>
    <t>AW25 - NIKE_P90</t>
  </si>
  <si>
    <t>AUSTRALIA</t>
  </si>
  <si>
    <t>CANADA</t>
  </si>
  <si>
    <r>
      <t>LƯU Ý- RIÊNG CỬA HÀNG ĐI</t>
    </r>
    <r>
      <rPr>
        <b/>
        <sz val="20"/>
        <rFont val="Muli"/>
      </rPr>
      <t xml:space="preserve"> JP-WHSE</t>
    </r>
    <r>
      <rPr>
        <sz val="20"/>
        <rFont val="Muli"/>
      </rPr>
      <t xml:space="preserve"> ĐIỀU CHỈNH KÍCH STICKER THÙNG NHỎ 5.5CMx22CM VÌ DÒNG PO BỊ CHE KHI KIỂM Ở KUAWA</t>
    </r>
  </si>
  <si>
    <t>AW25-NIKE_P90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</si>
</sst>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31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6"/>
      <color theme="1"/>
      <name val="Muli"/>
    </font>
    <font>
      <b/>
      <u/>
      <sz val="16"/>
      <name val="Muli"/>
    </font>
    <font>
      <sz val="14"/>
      <name val="Muli"/>
    </font>
    <font>
      <b/>
      <sz val="12"/>
      <color theme="1"/>
      <name val="Calibri"/>
      <family val="2"/>
      <scheme val="minor"/>
    </font>
    <font>
      <sz val="20"/>
      <name val="Muli"/>
    </font>
    <font>
      <b/>
      <sz val="20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3" fontId="11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15" fontId="4" fillId="4" borderId="1" xfId="6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" xfId="7" quotePrefix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4" borderId="1" xfId="6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1" fontId="13" fillId="3" borderId="1" xfId="3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5" fillId="4" borderId="4" xfId="6" applyFont="1" applyFill="1" applyBorder="1" applyAlignment="1">
      <alignment vertical="center"/>
    </xf>
    <xf numFmtId="0" fontId="5" fillId="4" borderId="5" xfId="6" applyFont="1" applyFill="1" applyBorder="1" applyAlignment="1">
      <alignment vertical="center"/>
    </xf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vertical="center"/>
    </xf>
    <xf numFmtId="0" fontId="20" fillId="3" borderId="1" xfId="2" applyFont="1" applyFill="1" applyBorder="1" applyAlignment="1">
      <alignment horizontal="center" vertical="center"/>
    </xf>
    <xf numFmtId="3" fontId="22" fillId="0" borderId="1" xfId="3" applyNumberFormat="1" applyFont="1" applyBorder="1" applyAlignment="1">
      <alignment vertical="center"/>
    </xf>
    <xf numFmtId="3" fontId="23" fillId="0" borderId="1" xfId="3" applyNumberFormat="1" applyFont="1" applyBorder="1" applyAlignment="1">
      <alignment horizontal="center" vertical="center"/>
    </xf>
    <xf numFmtId="164" fontId="20" fillId="3" borderId="1" xfId="2" applyNumberFormat="1" applyFont="1" applyFill="1" applyBorder="1" applyAlignment="1">
      <alignment horizontal="center" vertical="center"/>
    </xf>
    <xf numFmtId="164" fontId="24" fillId="3" borderId="1" xfId="4" applyNumberFormat="1" applyFont="1" applyFill="1" applyBorder="1" applyAlignment="1">
      <alignment horizontal="center" vertical="center" wrapText="1"/>
    </xf>
    <xf numFmtId="167" fontId="24" fillId="3" borderId="1" xfId="5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0" fillId="4" borderId="0" xfId="2" applyFont="1" applyFill="1" applyAlignment="1">
      <alignment horizontal="center" vertical="center" wrapText="1"/>
    </xf>
    <xf numFmtId="0" fontId="26" fillId="4" borderId="0" xfId="2" applyFont="1" applyFill="1" applyAlignment="1">
      <alignment horizontal="center" vertical="center" wrapText="1"/>
    </xf>
    <xf numFmtId="3" fontId="24" fillId="5" borderId="1" xfId="2" applyNumberFormat="1" applyFont="1" applyFill="1" applyBorder="1" applyAlignment="1">
      <alignment horizontal="center" vertical="center" wrapText="1"/>
    </xf>
    <xf numFmtId="3" fontId="24" fillId="0" borderId="1" xfId="2" applyNumberFormat="1" applyFont="1" applyBorder="1" applyAlignment="1">
      <alignment horizontal="center" vertical="center" wrapText="1"/>
    </xf>
    <xf numFmtId="164" fontId="20" fillId="4" borderId="0" xfId="2" applyNumberFormat="1" applyFont="1" applyFill="1" applyAlignment="1">
      <alignment horizontal="center" vertical="center" wrapText="1"/>
    </xf>
    <xf numFmtId="164" fontId="24" fillId="5" borderId="1" xfId="2" applyNumberFormat="1" applyFont="1" applyFill="1" applyBorder="1" applyAlignment="1">
      <alignment vertical="center" wrapText="1"/>
    </xf>
    <xf numFmtId="0" fontId="20" fillId="4" borderId="0" xfId="2" applyFont="1" applyFill="1" applyAlignment="1">
      <alignment horizontal="center" vertical="center"/>
    </xf>
    <xf numFmtId="1" fontId="22" fillId="3" borderId="1" xfId="3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top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0" fontId="27" fillId="4" borderId="4" xfId="6" applyFont="1" applyFill="1" applyBorder="1" applyAlignment="1">
      <alignment horizontal="center" vertical="center"/>
    </xf>
    <xf numFmtId="0" fontId="27" fillId="4" borderId="5" xfId="6" applyFont="1" applyFill="1" applyBorder="1" applyAlignment="1">
      <alignment horizontal="center" vertical="center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/>
    </xf>
    <xf numFmtId="0" fontId="20" fillId="3" borderId="12" xfId="2" applyFont="1" applyFill="1" applyBorder="1" applyAlignment="1">
      <alignment vertical="center" wrapText="1"/>
    </xf>
    <xf numFmtId="0" fontId="20" fillId="3" borderId="5" xfId="2" applyFont="1" applyFill="1" applyBorder="1" applyAlignment="1">
      <alignment vertical="center" wrapText="1"/>
    </xf>
    <xf numFmtId="0" fontId="29" fillId="3" borderId="4" xfId="2" applyFont="1" applyFill="1" applyBorder="1" applyAlignment="1">
      <alignment horizontal="center" vertical="center" wrapText="1"/>
    </xf>
    <xf numFmtId="0" fontId="29" fillId="3" borderId="12" xfId="2" applyFont="1" applyFill="1" applyBorder="1" applyAlignment="1">
      <alignment horizontal="center" vertical="center" wrapText="1"/>
    </xf>
  </cellXfs>
  <cellStyles count="9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_Forms" xfId="1" xr:uid="{00000000-0005-0000-0000-000008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12</xdr:row>
      <xdr:rowOff>111125</xdr:rowOff>
    </xdr:from>
    <xdr:to>
      <xdr:col>5</xdr:col>
      <xdr:colOff>21529</xdr:colOff>
      <xdr:row>13</xdr:row>
      <xdr:rowOff>635000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0" y="4730750"/>
          <a:ext cx="2672654" cy="1301750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571500</xdr:colOff>
      <xdr:row>11</xdr:row>
      <xdr:rowOff>79376</xdr:rowOff>
    </xdr:from>
    <xdr:to>
      <xdr:col>13</xdr:col>
      <xdr:colOff>1238250</xdr:colOff>
      <xdr:row>11</xdr:row>
      <xdr:rowOff>1842890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6B09DD-B09B-BB1A-F841-689994805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93500" y="4699001"/>
          <a:ext cx="4000500" cy="176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1520824</xdr:colOff>
      <xdr:row>0</xdr:row>
      <xdr:rowOff>0</xdr:rowOff>
    </xdr:from>
    <xdr:to>
      <xdr:col>4</xdr:col>
      <xdr:colOff>517118</xdr:colOff>
      <xdr:row>2</xdr:row>
      <xdr:rowOff>371394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824" y="0"/>
          <a:ext cx="6018336" cy="752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"/>
  <sheetViews>
    <sheetView tabSelected="1" view="pageBreakPreview" zoomScale="60" zoomScaleNormal="40" zoomScalePageLayoutView="55" workbookViewId="0">
      <selection activeCell="G3" sqref="G3"/>
    </sheetView>
  </sheetViews>
  <sheetFormatPr defaultColWidth="9.140625" defaultRowHeight="15"/>
  <cols>
    <col min="1" max="1" width="13.140625" style="1" customWidth="1"/>
    <col min="2" max="2" width="10.42578125" style="1" customWidth="1"/>
    <col min="3" max="3" width="14.140625" style="1" customWidth="1"/>
    <col min="4" max="4" width="13.5703125" style="1" customWidth="1"/>
    <col min="5" max="5" width="24.28515625" style="1" customWidth="1"/>
    <col min="6" max="6" width="10.5703125" style="1" customWidth="1"/>
    <col min="7" max="7" width="27.42578125" style="1" customWidth="1"/>
    <col min="8" max="8" width="13.28515625" style="1" customWidth="1"/>
    <col min="9" max="11" width="12.28515625" style="1" customWidth="1"/>
    <col min="12" max="12" width="21.28515625" style="1" customWidth="1"/>
    <col min="13" max="13" width="28.7109375" style="1" customWidth="1"/>
    <col min="14" max="14" width="28" style="1" customWidth="1"/>
    <col min="15" max="16384" width="9.140625" style="1"/>
  </cols>
  <sheetData>
    <row r="1" spans="1:14" ht="24.9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5"/>
      <c r="M1" s="6" t="s">
        <v>0</v>
      </c>
      <c r="N1" s="2" t="s">
        <v>6</v>
      </c>
    </row>
    <row r="2" spans="1:14" ht="21.6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5"/>
      <c r="M2" s="6" t="s">
        <v>1</v>
      </c>
      <c r="N2" s="3" t="s">
        <v>2</v>
      </c>
    </row>
    <row r="3" spans="1:14" ht="21.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6"/>
      <c r="M3" s="6" t="s">
        <v>4</v>
      </c>
      <c r="N3" s="4" t="s">
        <v>5</v>
      </c>
    </row>
    <row r="4" spans="1:14" ht="10.15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8"/>
      <c r="N4" s="28"/>
    </row>
    <row r="5" spans="1:14" ht="15.75">
      <c r="A5" s="15" t="s">
        <v>7</v>
      </c>
      <c r="B5" s="99" t="s">
        <v>55</v>
      </c>
      <c r="C5" s="99"/>
      <c r="D5" s="99"/>
      <c r="E5" s="16"/>
      <c r="F5" s="73" t="s">
        <v>8</v>
      </c>
      <c r="G5" s="74"/>
      <c r="H5" s="112" t="s">
        <v>50</v>
      </c>
      <c r="I5" s="113"/>
      <c r="J5" s="17"/>
      <c r="K5" s="17"/>
      <c r="L5" s="18"/>
      <c r="M5" s="19" t="s">
        <v>9</v>
      </c>
      <c r="N5" s="20">
        <v>45799</v>
      </c>
    </row>
    <row r="6" spans="1:14" ht="21.75" customHeight="1">
      <c r="A6" s="21" t="s">
        <v>10</v>
      </c>
      <c r="B6" s="102"/>
      <c r="C6" s="102"/>
      <c r="D6" s="102"/>
      <c r="E6" s="16"/>
      <c r="F6" s="73" t="s">
        <v>11</v>
      </c>
      <c r="G6" s="74"/>
      <c r="H6" s="106" t="s">
        <v>67</v>
      </c>
      <c r="I6" s="107"/>
      <c r="J6" s="17"/>
      <c r="K6" s="17"/>
      <c r="L6" s="18"/>
      <c r="M6" s="19" t="s">
        <v>12</v>
      </c>
      <c r="N6" s="22" t="s">
        <v>56</v>
      </c>
    </row>
    <row r="7" spans="1:14" ht="21.75" customHeight="1">
      <c r="A7" s="21" t="s">
        <v>13</v>
      </c>
      <c r="B7" s="103"/>
      <c r="C7" s="103"/>
      <c r="D7" s="5"/>
      <c r="E7" s="16"/>
      <c r="F7" s="73" t="s">
        <v>14</v>
      </c>
      <c r="G7" s="74"/>
      <c r="H7" s="108">
        <f>N5+7</f>
        <v>45806</v>
      </c>
      <c r="I7" s="109"/>
      <c r="J7" s="17"/>
      <c r="K7" s="17"/>
      <c r="L7" s="18"/>
      <c r="M7" s="19" t="s">
        <v>15</v>
      </c>
      <c r="N7" s="23" t="s">
        <v>57</v>
      </c>
    </row>
    <row r="8" spans="1:14" ht="21.75" customHeight="1">
      <c r="A8" s="24" t="s">
        <v>16</v>
      </c>
      <c r="B8" s="104"/>
      <c r="C8" s="104"/>
      <c r="D8" s="11"/>
      <c r="E8" s="16"/>
      <c r="F8" s="73" t="s">
        <v>17</v>
      </c>
      <c r="G8" s="74"/>
      <c r="H8" s="110">
        <f>N5+30</f>
        <v>45829</v>
      </c>
      <c r="I8" s="111"/>
      <c r="J8" s="25"/>
      <c r="K8" s="25"/>
      <c r="L8" s="18"/>
      <c r="M8" s="19" t="s">
        <v>18</v>
      </c>
      <c r="N8" s="26" t="s">
        <v>54</v>
      </c>
    </row>
    <row r="9" spans="1:14" ht="5.45" customHeight="1">
      <c r="A9" s="27"/>
      <c r="B9" s="27"/>
      <c r="C9" s="27"/>
      <c r="D9" s="27"/>
      <c r="E9" s="14"/>
      <c r="F9" s="27"/>
      <c r="G9" s="27"/>
      <c r="H9" s="27"/>
      <c r="I9" s="27"/>
      <c r="J9" s="14"/>
      <c r="K9" s="14"/>
      <c r="L9" s="14"/>
      <c r="M9" s="28"/>
      <c r="N9" s="28"/>
    </row>
    <row r="10" spans="1:14" ht="47.25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s="88" customFormat="1" ht="153.75" customHeight="1">
      <c r="A11" s="79"/>
      <c r="B11" s="80"/>
      <c r="C11" s="79" t="s">
        <v>36</v>
      </c>
      <c r="D11" s="80" t="s">
        <v>45</v>
      </c>
      <c r="E11" s="79" t="s">
        <v>37</v>
      </c>
      <c r="F11" s="81"/>
      <c r="G11" s="96" t="s">
        <v>38</v>
      </c>
      <c r="H11" s="82" t="s">
        <v>39</v>
      </c>
      <c r="I11" s="83">
        <f>DETAILS!E24</f>
        <v>3510</v>
      </c>
      <c r="J11" s="83">
        <v>0</v>
      </c>
      <c r="K11" s="84">
        <f>I11-J11</f>
        <v>3510</v>
      </c>
      <c r="L11" s="85">
        <v>1102</v>
      </c>
      <c r="M11" s="86">
        <f>L11*K11</f>
        <v>3868020</v>
      </c>
      <c r="N11" s="87" t="s">
        <v>46</v>
      </c>
    </row>
    <row r="12" spans="1:14" s="88" customFormat="1" ht="153.75" customHeight="1">
      <c r="A12" s="117" t="s">
        <v>66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5"/>
      <c r="M12" s="115"/>
      <c r="N12" s="116"/>
    </row>
    <row r="13" spans="1:14" ht="61.5" customHeight="1">
      <c r="A13" s="32"/>
      <c r="B13" s="29"/>
      <c r="C13" s="29"/>
      <c r="D13" s="29"/>
      <c r="E13" s="29"/>
      <c r="F13" s="30"/>
      <c r="G13" s="31"/>
      <c r="H13" s="32"/>
      <c r="I13" s="33"/>
      <c r="J13" s="33"/>
      <c r="K13" s="12"/>
      <c r="L13" s="34"/>
      <c r="M13" s="35"/>
      <c r="N13" s="36"/>
    </row>
    <row r="14" spans="1:14" ht="61.5" customHeight="1">
      <c r="A14" s="32"/>
      <c r="B14" s="29"/>
      <c r="C14" s="29"/>
      <c r="D14" s="29"/>
      <c r="E14" s="29"/>
      <c r="F14" s="37"/>
      <c r="G14" s="31"/>
      <c r="H14" s="32"/>
      <c r="I14" s="38"/>
      <c r="J14" s="38"/>
      <c r="K14" s="12"/>
      <c r="L14" s="34"/>
      <c r="M14" s="35"/>
      <c r="N14" s="36"/>
    </row>
    <row r="15" spans="1:14" ht="21.75" customHeight="1">
      <c r="A15" s="39"/>
      <c r="B15" s="39"/>
      <c r="C15" s="40"/>
      <c r="D15" s="40"/>
      <c r="E15" s="40"/>
      <c r="F15" s="41"/>
      <c r="G15" s="42"/>
      <c r="H15" s="39"/>
      <c r="I15" s="43"/>
      <c r="J15" s="43"/>
      <c r="K15" s="43"/>
      <c r="L15" s="44"/>
      <c r="M15" s="45"/>
      <c r="N15" s="46"/>
    </row>
    <row r="16" spans="1:14" s="88" customFormat="1" ht="33.6" customHeight="1">
      <c r="A16" s="89"/>
      <c r="B16" s="89"/>
      <c r="C16" s="89"/>
      <c r="D16" s="89"/>
      <c r="E16" s="89"/>
      <c r="F16" s="89"/>
      <c r="G16" s="90"/>
      <c r="H16" s="90" t="s">
        <v>32</v>
      </c>
      <c r="I16" s="91">
        <f>SUM(I11:I14)</f>
        <v>3510</v>
      </c>
      <c r="J16" s="92"/>
      <c r="K16" s="91">
        <f>SUM(K11:K14)</f>
        <v>3510</v>
      </c>
      <c r="L16" s="93"/>
      <c r="M16" s="94">
        <f>SUM(M11:M14)</f>
        <v>3868020</v>
      </c>
      <c r="N16" s="95"/>
    </row>
    <row r="17" spans="1:14" ht="21.75" customHeight="1">
      <c r="A17" s="48"/>
      <c r="B17" s="48"/>
      <c r="C17" s="49"/>
      <c r="D17" s="49"/>
      <c r="E17" s="49"/>
      <c r="F17" s="49"/>
      <c r="G17" s="47"/>
      <c r="H17" s="47"/>
      <c r="I17" s="47"/>
      <c r="J17" s="47"/>
      <c r="K17" s="47"/>
      <c r="L17" s="50"/>
      <c r="M17" s="50"/>
      <c r="N17" s="47"/>
    </row>
    <row r="18" spans="1:14" ht="21.75" customHeight="1">
      <c r="A18" s="105" t="s">
        <v>33</v>
      </c>
      <c r="B18" s="105"/>
      <c r="C18" s="51"/>
      <c r="D18" s="52"/>
      <c r="E18" s="101" t="s">
        <v>34</v>
      </c>
      <c r="F18" s="101"/>
      <c r="G18" s="101"/>
      <c r="H18" s="53"/>
      <c r="I18" s="54"/>
      <c r="J18" s="54"/>
      <c r="K18" s="54"/>
      <c r="L18" s="100" t="s">
        <v>35</v>
      </c>
      <c r="M18" s="100"/>
      <c r="N18" s="47"/>
    </row>
    <row r="19" spans="1:14" ht="21.75" customHeight="1">
      <c r="A19" s="55"/>
      <c r="B19" s="56"/>
      <c r="C19" s="55"/>
      <c r="D19" s="55"/>
      <c r="E19" s="55"/>
      <c r="F19" s="55"/>
      <c r="G19" s="55"/>
      <c r="H19" s="57"/>
      <c r="I19" s="57"/>
      <c r="J19" s="57"/>
    </row>
    <row r="20" spans="1:14" ht="21.75" customHeight="1">
      <c r="A20" s="55"/>
      <c r="B20" s="56"/>
      <c r="C20" s="55"/>
      <c r="D20" s="55"/>
      <c r="E20" s="55"/>
      <c r="F20" s="55"/>
      <c r="G20" s="55"/>
      <c r="H20" s="57"/>
      <c r="I20" s="57"/>
      <c r="J20" s="57"/>
    </row>
    <row r="21" spans="1:14" ht="21.75" customHeight="1">
      <c r="A21" s="58"/>
      <c r="B21" s="59"/>
      <c r="C21" s="55"/>
      <c r="D21" s="55"/>
      <c r="E21" s="55"/>
      <c r="F21" s="55"/>
      <c r="G21" s="60"/>
      <c r="H21" s="60"/>
      <c r="I21" s="55"/>
      <c r="J21" s="57"/>
    </row>
    <row r="22" spans="1:14" ht="21.75" customHeight="1">
      <c r="A22" s="57"/>
      <c r="B22" s="61"/>
      <c r="C22" s="62"/>
      <c r="D22" s="57"/>
      <c r="E22" s="63"/>
      <c r="F22" s="63"/>
      <c r="G22" s="57"/>
      <c r="H22" s="64"/>
      <c r="I22" s="64"/>
      <c r="J22" s="57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45" customHeight="1"/>
    <row r="61" ht="23.45" customHeight="1"/>
    <row r="62" ht="23.45" customHeight="1"/>
    <row r="63" ht="23.45" customHeight="1"/>
  </sheetData>
  <mergeCells count="12">
    <mergeCell ref="B5:D5"/>
    <mergeCell ref="L18:M18"/>
    <mergeCell ref="E18:G18"/>
    <mergeCell ref="B6:D6"/>
    <mergeCell ref="B7:C7"/>
    <mergeCell ref="B8:C8"/>
    <mergeCell ref="A18:B18"/>
    <mergeCell ref="H6:I6"/>
    <mergeCell ref="H7:I7"/>
    <mergeCell ref="H8:I8"/>
    <mergeCell ref="H5:I5"/>
    <mergeCell ref="A12:K12"/>
  </mergeCells>
  <printOptions horizontalCentered="1"/>
  <pageMargins left="0.25" right="0.25" top="1.0416666666666667" bottom="0.75" header="0.3" footer="0.3"/>
  <pageSetup paperSize="9" scale="4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Q24"/>
  <sheetViews>
    <sheetView view="pageBreakPreview" zoomScale="60" zoomScaleNormal="100" workbookViewId="0">
      <selection activeCell="J4" sqref="J4"/>
    </sheetView>
  </sheetViews>
  <sheetFormatPr defaultColWidth="9.140625" defaultRowHeight="15"/>
  <cols>
    <col min="1" max="1" width="25.140625" style="67" customWidth="1"/>
    <col min="2" max="2" width="29.5703125" style="67" customWidth="1"/>
    <col min="3" max="3" width="49.7109375" style="67" customWidth="1"/>
    <col min="4" max="4" width="30.85546875" style="67" hidden="1" customWidth="1"/>
    <col min="5" max="5" width="46.85546875" bestFit="1" customWidth="1"/>
  </cols>
  <sheetData>
    <row r="3" spans="1:17" ht="32.25" customHeight="1"/>
    <row r="6" spans="1:17" s="67" customFormat="1" ht="61.5" customHeight="1">
      <c r="A6" s="68" t="s">
        <v>40</v>
      </c>
      <c r="B6" s="68" t="s">
        <v>41</v>
      </c>
      <c r="C6" s="68" t="s">
        <v>42</v>
      </c>
      <c r="D6" s="68" t="s">
        <v>43</v>
      </c>
      <c r="E6" s="69" t="s">
        <v>44</v>
      </c>
    </row>
    <row r="7" spans="1:17" s="67" customFormat="1" ht="26.25" customHeight="1">
      <c r="A7" s="70"/>
      <c r="B7" s="71"/>
      <c r="C7" s="72"/>
      <c r="D7" s="72"/>
      <c r="E7" s="69"/>
      <c r="H7" s="67">
        <v>20</v>
      </c>
      <c r="I7" s="67" t="s">
        <v>61</v>
      </c>
      <c r="J7" s="67" t="s">
        <v>60</v>
      </c>
      <c r="L7" s="67" t="s">
        <v>58</v>
      </c>
      <c r="N7" s="67" t="s">
        <v>59</v>
      </c>
    </row>
    <row r="8" spans="1:17" s="67" customFormat="1" ht="26.25" customHeight="1">
      <c r="A8" s="75" t="s">
        <v>62</v>
      </c>
      <c r="B8" s="75" t="s">
        <v>49</v>
      </c>
      <c r="C8" s="77" t="s">
        <v>63</v>
      </c>
      <c r="D8" s="75">
        <v>402</v>
      </c>
      <c r="E8" s="76">
        <f>ROUNDUP(D8*2*1.2,-1)</f>
        <v>970</v>
      </c>
      <c r="G8" s="67">
        <v>8039</v>
      </c>
      <c r="H8" s="67">
        <f>ROUND(G8/$H$7,0)</f>
        <v>402</v>
      </c>
      <c r="I8" s="67">
        <v>499</v>
      </c>
      <c r="J8" s="98">
        <f>I8-D8</f>
        <v>97</v>
      </c>
      <c r="L8" s="67">
        <f t="shared" ref="L8:L24" si="0">H8-D8</f>
        <v>0</v>
      </c>
      <c r="M8" s="67">
        <f>524-330</f>
        <v>194</v>
      </c>
      <c r="N8" s="67">
        <f>M8*2</f>
        <v>388</v>
      </c>
      <c r="O8" s="67">
        <f>300/5</f>
        <v>60</v>
      </c>
      <c r="Q8" s="67">
        <f>330*2</f>
        <v>660</v>
      </c>
    </row>
    <row r="9" spans="1:17" s="67" customFormat="1" ht="26.25" customHeight="1">
      <c r="A9" s="68"/>
      <c r="B9" s="68"/>
      <c r="C9" s="68"/>
      <c r="D9" s="68"/>
      <c r="E9" s="69"/>
      <c r="J9" s="67">
        <f t="shared" ref="J9:J24" si="1">I9-D9</f>
        <v>0</v>
      </c>
      <c r="L9" s="67">
        <f t="shared" si="0"/>
        <v>0</v>
      </c>
      <c r="Q9" s="67">
        <f>(Q8-510)/5</f>
        <v>30</v>
      </c>
    </row>
    <row r="10" spans="1:17" s="67" customFormat="1" ht="26.25" customHeight="1">
      <c r="A10" s="75" t="str">
        <f>A8</f>
        <v>PO#003535</v>
      </c>
      <c r="B10" s="75" t="s">
        <v>51</v>
      </c>
      <c r="C10" s="75" t="str">
        <f>C8</f>
        <v>AW25 - NIKE_P90</v>
      </c>
      <c r="D10" s="75">
        <v>160</v>
      </c>
      <c r="E10" s="76">
        <f>ROUNDUP(D10*2*1.2,-1)</f>
        <v>390</v>
      </c>
      <c r="G10" s="67">
        <v>3202</v>
      </c>
      <c r="H10" s="67">
        <f>ROUND(G10/$H$7,0)</f>
        <v>160</v>
      </c>
      <c r="I10" s="67">
        <v>372</v>
      </c>
      <c r="J10" s="98">
        <f t="shared" si="1"/>
        <v>212</v>
      </c>
      <c r="L10" s="67">
        <f t="shared" si="0"/>
        <v>0</v>
      </c>
      <c r="N10" s="67">
        <f>L10*2</f>
        <v>0</v>
      </c>
    </row>
    <row r="11" spans="1:17" s="67" customFormat="1" ht="26.25" customHeight="1">
      <c r="A11" s="68"/>
      <c r="B11" s="68"/>
      <c r="C11" s="68"/>
      <c r="D11" s="68"/>
      <c r="E11" s="97"/>
      <c r="J11" s="67">
        <f t="shared" si="1"/>
        <v>0</v>
      </c>
      <c r="L11" s="67">
        <f t="shared" si="0"/>
        <v>0</v>
      </c>
    </row>
    <row r="12" spans="1:17" s="67" customFormat="1" ht="26.25" customHeight="1">
      <c r="A12" s="75" t="str">
        <f>A8</f>
        <v>PO#003535</v>
      </c>
      <c r="B12" s="75" t="s">
        <v>52</v>
      </c>
      <c r="C12" s="75" t="str">
        <f>C10</f>
        <v>AW25 - NIKE_P90</v>
      </c>
      <c r="D12" s="75">
        <v>193</v>
      </c>
      <c r="E12" s="76">
        <f>ROUNDUP(D12*2*1.2,-1)</f>
        <v>470</v>
      </c>
      <c r="G12" s="67">
        <v>3859</v>
      </c>
      <c r="H12" s="67">
        <f>ROUND(G12/$H$7,0)</f>
        <v>193</v>
      </c>
      <c r="I12" s="67">
        <v>307</v>
      </c>
      <c r="J12" s="98">
        <f t="shared" si="1"/>
        <v>114</v>
      </c>
      <c r="L12" s="67">
        <f t="shared" si="0"/>
        <v>0</v>
      </c>
    </row>
    <row r="13" spans="1:17" s="67" customFormat="1" ht="26.25" customHeight="1">
      <c r="A13" s="68"/>
      <c r="B13" s="68"/>
      <c r="C13" s="68"/>
      <c r="D13" s="68"/>
      <c r="E13" s="69"/>
      <c r="J13" s="67">
        <f t="shared" si="1"/>
        <v>0</v>
      </c>
      <c r="L13" s="67">
        <f t="shared" si="0"/>
        <v>0</v>
      </c>
    </row>
    <row r="14" spans="1:17" s="67" customFormat="1" ht="26.25" customHeight="1">
      <c r="A14" s="75" t="str">
        <f>A12</f>
        <v>PO#003535</v>
      </c>
      <c r="B14" s="75" t="s">
        <v>48</v>
      </c>
      <c r="C14" s="75" t="str">
        <f>C12</f>
        <v>AW25 - NIKE_P90</v>
      </c>
      <c r="D14" s="75">
        <v>332</v>
      </c>
      <c r="E14" s="76">
        <f>ROUNDUP(D14*2*1.2,-1)</f>
        <v>800</v>
      </c>
      <c r="G14" s="67">
        <v>6638</v>
      </c>
      <c r="H14" s="67">
        <f>ROUND(G14/$H$7,0)</f>
        <v>332</v>
      </c>
      <c r="I14" s="67">
        <v>553</v>
      </c>
      <c r="J14" s="67">
        <f t="shared" si="1"/>
        <v>221</v>
      </c>
      <c r="L14" s="67">
        <f t="shared" si="0"/>
        <v>0</v>
      </c>
    </row>
    <row r="15" spans="1:17" s="67" customFormat="1" ht="26.25" customHeight="1">
      <c r="A15" s="68"/>
      <c r="B15" s="68"/>
      <c r="C15" s="68"/>
      <c r="D15" s="68"/>
      <c r="E15" s="69"/>
      <c r="J15" s="67">
        <f t="shared" si="1"/>
        <v>0</v>
      </c>
      <c r="L15" s="67">
        <f t="shared" si="0"/>
        <v>0</v>
      </c>
    </row>
    <row r="16" spans="1:17" s="67" customFormat="1" ht="26.25" customHeight="1">
      <c r="A16" s="75" t="str">
        <f>A8</f>
        <v>PO#003535</v>
      </c>
      <c r="B16" s="75" t="s">
        <v>53</v>
      </c>
      <c r="C16" s="75" t="str">
        <f>C8</f>
        <v>AW25 - NIKE_P90</v>
      </c>
      <c r="D16" s="75">
        <v>39</v>
      </c>
      <c r="E16" s="76">
        <f>ROUNDUP(D16*2*1.2,-1)</f>
        <v>100</v>
      </c>
      <c r="G16" s="67">
        <v>773</v>
      </c>
      <c r="H16" s="67">
        <f>ROUND(G16/$H$7,0)</f>
        <v>39</v>
      </c>
      <c r="I16" s="67">
        <v>175</v>
      </c>
      <c r="J16" s="98">
        <f t="shared" si="1"/>
        <v>136</v>
      </c>
      <c r="L16" s="67">
        <f t="shared" si="0"/>
        <v>0</v>
      </c>
    </row>
    <row r="17" spans="1:12" s="67" customFormat="1" ht="26.25" customHeight="1">
      <c r="A17" s="68"/>
      <c r="B17" s="68"/>
      <c r="C17" s="68"/>
      <c r="D17" s="68"/>
      <c r="E17" s="69"/>
      <c r="J17" s="67">
        <f t="shared" si="1"/>
        <v>0</v>
      </c>
      <c r="L17" s="67">
        <f t="shared" si="0"/>
        <v>0</v>
      </c>
    </row>
    <row r="18" spans="1:12" s="67" customFormat="1" ht="26.25" customHeight="1">
      <c r="A18" s="75" t="str">
        <f>A16</f>
        <v>PO#003535</v>
      </c>
      <c r="B18" s="75" t="s">
        <v>47</v>
      </c>
      <c r="C18" s="75" t="str">
        <f>C16</f>
        <v>AW25 - NIKE_P90</v>
      </c>
      <c r="D18" s="75">
        <v>246</v>
      </c>
      <c r="E18" s="76">
        <f>ROUNDUP(D18*2*1.2,-1)</f>
        <v>600</v>
      </c>
      <c r="G18" s="67">
        <v>4925</v>
      </c>
      <c r="H18" s="67">
        <f>ROUND(G18/$H$7,0)</f>
        <v>246</v>
      </c>
      <c r="I18" s="67">
        <v>517</v>
      </c>
      <c r="J18" s="67">
        <f t="shared" si="1"/>
        <v>271</v>
      </c>
      <c r="L18" s="67">
        <f t="shared" si="0"/>
        <v>0</v>
      </c>
    </row>
    <row r="19" spans="1:12" s="67" customFormat="1" ht="26.25" customHeight="1">
      <c r="A19" s="68"/>
      <c r="B19" s="68"/>
      <c r="C19" s="68"/>
      <c r="D19" s="68"/>
      <c r="E19" s="69"/>
      <c r="J19" s="67">
        <f t="shared" ref="J19:J20" si="2">I19-D19</f>
        <v>0</v>
      </c>
      <c r="L19" s="67">
        <f t="shared" ref="L19:L20" si="3">H19-D19</f>
        <v>0</v>
      </c>
    </row>
    <row r="20" spans="1:12" s="67" customFormat="1" ht="26.25" customHeight="1">
      <c r="A20" s="75" t="str">
        <f>A18</f>
        <v>PO#003535</v>
      </c>
      <c r="B20" s="75" t="s">
        <v>64</v>
      </c>
      <c r="C20" s="75" t="str">
        <f>C18</f>
        <v>AW25 - NIKE_P90</v>
      </c>
      <c r="D20" s="75">
        <v>37</v>
      </c>
      <c r="E20" s="76">
        <f>ROUNDUP(D20*2*1.2,-1)</f>
        <v>90</v>
      </c>
      <c r="G20" s="67">
        <v>746</v>
      </c>
      <c r="H20" s="67">
        <f>ROUND(G20/$H$7,0)</f>
        <v>37</v>
      </c>
      <c r="I20" s="67">
        <v>517</v>
      </c>
      <c r="J20" s="67">
        <f t="shared" si="2"/>
        <v>480</v>
      </c>
      <c r="L20" s="67">
        <f t="shared" si="3"/>
        <v>0</v>
      </c>
    </row>
    <row r="21" spans="1:12" s="67" customFormat="1" ht="26.25" customHeight="1">
      <c r="A21" s="68"/>
      <c r="B21" s="68"/>
      <c r="C21" s="68"/>
      <c r="D21" s="68"/>
      <c r="E21" s="69"/>
      <c r="J21" s="67">
        <f t="shared" ref="J21:J22" si="4">I21-D21</f>
        <v>0</v>
      </c>
      <c r="L21" s="67">
        <f t="shared" ref="L21:L22" si="5">H21-D21</f>
        <v>0</v>
      </c>
    </row>
    <row r="22" spans="1:12" s="67" customFormat="1" ht="26.25" customHeight="1">
      <c r="A22" s="75" t="str">
        <f>A20</f>
        <v>PO#003535</v>
      </c>
      <c r="B22" s="75" t="s">
        <v>65</v>
      </c>
      <c r="C22" s="75" t="str">
        <f>C20</f>
        <v>AW25 - NIKE_P90</v>
      </c>
      <c r="D22" s="75">
        <v>34</v>
      </c>
      <c r="E22" s="76">
        <f>ROUNDUP(D22*2*1.2,-1)</f>
        <v>90</v>
      </c>
      <c r="G22" s="67">
        <v>675</v>
      </c>
      <c r="H22" s="67">
        <f>ROUND(G22/$H$7,0)</f>
        <v>34</v>
      </c>
      <c r="I22" s="67">
        <v>517</v>
      </c>
      <c r="J22" s="67">
        <f t="shared" si="4"/>
        <v>483</v>
      </c>
      <c r="L22" s="67">
        <f t="shared" si="5"/>
        <v>0</v>
      </c>
    </row>
    <row r="23" spans="1:12" s="67" customFormat="1" ht="26.25" customHeight="1">
      <c r="A23" s="68"/>
      <c r="B23" s="68"/>
      <c r="C23" s="68"/>
      <c r="D23" s="68"/>
      <c r="E23" s="69"/>
      <c r="J23" s="67">
        <f t="shared" ref="J23" si="6">I23-D23</f>
        <v>0</v>
      </c>
      <c r="L23" s="67">
        <f t="shared" ref="L23" si="7">H23-D23</f>
        <v>0</v>
      </c>
    </row>
    <row r="24" spans="1:12" s="67" customFormat="1" ht="26.25" customHeight="1">
      <c r="A24" s="78"/>
      <c r="B24" s="78"/>
      <c r="C24" s="78"/>
      <c r="D24" s="114">
        <f>SUM(D6:D22)</f>
        <v>1443</v>
      </c>
      <c r="E24" s="114">
        <f>SUM(E6:E22)</f>
        <v>3510</v>
      </c>
      <c r="F24" s="67">
        <v>28</v>
      </c>
      <c r="G24" s="67">
        <f>SUM(G8:G22)</f>
        <v>28857</v>
      </c>
      <c r="J24" s="67">
        <f t="shared" si="1"/>
        <v>-1443</v>
      </c>
      <c r="L24" s="67">
        <f t="shared" si="0"/>
        <v>-1443</v>
      </c>
    </row>
  </sheetData>
  <pageMargins left="0.7" right="0.7" top="0.75" bottom="0.75" header="0.3" footer="0.3"/>
  <pageSetup paperSize="9" scale="5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0E5664-D9F7-4905-84D9-4D783AE15A8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A535C24D-AB22-4354-98D8-6D0DF4588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40EBBC-D459-424B-9339-FC4403F2F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MER.QT-1.BM2</vt:lpstr>
      <vt:lpstr>DETAILS</vt:lpstr>
      <vt:lpstr>DETAILS!Print_Area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Nguyen Le</cp:lastModifiedBy>
  <cp:lastPrinted>2024-05-17T04:34:43Z</cp:lastPrinted>
  <dcterms:created xsi:type="dcterms:W3CDTF">2020-11-11T02:21:38Z</dcterms:created>
  <dcterms:modified xsi:type="dcterms:W3CDTF">2025-05-22T06:26:40Z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