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"/>
    </mc:Choice>
  </mc:AlternateContent>
  <xr:revisionPtr revIDLastSave="443" documentId="13_ncr:1_{067DF4B8-EB8A-430B-9DA6-0AA94E59FBD3}" xr6:coauthVersionLast="47" xr6:coauthVersionMax="47" xr10:uidLastSave="{5C3ABBF6-EBE1-41CA-8EE7-398E2EAE312A}"/>
  <bookViews>
    <workbookView xWindow="-110" yWindow="-110" windowWidth="19420" windowHeight="10300" xr2:uid="{00000000-000D-0000-FFFF-FFFF00000000}"/>
  </bookViews>
  <sheets>
    <sheet name="MER.QT-1.BM2" sheetId="4" r:id="rId1"/>
    <sheet name="DETAIL 2" sheetId="2" state="hidden" r:id="rId2"/>
    <sheet name="DETAIL " sheetId="6" r:id="rId3"/>
    <sheet name="L1_66-34 (unisex)" sheetId="8" state="hidden" r:id="rId4"/>
    <sheet name="L2_74-26 - PRINTABLES" sheetId="9" state="hidden" r:id="rId5"/>
    <sheet name="L3_100% -printables" sheetId="11" state="hidden" r:id="rId6"/>
    <sheet name="MER.QT-1.BM2 (2)" sheetId="5" state="hidden" r:id="rId7"/>
  </sheets>
  <definedNames>
    <definedName name="_xlnm._FilterDatabase" localSheetId="2" hidden="1">'DETAIL '!$A$4:$M$8</definedName>
    <definedName name="_xlnm._FilterDatabase" localSheetId="1" hidden="1">'DETAIL 2'!$A$4:$M$12</definedName>
    <definedName name="_xlnm.Print_Area" localSheetId="2">'DETAIL '!$A$1:$M$13</definedName>
    <definedName name="_xlnm.Print_Area" localSheetId="1">'DETAIL 2'!$A$1:$M$21</definedName>
    <definedName name="_xlnm.Print_Area" localSheetId="0">'MER.QT-1.BM2'!$A$1:$O$17</definedName>
    <definedName name="_xlnm.Print_Area" localSheetId="6">'MER.QT-1.BM2 (2)'!$A$1:$O$17</definedName>
    <definedName name="_xlnm.Print_Titles" localSheetId="2">'DETAIL '!$4:$4</definedName>
    <definedName name="_xlnm.Print_Titles" localSheetId="1">'DETAIL 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4" l="1"/>
  <c r="G13" i="6"/>
  <c r="H13" i="6"/>
  <c r="F13" i="6"/>
  <c r="G12" i="6"/>
  <c r="H12" i="6" s="1"/>
  <c r="A12" i="6"/>
  <c r="F8" i="6"/>
  <c r="G7" i="6" l="1"/>
  <c r="H7" i="6" s="1"/>
  <c r="A7" i="6"/>
  <c r="K11" i="4"/>
  <c r="K12" i="4"/>
  <c r="Q12" i="4"/>
  <c r="I15" i="4"/>
  <c r="G11" i="6"/>
  <c r="G10" i="6"/>
  <c r="H10" i="6" l="1"/>
  <c r="H11" i="6"/>
  <c r="G6" i="6" l="1"/>
  <c r="H6" i="6" s="1"/>
  <c r="A11" i="6" l="1"/>
  <c r="A10" i="6"/>
  <c r="A6" i="6"/>
  <c r="G5" i="6"/>
  <c r="A5" i="6"/>
  <c r="H8" i="5"/>
  <c r="H7" i="5"/>
  <c r="F21" i="2"/>
  <c r="G20" i="2"/>
  <c r="H20" i="2" s="1"/>
  <c r="A20" i="2"/>
  <c r="G19" i="2"/>
  <c r="H19" i="2" s="1"/>
  <c r="A19" i="2"/>
  <c r="G18" i="2"/>
  <c r="H18" i="2" s="1"/>
  <c r="A18" i="2"/>
  <c r="G17" i="2"/>
  <c r="H17" i="2" s="1"/>
  <c r="A17" i="2"/>
  <c r="G16" i="2"/>
  <c r="H16" i="2" s="1"/>
  <c r="A16" i="2"/>
  <c r="G15" i="2"/>
  <c r="H15" i="2" s="1"/>
  <c r="A15" i="2"/>
  <c r="G14" i="2"/>
  <c r="H14" i="2" s="1"/>
  <c r="A14" i="2"/>
  <c r="H5" i="6" l="1"/>
  <c r="H8" i="6" s="1"/>
  <c r="G8" i="6"/>
  <c r="G21" i="2"/>
  <c r="A5" i="2"/>
  <c r="A6" i="2"/>
  <c r="A7" i="2"/>
  <c r="A8" i="2"/>
  <c r="A9" i="2"/>
  <c r="A10" i="2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21" i="2" l="1"/>
  <c r="I12" i="5" l="1"/>
  <c r="K12" i="5" s="1"/>
  <c r="M12" i="5" s="1"/>
  <c r="H11" i="2"/>
  <c r="A11" i="2" l="1"/>
  <c r="H7" i="4" l="1"/>
  <c r="H8" i="4"/>
  <c r="M12" i="4"/>
  <c r="F12" i="2" l="1"/>
  <c r="H12" i="2" l="1"/>
  <c r="G12" i="2"/>
  <c r="K15" i="4" l="1"/>
  <c r="K11" i="5"/>
  <c r="I15" i="5"/>
  <c r="M11" i="4" l="1"/>
  <c r="M15" i="4" s="1"/>
  <c r="M11" i="5"/>
  <c r="M15" i="5" s="1"/>
  <c r="K15" i="5"/>
</calcChain>
</file>

<file path=xl/sharedStrings.xml><?xml version="1.0" encoding="utf-8"?>
<sst xmlns="http://schemas.openxmlformats.org/spreadsheetml/2006/main" count="219" uniqueCount="92">
  <si>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</si>
  <si>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</si>
  <si>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</si>
  <si>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</si>
  <si>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</si>
  <si>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</si>
  <si>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</si>
  <si>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</si>
  <si>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</si>
  <si>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</si>
  <si>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</si>
  <si>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</si>
  <si>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</si>
  <si>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</si>
  <si>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</si>
  <si>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</si>
  <si>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</si>
  <si>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</si>
  <si>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</si>
  <si>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</si>
  <si>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</si>
  <si>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</si>
  <si>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</si>
  <si>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</si>
  <si>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</si>
  <si>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</si>
  <si>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</si>
  <si>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</si>
  <si>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</si>
  <si>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</si>
  <si>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</si>
  <si>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</si>
  <si>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</si>
  <si>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</si>
  <si>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</si>
  <si>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</si>
  <si>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</si>
  <si>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</si>
  <si>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</si>
  <si>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</si>
  <si>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</si>
  <si>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</si>
  <si>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</si>
  <si>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</si>
  <si>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</si>
  <si>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</si>
  <si>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</si>
  <si>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</si>
  <si>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</si>
  <si>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</si>
  <si>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</si>
  <si>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THANH QUÝ</t>
  </si>
  <si>
    <t>CARE LABEL</t>
  </si>
  <si>
    <t>VERSION TIẾNG ANH</t>
  </si>
  <si>
    <t>ALL STYLES</t>
  </si>
  <si>
    <t>VERSION TIẾNG HÀN - SẼ GỬI LAYOUT SAU</t>
  </si>
  <si>
    <t>SH TRIMS</t>
  </si>
  <si>
    <t>P19-4112</t>
  </si>
  <si>
    <t>P19  AW24  G2609</t>
  </si>
  <si>
    <t xml:space="preserve">PALACE </t>
  </si>
  <si>
    <t>AW24 - AUTUNM</t>
  </si>
  <si>
    <t>P27TSC16</t>
  </si>
  <si>
    <t>P27JKC15</t>
  </si>
  <si>
    <t>P27TSC36</t>
  </si>
  <si>
    <t>P27JGC39</t>
  </si>
  <si>
    <t>P27HDC07</t>
  </si>
  <si>
    <t>P27JKC17</t>
  </si>
  <si>
    <t>P27TSC29</t>
  </si>
  <si>
    <t>P PASEBALL JERSEY</t>
  </si>
  <si>
    <t>PALENCIA TRACK JACKET</t>
  </si>
  <si>
    <t>MESHY STRIPE JERSEY</t>
  </si>
  <si>
    <t>MESH POCKET SHELL CARGO</t>
  </si>
  <si>
    <t>NOTHING COMPARES ZIP HOOD</t>
  </si>
  <si>
    <t>EASY JACKET</t>
  </si>
  <si>
    <t>PALAMAT JERSEY</t>
  </si>
  <si>
    <t>CUT&amp;SEW</t>
  </si>
  <si>
    <t>100% POLYESTER</t>
  </si>
  <si>
    <t>TBC</t>
  </si>
  <si>
    <t>AW25 - WINTER</t>
  </si>
  <si>
    <t>P19 AW25 G2790</t>
  </si>
  <si>
    <t>THAM KHẢO NỘI DUNG, ĐỔI STYLE NAME NHƯ FILE DETAIL</t>
  </si>
  <si>
    <t>C0007-JKT087</t>
  </si>
  <si>
    <t>C0007-JOG094</t>
  </si>
  <si>
    <t>POLARTEC® JACKET</t>
  </si>
  <si>
    <t>POLARTEC® JOGGER</t>
  </si>
  <si>
    <t>CUT&amp;SEW_W7</t>
  </si>
  <si>
    <t>THEO CARE NHƯ HÌNH</t>
  </si>
  <si>
    <t>MER GỬI LAYOUT SAU</t>
  </si>
  <si>
    <t>C0007-LST140</t>
  </si>
  <si>
    <t>CUT&amp;SEW_W1</t>
  </si>
  <si>
    <t>LENTICULAR LONGSLEEVE</t>
  </si>
  <si>
    <t>100% COTTON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</si>
</sst>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0" borderId="0"/>
  </cellStyleXfs>
  <cellXfs count="14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8" fillId="4" borderId="1" xfId="6" applyNumberFormat="1" applyFont="1" applyFill="1" applyBorder="1" applyAlignment="1">
      <alignment horizontal="center" vertical="center"/>
    </xf>
    <xf numFmtId="0" fontId="19" fillId="4" borderId="1" xfId="7" quotePrefix="1" applyFont="1" applyFill="1" applyBorder="1" applyAlignment="1">
      <alignment horizontal="center" vertical="center"/>
    </xf>
    <xf numFmtId="0" fontId="18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3" fillId="7" borderId="1" xfId="3" applyNumberFormat="1" applyFont="1" applyFill="1" applyBorder="1" applyAlignment="1">
      <alignment horizontal="center" vertical="center" wrapText="1"/>
    </xf>
    <xf numFmtId="0" fontId="15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8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1" fillId="0" borderId="0" xfId="0" applyFont="1"/>
    <xf numFmtId="0" fontId="21" fillId="0" borderId="1" xfId="0" applyFont="1" applyBorder="1"/>
    <xf numFmtId="167" fontId="24" fillId="0" borderId="1" xfId="1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/>
    <xf numFmtId="0" fontId="26" fillId="3" borderId="1" xfId="2" applyFont="1" applyFill="1" applyBorder="1" applyAlignment="1">
      <alignment vertical="center" wrapText="1"/>
    </xf>
    <xf numFmtId="0" fontId="26" fillId="3" borderId="1" xfId="2" applyFont="1" applyFill="1" applyBorder="1" applyAlignment="1">
      <alignment horizontal="center" vertical="center" wrapText="1"/>
    </xf>
    <xf numFmtId="0" fontId="27" fillId="3" borderId="1" xfId="2" applyFont="1" applyFill="1" applyBorder="1" applyAlignment="1">
      <alignment horizontal="center" vertical="center"/>
    </xf>
    <xf numFmtId="1" fontId="28" fillId="3" borderId="1" xfId="3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3" fontId="28" fillId="3" borderId="1" xfId="3" applyNumberFormat="1" applyFont="1" applyFill="1" applyBorder="1" applyAlignment="1">
      <alignment vertical="center"/>
    </xf>
    <xf numFmtId="3" fontId="28" fillId="0" borderId="1" xfId="3" applyNumberFormat="1" applyFont="1" applyBorder="1" applyAlignment="1">
      <alignment vertical="center"/>
    </xf>
    <xf numFmtId="3" fontId="29" fillId="0" borderId="1" xfId="3" applyNumberFormat="1" applyFont="1" applyBorder="1" applyAlignment="1">
      <alignment horizontal="center" vertical="center"/>
    </xf>
    <xf numFmtId="168" fontId="26" fillId="3" borderId="1" xfId="9" applyNumberFormat="1" applyFont="1" applyFill="1" applyBorder="1" applyAlignment="1">
      <alignment horizontal="center" vertical="center"/>
    </xf>
    <xf numFmtId="168" fontId="30" fillId="3" borderId="1" xfId="9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31" fillId="0" borderId="1" xfId="5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1" fillId="0" borderId="1" xfId="1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1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right" vertical="center"/>
    </xf>
    <xf numFmtId="3" fontId="34" fillId="5" borderId="1" xfId="2" applyNumberFormat="1" applyFont="1" applyFill="1" applyBorder="1" applyAlignment="1">
      <alignment horizontal="center" vertical="center" wrapText="1"/>
    </xf>
    <xf numFmtId="3" fontId="34" fillId="0" borderId="1" xfId="2" applyNumberFormat="1" applyFont="1" applyBorder="1" applyAlignment="1">
      <alignment horizontal="center" vertical="center" wrapText="1"/>
    </xf>
    <xf numFmtId="164" fontId="31" fillId="4" borderId="0" xfId="2" applyNumberFormat="1" applyFont="1" applyFill="1" applyAlignment="1">
      <alignment horizontal="center" vertical="center" wrapText="1"/>
    </xf>
    <xf numFmtId="168" fontId="34" fillId="3" borderId="1" xfId="9" applyNumberFormat="1" applyFont="1" applyFill="1" applyBorder="1" applyAlignment="1">
      <alignment horizontal="center" vertical="center" wrapText="1"/>
    </xf>
    <xf numFmtId="0" fontId="31" fillId="4" borderId="0" xfId="2" applyFont="1" applyFill="1" applyAlignment="1">
      <alignment horizontal="center" vertical="center"/>
    </xf>
    <xf numFmtId="0" fontId="35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8" fillId="4" borderId="4" xfId="6" applyFont="1" applyFill="1" applyBorder="1" applyAlignment="1">
      <alignment horizontal="center" vertical="center"/>
    </xf>
    <xf numFmtId="0" fontId="18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4" fontId="14" fillId="4" borderId="0" xfId="2" applyNumberFormat="1" applyFont="1" applyFill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3" fontId="15" fillId="0" borderId="0" xfId="1" applyNumberFormat="1" applyFont="1" applyAlignment="1" applyProtection="1">
      <alignment vertical="center"/>
      <protection locked="0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4079875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4494EBBF-B319-4BC0-B0E6-8EB238B4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1625" y="7477125"/>
          <a:ext cx="1082301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161925</xdr:colOff>
      <xdr:row>16</xdr:row>
      <xdr:rowOff>314325</xdr:rowOff>
    </xdr:from>
    <xdr:ext cx="2015099" cy="2581276"/>
    <xdr:pic>
      <xdr:nvPicPr>
        <xdr:cNvPr id="6" name="Picture 5" descr="A label with text and symbols&#10;&#10;Description automatically generated">
          <a:extLst>
            <a:ext uri="{FF2B5EF4-FFF2-40B4-BE49-F238E27FC236}">
              <a16:creationId xmlns:a16="http://schemas.microsoft.com/office/drawing/2014/main" id="{EE9FF647-5FA2-4BBC-9803-F432AD1A8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5" y="23460075"/>
          <a:ext cx="2015099" cy="25812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163234</xdr:colOff>
      <xdr:row>9</xdr:row>
      <xdr:rowOff>1240116</xdr:rowOff>
    </xdr:from>
    <xdr:ext cx="1338442" cy="1714501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7352" y="7014881"/>
          <a:ext cx="1338442" cy="1714501"/>
        </a:xfrm>
        <a:prstGeom prst="rect">
          <a:avLst/>
        </a:prstGeom>
      </xdr:spPr>
    </xdr:pic>
    <xdr:clientData/>
  </xdr:oneCellAnchor>
  <xdr:twoCellAnchor>
    <xdr:from>
      <xdr:col>9</xdr:col>
      <xdr:colOff>321235</xdr:colOff>
      <xdr:row>4</xdr:row>
      <xdr:rowOff>268941</xdr:rowOff>
    </xdr:from>
    <xdr:to>
      <xdr:col>12</xdr:col>
      <xdr:colOff>168682</xdr:colOff>
      <xdr:row>5</xdr:row>
      <xdr:rowOff>906743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EA207EDF-81EB-47F4-8E18-3E1EB5B35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45353" y="1561353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8</xdr:col>
      <xdr:colOff>530412</xdr:colOff>
      <xdr:row>4</xdr:row>
      <xdr:rowOff>582706</xdr:rowOff>
    </xdr:from>
    <xdr:to>
      <xdr:col>8</xdr:col>
      <xdr:colOff>2360705</xdr:colOff>
      <xdr:row>5</xdr:row>
      <xdr:rowOff>907961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4CA6B2-2FAD-109F-A51D-D127B4357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0530" y="1875118"/>
          <a:ext cx="1830293" cy="1640078"/>
        </a:xfrm>
        <a:prstGeom prst="rect">
          <a:avLst/>
        </a:prstGeom>
      </xdr:spPr>
    </xdr:pic>
    <xdr:clientData/>
  </xdr:twoCellAnchor>
  <xdr:twoCellAnchor>
    <xdr:from>
      <xdr:col>9</xdr:col>
      <xdr:colOff>321235</xdr:colOff>
      <xdr:row>5</xdr:row>
      <xdr:rowOff>268941</xdr:rowOff>
    </xdr:from>
    <xdr:to>
      <xdr:col>12</xdr:col>
      <xdr:colOff>168682</xdr:colOff>
      <xdr:row>6</xdr:row>
      <xdr:rowOff>906743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F44E15FC-E71D-49A6-B8EF-3A8BE4A5F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45353" y="1561353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8</xdr:col>
      <xdr:colOff>29828</xdr:colOff>
      <xdr:row>6</xdr:row>
      <xdr:rowOff>582705</xdr:rowOff>
    </xdr:from>
    <xdr:to>
      <xdr:col>8</xdr:col>
      <xdr:colOff>2775554</xdr:colOff>
      <xdr:row>6</xdr:row>
      <xdr:rowOff>1606176</xdr:rowOff>
    </xdr:to>
    <xdr:pic>
      <xdr:nvPicPr>
        <xdr:cNvPr id="7" name="Picture 167">
          <a:extLst>
            <a:ext uri="{FF2B5EF4-FFF2-40B4-BE49-F238E27FC236}">
              <a16:creationId xmlns:a16="http://schemas.microsoft.com/office/drawing/2014/main" id="{8B5A3AE2-4496-4DD9-A10B-5B27A801E13D}"/>
            </a:ext>
            <a:ext uri="{147F2762-F138-4A5C-976F-8EAC2B608ADB}">
              <a16:predDERef xmlns:a16="http://schemas.microsoft.com/office/drawing/2014/main" pred="{C69F783F-EE38-1C32-592D-E526DD539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59946" y="4504764"/>
          <a:ext cx="2745726" cy="10234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4</xdr:col>
      <xdr:colOff>161668</xdr:colOff>
      <xdr:row>29</xdr:row>
      <xdr:rowOff>65976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90D9C1-0F20-4151-B099-7AD7197B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2057143" cy="5590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266438</xdr:colOff>
      <xdr:row>30</xdr:row>
      <xdr:rowOff>37405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2A1F69-4E80-4E4A-908A-FF952EDAA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2095238" cy="55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66675</xdr:rowOff>
    </xdr:from>
    <xdr:to>
      <xdr:col>4</xdr:col>
      <xdr:colOff>218817</xdr:colOff>
      <xdr:row>29</xdr:row>
      <xdr:rowOff>142175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04729B-F82A-4A74-A169-CC56618FB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6675"/>
          <a:ext cx="2066667" cy="5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5CDDF03A-D8D6-4A8F-867B-B4AB8BF03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2575" y="4067175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71F308F9-54AF-4BC7-A4F9-D240D0A31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4325" y="7470775"/>
          <a:ext cx="1082301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topLeftCell="A13" zoomScale="60" zoomScaleNormal="40" zoomScalePageLayoutView="55" workbookViewId="0">
      <selection activeCell="I21" sqref="I2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3" t="s">
        <v>56</v>
      </c>
      <c r="C5" s="103"/>
      <c r="D5" s="103"/>
      <c r="E5" s="15"/>
      <c r="F5" s="52" t="s">
        <v>8</v>
      </c>
      <c r="G5" s="58"/>
      <c r="H5" s="104" t="s">
        <v>59</v>
      </c>
      <c r="I5" s="105"/>
      <c r="J5" s="16"/>
      <c r="K5" s="16"/>
      <c r="L5" s="17"/>
      <c r="M5" s="18" t="s">
        <v>9</v>
      </c>
      <c r="N5" s="53">
        <v>45706</v>
      </c>
    </row>
    <row r="6" spans="1:18" ht="21.75" customHeight="1">
      <c r="A6" s="19" t="s">
        <v>10</v>
      </c>
      <c r="B6" s="106"/>
      <c r="C6" s="106"/>
      <c r="D6" s="106"/>
      <c r="E6" s="15"/>
      <c r="F6" s="52" t="s">
        <v>11</v>
      </c>
      <c r="G6" s="58"/>
      <c r="H6" s="107" t="s">
        <v>78</v>
      </c>
      <c r="I6" s="108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09"/>
      <c r="C7" s="109"/>
      <c r="D7" s="5"/>
      <c r="E7" s="15"/>
      <c r="F7" s="52" t="s">
        <v>14</v>
      </c>
      <c r="G7" s="58"/>
      <c r="H7" s="110">
        <f>N5+20</f>
        <v>45726</v>
      </c>
      <c r="I7" s="111"/>
      <c r="J7" s="16"/>
      <c r="K7" s="16"/>
      <c r="L7" s="17"/>
      <c r="M7" s="18" t="s">
        <v>15</v>
      </c>
      <c r="N7" s="82" t="s">
        <v>79</v>
      </c>
    </row>
    <row r="8" spans="1:18" ht="21.75" customHeight="1">
      <c r="A8" s="20" t="s">
        <v>16</v>
      </c>
      <c r="B8" s="112"/>
      <c r="C8" s="112"/>
      <c r="D8" s="11"/>
      <c r="E8" s="15"/>
      <c r="F8" s="52" t="s">
        <v>17</v>
      </c>
      <c r="G8" s="58"/>
      <c r="H8" s="113">
        <f>N5+30</f>
        <v>45736</v>
      </c>
      <c r="I8" s="114"/>
      <c r="J8" s="21"/>
      <c r="K8" s="21"/>
      <c r="L8" s="17"/>
      <c r="M8" s="18" t="s">
        <v>18</v>
      </c>
      <c r="N8" s="55" t="s">
        <v>51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54</v>
      </c>
      <c r="B11" s="73"/>
      <c r="C11" s="73" t="s">
        <v>52</v>
      </c>
      <c r="D11" s="73"/>
      <c r="E11" s="72" t="s">
        <v>38</v>
      </c>
      <c r="F11" s="74"/>
      <c r="G11" s="75" t="s">
        <v>37</v>
      </c>
      <c r="H11" s="76" t="s">
        <v>36</v>
      </c>
      <c r="I11" s="77">
        <v>1935</v>
      </c>
      <c r="J11" s="78">
        <v>0</v>
      </c>
      <c r="K11" s="79">
        <f>I11-J11</f>
        <v>1935</v>
      </c>
      <c r="L11" s="80"/>
      <c r="M11" s="81">
        <f>L11*K11</f>
        <v>0</v>
      </c>
      <c r="N11" s="84" t="s">
        <v>53</v>
      </c>
      <c r="R11" s="98"/>
    </row>
    <row r="12" spans="1:18" ht="246.75" customHeight="1">
      <c r="A12" s="72" t="s">
        <v>54</v>
      </c>
      <c r="B12" s="73"/>
      <c r="C12" s="73" t="s">
        <v>52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v>1935</v>
      </c>
      <c r="J12" s="78">
        <v>0</v>
      </c>
      <c r="K12" s="79">
        <f>I12-J12</f>
        <v>1935</v>
      </c>
      <c r="L12" s="80"/>
      <c r="M12" s="81">
        <f>L12*K12</f>
        <v>0</v>
      </c>
      <c r="N12" s="84" t="s">
        <v>55</v>
      </c>
      <c r="Q12" s="98">
        <f>I11-630</f>
        <v>1305</v>
      </c>
    </row>
    <row r="13" spans="1:18" ht="61.5" customHeight="1">
      <c r="A13" s="115" t="s">
        <v>39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7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7" customFormat="1" ht="54" customHeight="1">
      <c r="A15" s="89"/>
      <c r="B15" s="89"/>
      <c r="C15" s="89"/>
      <c r="D15" s="89"/>
      <c r="E15" s="89"/>
      <c r="F15" s="89"/>
      <c r="G15" s="90"/>
      <c r="H15" s="91" t="s">
        <v>32</v>
      </c>
      <c r="I15" s="92">
        <f>SUM(I11:I14)</f>
        <v>3870</v>
      </c>
      <c r="J15" s="93"/>
      <c r="K15" s="92">
        <f>SUM(K11:K14)</f>
        <v>3870</v>
      </c>
      <c r="L15" s="94"/>
      <c r="M15" s="95">
        <f>SUM(M11:M14)</f>
        <v>0</v>
      </c>
      <c r="N15" s="96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18" t="s">
        <v>33</v>
      </c>
      <c r="B17" s="118"/>
      <c r="C17" s="36"/>
      <c r="D17" s="37"/>
      <c r="E17" s="119" t="s">
        <v>34</v>
      </c>
      <c r="F17" s="119"/>
      <c r="G17" s="119"/>
      <c r="H17" s="38"/>
      <c r="I17" s="39"/>
      <c r="J17" s="39"/>
      <c r="K17" s="39"/>
      <c r="L17" s="120" t="s">
        <v>35</v>
      </c>
      <c r="M17" s="120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141">
        <f>I11-203</f>
        <v>1732</v>
      </c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8:C8"/>
    <mergeCell ref="H8:I8"/>
    <mergeCell ref="A13:N13"/>
    <mergeCell ref="A17:B17"/>
    <mergeCell ref="E17:G17"/>
    <mergeCell ref="L17:M17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512A-7555-4722-ADA6-307BFB99D6F8}">
  <sheetPr>
    <pageSetUpPr fitToPage="1"/>
  </sheetPr>
  <dimension ref="A4:M21"/>
  <sheetViews>
    <sheetView view="pageBreakPreview" zoomScaleNormal="115" zoomScaleSheetLayoutView="100" workbookViewId="0">
      <selection activeCell="A21" sqref="A21:XFD27"/>
    </sheetView>
  </sheetViews>
  <sheetFormatPr defaultColWidth="9.1796875" defaultRowHeight="20.25" customHeight="1"/>
  <cols>
    <col min="1" max="1" width="4.7265625" style="67" bestFit="1" customWidth="1"/>
    <col min="2" max="2" width="10.7265625" style="67" customWidth="1"/>
    <col min="3" max="3" width="18" style="67" customWidth="1"/>
    <col min="4" max="4" width="36.7265625" style="67" customWidth="1"/>
    <col min="5" max="5" width="20.7265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23.26953125" style="67" customWidth="1"/>
    <col min="10" max="10" width="9.1796875" style="71"/>
    <col min="11" max="16384" width="9.1796875" style="67"/>
  </cols>
  <sheetData>
    <row r="4" spans="1:13" ht="20.25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27" t="s">
        <v>47</v>
      </c>
      <c r="K4" s="128"/>
      <c r="L4" s="128"/>
      <c r="M4" s="129"/>
    </row>
    <row r="5" spans="1:13" s="88" customFormat="1" ht="31.5" customHeight="1">
      <c r="A5" s="83">
        <f t="shared" ref="A5:A10" si="0">ROW()-4</f>
        <v>1</v>
      </c>
      <c r="B5" s="85" t="s">
        <v>61</v>
      </c>
      <c r="C5" s="85" t="s">
        <v>75</v>
      </c>
      <c r="D5" s="86" t="s">
        <v>68</v>
      </c>
      <c r="E5" s="87" t="s">
        <v>77</v>
      </c>
      <c r="F5" s="83">
        <v>489</v>
      </c>
      <c r="G5" s="83">
        <f t="shared" ref="G5:G10" si="1">ROUNDUP(F5*8%,0)</f>
        <v>40</v>
      </c>
      <c r="H5" s="83">
        <f t="shared" ref="H5:H10" si="2">F5+G5</f>
        <v>529</v>
      </c>
      <c r="I5" s="133"/>
      <c r="J5" s="130"/>
      <c r="K5" s="131"/>
      <c r="L5" s="131"/>
      <c r="M5" s="132"/>
    </row>
    <row r="6" spans="1:13" s="88" customFormat="1" ht="31.5" customHeight="1">
      <c r="A6" s="83">
        <f t="shared" si="0"/>
        <v>2</v>
      </c>
      <c r="B6" s="85" t="s">
        <v>62</v>
      </c>
      <c r="C6" s="85" t="s">
        <v>75</v>
      </c>
      <c r="D6" s="86" t="s">
        <v>69</v>
      </c>
      <c r="E6" s="87" t="s">
        <v>77</v>
      </c>
      <c r="F6" s="83">
        <v>487</v>
      </c>
      <c r="G6" s="83">
        <f t="shared" si="1"/>
        <v>39</v>
      </c>
      <c r="H6" s="83">
        <f t="shared" si="2"/>
        <v>526</v>
      </c>
      <c r="I6" s="133"/>
      <c r="J6" s="130"/>
      <c r="K6" s="131"/>
      <c r="L6" s="131"/>
      <c r="M6" s="132"/>
    </row>
    <row r="7" spans="1:13" s="88" customFormat="1" ht="31.5" customHeight="1">
      <c r="A7" s="83">
        <f t="shared" si="0"/>
        <v>3</v>
      </c>
      <c r="B7" s="85" t="s">
        <v>63</v>
      </c>
      <c r="C7" s="85" t="s">
        <v>75</v>
      </c>
      <c r="D7" s="86" t="s">
        <v>70</v>
      </c>
      <c r="E7" s="87" t="s">
        <v>77</v>
      </c>
      <c r="F7" s="83">
        <v>514</v>
      </c>
      <c r="G7" s="83">
        <f t="shared" si="1"/>
        <v>42</v>
      </c>
      <c r="H7" s="83">
        <f t="shared" si="2"/>
        <v>556</v>
      </c>
      <c r="I7" s="133"/>
      <c r="J7" s="130"/>
      <c r="K7" s="131"/>
      <c r="L7" s="131"/>
      <c r="M7" s="132"/>
    </row>
    <row r="8" spans="1:13" s="88" customFormat="1" ht="31.5" customHeight="1">
      <c r="A8" s="83">
        <f t="shared" si="0"/>
        <v>4</v>
      </c>
      <c r="B8" s="85" t="s">
        <v>64</v>
      </c>
      <c r="C8" s="85" t="s">
        <v>75</v>
      </c>
      <c r="D8" s="86" t="s">
        <v>71</v>
      </c>
      <c r="E8" s="87" t="s">
        <v>77</v>
      </c>
      <c r="F8" s="83">
        <v>566</v>
      </c>
      <c r="G8" s="83">
        <f t="shared" si="1"/>
        <v>46</v>
      </c>
      <c r="H8" s="83">
        <f t="shared" si="2"/>
        <v>612</v>
      </c>
      <c r="I8" s="133"/>
      <c r="J8" s="130"/>
      <c r="K8" s="131"/>
      <c r="L8" s="131"/>
      <c r="M8" s="132"/>
    </row>
    <row r="9" spans="1:13" s="88" customFormat="1" ht="31.5" customHeight="1">
      <c r="A9" s="83">
        <f t="shared" si="0"/>
        <v>5</v>
      </c>
      <c r="B9" s="85" t="s">
        <v>65</v>
      </c>
      <c r="C9" s="85" t="s">
        <v>75</v>
      </c>
      <c r="D9" s="86" t="s">
        <v>72</v>
      </c>
      <c r="E9" s="87" t="s">
        <v>77</v>
      </c>
      <c r="F9" s="83">
        <v>593</v>
      </c>
      <c r="G9" s="83">
        <f t="shared" si="1"/>
        <v>48</v>
      </c>
      <c r="H9" s="83">
        <f t="shared" si="2"/>
        <v>641</v>
      </c>
      <c r="I9" s="133"/>
      <c r="J9" s="130"/>
      <c r="K9" s="131"/>
      <c r="L9" s="131"/>
      <c r="M9" s="132"/>
    </row>
    <row r="10" spans="1:13" s="88" customFormat="1" ht="31.5" customHeight="1">
      <c r="A10" s="83">
        <f t="shared" si="0"/>
        <v>6</v>
      </c>
      <c r="B10" s="85" t="s">
        <v>66</v>
      </c>
      <c r="C10" s="85" t="s">
        <v>75</v>
      </c>
      <c r="D10" s="86" t="s">
        <v>73</v>
      </c>
      <c r="E10" s="87" t="s">
        <v>77</v>
      </c>
      <c r="F10" s="83">
        <v>265</v>
      </c>
      <c r="G10" s="83">
        <f t="shared" si="1"/>
        <v>22</v>
      </c>
      <c r="H10" s="83">
        <f t="shared" si="2"/>
        <v>287</v>
      </c>
      <c r="I10" s="133"/>
      <c r="J10" s="130"/>
      <c r="K10" s="131"/>
      <c r="L10" s="131"/>
      <c r="M10" s="132"/>
    </row>
    <row r="11" spans="1:13" s="88" customFormat="1" ht="31.5" customHeight="1">
      <c r="A11" s="83">
        <f t="shared" ref="A11" si="3">ROW()-4</f>
        <v>7</v>
      </c>
      <c r="B11" s="85" t="s">
        <v>67</v>
      </c>
      <c r="C11" s="85" t="s">
        <v>75</v>
      </c>
      <c r="D11" s="86" t="s">
        <v>74</v>
      </c>
      <c r="E11" s="87" t="s">
        <v>77</v>
      </c>
      <c r="F11" s="83">
        <v>1239</v>
      </c>
      <c r="G11" s="83">
        <f t="shared" ref="G11" si="4">ROUNDUP(F11*8%,0)</f>
        <v>100</v>
      </c>
      <c r="H11" s="83">
        <f t="shared" ref="H11" si="5">F11+G11</f>
        <v>1339</v>
      </c>
      <c r="I11" s="133"/>
      <c r="J11" s="130"/>
      <c r="K11" s="131"/>
      <c r="L11" s="131"/>
      <c r="M11" s="132"/>
    </row>
    <row r="12" spans="1:13" ht="20.25" customHeight="1">
      <c r="A12" s="121" t="s">
        <v>48</v>
      </c>
      <c r="B12" s="122"/>
      <c r="C12" s="122"/>
      <c r="D12" s="122"/>
      <c r="E12" s="123"/>
      <c r="F12" s="69">
        <f>SUM(F5:F11)</f>
        <v>4153</v>
      </c>
      <c r="G12" s="69">
        <f>SUM(G5:G11)</f>
        <v>337</v>
      </c>
      <c r="H12" s="69">
        <f>SUM(H5:H11)</f>
        <v>4490</v>
      </c>
      <c r="I12" s="68"/>
      <c r="J12" s="124"/>
      <c r="K12" s="125"/>
      <c r="L12" s="125"/>
      <c r="M12" s="126"/>
    </row>
    <row r="13" spans="1:13" ht="20.25" customHeight="1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3"/>
    </row>
    <row r="14" spans="1:13" s="88" customFormat="1" ht="31.5" customHeight="1">
      <c r="A14" s="83">
        <f t="shared" ref="A14:A20" si="6">ROW()-4</f>
        <v>10</v>
      </c>
      <c r="B14" s="85" t="s">
        <v>61</v>
      </c>
      <c r="C14" s="85" t="s">
        <v>75</v>
      </c>
      <c r="D14" s="86" t="s">
        <v>68</v>
      </c>
      <c r="E14" s="87" t="s">
        <v>77</v>
      </c>
      <c r="F14" s="83">
        <v>489</v>
      </c>
      <c r="G14" s="83">
        <f t="shared" ref="G14:G20" si="7">ROUNDUP(F14*8%,0)</f>
        <v>40</v>
      </c>
      <c r="H14" s="83">
        <f t="shared" ref="H14:H20" si="8">F14+G14</f>
        <v>529</v>
      </c>
      <c r="I14" s="133"/>
      <c r="J14" s="130"/>
      <c r="K14" s="131"/>
      <c r="L14" s="131"/>
      <c r="M14" s="132"/>
    </row>
    <row r="15" spans="1:13" s="88" customFormat="1" ht="31.5" customHeight="1">
      <c r="A15" s="83">
        <f t="shared" si="6"/>
        <v>11</v>
      </c>
      <c r="B15" s="85" t="s">
        <v>62</v>
      </c>
      <c r="C15" s="85" t="s">
        <v>75</v>
      </c>
      <c r="D15" s="86" t="s">
        <v>69</v>
      </c>
      <c r="E15" s="87" t="s">
        <v>77</v>
      </c>
      <c r="F15" s="83">
        <v>487</v>
      </c>
      <c r="G15" s="83">
        <f t="shared" si="7"/>
        <v>39</v>
      </c>
      <c r="H15" s="83">
        <f t="shared" si="8"/>
        <v>526</v>
      </c>
      <c r="I15" s="133"/>
      <c r="J15" s="130"/>
      <c r="K15" s="131"/>
      <c r="L15" s="131"/>
      <c r="M15" s="132"/>
    </row>
    <row r="16" spans="1:13" s="88" customFormat="1" ht="31.5" customHeight="1">
      <c r="A16" s="83">
        <f t="shared" si="6"/>
        <v>12</v>
      </c>
      <c r="B16" s="85" t="s">
        <v>63</v>
      </c>
      <c r="C16" s="85" t="s">
        <v>75</v>
      </c>
      <c r="D16" s="86" t="s">
        <v>70</v>
      </c>
      <c r="E16" s="87" t="s">
        <v>77</v>
      </c>
      <c r="F16" s="83">
        <v>514</v>
      </c>
      <c r="G16" s="83">
        <f t="shared" si="7"/>
        <v>42</v>
      </c>
      <c r="H16" s="83">
        <f t="shared" si="8"/>
        <v>556</v>
      </c>
      <c r="I16" s="133"/>
      <c r="J16" s="130"/>
      <c r="K16" s="131"/>
      <c r="L16" s="131"/>
      <c r="M16" s="132"/>
    </row>
    <row r="17" spans="1:13" s="88" customFormat="1" ht="31.5" customHeight="1">
      <c r="A17" s="83">
        <f t="shared" si="6"/>
        <v>13</v>
      </c>
      <c r="B17" s="85" t="s">
        <v>64</v>
      </c>
      <c r="C17" s="85" t="s">
        <v>75</v>
      </c>
      <c r="D17" s="86" t="s">
        <v>71</v>
      </c>
      <c r="E17" s="87" t="s">
        <v>77</v>
      </c>
      <c r="F17" s="83">
        <v>566</v>
      </c>
      <c r="G17" s="83">
        <f t="shared" si="7"/>
        <v>46</v>
      </c>
      <c r="H17" s="83">
        <f t="shared" si="8"/>
        <v>612</v>
      </c>
      <c r="I17" s="133"/>
      <c r="J17" s="130"/>
      <c r="K17" s="131"/>
      <c r="L17" s="131"/>
      <c r="M17" s="132"/>
    </row>
    <row r="18" spans="1:13" s="88" customFormat="1" ht="31.5" customHeight="1">
      <c r="A18" s="83">
        <f t="shared" si="6"/>
        <v>14</v>
      </c>
      <c r="B18" s="85" t="s">
        <v>65</v>
      </c>
      <c r="C18" s="85" t="s">
        <v>75</v>
      </c>
      <c r="D18" s="86" t="s">
        <v>72</v>
      </c>
      <c r="E18" s="87" t="s">
        <v>77</v>
      </c>
      <c r="F18" s="83">
        <v>593</v>
      </c>
      <c r="G18" s="83">
        <f t="shared" si="7"/>
        <v>48</v>
      </c>
      <c r="H18" s="83">
        <f t="shared" si="8"/>
        <v>641</v>
      </c>
      <c r="I18" s="133"/>
      <c r="J18" s="130"/>
      <c r="K18" s="131"/>
      <c r="L18" s="131"/>
      <c r="M18" s="132"/>
    </row>
    <row r="19" spans="1:13" s="88" customFormat="1" ht="31.5" customHeight="1">
      <c r="A19" s="83">
        <f t="shared" si="6"/>
        <v>15</v>
      </c>
      <c r="B19" s="85" t="s">
        <v>66</v>
      </c>
      <c r="C19" s="85" t="s">
        <v>75</v>
      </c>
      <c r="D19" s="86" t="s">
        <v>73</v>
      </c>
      <c r="E19" s="87" t="s">
        <v>77</v>
      </c>
      <c r="F19" s="83">
        <v>265</v>
      </c>
      <c r="G19" s="83">
        <f t="shared" si="7"/>
        <v>22</v>
      </c>
      <c r="H19" s="83">
        <f t="shared" si="8"/>
        <v>287</v>
      </c>
      <c r="I19" s="133"/>
      <c r="J19" s="130"/>
      <c r="K19" s="131"/>
      <c r="L19" s="131"/>
      <c r="M19" s="132"/>
    </row>
    <row r="20" spans="1:13" s="88" customFormat="1" ht="31.5" customHeight="1">
      <c r="A20" s="83">
        <f t="shared" si="6"/>
        <v>16</v>
      </c>
      <c r="B20" s="85" t="s">
        <v>67</v>
      </c>
      <c r="C20" s="85" t="s">
        <v>75</v>
      </c>
      <c r="D20" s="86" t="s">
        <v>74</v>
      </c>
      <c r="E20" s="87" t="s">
        <v>77</v>
      </c>
      <c r="F20" s="83">
        <v>1239</v>
      </c>
      <c r="G20" s="83">
        <f t="shared" si="7"/>
        <v>100</v>
      </c>
      <c r="H20" s="83">
        <f t="shared" si="8"/>
        <v>1339</v>
      </c>
      <c r="I20" s="133"/>
      <c r="J20" s="130"/>
      <c r="K20" s="131"/>
      <c r="L20" s="131"/>
      <c r="M20" s="132"/>
    </row>
    <row r="21" spans="1:13" ht="20.25" customHeight="1">
      <c r="A21" s="121" t="s">
        <v>48</v>
      </c>
      <c r="B21" s="122"/>
      <c r="C21" s="122"/>
      <c r="D21" s="122"/>
      <c r="E21" s="123"/>
      <c r="F21" s="69">
        <f>SUM(F14:F20)</f>
        <v>4153</v>
      </c>
      <c r="G21" s="69">
        <f>SUM(G14:G20)</f>
        <v>337</v>
      </c>
      <c r="H21" s="69">
        <f>SUM(H14:H20)</f>
        <v>4490</v>
      </c>
      <c r="I21" s="68"/>
      <c r="J21" s="124"/>
      <c r="K21" s="125"/>
      <c r="L21" s="125"/>
      <c r="M21" s="126"/>
    </row>
  </sheetData>
  <autoFilter ref="A4:M12" xr:uid="{00000000-0009-0000-0000-000001000000}">
    <filterColumn colId="9" showButton="0"/>
    <filterColumn colId="10" showButton="0"/>
    <filterColumn colId="11" showButton="0"/>
  </autoFilter>
  <mergeCells count="10">
    <mergeCell ref="A21:E21"/>
    <mergeCell ref="J21:M21"/>
    <mergeCell ref="J4:M4"/>
    <mergeCell ref="J5:M11"/>
    <mergeCell ref="I5:I11"/>
    <mergeCell ref="I14:I20"/>
    <mergeCell ref="J14:M20"/>
    <mergeCell ref="A13:M13"/>
    <mergeCell ref="J12:M12"/>
    <mergeCell ref="A12:E12"/>
  </mergeCells>
  <pageMargins left="0.25" right="0.25" top="0.75" bottom="0.75" header="0.3" footer="0.3"/>
  <pageSetup paperSize="9" scale="53" fitToHeight="0" orientation="portrait" r:id="rId1"/>
  <rowBreaks count="1" manualBreakCount="1">
    <brk id="12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4:M13"/>
  <sheetViews>
    <sheetView view="pageBreakPreview" topLeftCell="A9" zoomScale="85" zoomScaleNormal="115" zoomScaleSheetLayoutView="85" workbookViewId="0">
      <selection activeCell="I5" sqref="I5:I6"/>
    </sheetView>
  </sheetViews>
  <sheetFormatPr defaultColWidth="9.1796875" defaultRowHeight="20.25" customHeight="1"/>
  <cols>
    <col min="1" max="1" width="4.7265625" style="67" bestFit="1" customWidth="1"/>
    <col min="2" max="2" width="15.7265625" style="67" customWidth="1"/>
    <col min="3" max="3" width="18" style="67" customWidth="1"/>
    <col min="4" max="4" width="45.26953125" style="67" customWidth="1"/>
    <col min="5" max="5" width="26.81640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40" style="67" customWidth="1"/>
    <col min="10" max="10" width="6" style="71" customWidth="1"/>
    <col min="11" max="13" width="6" style="67" customWidth="1"/>
    <col min="14" max="16384" width="9.1796875" style="67"/>
  </cols>
  <sheetData>
    <row r="4" spans="1:13" ht="42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34" t="s">
        <v>47</v>
      </c>
      <c r="K4" s="135"/>
      <c r="L4" s="135"/>
      <c r="M4" s="136"/>
    </row>
    <row r="5" spans="1:13" s="88" customFormat="1" ht="103.5" customHeight="1">
      <c r="A5" s="83">
        <f t="shared" ref="A5:A7" si="0">ROW()-4</f>
        <v>1</v>
      </c>
      <c r="B5" s="83" t="s">
        <v>81</v>
      </c>
      <c r="C5" s="83" t="s">
        <v>85</v>
      </c>
      <c r="D5" s="86" t="s">
        <v>83</v>
      </c>
      <c r="E5" s="87" t="s">
        <v>76</v>
      </c>
      <c r="F5" s="83">
        <v>740</v>
      </c>
      <c r="G5" s="83">
        <f t="shared" ref="G5:G6" si="1">ROUNDUP(F5*8%,0)</f>
        <v>60</v>
      </c>
      <c r="H5" s="83">
        <f t="shared" ref="H5:H6" si="2">F5+G5</f>
        <v>800</v>
      </c>
      <c r="I5" s="137" t="s">
        <v>86</v>
      </c>
      <c r="J5" s="130"/>
      <c r="K5" s="131"/>
      <c r="L5" s="131"/>
      <c r="M5" s="132"/>
    </row>
    <row r="6" spans="1:13" s="88" customFormat="1" ht="103.5" customHeight="1">
      <c r="A6" s="83">
        <f t="shared" si="0"/>
        <v>2</v>
      </c>
      <c r="B6" s="83" t="s">
        <v>82</v>
      </c>
      <c r="C6" s="83" t="s">
        <v>85</v>
      </c>
      <c r="D6" s="86" t="s">
        <v>84</v>
      </c>
      <c r="E6" s="87" t="s">
        <v>76</v>
      </c>
      <c r="F6" s="83">
        <v>504</v>
      </c>
      <c r="G6" s="83">
        <f t="shared" si="1"/>
        <v>41</v>
      </c>
      <c r="H6" s="83">
        <f t="shared" si="2"/>
        <v>545</v>
      </c>
      <c r="I6" s="138"/>
      <c r="J6" s="130"/>
      <c r="K6" s="131"/>
      <c r="L6" s="131"/>
      <c r="M6" s="132"/>
    </row>
    <row r="7" spans="1:13" s="88" customFormat="1" ht="141.5" customHeight="1">
      <c r="A7" s="83">
        <f t="shared" si="0"/>
        <v>3</v>
      </c>
      <c r="B7" s="83" t="s">
        <v>88</v>
      </c>
      <c r="C7" s="83" t="s">
        <v>89</v>
      </c>
      <c r="D7" s="86" t="s">
        <v>90</v>
      </c>
      <c r="E7" s="87" t="s">
        <v>91</v>
      </c>
      <c r="F7" s="83">
        <v>546</v>
      </c>
      <c r="G7" s="83">
        <f t="shared" ref="G7" si="3">ROUNDUP(F7*8%,0)</f>
        <v>44</v>
      </c>
      <c r="H7" s="83">
        <f t="shared" ref="H7" si="4">F7+G7</f>
        <v>590</v>
      </c>
      <c r="I7" s="102" t="s">
        <v>86</v>
      </c>
      <c r="J7" s="99"/>
      <c r="K7" s="100"/>
      <c r="L7" s="100"/>
      <c r="M7" s="101"/>
    </row>
    <row r="8" spans="1:13" ht="22.5" customHeight="1">
      <c r="A8" s="121" t="s">
        <v>48</v>
      </c>
      <c r="B8" s="122"/>
      <c r="C8" s="122"/>
      <c r="D8" s="122"/>
      <c r="E8" s="123"/>
      <c r="F8" s="69">
        <f>SUM(F5:F7)</f>
        <v>1790</v>
      </c>
      <c r="G8" s="69">
        <f>SUM(G5:G7)</f>
        <v>145</v>
      </c>
      <c r="H8" s="69">
        <f>SUM(H5:H7)</f>
        <v>1935</v>
      </c>
      <c r="I8" s="68"/>
      <c r="J8" s="124"/>
      <c r="K8" s="125"/>
      <c r="L8" s="125"/>
      <c r="M8" s="126"/>
    </row>
    <row r="9" spans="1:13" ht="20" customHeight="1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3"/>
    </row>
    <row r="10" spans="1:13" s="88" customFormat="1" ht="100" customHeight="1">
      <c r="A10" s="83">
        <f t="shared" ref="A10:A12" si="5">ROW()-4</f>
        <v>6</v>
      </c>
      <c r="B10" s="83" t="s">
        <v>81</v>
      </c>
      <c r="C10" s="83" t="s">
        <v>85</v>
      </c>
      <c r="D10" s="86" t="s">
        <v>83</v>
      </c>
      <c r="E10" s="87" t="s">
        <v>76</v>
      </c>
      <c r="F10" s="83">
        <v>740</v>
      </c>
      <c r="G10" s="83">
        <f t="shared" ref="G10:G12" si="6">ROUNDUP(F10*8%,0)</f>
        <v>60</v>
      </c>
      <c r="H10" s="83">
        <f t="shared" ref="H10:H12" si="7">F10+G10</f>
        <v>800</v>
      </c>
      <c r="I10" s="139" t="s">
        <v>87</v>
      </c>
      <c r="J10" s="130"/>
      <c r="K10" s="131"/>
      <c r="L10" s="131"/>
      <c r="M10" s="132"/>
    </row>
    <row r="11" spans="1:13" s="88" customFormat="1" ht="100" customHeight="1">
      <c r="A11" s="83">
        <f t="shared" si="5"/>
        <v>7</v>
      </c>
      <c r="B11" s="83" t="s">
        <v>82</v>
      </c>
      <c r="C11" s="83" t="s">
        <v>85</v>
      </c>
      <c r="D11" s="86" t="s">
        <v>84</v>
      </c>
      <c r="E11" s="87" t="s">
        <v>76</v>
      </c>
      <c r="F11" s="83">
        <v>504</v>
      </c>
      <c r="G11" s="83">
        <f t="shared" si="6"/>
        <v>41</v>
      </c>
      <c r="H11" s="83">
        <f t="shared" si="7"/>
        <v>545</v>
      </c>
      <c r="I11" s="133"/>
      <c r="J11" s="130"/>
      <c r="K11" s="131"/>
      <c r="L11" s="131"/>
      <c r="M11" s="132"/>
    </row>
    <row r="12" spans="1:13" s="88" customFormat="1" ht="103.5" customHeight="1">
      <c r="A12" s="83">
        <f t="shared" si="5"/>
        <v>8</v>
      </c>
      <c r="B12" s="83" t="s">
        <v>88</v>
      </c>
      <c r="C12" s="83" t="s">
        <v>89</v>
      </c>
      <c r="D12" s="86" t="s">
        <v>90</v>
      </c>
      <c r="E12" s="87" t="s">
        <v>91</v>
      </c>
      <c r="F12" s="83">
        <v>546</v>
      </c>
      <c r="G12" s="83">
        <f t="shared" si="6"/>
        <v>44</v>
      </c>
      <c r="H12" s="83">
        <f t="shared" si="7"/>
        <v>590</v>
      </c>
      <c r="I12" s="140"/>
      <c r="J12" s="99"/>
      <c r="K12" s="100"/>
      <c r="L12" s="100"/>
      <c r="M12" s="101"/>
    </row>
    <row r="13" spans="1:13" ht="20.25" customHeight="1">
      <c r="A13" s="121" t="s">
        <v>48</v>
      </c>
      <c r="B13" s="122"/>
      <c r="C13" s="122"/>
      <c r="D13" s="122"/>
      <c r="E13" s="123"/>
      <c r="F13" s="69">
        <f>SUM(F10:F12)</f>
        <v>1790</v>
      </c>
      <c r="G13" s="69">
        <f t="shared" ref="G13:H13" si="8">SUM(G10:G12)</f>
        <v>145</v>
      </c>
      <c r="H13" s="69">
        <f t="shared" si="8"/>
        <v>1935</v>
      </c>
      <c r="I13" s="68"/>
      <c r="J13" s="124"/>
      <c r="K13" s="125"/>
      <c r="L13" s="125"/>
      <c r="M13" s="126"/>
    </row>
  </sheetData>
  <autoFilter ref="A4:M8" xr:uid="{00000000-0009-0000-0000-000001000000}">
    <filterColumn colId="9" showButton="0"/>
    <filterColumn colId="10" showButton="0"/>
    <filterColumn colId="11" showButton="0"/>
  </autoFilter>
  <mergeCells count="10">
    <mergeCell ref="J10:M11"/>
    <mergeCell ref="A13:E13"/>
    <mergeCell ref="J13:M13"/>
    <mergeCell ref="J4:M4"/>
    <mergeCell ref="J5:M6"/>
    <mergeCell ref="A8:E8"/>
    <mergeCell ref="J8:M8"/>
    <mergeCell ref="A9:M9"/>
    <mergeCell ref="I5:I6"/>
    <mergeCell ref="I10:I12"/>
  </mergeCells>
  <pageMargins left="0.25" right="0.25" top="0.75" bottom="0.75" header="0.3" footer="0.3"/>
  <pageSetup paperSize="9" scale="47" fitToHeight="0" orientation="portrait" r:id="rId1"/>
  <rowBreaks count="1" manualBreakCount="1">
    <brk id="8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703C-036A-422B-84CA-7BFC8C6390B5}">
  <dimension ref="F17"/>
  <sheetViews>
    <sheetView topLeftCell="A16" workbookViewId="0">
      <selection activeCell="I37" sqref="I37"/>
    </sheetView>
  </sheetViews>
  <sheetFormatPr defaultRowHeight="14.5"/>
  <sheetData>
    <row r="17" spans="6:6">
      <c r="F17" t="s">
        <v>80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A68C-25A5-4476-B67C-22AE51B3C108}">
  <dimension ref="F17"/>
  <sheetViews>
    <sheetView topLeftCell="A7" workbookViewId="0">
      <selection activeCell="M27" sqref="M27"/>
    </sheetView>
  </sheetViews>
  <sheetFormatPr defaultRowHeight="14.5"/>
  <sheetData>
    <row r="17" spans="6:6">
      <c r="F17" t="s">
        <v>80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D238-1BFC-44A9-AFAF-BA2525AF9747}">
  <dimension ref="F17"/>
  <sheetViews>
    <sheetView topLeftCell="A7" workbookViewId="0">
      <selection activeCell="N19" sqref="N19"/>
    </sheetView>
  </sheetViews>
  <sheetFormatPr defaultRowHeight="14.5"/>
  <sheetData>
    <row r="17" spans="6:6">
      <c r="F17" t="s">
        <v>80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A9D6-1CA2-42AC-9036-A64A692533F8}">
  <sheetPr>
    <pageSetUpPr fitToPage="1"/>
  </sheetPr>
  <dimension ref="A1:R62"/>
  <sheetViews>
    <sheetView view="pageBreakPreview" topLeftCell="A6" zoomScale="60" zoomScaleNormal="40" zoomScalePageLayoutView="55" workbookViewId="0">
      <selection activeCell="L11" sqref="L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3" t="s">
        <v>56</v>
      </c>
      <c r="C5" s="103"/>
      <c r="D5" s="103"/>
      <c r="E5" s="15"/>
      <c r="F5" s="52" t="s">
        <v>8</v>
      </c>
      <c r="G5" s="58"/>
      <c r="H5" s="104" t="s">
        <v>59</v>
      </c>
      <c r="I5" s="105"/>
      <c r="J5" s="16"/>
      <c r="K5" s="16"/>
      <c r="L5" s="17"/>
      <c r="M5" s="18" t="s">
        <v>9</v>
      </c>
      <c r="N5" s="53">
        <v>45299</v>
      </c>
    </row>
    <row r="6" spans="1:18" ht="21.75" customHeight="1">
      <c r="A6" s="19" t="s">
        <v>10</v>
      </c>
      <c r="B6" s="106"/>
      <c r="C6" s="106"/>
      <c r="D6" s="106"/>
      <c r="E6" s="15"/>
      <c r="F6" s="52" t="s">
        <v>11</v>
      </c>
      <c r="G6" s="58"/>
      <c r="H6" s="107" t="s">
        <v>60</v>
      </c>
      <c r="I6" s="108"/>
      <c r="J6" s="16"/>
      <c r="K6" s="16"/>
      <c r="L6" s="17"/>
      <c r="M6" s="18" t="s">
        <v>12</v>
      </c>
      <c r="N6" s="54" t="s">
        <v>57</v>
      </c>
    </row>
    <row r="7" spans="1:18" ht="23.25" customHeight="1">
      <c r="A7" s="19" t="s">
        <v>13</v>
      </c>
      <c r="B7" s="109"/>
      <c r="C7" s="109"/>
      <c r="D7" s="5"/>
      <c r="E7" s="15"/>
      <c r="F7" s="52" t="s">
        <v>14</v>
      </c>
      <c r="G7" s="58"/>
      <c r="H7" s="110">
        <f>N5+20</f>
        <v>45319</v>
      </c>
      <c r="I7" s="111"/>
      <c r="J7" s="16"/>
      <c r="K7" s="16"/>
      <c r="L7" s="17"/>
      <c r="M7" s="18" t="s">
        <v>15</v>
      </c>
      <c r="N7" s="82" t="s">
        <v>58</v>
      </c>
    </row>
    <row r="8" spans="1:18" ht="21.75" customHeight="1">
      <c r="A8" s="20" t="s">
        <v>16</v>
      </c>
      <c r="B8" s="112"/>
      <c r="C8" s="112"/>
      <c r="D8" s="11"/>
      <c r="E8" s="15"/>
      <c r="F8" s="52" t="s">
        <v>17</v>
      </c>
      <c r="G8" s="58"/>
      <c r="H8" s="113">
        <f>N5+30</f>
        <v>45329</v>
      </c>
      <c r="I8" s="114"/>
      <c r="J8" s="21"/>
      <c r="K8" s="21"/>
      <c r="L8" s="17"/>
      <c r="M8" s="18" t="s">
        <v>18</v>
      </c>
      <c r="N8" s="55" t="s">
        <v>51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54</v>
      </c>
      <c r="B11" s="73"/>
      <c r="C11" s="73" t="s">
        <v>52</v>
      </c>
      <c r="D11" s="73"/>
      <c r="E11" s="72" t="s">
        <v>38</v>
      </c>
      <c r="F11" s="74"/>
      <c r="G11" s="75" t="s">
        <v>37</v>
      </c>
      <c r="H11" s="76" t="s">
        <v>36</v>
      </c>
      <c r="I11" s="77"/>
      <c r="J11" s="78">
        <v>0</v>
      </c>
      <c r="K11" s="79">
        <f>I11-J11</f>
        <v>0</v>
      </c>
      <c r="L11" s="80">
        <v>620</v>
      </c>
      <c r="M11" s="81">
        <f>L11*K11</f>
        <v>0</v>
      </c>
      <c r="N11" s="84" t="s">
        <v>53</v>
      </c>
      <c r="R11" s="98"/>
    </row>
    <row r="12" spans="1:18" ht="246.75" customHeight="1">
      <c r="A12" s="72" t="s">
        <v>54</v>
      </c>
      <c r="B12" s="73"/>
      <c r="C12" s="73" t="s">
        <v>52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'DETAIL 2'!H21</f>
        <v>4490</v>
      </c>
      <c r="J12" s="78">
        <v>0</v>
      </c>
      <c r="K12" s="79">
        <f>I12-J12</f>
        <v>4490</v>
      </c>
      <c r="L12" s="80">
        <v>550</v>
      </c>
      <c r="M12" s="81">
        <f>L12*K12</f>
        <v>2469500</v>
      </c>
      <c r="N12" s="84" t="s">
        <v>55</v>
      </c>
    </row>
    <row r="13" spans="1:18" ht="61.5" customHeight="1">
      <c r="A13" s="115" t="s">
        <v>39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7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7" customFormat="1" ht="54" customHeight="1">
      <c r="A15" s="89"/>
      <c r="B15" s="89"/>
      <c r="C15" s="89"/>
      <c r="D15" s="89"/>
      <c r="E15" s="89"/>
      <c r="F15" s="89"/>
      <c r="G15" s="90"/>
      <c r="H15" s="91" t="s">
        <v>32</v>
      </c>
      <c r="I15" s="92">
        <f>SUM(I11:I14)</f>
        <v>4490</v>
      </c>
      <c r="J15" s="93"/>
      <c r="K15" s="92">
        <f>SUM(K11:K14)</f>
        <v>4490</v>
      </c>
      <c r="L15" s="94"/>
      <c r="M15" s="95">
        <f>SUM(M11:M14)</f>
        <v>2469500</v>
      </c>
      <c r="N15" s="96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18" t="s">
        <v>33</v>
      </c>
      <c r="B17" s="118"/>
      <c r="C17" s="36"/>
      <c r="D17" s="37"/>
      <c r="E17" s="119" t="s">
        <v>34</v>
      </c>
      <c r="F17" s="119"/>
      <c r="G17" s="119"/>
      <c r="H17" s="38"/>
      <c r="I17" s="39"/>
      <c r="J17" s="39"/>
      <c r="K17" s="39"/>
      <c r="L17" s="120" t="s">
        <v>35</v>
      </c>
      <c r="M17" s="120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55364A-1527-47B9-8090-5C91D85E0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36A27-593B-41E0-93B0-A948BE242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97679E-BB67-409F-B653-08B483C0CBA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MER.QT-1.BM2</vt:lpstr>
      <vt:lpstr>DETAIL 2</vt:lpstr>
      <vt:lpstr>DETAIL </vt:lpstr>
      <vt:lpstr>L1_66-34 (unisex)</vt:lpstr>
      <vt:lpstr>L2_74-26 - PRINTABLES</vt:lpstr>
      <vt:lpstr>L3_100% -printables</vt:lpstr>
      <vt:lpstr>MER.QT-1.BM2 (2)</vt:lpstr>
      <vt:lpstr>'DETAIL '!Print_Area</vt:lpstr>
      <vt:lpstr>'DETAIL 2'!Print_Area</vt:lpstr>
      <vt:lpstr>'MER.QT-1.BM2'!Print_Area</vt:lpstr>
      <vt:lpstr>'MER.QT-1.BM2 (2)'!Print_Area</vt:lpstr>
      <vt:lpstr>'DETAIL '!Print_Titles</vt:lpstr>
      <vt:lpstr>'DETAIL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2025-02-20T02:58:35Z</cp:lastPrinted>
  <dcterms:created xsi:type="dcterms:W3CDTF">2020-11-11T02:21:38Z</dcterms:created>
  <dcterms:modified xsi:type="dcterms:W3CDTF">2025-04-25T02:42:14Z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