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5-SS26/2-PRODUCTION/4-INTERNAL-PURCHASE-ORDER/4-2-TRIM-ORDER/TRIM-PO/DRAFT-PO/AMANI TEAM/"/>
    </mc:Choice>
  </mc:AlternateContent>
  <xr:revisionPtr revIDLastSave="1234" documentId="13_ncr:1_{060FD0D6-5963-4740-8591-6C5A8FB05237}" xr6:coauthVersionLast="47" xr6:coauthVersionMax="47" xr10:uidLastSave="{00B9B037-4EE8-48FC-895A-1471DA94CF2D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PO!$A$10:$U$10</definedName>
    <definedName name="_xlnm.Print_Area" localSheetId="1">'DETAIL 2'!$A$1:$P$9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2" l="1"/>
  <c r="A6" i="5"/>
  <c r="A7" i="5"/>
  <c r="O12" i="2" l="1"/>
  <c r="L12" i="2"/>
  <c r="K12" i="2"/>
  <c r="M12" i="2" s="1"/>
  <c r="J6" i="5"/>
  <c r="K6" i="5" s="1"/>
  <c r="J7" i="5"/>
  <c r="J8" i="5"/>
  <c r="J5" i="5"/>
  <c r="I9" i="5"/>
  <c r="K7" i="5"/>
  <c r="K8" i="5"/>
  <c r="A8" i="5"/>
  <c r="I14" i="2"/>
  <c r="I17" i="2" s="1"/>
  <c r="J9" i="5" l="1"/>
  <c r="K5" i="5"/>
  <c r="K9" i="5" s="1"/>
  <c r="O11" i="2"/>
  <c r="L11" i="2" l="1"/>
  <c r="J19" i="5" l="1"/>
  <c r="A5" i="5"/>
  <c r="K11" i="2" l="1"/>
  <c r="M11" i="2" l="1"/>
  <c r="H8" i="2"/>
  <c r="H7" i="2" l="1"/>
  <c r="K14" i="2" l="1"/>
  <c r="M14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<sst xmlns="http://schemas.openxmlformats.org/spreadsheetml/2006/main" count="96" uniqueCount="79">
  <si>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</si>
  <si>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</si>
  <si>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</si>
  <si>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</si>
  <si>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</si>
  <si>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</si>
  <si>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</si>
  <si>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</si>
  <si>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</si>
  <si>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</si>
  <si>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</si>
  <si>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</si>
  <si>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</si>
  <si>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</si>
  <si>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</si>
  <si>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</si>
  <si>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</si>
  <si>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</si>
  <si>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</si>
  <si>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</si>
  <si>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</si>
  <si>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</si>
  <si>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</si>
  <si>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</si>
  <si>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</si>
  <si>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</si>
  <si>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</si>
  <si>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</si>
  <si>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</si>
  <si>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</si>
  <si>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</si>
  <si>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</si>
  <si>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</si>
  <si>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</si>
  <si>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</si>
  <si>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</si>
  <si>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</si>
  <si>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</si>
  <si>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</si>
  <si>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</si>
  <si>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</si>
  <si>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</si>
  <si>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</si>
  <si>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</si>
  <si>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</si>
  <si>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</si>
  <si>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</si>
  <si>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</si>
  <si>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</si>
  <si>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</si>
  <si>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</si>
  <si>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</si>
  <si>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</si>
  <si>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</si>
  <si>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</si>
  <si>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</si>
  <si>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CARE INSTRUCTIONS</t>
  </si>
  <si>
    <t>R12  SS26   G2939</t>
  </si>
  <si>
    <t>LS TEE</t>
  </si>
  <si>
    <t>BASIC WHITE</t>
  </si>
  <si>
    <t>RAPHA WHT CARE LBL R</t>
  </si>
  <si>
    <t>SS26 - AMANI TEAM</t>
  </si>
  <si>
    <t>RAPHA BLK CARE LBL R</t>
  </si>
  <si>
    <t>Men's Cotton T-Shirt</t>
  </si>
  <si>
    <t>Women's Cotton T-Shirt</t>
  </si>
  <si>
    <t>Unisex Polo T-Shirt</t>
  </si>
  <si>
    <t>Longsleeve T-Shirt</t>
  </si>
  <si>
    <t>SS TEE</t>
  </si>
  <si>
    <t>POLO</t>
  </si>
  <si>
    <t>C0046-SST425</t>
  </si>
  <si>
    <t>C0046-SST426</t>
  </si>
  <si>
    <t>C0046-PSS005</t>
  </si>
  <si>
    <t>C0046-LST054</t>
  </si>
  <si>
    <t>SS26M50079TEE</t>
  </si>
  <si>
    <t>SS26W50077TEE</t>
  </si>
  <si>
    <t>SS26X12TEE</t>
  </si>
  <si>
    <t>SS26M50081TEE</t>
  </si>
  <si>
    <t>X</t>
  </si>
  <si>
    <t>BASIC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</si>
</sst>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166" fontId="20" fillId="0" borderId="0" xfId="0" applyNumberFormat="1" applyFont="1" applyAlignment="1">
      <alignment horizontal="center" vertical="center"/>
    </xf>
    <xf numFmtId="3" fontId="6" fillId="0" borderId="0" xfId="1" applyNumberFormat="1" applyFont="1" applyAlignment="1" applyProtection="1">
      <alignment vertical="center"/>
      <protection locked="0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11" zoomScale="55" zoomScaleNormal="55" zoomScaleSheetLayoutView="55" zoomScalePageLayoutView="55" workbookViewId="0">
      <selection activeCell="I19" sqref="I19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>
        <v>45930</v>
      </c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61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45950</v>
      </c>
      <c r="I7" s="116"/>
      <c r="J7" s="18"/>
      <c r="K7" s="18"/>
      <c r="L7" s="19"/>
      <c r="M7" s="20" t="s">
        <v>13</v>
      </c>
      <c r="N7" s="26" t="s">
        <v>57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45960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50</v>
      </c>
      <c r="B11" s="87"/>
      <c r="C11" s="87" t="s">
        <v>53</v>
      </c>
      <c r="D11" s="87" t="s">
        <v>51</v>
      </c>
      <c r="E11" s="87" t="s">
        <v>51</v>
      </c>
      <c r="F11" s="88" t="s">
        <v>52</v>
      </c>
      <c r="G11" s="89" t="s">
        <v>59</v>
      </c>
      <c r="H11" s="90" t="s">
        <v>35</v>
      </c>
      <c r="I11" s="92">
        <v>91</v>
      </c>
      <c r="J11" s="91">
        <v>0</v>
      </c>
      <c r="K11" s="91">
        <f t="shared" ref="K11" si="0">I11-J11</f>
        <v>91</v>
      </c>
      <c r="L11" s="103">
        <f>ROUNDUP((94.53/1000)*1.4,3)</f>
        <v>0.13300000000000001</v>
      </c>
      <c r="M11" s="104">
        <f t="shared" ref="M11" si="1">K11*L11</f>
        <v>12.103000000000002</v>
      </c>
      <c r="N11" s="85"/>
      <c r="O11" s="7">
        <f>688+5</f>
        <v>693</v>
      </c>
    </row>
    <row r="12" spans="1:19" ht="158.25" customHeight="1">
      <c r="A12" s="87" t="s">
        <v>50</v>
      </c>
      <c r="B12" s="87"/>
      <c r="C12" s="87" t="s">
        <v>53</v>
      </c>
      <c r="D12" s="87" t="s">
        <v>51</v>
      </c>
      <c r="E12" s="87" t="s">
        <v>51</v>
      </c>
      <c r="F12" s="88" t="s">
        <v>52</v>
      </c>
      <c r="G12" s="89" t="s">
        <v>78</v>
      </c>
      <c r="H12" s="90" t="s">
        <v>35</v>
      </c>
      <c r="I12" s="92">
        <v>282</v>
      </c>
      <c r="J12" s="91">
        <v>0</v>
      </c>
      <c r="K12" s="91">
        <f t="shared" ref="K12" si="2">I12-J12</f>
        <v>282</v>
      </c>
      <c r="L12" s="103">
        <f>ROUNDUP((94.53/1000)*1.4,3)</f>
        <v>0.13300000000000001</v>
      </c>
      <c r="M12" s="104">
        <f t="shared" ref="M12" si="3">K12*L12</f>
        <v>37.506</v>
      </c>
      <c r="N12" s="85"/>
      <c r="O12" s="7">
        <f>688+5</f>
        <v>693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5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373</v>
      </c>
      <c r="J14" s="52"/>
      <c r="K14" s="51">
        <f>SUM(K11:K13)</f>
        <v>373</v>
      </c>
      <c r="L14" s="53"/>
      <c r="M14" s="106">
        <f>SUM(M11:M11)</f>
        <v>12.103000000000002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8" t="s">
        <v>31</v>
      </c>
      <c r="B16" s="118"/>
      <c r="C16" s="60"/>
      <c r="D16" s="61"/>
      <c r="E16" s="119" t="s">
        <v>32</v>
      </c>
      <c r="F16" s="119"/>
      <c r="G16" s="119"/>
      <c r="H16" s="62"/>
      <c r="I16" s="63"/>
      <c r="J16" s="63"/>
      <c r="K16" s="63"/>
      <c r="L16" s="117" t="s">
        <v>33</v>
      </c>
      <c r="M16" s="117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110">
        <f>I14-586</f>
        <v>-213</v>
      </c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>
        <f>I12-90</f>
        <v>192</v>
      </c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9"/>
  <sheetViews>
    <sheetView view="pageBreakPreview" zoomScale="85" zoomScaleNormal="115" zoomScaleSheetLayoutView="85" workbookViewId="0">
      <selection activeCell="F8" sqref="F8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103.81640625" style="94" customWidth="1"/>
    <col min="13" max="13" width="5.453125" style="102" customWidth="1"/>
    <col min="14" max="16" width="5.453125" style="94" customWidth="1"/>
    <col min="17" max="16384" width="9.179687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54</v>
      </c>
      <c r="F4" s="93" t="s">
        <v>23</v>
      </c>
      <c r="G4" s="93" t="s">
        <v>55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56</v>
      </c>
      <c r="M4" s="125" t="s">
        <v>47</v>
      </c>
      <c r="N4" s="126"/>
      <c r="O4" s="126"/>
      <c r="P4" s="127"/>
    </row>
    <row r="5" spans="1:16" s="98" customFormat="1" ht="165" customHeight="1">
      <c r="A5" s="95">
        <f t="shared" ref="A5:A8" si="0">ROW()-4</f>
        <v>1</v>
      </c>
      <c r="B5" s="95" t="s">
        <v>69</v>
      </c>
      <c r="C5" s="95" t="s">
        <v>67</v>
      </c>
      <c r="D5" s="108" t="s">
        <v>63</v>
      </c>
      <c r="E5" s="96" t="s">
        <v>73</v>
      </c>
      <c r="F5" s="96" t="s">
        <v>62</v>
      </c>
      <c r="G5" s="96" t="s">
        <v>77</v>
      </c>
      <c r="H5" s="97" t="s">
        <v>49</v>
      </c>
      <c r="I5" s="95">
        <v>84</v>
      </c>
      <c r="J5" s="95">
        <f>ROUNDUP(I5*20%,0)</f>
        <v>17</v>
      </c>
      <c r="K5" s="95">
        <f>I5+J5+2</f>
        <v>103</v>
      </c>
      <c r="L5" s="107" t="e" vm="1">
        <v>#VALUE!</v>
      </c>
      <c r="M5" s="128" t="e" vm="2">
        <v>#VALUE!</v>
      </c>
      <c r="N5" s="128"/>
      <c r="O5" s="128"/>
      <c r="P5" s="128"/>
    </row>
    <row r="6" spans="1:16" s="98" customFormat="1" ht="165" customHeight="1">
      <c r="A6" s="95">
        <f t="shared" si="0"/>
        <v>2</v>
      </c>
      <c r="B6" s="95" t="s">
        <v>70</v>
      </c>
      <c r="C6" s="95" t="s">
        <v>67</v>
      </c>
      <c r="D6" s="108" t="s">
        <v>64</v>
      </c>
      <c r="E6" s="96" t="s">
        <v>74</v>
      </c>
      <c r="F6" s="96" t="s">
        <v>62</v>
      </c>
      <c r="G6" s="96" t="s">
        <v>77</v>
      </c>
      <c r="H6" s="97" t="s">
        <v>49</v>
      </c>
      <c r="I6" s="95">
        <v>78</v>
      </c>
      <c r="J6" s="95">
        <f t="shared" ref="J6:J8" si="1">ROUNDUP(I6*20%,0)</f>
        <v>16</v>
      </c>
      <c r="K6" s="95">
        <f t="shared" ref="K6:K8" si="2">I6+J6+2</f>
        <v>96</v>
      </c>
      <c r="L6" s="107" t="e" vm="3">
        <v>#VALUE!</v>
      </c>
      <c r="M6" s="128" t="e" vm="2">
        <v>#VALUE!</v>
      </c>
      <c r="N6" s="128"/>
      <c r="O6" s="128"/>
      <c r="P6" s="128"/>
    </row>
    <row r="7" spans="1:16" s="98" customFormat="1" ht="165" customHeight="1">
      <c r="A7" s="95">
        <f t="shared" si="0"/>
        <v>3</v>
      </c>
      <c r="B7" s="95" t="s">
        <v>71</v>
      </c>
      <c r="C7" s="95" t="s">
        <v>68</v>
      </c>
      <c r="D7" s="108" t="s">
        <v>65</v>
      </c>
      <c r="E7" s="96" t="s">
        <v>75</v>
      </c>
      <c r="F7" s="96" t="s">
        <v>62</v>
      </c>
      <c r="G7" s="96" t="s">
        <v>77</v>
      </c>
      <c r="H7" s="97" t="s">
        <v>49</v>
      </c>
      <c r="I7" s="95">
        <v>67</v>
      </c>
      <c r="J7" s="95">
        <f t="shared" si="1"/>
        <v>14</v>
      </c>
      <c r="K7" s="95">
        <f t="shared" si="2"/>
        <v>83</v>
      </c>
      <c r="L7" s="107" t="e" vm="4">
        <v>#VALUE!</v>
      </c>
      <c r="M7" s="128" t="e" vm="2">
        <v>#VALUE!</v>
      </c>
      <c r="N7" s="128"/>
      <c r="O7" s="128"/>
      <c r="P7" s="128"/>
    </row>
    <row r="8" spans="1:16" s="98" customFormat="1" ht="165" customHeight="1">
      <c r="A8" s="95">
        <f t="shared" si="0"/>
        <v>4</v>
      </c>
      <c r="B8" s="95" t="s">
        <v>72</v>
      </c>
      <c r="C8" s="95" t="s">
        <v>58</v>
      </c>
      <c r="D8" s="108" t="s">
        <v>66</v>
      </c>
      <c r="E8" s="96" t="s">
        <v>76</v>
      </c>
      <c r="F8" s="96" t="s">
        <v>60</v>
      </c>
      <c r="G8" s="96" t="s">
        <v>77</v>
      </c>
      <c r="H8" s="97" t="s">
        <v>49</v>
      </c>
      <c r="I8" s="95">
        <v>74</v>
      </c>
      <c r="J8" s="95">
        <f t="shared" si="1"/>
        <v>15</v>
      </c>
      <c r="K8" s="95">
        <f t="shared" si="2"/>
        <v>91</v>
      </c>
      <c r="L8" s="107" t="e" vm="5">
        <v>#VALUE!</v>
      </c>
      <c r="M8" s="128" t="e" vm="2">
        <v>#VALUE!</v>
      </c>
      <c r="N8" s="128"/>
      <c r="O8" s="128"/>
      <c r="P8" s="128"/>
    </row>
    <row r="9" spans="1:16" ht="20.25" customHeight="1">
      <c r="A9" s="129" t="s">
        <v>48</v>
      </c>
      <c r="B9" s="130"/>
      <c r="C9" s="130"/>
      <c r="D9" s="130"/>
      <c r="E9" s="130"/>
      <c r="F9" s="130"/>
      <c r="G9" s="130"/>
      <c r="H9" s="131"/>
      <c r="I9" s="99">
        <f>SUM(I5:I8)</f>
        <v>303</v>
      </c>
      <c r="J9" s="99">
        <f>SUM(J5:J8)</f>
        <v>62</v>
      </c>
      <c r="K9" s="99">
        <f>SUM(K5:K8)</f>
        <v>373</v>
      </c>
      <c r="L9" s="100"/>
      <c r="M9" s="132"/>
      <c r="N9" s="133"/>
      <c r="O9" s="133"/>
      <c r="P9" s="134"/>
    </row>
    <row r="19" spans="10:10" ht="20.25" customHeight="1">
      <c r="J19" s="109">
        <f>K9-1256</f>
        <v>-883</v>
      </c>
    </row>
  </sheetData>
  <autoFilter ref="A4:P9" xr:uid="{00000000-0009-0000-0000-000001000000}">
    <filterColumn colId="12" showButton="0"/>
    <filterColumn colId="13" showButton="0"/>
    <filterColumn colId="14" showButton="0"/>
  </autoFilter>
  <mergeCells count="7">
    <mergeCell ref="M4:P4"/>
    <mergeCell ref="M5:P5"/>
    <mergeCell ref="A9:H9"/>
    <mergeCell ref="M9:P9"/>
    <mergeCell ref="M8:P8"/>
    <mergeCell ref="M6:P6"/>
    <mergeCell ref="M7:P7"/>
  </mergeCells>
  <pageMargins left="0.25" right="0.25" top="0.75" bottom="0.75" header="0.3" footer="0.3"/>
  <pageSetup paperSize="9" scale="31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2025-07-15T10:57:25Z</cp:lastPrinted>
  <dcterms:created xsi:type="dcterms:W3CDTF">2020-11-11T02:21:38Z</dcterms:created>
  <dcterms:modified xsi:type="dcterms:W3CDTF">2025-09-30T07:58:45Z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