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5-SS26/2-PRODUCTION/4-INTERNAL-PURCHASE-ORDER/4-2-TRIM-ORDER/TRIM-PO/DRAFT-PO/USA TEAM/"/>
    </mc:Choice>
  </mc:AlternateContent>
  <xr:revisionPtr revIDLastSave="1265" documentId="13_ncr:1_{060FD0D6-5963-4740-8591-6C5A8FB05237}" xr6:coauthVersionLast="47" xr6:coauthVersionMax="47" xr10:uidLastSave="{23D09267-40C1-4CA1-A401-318F33DED5EC}"/>
  <bookViews>
    <workbookView xWindow="-110" yWindow="-110" windowWidth="19420" windowHeight="10300" activeTab="1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2'!$A$4:$P$9</definedName>
    <definedName name="_xlnm._FilterDatabase" localSheetId="0" hidden="1">PO!$A$10:$U$10</definedName>
    <definedName name="_xlnm.Print_Area" localSheetId="1">'DETAIL 2'!$A$1:$P$9</definedName>
    <definedName name="_xlnm.Print_Area" localSheetId="0">PO!$A$1:$N$16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" l="1"/>
  <c r="I20" i="2"/>
  <c r="I14" i="2"/>
  <c r="J6" i="5"/>
  <c r="J7" i="5"/>
  <c r="J8" i="5"/>
  <c r="J5" i="5"/>
  <c r="A6" i="5" l="1"/>
  <c r="A7" i="5"/>
  <c r="O12" i="2" l="1"/>
  <c r="L12" i="2"/>
  <c r="K12" i="2"/>
  <c r="M12" i="2" s="1"/>
  <c r="K6" i="5"/>
  <c r="K8" i="5"/>
  <c r="I9" i="5"/>
  <c r="K7" i="5"/>
  <c r="A8" i="5"/>
  <c r="I17" i="2"/>
  <c r="J9" i="5" l="1"/>
  <c r="K5" i="5"/>
  <c r="K9" i="5" s="1"/>
  <c r="O11" i="2"/>
  <c r="L11" i="2" l="1"/>
  <c r="J19" i="5" l="1"/>
  <c r="A5" i="5"/>
  <c r="K11" i="2" l="1"/>
  <c r="M11" i="2" l="1"/>
  <c r="H8" i="2"/>
  <c r="H7" i="2" l="1"/>
  <c r="K14" i="2" l="1"/>
  <c r="M14" i="2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</future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<sst xmlns="http://schemas.openxmlformats.org/spreadsheetml/2006/main" count="96" uniqueCount="80">
  <si>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</si>
  <si>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</si>
  <si>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</si>
  <si>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</si>
  <si>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</si>
  <si>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</si>
  <si>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</si>
  <si>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</si>
  <si>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</si>
  <si>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</si>
  <si>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</si>
  <si>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</si>
  <si>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</si>
  <si>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</si>
  <si>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</si>
  <si>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</si>
  <si>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</si>
  <si>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</si>
  <si>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</si>
  <si>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</si>
  <si>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</si>
  <si>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</si>
  <si>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</si>
  <si>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</si>
  <si>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</si>
  <si>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</si>
  <si>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</si>
  <si>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</si>
  <si>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</si>
  <si>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</si>
  <si>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</si>
  <si>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</si>
  <si>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</si>
  <si>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</si>
  <si>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</si>
  <si>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</si>
  <si>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</si>
  <si>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</si>
  <si>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</si>
  <si>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</si>
  <si>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</si>
  <si>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</si>
  <si>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</si>
  <si>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</si>
  <si>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</si>
  <si>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</si>
  <si>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</si>
  <si>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</si>
  <si>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</si>
  <si>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100% ORGANIC COTTON</t>
  </si>
  <si>
    <t>ALL STYLES</t>
  </si>
  <si>
    <t>AS CUSTOMER APPROVED</t>
  </si>
  <si>
    <t>RAPHA
CARE LBL</t>
  </si>
  <si>
    <t>CARE LABEL
100% ORGANIC COTTON</t>
  </si>
  <si>
    <t>PLM</t>
  </si>
  <si>
    <t>SKU</t>
  </si>
  <si>
    <t>CARE INSTRUCTIONS</t>
  </si>
  <si>
    <t>R12  SS26   G2939</t>
  </si>
  <si>
    <t>LS TEE</t>
  </si>
  <si>
    <t>BASIC WHITE</t>
  </si>
  <si>
    <t>RAPHA WHT CARE LBL R</t>
  </si>
  <si>
    <t>RAPHA BLK CARE LBL R</t>
  </si>
  <si>
    <t>SS TEE</t>
  </si>
  <si>
    <t>POLO</t>
  </si>
  <si>
    <t>X</t>
  </si>
  <si>
    <t>BASIC BLACK</t>
  </si>
  <si>
    <t>SS26 - USA TEAM</t>
  </si>
  <si>
    <t>USAC Men's Short Sleeve T-Shirt</t>
  </si>
  <si>
    <t>USAC Polo Shirt</t>
  </si>
  <si>
    <t>USAC Sweatshirt</t>
  </si>
  <si>
    <t>USAC Women's Short Sleeve T-Shirt</t>
  </si>
  <si>
    <t>SS26M50048TEE002</t>
  </si>
  <si>
    <t>SS26M50091TOP002</t>
  </si>
  <si>
    <t>SS26M50049TOP002</t>
  </si>
  <si>
    <t>SS26W50040TEE002</t>
  </si>
  <si>
    <t>C0046-SST423</t>
  </si>
  <si>
    <t>C0046-PSS002</t>
  </si>
  <si>
    <t>C0046-CRW120</t>
  </si>
  <si>
    <t>C0046-SST424</t>
  </si>
  <si>
    <t>CREW NECK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</si>
</sst>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6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166" fontId="20" fillId="0" borderId="0" xfId="0" applyNumberFormat="1" applyFont="1" applyAlignment="1">
      <alignment horizontal="center" vertical="center"/>
    </xf>
    <xf numFmtId="3" fontId="6" fillId="0" borderId="0" xfId="1" applyNumberFormat="1" applyFont="1" applyAlignment="1" applyProtection="1">
      <alignment vertical="center"/>
      <protection locked="0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6" fillId="0" borderId="0" xfId="1" applyNumberFormat="1" applyFont="1" applyAlignment="1" applyProtection="1">
      <alignment vertical="center"/>
      <protection locked="0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0</v>
    <v>5</v>
  </rv>
  <rv s="0">
    <v>1</v>
    <v>5</v>
  </rv>
  <rv s="0">
    <v>2</v>
    <v>5</v>
  </rv>
  <rv s="0">
    <v>3</v>
    <v>5</v>
  </rv>
  <rv s="0">
    <v>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view="pageBreakPreview" topLeftCell="A10" zoomScale="55" zoomScaleNormal="55" zoomScaleSheetLayoutView="55" zoomScalePageLayoutView="55" workbookViewId="0">
      <selection activeCell="I21" sqref="I21"/>
    </sheetView>
  </sheetViews>
  <sheetFormatPr defaultColWidth="9.26953125" defaultRowHeight="24"/>
  <cols>
    <col min="1" max="1" width="27" style="84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7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9" customWidth="1"/>
    <col min="13" max="13" width="27.7265625" style="69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1" t="s">
        <v>38</v>
      </c>
      <c r="D5" s="111"/>
      <c r="E5" s="17"/>
      <c r="F5" s="113" t="s">
        <v>6</v>
      </c>
      <c r="G5" s="114"/>
      <c r="H5" s="121" t="s">
        <v>36</v>
      </c>
      <c r="I5" s="122"/>
      <c r="J5" s="18"/>
      <c r="K5" s="18"/>
      <c r="L5" s="19"/>
      <c r="M5" s="20" t="s">
        <v>7</v>
      </c>
      <c r="N5" s="21">
        <v>45930</v>
      </c>
    </row>
    <row r="6" spans="1:19" ht="30.75" customHeight="1">
      <c r="A6" s="81" t="s">
        <v>8</v>
      </c>
      <c r="B6" s="22"/>
      <c r="D6" s="23"/>
      <c r="E6" s="17"/>
      <c r="F6" s="113" t="s">
        <v>9</v>
      </c>
      <c r="G6" s="114"/>
      <c r="H6" s="123" t="s">
        <v>66</v>
      </c>
      <c r="I6" s="124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2"/>
      <c r="C7" s="112"/>
      <c r="D7" s="25"/>
      <c r="E7" s="17"/>
      <c r="F7" s="113" t="s">
        <v>12</v>
      </c>
      <c r="G7" s="114"/>
      <c r="H7" s="115">
        <f>N5+20</f>
        <v>45950</v>
      </c>
      <c r="I7" s="116"/>
      <c r="J7" s="18"/>
      <c r="K7" s="18"/>
      <c r="L7" s="19"/>
      <c r="M7" s="20" t="s">
        <v>13</v>
      </c>
      <c r="N7" s="26" t="s">
        <v>57</v>
      </c>
    </row>
    <row r="8" spans="1:19" ht="30.75" customHeight="1">
      <c r="A8" s="82" t="s">
        <v>14</v>
      </c>
      <c r="B8" s="120"/>
      <c r="C8" s="120"/>
      <c r="D8" s="27"/>
      <c r="E8" s="17"/>
      <c r="F8" s="113" t="s">
        <v>15</v>
      </c>
      <c r="G8" s="114"/>
      <c r="H8" s="115">
        <f>N5+30</f>
        <v>45960</v>
      </c>
      <c r="I8" s="116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50</v>
      </c>
      <c r="B11" s="87"/>
      <c r="C11" s="87" t="s">
        <v>53</v>
      </c>
      <c r="D11" s="87" t="s">
        <v>51</v>
      </c>
      <c r="E11" s="87" t="s">
        <v>51</v>
      </c>
      <c r="F11" s="88" t="s">
        <v>52</v>
      </c>
      <c r="G11" s="89" t="s">
        <v>65</v>
      </c>
      <c r="H11" s="90" t="s">
        <v>35</v>
      </c>
      <c r="I11" s="92">
        <v>1447</v>
      </c>
      <c r="J11" s="91">
        <v>0</v>
      </c>
      <c r="K11" s="91">
        <f t="shared" ref="K11" si="0">I11-J11</f>
        <v>1447</v>
      </c>
      <c r="L11" s="103">
        <f>ROUNDUP((94.53/1000)*1.4,3)</f>
        <v>0.13300000000000001</v>
      </c>
      <c r="M11" s="104">
        <f t="shared" ref="M11" si="1">K11*L11</f>
        <v>192.45100000000002</v>
      </c>
      <c r="N11" s="85"/>
      <c r="O11" s="7">
        <f>688+5</f>
        <v>693</v>
      </c>
    </row>
    <row r="12" spans="1:19" ht="158.25" customHeight="1">
      <c r="A12" s="87" t="s">
        <v>50</v>
      </c>
      <c r="B12" s="87"/>
      <c r="C12" s="87" t="s">
        <v>53</v>
      </c>
      <c r="D12" s="87" t="s">
        <v>51</v>
      </c>
      <c r="E12" s="87" t="s">
        <v>51</v>
      </c>
      <c r="F12" s="88" t="s">
        <v>52</v>
      </c>
      <c r="G12" s="89" t="s">
        <v>59</v>
      </c>
      <c r="H12" s="90" t="s">
        <v>35</v>
      </c>
      <c r="I12" s="92">
        <v>2132</v>
      </c>
      <c r="J12" s="91">
        <v>0</v>
      </c>
      <c r="K12" s="91">
        <f t="shared" ref="K12" si="2">I12-J12</f>
        <v>2132</v>
      </c>
      <c r="L12" s="103">
        <f>ROUNDUP((94.53/1000)*1.4,3)</f>
        <v>0.13300000000000001</v>
      </c>
      <c r="M12" s="104">
        <f t="shared" ref="M12" si="3">K12*L12</f>
        <v>283.55600000000004</v>
      </c>
      <c r="N12" s="85"/>
      <c r="O12" s="7">
        <f>688+5</f>
        <v>693</v>
      </c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46"/>
      <c r="M13" s="105"/>
      <c r="N13" s="47"/>
      <c r="O13" s="86"/>
    </row>
    <row r="14" spans="1:19" ht="42.75" customHeight="1">
      <c r="A14" s="48"/>
      <c r="B14" s="48"/>
      <c r="C14" s="49"/>
      <c r="D14" s="48"/>
      <c r="E14" s="48"/>
      <c r="F14" s="48"/>
      <c r="G14" s="50"/>
      <c r="H14" s="61" t="s">
        <v>30</v>
      </c>
      <c r="I14" s="51">
        <f>SUM(I11:I13)</f>
        <v>3579</v>
      </c>
      <c r="J14" s="52"/>
      <c r="K14" s="51">
        <f>SUM(K11:K13)</f>
        <v>3579</v>
      </c>
      <c r="L14" s="53"/>
      <c r="M14" s="106">
        <f>SUM(M11:M11)</f>
        <v>192.45100000000002</v>
      </c>
      <c r="N14" s="54"/>
    </row>
    <row r="15" spans="1:19" ht="21.75" customHeight="1">
      <c r="A15" s="55"/>
      <c r="B15" s="55"/>
      <c r="C15" s="56"/>
      <c r="D15" s="57"/>
      <c r="E15" s="57"/>
      <c r="F15" s="57"/>
      <c r="G15" s="58"/>
      <c r="H15" s="54"/>
      <c r="I15" s="54"/>
      <c r="J15" s="54"/>
      <c r="K15" s="54"/>
      <c r="L15" s="59"/>
      <c r="M15" s="59"/>
      <c r="N15" s="54"/>
    </row>
    <row r="16" spans="1:19" ht="21.75" customHeight="1">
      <c r="A16" s="118" t="s">
        <v>31</v>
      </c>
      <c r="B16" s="118"/>
      <c r="C16" s="60"/>
      <c r="D16" s="61"/>
      <c r="E16" s="119" t="s">
        <v>32</v>
      </c>
      <c r="F16" s="119"/>
      <c r="G16" s="119"/>
      <c r="H16" s="62"/>
      <c r="I16" s="63"/>
      <c r="J16" s="63"/>
      <c r="K16" s="63"/>
      <c r="L16" s="117" t="s">
        <v>33</v>
      </c>
      <c r="M16" s="117"/>
      <c r="N16" s="54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110">
        <f>I14-586</f>
        <v>2993</v>
      </c>
      <c r="J17" s="68"/>
    </row>
    <row r="18" spans="1:10" ht="21.75" customHeight="1">
      <c r="A18" s="70"/>
      <c r="B18" s="65"/>
      <c r="C18" s="66"/>
      <c r="D18" s="64"/>
      <c r="E18" s="64"/>
      <c r="F18" s="64"/>
      <c r="G18" s="67"/>
      <c r="H18" s="68"/>
      <c r="I18" s="68"/>
      <c r="J18" s="68"/>
    </row>
    <row r="19" spans="1:10" ht="21.75" customHeight="1">
      <c r="A19" s="70"/>
      <c r="B19" s="66"/>
      <c r="C19" s="66"/>
      <c r="D19" s="64"/>
      <c r="E19" s="64"/>
      <c r="F19" s="64"/>
      <c r="G19" s="71"/>
      <c r="H19" s="72"/>
      <c r="I19" s="64"/>
      <c r="J19" s="68"/>
    </row>
    <row r="20" spans="1:10" ht="21.75" customHeight="1">
      <c r="A20" s="74"/>
      <c r="B20" s="73"/>
      <c r="C20" s="65"/>
      <c r="D20" s="68"/>
      <c r="E20" s="74"/>
      <c r="F20" s="74"/>
      <c r="G20" s="75"/>
      <c r="H20" s="76"/>
      <c r="I20" s="135">
        <f>I12-691</f>
        <v>1441</v>
      </c>
      <c r="J20" s="68"/>
    </row>
    <row r="21" spans="1:10" ht="21.75" customHeight="1">
      <c r="I21" s="7">
        <f>I11-441</f>
        <v>1006</v>
      </c>
    </row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9"/>
  <sheetViews>
    <sheetView tabSelected="1" view="pageBreakPreview" topLeftCell="A4" zoomScale="85" zoomScaleNormal="115" zoomScaleSheetLayoutView="85" workbookViewId="0">
      <selection activeCell="K6" sqref="K6:K7"/>
    </sheetView>
  </sheetViews>
  <sheetFormatPr defaultColWidth="9.1796875" defaultRowHeight="20.25" customHeight="1"/>
  <cols>
    <col min="1" max="1" width="4.7265625" style="94" bestFit="1" customWidth="1"/>
    <col min="2" max="2" width="16.7265625" style="94" customWidth="1"/>
    <col min="3" max="3" width="13" style="94" customWidth="1"/>
    <col min="4" max="4" width="31" style="94" customWidth="1"/>
    <col min="5" max="5" width="21.81640625" style="94" customWidth="1"/>
    <col min="6" max="6" width="28.453125" style="94" customWidth="1"/>
    <col min="7" max="7" width="21.81640625" style="94" customWidth="1"/>
    <col min="8" max="8" width="20.7265625" style="94" customWidth="1"/>
    <col min="9" max="9" width="11.26953125" style="101" customWidth="1"/>
    <col min="10" max="10" width="8.81640625" style="101" customWidth="1"/>
    <col min="11" max="11" width="14.54296875" style="101" customWidth="1"/>
    <col min="12" max="12" width="103.81640625" style="94" customWidth="1"/>
    <col min="13" max="13" width="5.453125" style="102" customWidth="1"/>
    <col min="14" max="16" width="5.453125" style="94" customWidth="1"/>
    <col min="17" max="16384" width="9.1796875" style="94"/>
  </cols>
  <sheetData>
    <row r="4" spans="1:16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54</v>
      </c>
      <c r="F4" s="93" t="s">
        <v>23</v>
      </c>
      <c r="G4" s="93" t="s">
        <v>55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56</v>
      </c>
      <c r="M4" s="125" t="s">
        <v>47</v>
      </c>
      <c r="N4" s="126"/>
      <c r="O4" s="126"/>
      <c r="P4" s="127"/>
    </row>
    <row r="5" spans="1:16" s="98" customFormat="1" ht="70.5" customHeight="1">
      <c r="A5" s="95">
        <f t="shared" ref="A5:A8" si="0">ROW()-4</f>
        <v>1</v>
      </c>
      <c r="B5" s="95" t="s">
        <v>75</v>
      </c>
      <c r="C5" s="95" t="s">
        <v>62</v>
      </c>
      <c r="D5" s="108" t="s">
        <v>67</v>
      </c>
      <c r="E5" s="96" t="s">
        <v>71</v>
      </c>
      <c r="F5" s="96" t="s">
        <v>60</v>
      </c>
      <c r="G5" s="96" t="s">
        <v>64</v>
      </c>
      <c r="H5" s="97" t="s">
        <v>49</v>
      </c>
      <c r="I5" s="95">
        <v>1407</v>
      </c>
      <c r="J5" s="95">
        <f>ROUNDUP(I5*3%,0)</f>
        <v>43</v>
      </c>
      <c r="K5" s="95">
        <f>I5+J5+2</f>
        <v>1452</v>
      </c>
      <c r="L5" s="107" t="e" vm="1">
        <v>#VALUE!</v>
      </c>
      <c r="M5" s="128" t="e" vm="2">
        <v>#VALUE!</v>
      </c>
      <c r="N5" s="128"/>
      <c r="O5" s="128"/>
      <c r="P5" s="128"/>
    </row>
    <row r="6" spans="1:16" s="98" customFormat="1" ht="70.5" customHeight="1">
      <c r="A6" s="95">
        <f t="shared" si="0"/>
        <v>2</v>
      </c>
      <c r="B6" s="95" t="s">
        <v>76</v>
      </c>
      <c r="C6" s="95" t="s">
        <v>63</v>
      </c>
      <c r="D6" s="108" t="s">
        <v>68</v>
      </c>
      <c r="E6" s="96" t="s">
        <v>72</v>
      </c>
      <c r="F6" s="96" t="s">
        <v>61</v>
      </c>
      <c r="G6" s="96" t="s">
        <v>64</v>
      </c>
      <c r="H6" s="97" t="s">
        <v>49</v>
      </c>
      <c r="I6" s="95">
        <v>419</v>
      </c>
      <c r="J6" s="95">
        <f t="shared" ref="J6:J8" si="1">ROUNDUP(I6*3%,0)</f>
        <v>13</v>
      </c>
      <c r="K6" s="95">
        <f t="shared" ref="K6:K8" si="2">I6+J6+2</f>
        <v>434</v>
      </c>
      <c r="L6" s="107" t="e" vm="3">
        <v>#VALUE!</v>
      </c>
      <c r="M6" s="128" t="e" vm="2">
        <v>#VALUE!</v>
      </c>
      <c r="N6" s="128"/>
      <c r="O6" s="128"/>
      <c r="P6" s="128"/>
    </row>
    <row r="7" spans="1:16" s="98" customFormat="1" ht="70.5" customHeight="1">
      <c r="A7" s="95">
        <f t="shared" si="0"/>
        <v>3</v>
      </c>
      <c r="B7" s="95" t="s">
        <v>77</v>
      </c>
      <c r="C7" s="95" t="s">
        <v>79</v>
      </c>
      <c r="D7" s="108" t="s">
        <v>69</v>
      </c>
      <c r="E7" s="96" t="s">
        <v>73</v>
      </c>
      <c r="F7" s="96" t="s">
        <v>61</v>
      </c>
      <c r="G7" s="96" t="s">
        <v>64</v>
      </c>
      <c r="H7" s="97" t="s">
        <v>49</v>
      </c>
      <c r="I7" s="95">
        <v>981</v>
      </c>
      <c r="J7" s="95">
        <f t="shared" si="1"/>
        <v>30</v>
      </c>
      <c r="K7" s="95">
        <f t="shared" si="2"/>
        <v>1013</v>
      </c>
      <c r="L7" s="107" t="e" vm="4">
        <v>#VALUE!</v>
      </c>
      <c r="M7" s="128" t="e" vm="2">
        <v>#VALUE!</v>
      </c>
      <c r="N7" s="128"/>
      <c r="O7" s="128"/>
      <c r="P7" s="128"/>
    </row>
    <row r="8" spans="1:16" s="98" customFormat="1" ht="70.5" customHeight="1">
      <c r="A8" s="95">
        <f t="shared" si="0"/>
        <v>4</v>
      </c>
      <c r="B8" s="95" t="s">
        <v>78</v>
      </c>
      <c r="C8" s="95" t="s">
        <v>58</v>
      </c>
      <c r="D8" s="108" t="s">
        <v>70</v>
      </c>
      <c r="E8" s="96" t="s">
        <v>74</v>
      </c>
      <c r="F8" s="96" t="s">
        <v>60</v>
      </c>
      <c r="G8" s="96" t="s">
        <v>64</v>
      </c>
      <c r="H8" s="97" t="s">
        <v>49</v>
      </c>
      <c r="I8" s="95">
        <v>658</v>
      </c>
      <c r="J8" s="95">
        <f t="shared" si="1"/>
        <v>20</v>
      </c>
      <c r="K8" s="95">
        <f t="shared" si="2"/>
        <v>680</v>
      </c>
      <c r="L8" s="107" t="e" vm="5">
        <v>#VALUE!</v>
      </c>
      <c r="M8" s="128" t="e" vm="2">
        <v>#VALUE!</v>
      </c>
      <c r="N8" s="128"/>
      <c r="O8" s="128"/>
      <c r="P8" s="128"/>
    </row>
    <row r="9" spans="1:16" ht="20.25" customHeight="1">
      <c r="A9" s="129" t="s">
        <v>48</v>
      </c>
      <c r="B9" s="130"/>
      <c r="C9" s="130"/>
      <c r="D9" s="130"/>
      <c r="E9" s="130"/>
      <c r="F9" s="130"/>
      <c r="G9" s="130"/>
      <c r="H9" s="131"/>
      <c r="I9" s="99">
        <f>SUM(I5:I8)</f>
        <v>3465</v>
      </c>
      <c r="J9" s="99">
        <f>SUM(J5:J8)</f>
        <v>106</v>
      </c>
      <c r="K9" s="99">
        <f>SUM(K5:K8)</f>
        <v>3579</v>
      </c>
      <c r="L9" s="100"/>
      <c r="M9" s="132"/>
      <c r="N9" s="133"/>
      <c r="O9" s="133"/>
      <c r="P9" s="134"/>
    </row>
    <row r="19" spans="10:10" ht="20.25" customHeight="1">
      <c r="J19" s="109">
        <f>K9-1256</f>
        <v>2323</v>
      </c>
    </row>
  </sheetData>
  <autoFilter ref="A4:P9" xr:uid="{00000000-0009-0000-0000-000001000000}">
    <filterColumn colId="12" showButton="0"/>
    <filterColumn colId="13" showButton="0"/>
    <filterColumn colId="14" showButton="0"/>
  </autoFilter>
  <mergeCells count="7">
    <mergeCell ref="M4:P4"/>
    <mergeCell ref="M5:P5"/>
    <mergeCell ref="A9:H9"/>
    <mergeCell ref="M9:P9"/>
    <mergeCell ref="M8:P8"/>
    <mergeCell ref="M6:P6"/>
    <mergeCell ref="M7:P7"/>
  </mergeCells>
  <pageMargins left="0.25" right="0.25" top="0.75" bottom="0.75" header="0.3" footer="0.3"/>
  <pageSetup paperSize="9" scale="31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2025-07-15T10:57:25Z</cp:lastPrinted>
  <dcterms:created xsi:type="dcterms:W3CDTF">2020-11-11T02:21:38Z</dcterms:created>
  <dcterms:modified xsi:type="dcterms:W3CDTF">2025-09-30T07:36:12Z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