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4-AW25/2-PRODUCTION/4-INTERNAL-PURCHASE-ORDER/4-2-TRIM-ORDER/TRIM-PO/DRAFT-PO/"/>
    </mc:Choice>
  </mc:AlternateContent>
  <xr:revisionPtr revIDLastSave="1096" documentId="13_ncr:1_{060FD0D6-5963-4740-8591-6C5A8FB05237}" xr6:coauthVersionLast="47" xr6:coauthVersionMax="47" xr10:uidLastSave="{1B871618-D24F-4088-BF5E-6973131EAE9E}"/>
  <bookViews>
    <workbookView xWindow="-110" yWindow="-110" windowWidth="19420" windowHeight="1030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2'!$A$4:$P$9</definedName>
    <definedName name="_xlnm._FilterDatabase" localSheetId="0" hidden="1">PO!$A$10:$U$10</definedName>
    <definedName name="_xlnm.Print_Area" localSheetId="1">'DETAIL 2'!$A$1:$P$9</definedName>
    <definedName name="_xlnm.Print_Area" localSheetId="0">PO!$A$1:$N$15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" i="5" l="1"/>
  <c r="J8" i="5"/>
  <c r="K7" i="5"/>
  <c r="J6" i="5"/>
  <c r="K6" i="5" s="1"/>
  <c r="J7" i="5"/>
  <c r="J5" i="5"/>
  <c r="K5" i="5"/>
  <c r="A6" i="5"/>
  <c r="A7" i="5"/>
  <c r="O11" i="2"/>
  <c r="K16" i="5"/>
  <c r="J11" i="5" l="1"/>
  <c r="I9" i="5" l="1"/>
  <c r="L11" i="2" l="1"/>
  <c r="K9" i="5" l="1"/>
  <c r="I11" i="2" s="1"/>
  <c r="J9" i="5"/>
  <c r="A8" i="5"/>
  <c r="A5" i="5"/>
  <c r="I13" i="2" l="1"/>
  <c r="K11" i="2" l="1"/>
  <c r="M11" i="2" l="1"/>
  <c r="H8" i="2"/>
  <c r="H7" i="2" l="1"/>
  <c r="K13" i="2" l="1"/>
  <c r="M13" i="2" l="1"/>
</calcChain>
</file>

<file path=xl/sharedStrings.xml><?xml version="1.0" encoding="utf-8"?>
<sst xmlns="http://schemas.openxmlformats.org/spreadsheetml/2006/main" count="89" uniqueCount="79">
  <si>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</si>
  <si>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</si>
  <si>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</si>
  <si>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</si>
  <si>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</si>
  <si>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</si>
  <si>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</si>
  <si>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</si>
  <si>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</si>
  <si>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</si>
  <si>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</si>
  <si>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</si>
  <si>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</si>
  <si>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</si>
  <si>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</si>
  <si>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</si>
  <si>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</si>
  <si>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</si>
  <si>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</si>
  <si>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</si>
  <si>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</si>
  <si>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</si>
  <si>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</si>
  <si>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</si>
  <si>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</si>
  <si>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</si>
  <si>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</si>
  <si>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</si>
  <si>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</si>
  <si>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</si>
  <si>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</si>
  <si>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</si>
  <si>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</si>
  <si>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</si>
  <si>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</si>
  <si>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</si>
  <si>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</si>
  <si>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</si>
  <si>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</si>
  <si>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</si>
  <si>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</si>
  <si>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</si>
  <si>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</si>
  <si>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</si>
  <si>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</si>
  <si>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</si>
  <si>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</si>
  <si>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</si>
  <si>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</si>
  <si>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</si>
  <si>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</si>
  <si>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</si>
  <si>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</si>
  <si>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</si>
  <si>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</si>
  <si>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CARE LABEL
100% ORGANIC COTTON</t>
  </si>
  <si>
    <t>PLM</t>
  </si>
  <si>
    <t>SKU</t>
  </si>
  <si>
    <t>RAPHA BLK CARE LBL R</t>
  </si>
  <si>
    <t>CARE INSTRUCTIONS</t>
  </si>
  <si>
    <t>HOODIE</t>
  </si>
  <si>
    <t>FW25 - DROP 1</t>
  </si>
  <si>
    <t>Men's RCC x David Carson Short Sleeve Cotton Tee</t>
  </si>
  <si>
    <t>Men's RCC x David Carson Hoodie</t>
  </si>
  <si>
    <t>Women's RCC x David Carson Hoodie</t>
  </si>
  <si>
    <t>Women's RCC x David Carson Short Sleeve Cotton Tee</t>
  </si>
  <si>
    <t>SS25M50195TEE002</t>
  </si>
  <si>
    <t>SS25M50194TEE002</t>
  </si>
  <si>
    <t>SS25W50194TEE002</t>
  </si>
  <si>
    <t>SS25W50195TEE002</t>
  </si>
  <si>
    <t>CRZ01XXMUL</t>
  </si>
  <si>
    <t>CSQ01XXMUL</t>
  </si>
  <si>
    <t>CSV01XXMUL</t>
  </si>
  <si>
    <t>CSX01XXMUL</t>
  </si>
  <si>
    <t>C0046-SST258</t>
  </si>
  <si>
    <t>C0046-SST259</t>
  </si>
  <si>
    <t>C0046-HOD078</t>
  </si>
  <si>
    <t>C0046-HOD079</t>
  </si>
  <si>
    <t>R12  FW25   G2887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</si>
</sst>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4</xdr:row>
      <xdr:rowOff>200025</xdr:rowOff>
    </xdr:from>
    <xdr:to>
      <xdr:col>15</xdr:col>
      <xdr:colOff>152400</xdr:colOff>
      <xdr:row>7</xdr:row>
      <xdr:rowOff>665891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59075" y="1228725"/>
          <a:ext cx="1466850" cy="3037616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7</xdr:row>
      <xdr:rowOff>44450</xdr:rowOff>
    </xdr:from>
    <xdr:to>
      <xdr:col>12</xdr:col>
      <xdr:colOff>501650</xdr:colOff>
      <xdr:row>7</xdr:row>
      <xdr:rowOff>594587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EA510C-EBFE-0D05-9AB8-9B9CB14AF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37300" y="3632200"/>
          <a:ext cx="2546350" cy="550137"/>
        </a:xfrm>
        <a:prstGeom prst="rect">
          <a:avLst/>
        </a:prstGeom>
      </xdr:spPr>
    </xdr:pic>
    <xdr:clientData/>
  </xdr:twoCellAnchor>
  <xdr:twoCellAnchor editAs="oneCell">
    <xdr:from>
      <xdr:col>11</xdr:col>
      <xdr:colOff>146051</xdr:colOff>
      <xdr:row>6</xdr:row>
      <xdr:rowOff>127000</xdr:rowOff>
    </xdr:from>
    <xdr:to>
      <xdr:col>12</xdr:col>
      <xdr:colOff>495300</xdr:colOff>
      <xdr:row>6</xdr:row>
      <xdr:rowOff>655408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93595EE-961D-7794-095D-073170B0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01" y="2857500"/>
          <a:ext cx="2527299" cy="528408"/>
        </a:xfrm>
        <a:prstGeom prst="rect">
          <a:avLst/>
        </a:prstGeom>
      </xdr:spPr>
    </xdr:pic>
    <xdr:clientData/>
  </xdr:twoCellAnchor>
  <xdr:twoCellAnchor editAs="oneCell">
    <xdr:from>
      <xdr:col>11</xdr:col>
      <xdr:colOff>107949</xdr:colOff>
      <xdr:row>4</xdr:row>
      <xdr:rowOff>165100</xdr:rowOff>
    </xdr:from>
    <xdr:to>
      <xdr:col>12</xdr:col>
      <xdr:colOff>468392</xdr:colOff>
      <xdr:row>4</xdr:row>
      <xdr:rowOff>715729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27B11CE-6B45-D000-C5DB-DB385A02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11899" y="1181100"/>
          <a:ext cx="2538493" cy="550629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114301</xdr:colOff>
      <xdr:row>5</xdr:row>
      <xdr:rowOff>114300</xdr:rowOff>
    </xdr:from>
    <xdr:to>
      <xdr:col>12</xdr:col>
      <xdr:colOff>400051</xdr:colOff>
      <xdr:row>5</xdr:row>
      <xdr:rowOff>622515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CE39EDE-2535-7359-C47C-4949CA62B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18251" y="1987550"/>
          <a:ext cx="2463800" cy="5082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tabSelected="1" view="pageBreakPreview" topLeftCell="A2" zoomScale="55" zoomScaleNormal="55" zoomScaleSheetLayoutView="55" zoomScalePageLayoutView="55" workbookViewId="0">
      <selection activeCell="M10" sqref="M10"/>
    </sheetView>
  </sheetViews>
  <sheetFormatPr defaultColWidth="9.26953125" defaultRowHeight="24"/>
  <cols>
    <col min="1" max="1" width="27" style="84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7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9" customWidth="1"/>
    <col min="13" max="13" width="27.7265625" style="69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9" t="s">
        <v>39</v>
      </c>
      <c r="D5" s="109"/>
      <c r="E5" s="17"/>
      <c r="F5" s="111" t="s">
        <v>6</v>
      </c>
      <c r="G5" s="112"/>
      <c r="H5" s="119" t="s">
        <v>36</v>
      </c>
      <c r="I5" s="120"/>
      <c r="J5" s="18"/>
      <c r="K5" s="18"/>
      <c r="L5" s="19"/>
      <c r="M5" s="20" t="s">
        <v>7</v>
      </c>
      <c r="N5" s="21">
        <v>45735</v>
      </c>
    </row>
    <row r="6" spans="1:19" ht="30.75" customHeight="1">
      <c r="A6" s="81" t="s">
        <v>8</v>
      </c>
      <c r="B6" s="22"/>
      <c r="D6" s="23"/>
      <c r="E6" s="17"/>
      <c r="F6" s="111" t="s">
        <v>9</v>
      </c>
      <c r="G6" s="112"/>
      <c r="H6" s="121" t="s">
        <v>61</v>
      </c>
      <c r="I6" s="122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0"/>
      <c r="C7" s="110"/>
      <c r="D7" s="25"/>
      <c r="E7" s="17"/>
      <c r="F7" s="111" t="s">
        <v>12</v>
      </c>
      <c r="G7" s="112"/>
      <c r="H7" s="113">
        <f>N5+20</f>
        <v>45755</v>
      </c>
      <c r="I7" s="114"/>
      <c r="J7" s="18"/>
      <c r="K7" s="18"/>
      <c r="L7" s="19"/>
      <c r="M7" s="20" t="s">
        <v>13</v>
      </c>
      <c r="N7" s="26" t="s">
        <v>78</v>
      </c>
    </row>
    <row r="8" spans="1:19" ht="30.75" customHeight="1">
      <c r="A8" s="82" t="s">
        <v>14</v>
      </c>
      <c r="B8" s="118"/>
      <c r="C8" s="118"/>
      <c r="D8" s="27"/>
      <c r="E8" s="17"/>
      <c r="F8" s="111" t="s">
        <v>15</v>
      </c>
      <c r="G8" s="112"/>
      <c r="H8" s="113">
        <f>N5+30</f>
        <v>45765</v>
      </c>
      <c r="I8" s="114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52</v>
      </c>
      <c r="B11" s="87"/>
      <c r="C11" s="87" t="s">
        <v>55</v>
      </c>
      <c r="D11" s="87" t="s">
        <v>53</v>
      </c>
      <c r="E11" s="87" t="s">
        <v>53</v>
      </c>
      <c r="F11" s="88" t="s">
        <v>54</v>
      </c>
      <c r="G11" s="89" t="s">
        <v>38</v>
      </c>
      <c r="H11" s="90" t="s">
        <v>35</v>
      </c>
      <c r="I11" s="92">
        <f>'DETAIL 2'!K9</f>
        <v>1473</v>
      </c>
      <c r="J11" s="91">
        <v>0</v>
      </c>
      <c r="K11" s="91">
        <f t="shared" ref="K11" si="0">I11-J11</f>
        <v>1473</v>
      </c>
      <c r="L11" s="103">
        <f>ROUNDUP((94.53/1000)*1.4,3)</f>
        <v>0.13300000000000001</v>
      </c>
      <c r="M11" s="104">
        <f t="shared" ref="M11" si="1">K11*L11</f>
        <v>195.90900000000002</v>
      </c>
      <c r="N11" s="85"/>
      <c r="O11" s="7">
        <f>688+5</f>
        <v>693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5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1473</v>
      </c>
      <c r="J13" s="52"/>
      <c r="K13" s="51">
        <f>SUM(K11:K12)</f>
        <v>1473</v>
      </c>
      <c r="L13" s="53"/>
      <c r="M13" s="106">
        <f>SUM(M11:M11)</f>
        <v>195.90900000000002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6" t="s">
        <v>31</v>
      </c>
      <c r="B15" s="116"/>
      <c r="C15" s="60"/>
      <c r="D15" s="61"/>
      <c r="E15" s="117" t="s">
        <v>32</v>
      </c>
      <c r="F15" s="117"/>
      <c r="G15" s="117"/>
      <c r="H15" s="62"/>
      <c r="I15" s="63"/>
      <c r="J15" s="63"/>
      <c r="K15" s="63"/>
      <c r="L15" s="115" t="s">
        <v>33</v>
      </c>
      <c r="M15" s="115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6"/>
  <sheetViews>
    <sheetView view="pageBreakPreview" topLeftCell="D6" zoomScaleNormal="115" zoomScaleSheetLayoutView="100" workbookViewId="0">
      <selection activeCell="K9" sqref="K9"/>
    </sheetView>
  </sheetViews>
  <sheetFormatPr defaultColWidth="9.1796875" defaultRowHeight="20.25" customHeight="1"/>
  <cols>
    <col min="1" max="1" width="4.7265625" style="94" bestFit="1" customWidth="1"/>
    <col min="2" max="2" width="16.7265625" style="94" customWidth="1"/>
    <col min="3" max="3" width="13" style="94" customWidth="1"/>
    <col min="4" max="4" width="31" style="94" customWidth="1"/>
    <col min="5" max="5" width="21.81640625" style="94" customWidth="1"/>
    <col min="6" max="6" width="28.453125" style="94" customWidth="1"/>
    <col min="7" max="7" width="21.81640625" style="94" customWidth="1"/>
    <col min="8" max="8" width="20.7265625" style="94" customWidth="1"/>
    <col min="9" max="9" width="11.26953125" style="101" customWidth="1"/>
    <col min="10" max="10" width="8.81640625" style="101" customWidth="1"/>
    <col min="11" max="11" width="14.54296875" style="101" customWidth="1"/>
    <col min="12" max="12" width="31.1796875" style="94" customWidth="1"/>
    <col min="13" max="13" width="9.1796875" style="102"/>
    <col min="14" max="16384" width="9.1796875" style="94"/>
  </cols>
  <sheetData>
    <row r="4" spans="1:16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56</v>
      </c>
      <c r="F4" s="93" t="s">
        <v>23</v>
      </c>
      <c r="G4" s="93" t="s">
        <v>57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59</v>
      </c>
      <c r="M4" s="123" t="s">
        <v>48</v>
      </c>
      <c r="N4" s="124"/>
      <c r="O4" s="124"/>
      <c r="P4" s="125"/>
    </row>
    <row r="5" spans="1:16" s="98" customFormat="1" ht="67.5" customHeight="1">
      <c r="A5" s="95">
        <f t="shared" ref="A5:A8" si="0">ROW()-4</f>
        <v>1</v>
      </c>
      <c r="B5" s="95" t="s">
        <v>75</v>
      </c>
      <c r="C5" s="95" t="s">
        <v>50</v>
      </c>
      <c r="D5" s="108" t="s">
        <v>62</v>
      </c>
      <c r="E5" s="96" t="s">
        <v>66</v>
      </c>
      <c r="F5" s="96" t="s">
        <v>58</v>
      </c>
      <c r="G5" s="96" t="s">
        <v>70</v>
      </c>
      <c r="H5" s="97" t="s">
        <v>51</v>
      </c>
      <c r="I5" s="95">
        <v>580</v>
      </c>
      <c r="J5" s="95">
        <f>ROUNDUP(I5*10%,0)</f>
        <v>58</v>
      </c>
      <c r="K5" s="95">
        <f>I5+J5+2</f>
        <v>640</v>
      </c>
      <c r="L5" s="107"/>
      <c r="M5" s="126"/>
      <c r="N5" s="127"/>
      <c r="O5" s="127"/>
      <c r="P5" s="128"/>
    </row>
    <row r="6" spans="1:16" s="98" customFormat="1" ht="67.5" customHeight="1">
      <c r="A6" s="95">
        <f t="shared" si="0"/>
        <v>2</v>
      </c>
      <c r="B6" s="95" t="s">
        <v>77</v>
      </c>
      <c r="C6" s="95" t="s">
        <v>60</v>
      </c>
      <c r="D6" s="108" t="s">
        <v>63</v>
      </c>
      <c r="E6" s="96" t="s">
        <v>67</v>
      </c>
      <c r="F6" s="96" t="s">
        <v>58</v>
      </c>
      <c r="G6" s="96" t="s">
        <v>71</v>
      </c>
      <c r="H6" s="97" t="s">
        <v>51</v>
      </c>
      <c r="I6" s="95">
        <v>380</v>
      </c>
      <c r="J6" s="95">
        <f t="shared" ref="J6:J8" si="1">ROUNDUP(I6*10%,0)</f>
        <v>38</v>
      </c>
      <c r="K6" s="95">
        <f>I6+J6+3</f>
        <v>421</v>
      </c>
      <c r="L6" s="107"/>
      <c r="M6" s="126"/>
      <c r="N6" s="127"/>
      <c r="O6" s="127"/>
      <c r="P6" s="128"/>
    </row>
    <row r="7" spans="1:16" s="98" customFormat="1" ht="67.5" customHeight="1">
      <c r="A7" s="95">
        <f t="shared" si="0"/>
        <v>3</v>
      </c>
      <c r="B7" s="95" t="s">
        <v>76</v>
      </c>
      <c r="C7" s="95" t="s">
        <v>60</v>
      </c>
      <c r="D7" s="108" t="s">
        <v>64</v>
      </c>
      <c r="E7" s="96" t="s">
        <v>68</v>
      </c>
      <c r="F7" s="96" t="s">
        <v>58</v>
      </c>
      <c r="G7" s="96" t="s">
        <v>72</v>
      </c>
      <c r="H7" s="97" t="s">
        <v>51</v>
      </c>
      <c r="I7" s="95">
        <v>160</v>
      </c>
      <c r="J7" s="95">
        <f t="shared" si="1"/>
        <v>16</v>
      </c>
      <c r="K7" s="95">
        <f>I7+J7+2</f>
        <v>178</v>
      </c>
      <c r="L7" s="107"/>
      <c r="M7" s="126"/>
      <c r="N7" s="127"/>
      <c r="O7" s="127"/>
      <c r="P7" s="128"/>
    </row>
    <row r="8" spans="1:16" s="98" customFormat="1" ht="67.5" customHeight="1">
      <c r="A8" s="95">
        <f t="shared" si="0"/>
        <v>4</v>
      </c>
      <c r="B8" s="95" t="s">
        <v>74</v>
      </c>
      <c r="C8" s="95" t="s">
        <v>50</v>
      </c>
      <c r="D8" s="108" t="s">
        <v>65</v>
      </c>
      <c r="E8" s="96" t="s">
        <v>69</v>
      </c>
      <c r="F8" s="96" t="s">
        <v>58</v>
      </c>
      <c r="G8" s="96" t="s">
        <v>73</v>
      </c>
      <c r="H8" s="97" t="s">
        <v>51</v>
      </c>
      <c r="I8" s="95">
        <v>210</v>
      </c>
      <c r="J8" s="95">
        <f>ROUNDUP(I8*10%,0)</f>
        <v>21</v>
      </c>
      <c r="K8" s="95">
        <f>I8+J8+3</f>
        <v>234</v>
      </c>
      <c r="L8" s="107"/>
      <c r="M8" s="126"/>
      <c r="N8" s="127"/>
      <c r="O8" s="127"/>
      <c r="P8" s="128"/>
    </row>
    <row r="9" spans="1:16" ht="20.25" customHeight="1">
      <c r="A9" s="129" t="s">
        <v>49</v>
      </c>
      <c r="B9" s="130"/>
      <c r="C9" s="130"/>
      <c r="D9" s="130"/>
      <c r="E9" s="130"/>
      <c r="F9" s="130"/>
      <c r="G9" s="130"/>
      <c r="H9" s="131"/>
      <c r="I9" s="99">
        <f>SUM(I5:I8)</f>
        <v>1330</v>
      </c>
      <c r="J9" s="99">
        <f>SUM(J5:J8)</f>
        <v>133</v>
      </c>
      <c r="K9" s="99">
        <f>SUM(K5:K8)</f>
        <v>1473</v>
      </c>
      <c r="L9" s="100"/>
      <c r="M9" s="132"/>
      <c r="N9" s="133"/>
      <c r="O9" s="133"/>
      <c r="P9" s="134"/>
    </row>
    <row r="11" spans="1:16" ht="20.25" customHeight="1">
      <c r="J11" s="101">
        <f>278-265</f>
        <v>13</v>
      </c>
    </row>
    <row r="16" spans="1:16" ht="20.25" customHeight="1">
      <c r="K16" s="101">
        <f>299-286</f>
        <v>13</v>
      </c>
    </row>
  </sheetData>
  <autoFilter ref="A4:P9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8"/>
    <mergeCell ref="A9:H9"/>
    <mergeCell ref="M9:P9"/>
  </mergeCells>
  <pageMargins left="0.25" right="0.25" top="0.75" bottom="0.75" header="0.3" footer="0.3"/>
  <pageSetup paperSize="9" scale="37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2025-03-19T08:22:56Z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