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RAPHA/5-SS26/2-PRODUCTION/4-INTERNAL-PURCHASE-ORDER/4-2-TRIM-ORDER/TRIM-PO/DRAFT-PO/SHANGHAI CLUBHOUSE/"/>
    </mc:Choice>
  </mc:AlternateContent>
  <xr:revisionPtr revIDLastSave="1370" documentId="6_{13C73650-2F37-4722-8F0F-29C69CA899BB}" xr6:coauthVersionLast="47" xr6:coauthVersionMax="47" xr10:uidLastSave="{C0BAD40E-6188-4660-9CD2-254F3F6B1711}"/>
  <bookViews>
    <workbookView xWindow="-110" yWindow="-110" windowWidth="19420" windowHeight="10300" xr2:uid="{00000000-000D-0000-FFFF-FFFF00000000}"/>
  </bookViews>
  <sheets>
    <sheet name="PO" sheetId="2" r:id="rId1"/>
    <sheet name="Barcodes" sheetId="6" r:id="rId2"/>
  </sheets>
  <definedNames>
    <definedName name="_xlnm._FilterDatabase" localSheetId="1" hidden="1">Barcodes!$A$2:$P$14</definedName>
    <definedName name="BARCODE">#REF!</definedName>
    <definedName name="COLOR">#REF!</definedName>
    <definedName name="_xlnm.Print_Area" localSheetId="1">Barcodes!$A$1:$L$14</definedName>
    <definedName name="_xlnm.Print_Area" localSheetId="0">PO!$A$1:$N$16</definedName>
    <definedName name="_xlnm.Print_Titles" localSheetId="0">PO!$4:$10</definedName>
    <definedName name="S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6" l="1"/>
  <c r="I14" i="6"/>
  <c r="I13" i="6"/>
  <c r="I12" i="6"/>
  <c r="I8" i="6"/>
  <c r="I3" i="6"/>
  <c r="I4" i="6"/>
  <c r="I5" i="6"/>
  <c r="I6" i="6"/>
  <c r="I7" i="6"/>
  <c r="I10" i="6"/>
  <c r="I11" i="6"/>
  <c r="H1" i="6"/>
  <c r="K4" i="6" l="1"/>
  <c r="K5" i="6"/>
  <c r="K6" i="6"/>
  <c r="K7" i="6"/>
  <c r="K8" i="6"/>
  <c r="K9" i="6"/>
  <c r="K10" i="6"/>
  <c r="K11" i="6"/>
  <c r="K12" i="6"/>
  <c r="K13" i="6"/>
  <c r="K14" i="6"/>
  <c r="J6" i="6"/>
  <c r="K3" i="6"/>
  <c r="I14" i="2"/>
  <c r="L6" i="6" l="1"/>
  <c r="J7" i="6"/>
  <c r="J11" i="6"/>
  <c r="J12" i="6"/>
  <c r="J3" i="6"/>
  <c r="J4" i="6"/>
  <c r="J14" i="6"/>
  <c r="J9" i="6"/>
  <c r="J10" i="6"/>
  <c r="J8" i="6"/>
  <c r="J13" i="6"/>
  <c r="I19" i="2"/>
  <c r="I18" i="2"/>
  <c r="F21" i="2"/>
  <c r="L11" i="6" l="1"/>
  <c r="L4" i="6"/>
  <c r="J5" i="6"/>
  <c r="L9" i="6"/>
  <c r="L10" i="6"/>
  <c r="L8" i="6"/>
  <c r="L7" i="6"/>
  <c r="L3" i="6"/>
  <c r="L14" i="6"/>
  <c r="L12" i="6"/>
  <c r="L13" i="6"/>
  <c r="L5" i="6" l="1"/>
  <c r="L1" i="6" s="1"/>
  <c r="H8" i="2"/>
  <c r="H7" i="2" l="1"/>
  <c r="K11" i="2" l="1"/>
  <c r="M11" i="2" l="1"/>
  <c r="M14" i="2" l="1"/>
  <c r="K14" i="2"/>
</calcChain>
</file>

<file path=xl/sharedStrings.xml><?xml version="1.0" encoding="utf-8"?>
<sst xmlns="http://schemas.openxmlformats.org/spreadsheetml/2006/main" count="143" uniqueCount="97">
  <si>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</si>
  <si>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</si>
  <si>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</si>
  <si>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</si>
  <si>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</si>
  <si>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</si>
  <si>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</si>
  <si>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</si>
  <si>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</si>
  <si>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</si>
  <si>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</si>
  <si>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</si>
  <si>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</si>
  <si>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</si>
  <si>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</si>
  <si>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</si>
  <si>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</si>
  <si>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</si>
  <si>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</si>
  <si>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</si>
  <si>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</si>
  <si>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</si>
  <si>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</si>
  <si>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</si>
  <si>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</si>
  <si>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</si>
  <si>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</si>
  <si>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</si>
  <si>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</si>
  <si>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</si>
  <si>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</si>
  <si>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</si>
  <si>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</si>
  <si>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</si>
  <si>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</si>
  <si>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PCS</t>
  </si>
  <si>
    <t>RAPHA</t>
  </si>
  <si>
    <t>THANH QUÝ / QUỲNH</t>
  </si>
  <si>
    <t>RAPHA
ADH1</t>
  </si>
  <si>
    <t>WHITE/BLACK</t>
  </si>
  <si>
    <t>ALL STYLES</t>
  </si>
  <si>
    <t>Barcode
Sticker RAPHA
ADH1</t>
  </si>
  <si>
    <t>SKU</t>
  </si>
  <si>
    <t>BARCODE</t>
  </si>
  <si>
    <t>SIZE</t>
  </si>
  <si>
    <t>LRG</t>
  </si>
  <si>
    <t>MED</t>
  </si>
  <si>
    <t>SML</t>
  </si>
  <si>
    <t>XLG</t>
  </si>
  <si>
    <t>XSM</t>
  </si>
  <si>
    <t>XXL</t>
  </si>
  <si>
    <t>QTY</t>
  </si>
  <si>
    <t>EXTRA</t>
  </si>
  <si>
    <t>ORDER NUMBER</t>
  </si>
  <si>
    <t>UA STYLE</t>
  </si>
  <si>
    <t>STICKER FOR POLY BAG + HANGTAG</t>
  </si>
  <si>
    <t>STICKER FOR CARTON</t>
  </si>
  <si>
    <t>TOTAL ORDER</t>
  </si>
  <si>
    <t>R12  SS26   G2939</t>
  </si>
  <si>
    <t>XXS</t>
  </si>
  <si>
    <t>Men's Clubhouse T-Shirt</t>
  </si>
  <si>
    <t>SH1</t>
  </si>
  <si>
    <t>Women's Clubhouse T-Shirt</t>
  </si>
  <si>
    <t>CHT10XXSH1LRG</t>
  </si>
  <si>
    <t>5059526580331</t>
  </si>
  <si>
    <t>CHT10XXSH1MED</t>
  </si>
  <si>
    <t>5059526580324</t>
  </si>
  <si>
    <t>CHT10XXSH1SML</t>
  </si>
  <si>
    <t>5059526580317</t>
  </si>
  <si>
    <t>CHT10XXSH1XLG</t>
  </si>
  <si>
    <t>5059526580348</t>
  </si>
  <si>
    <t>CHT10XXSH1XSM</t>
  </si>
  <si>
    <t>5059526580300</t>
  </si>
  <si>
    <t>CHT10XXSH1XXL</t>
  </si>
  <si>
    <t>5059526580355</t>
  </si>
  <si>
    <t>WCX10XXSH1LRG</t>
  </si>
  <si>
    <t>5059526580409</t>
  </si>
  <si>
    <t>WCX10XXSH1MED</t>
  </si>
  <si>
    <t>5059526580393</t>
  </si>
  <si>
    <t>WCX10XXSH1SML</t>
  </si>
  <si>
    <t>5059526580386</t>
  </si>
  <si>
    <t>WCX10XXSH1XLG</t>
  </si>
  <si>
    <t>5059526580416</t>
  </si>
  <si>
    <t>WCX10XXSH1XSM</t>
  </si>
  <si>
    <t>5059526580379</t>
  </si>
  <si>
    <t>WCX10XXSH1XXS</t>
  </si>
  <si>
    <t>5059526580362</t>
  </si>
  <si>
    <t>C0046-SST559</t>
  </si>
  <si>
    <t>C0046-SST558</t>
  </si>
  <si>
    <t>CHT10XX</t>
  </si>
  <si>
    <t>WCX10XX</t>
  </si>
  <si>
    <t>SH TRIMS</t>
  </si>
  <si>
    <t>SS26 - SHANGHAI CLUBHOUSE</t>
  </si>
  <si>
    <t>40mm x
50mm</t>
  </si>
  <si>
    <t>STYLE NAME</t>
  </si>
  <si>
    <t>COLOUR CODE</t>
  </si>
  <si>
    <t>THEO PO R12-0078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</si>
</sst>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4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sz val="10"/>
      <color indexed="8"/>
      <name val="Arial"/>
      <family val="2"/>
    </font>
    <font>
      <sz val="18"/>
      <color indexed="8"/>
      <name val="Muli"/>
    </font>
    <font>
      <b/>
      <sz val="10"/>
      <color rgb="FF000000"/>
      <name val="Adobe Caslon Pro"/>
    </font>
    <font>
      <sz val="12"/>
      <color theme="1"/>
      <name val="Calibri"/>
      <family val="2"/>
      <scheme val="minor"/>
    </font>
    <font>
      <sz val="12"/>
      <color rgb="FF000000"/>
      <name val="Adobe Caslon Pro"/>
    </font>
    <font>
      <sz val="12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9A9A9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0" fontId="18" fillId="0" borderId="0"/>
    <xf numFmtId="0" fontId="23" fillId="0" borderId="0"/>
  </cellStyleXfs>
  <cellXfs count="123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3" fontId="9" fillId="0" borderId="1" xfId="3" applyNumberFormat="1" applyFont="1" applyBorder="1" applyAlignment="1">
      <alignment horizontal="center" vertical="center"/>
    </xf>
    <xf numFmtId="168" fontId="9" fillId="3" borderId="1" xfId="9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9" fillId="0" borderId="1" xfId="2" applyFont="1" applyBorder="1" applyAlignment="1">
      <alignment horizontal="center" vertical="center" wrapText="1"/>
    </xf>
    <xf numFmtId="168" fontId="6" fillId="0" borderId="1" xfId="9" applyNumberFormat="1" applyFont="1" applyFill="1" applyBorder="1" applyAlignment="1">
      <alignment horizontal="center" vertical="center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8" fillId="0" borderId="0" xfId="2" applyFont="1" applyAlignment="1">
      <alignment horizontal="center" vertical="center" wrapText="1"/>
    </xf>
    <xf numFmtId="0" fontId="19" fillId="0" borderId="1" xfId="11" applyFont="1" applyBorder="1" applyAlignment="1">
      <alignment horizontal="center" vertical="center" wrapText="1"/>
    </xf>
    <xf numFmtId="166" fontId="8" fillId="0" borderId="12" xfId="5" applyNumberFormat="1" applyFont="1" applyFill="1" applyBorder="1" applyAlignment="1">
      <alignment horizontal="center" vertical="center" wrapText="1"/>
    </xf>
    <xf numFmtId="49" fontId="20" fillId="9" borderId="0" xfId="0" applyNumberFormat="1" applyFont="1" applyFill="1" applyAlignment="1">
      <alignment vertical="center" wrapText="1"/>
    </xf>
    <xf numFmtId="0" fontId="0" fillId="0" borderId="0" xfId="0" applyAlignment="1">
      <alignment vertical="center" wrapText="1"/>
    </xf>
    <xf numFmtId="49" fontId="20" fillId="10" borderId="0" xfId="0" applyNumberFormat="1" applyFont="1" applyFill="1" applyAlignment="1">
      <alignment vertical="center" wrapText="1"/>
    </xf>
    <xf numFmtId="49" fontId="20" fillId="11" borderId="0" xfId="0" applyNumberFormat="1" applyFont="1" applyFill="1" applyAlignment="1">
      <alignment vertical="center" wrapText="1"/>
    </xf>
    <xf numFmtId="0" fontId="0" fillId="0" borderId="0" xfId="0" applyAlignment="1">
      <alignment wrapText="1"/>
    </xf>
    <xf numFmtId="0" fontId="21" fillId="0" borderId="0" xfId="0" applyFont="1" applyAlignment="1">
      <alignment vertical="center"/>
    </xf>
    <xf numFmtId="49" fontId="22" fillId="0" borderId="0" xfId="0" applyNumberFormat="1" applyFont="1" applyAlignment="1">
      <alignment vertical="center"/>
    </xf>
    <xf numFmtId="49" fontId="22" fillId="0" borderId="0" xfId="0" applyNumberFormat="1" applyFont="1" applyAlignment="1">
      <alignment vertical="center" wrapText="1"/>
    </xf>
    <xf numFmtId="0" fontId="6" fillId="4" borderId="4" xfId="6" applyFont="1" applyFill="1" applyBorder="1" applyAlignment="1">
      <alignment vertical="center"/>
    </xf>
    <xf numFmtId="0" fontId="6" fillId="4" borderId="5" xfId="6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</cellXfs>
  <cellStyles count="13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5" xfId="11" xr:uid="{19FA8E7D-54EB-4D65-B6FA-47D1310AFFF0}"/>
    <cellStyle name="Normal 146" xfId="10" xr:uid="{19316F18-62AE-49F2-B029-1CB7647700C7}"/>
    <cellStyle name="Normal 2 3" xfId="12" xr:uid="{E964A23C-B01D-4B40-BA22-94DF18F74592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1847272</xdr:colOff>
      <xdr:row>10</xdr:row>
      <xdr:rowOff>2159001</xdr:rowOff>
    </xdr:from>
    <xdr:to>
      <xdr:col>3</xdr:col>
      <xdr:colOff>906317</xdr:colOff>
      <xdr:row>11</xdr:row>
      <xdr:rowOff>3348182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2B6E39F6-009E-4AA1-BD75-7F246797AF56}"/>
            </a:ext>
          </a:extLst>
        </xdr:cNvPr>
        <xdr:cNvGrpSpPr/>
      </xdr:nvGrpSpPr>
      <xdr:grpSpPr>
        <a:xfrm>
          <a:off x="1847272" y="6223001"/>
          <a:ext cx="3965863" cy="3579090"/>
          <a:chOff x="14010410" y="1246909"/>
          <a:chExt cx="5499729" cy="5163207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A964558-A9BF-FF91-A641-5C1308211DF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4010410" y="1246909"/>
            <a:ext cx="4468089" cy="5163207"/>
          </a:xfrm>
          <a:prstGeom prst="rect">
            <a:avLst/>
          </a:prstGeom>
        </xdr:spPr>
      </xdr:pic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B971EDA0-60C8-9BFD-4241-EBB060EB017C}"/>
              </a:ext>
            </a:extLst>
          </xdr:cNvPr>
          <xdr:cNvGrpSpPr/>
        </xdr:nvGrpSpPr>
        <xdr:grpSpPr>
          <a:xfrm>
            <a:off x="15198436" y="1575954"/>
            <a:ext cx="4311703" cy="4663004"/>
            <a:chOff x="15198436" y="1575954"/>
            <a:chExt cx="4311703" cy="4663004"/>
          </a:xfrm>
        </xdr:grpSpPr>
        <xdr:sp macro="" textlink="">
          <xdr:nvSpPr>
            <xdr:cNvPr id="6" name="Rectangle 5">
              <a:extLst>
                <a:ext uri="{FF2B5EF4-FFF2-40B4-BE49-F238E27FC236}">
                  <a16:creationId xmlns:a16="http://schemas.microsoft.com/office/drawing/2014/main" id="{B980A92F-8AAF-8BFF-EE84-EE6CF6AABDCB}"/>
                </a:ext>
              </a:extLst>
            </xdr:cNvPr>
            <xdr:cNvSpPr/>
          </xdr:nvSpPr>
          <xdr:spPr>
            <a:xfrm>
              <a:off x="17179636" y="1575954"/>
              <a:ext cx="1691932" cy="419816"/>
            </a:xfrm>
            <a:prstGeom prst="rect">
              <a:avLst/>
            </a:prstGeom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en-US" sz="1400" kern="1200"/>
                <a:t>STYLE</a:t>
              </a:r>
              <a:r>
                <a:rPr lang="en-US" sz="1400" kern="1200" baseline="0"/>
                <a:t> NAME</a:t>
              </a:r>
              <a:endParaRPr lang="en-US" sz="1400" kern="1200"/>
            </a:p>
          </xdr:txBody>
        </xdr:sp>
        <xdr:sp macro="" textlink="">
          <xdr:nvSpPr>
            <xdr:cNvPr id="7" name="Rectangle 6">
              <a:extLst>
                <a:ext uri="{FF2B5EF4-FFF2-40B4-BE49-F238E27FC236}">
                  <a16:creationId xmlns:a16="http://schemas.microsoft.com/office/drawing/2014/main" id="{E67F900E-E702-D0E5-8B4B-85118065E1DA}"/>
                </a:ext>
              </a:extLst>
            </xdr:cNvPr>
            <xdr:cNvSpPr/>
          </xdr:nvSpPr>
          <xdr:spPr>
            <a:xfrm>
              <a:off x="15201900" y="2265219"/>
              <a:ext cx="1618546" cy="400586"/>
            </a:xfrm>
            <a:prstGeom prst="rect">
              <a:avLst/>
            </a:prstGeom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en-US" sz="1400" kern="1200"/>
                <a:t>COLOR CODE</a:t>
              </a:r>
            </a:p>
          </xdr:txBody>
        </xdr:sp>
        <xdr:sp macro="" textlink="">
          <xdr:nvSpPr>
            <xdr:cNvPr id="8" name="Rectangle 7">
              <a:extLst>
                <a:ext uri="{FF2B5EF4-FFF2-40B4-BE49-F238E27FC236}">
                  <a16:creationId xmlns:a16="http://schemas.microsoft.com/office/drawing/2014/main" id="{C9A164D6-0163-7D95-09B0-7A1C4014BFA4}"/>
                </a:ext>
              </a:extLst>
            </xdr:cNvPr>
            <xdr:cNvSpPr/>
          </xdr:nvSpPr>
          <xdr:spPr>
            <a:xfrm>
              <a:off x="15198436" y="2712027"/>
              <a:ext cx="1142999" cy="446123"/>
            </a:xfrm>
            <a:prstGeom prst="rect">
              <a:avLst/>
            </a:prstGeom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en-US" sz="1400" kern="1200"/>
                <a:t>SIZE</a:t>
              </a:r>
            </a:p>
          </xdr:txBody>
        </xdr:sp>
        <xdr:sp macro="" textlink="">
          <xdr:nvSpPr>
            <xdr:cNvPr id="9" name="Rectangle 8">
              <a:extLst>
                <a:ext uri="{FF2B5EF4-FFF2-40B4-BE49-F238E27FC236}">
                  <a16:creationId xmlns:a16="http://schemas.microsoft.com/office/drawing/2014/main" id="{8C6908F9-C9AA-245C-D441-1332129239A1}"/>
                </a:ext>
              </a:extLst>
            </xdr:cNvPr>
            <xdr:cNvSpPr/>
          </xdr:nvSpPr>
          <xdr:spPr>
            <a:xfrm>
              <a:off x="16597745" y="2990085"/>
              <a:ext cx="1143000" cy="428526"/>
            </a:xfrm>
            <a:prstGeom prst="rect">
              <a:avLst/>
            </a:prstGeom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en-US" sz="1400" kern="1200"/>
                <a:t>SKU</a:t>
              </a:r>
            </a:p>
          </xdr:txBody>
        </xdr:sp>
        <xdr:sp macro="" textlink="">
          <xdr:nvSpPr>
            <xdr:cNvPr id="10" name="Rectangle 9">
              <a:extLst>
                <a:ext uri="{FF2B5EF4-FFF2-40B4-BE49-F238E27FC236}">
                  <a16:creationId xmlns:a16="http://schemas.microsoft.com/office/drawing/2014/main" id="{12975447-0751-7AFA-0664-39BCFED334D0}"/>
                </a:ext>
              </a:extLst>
            </xdr:cNvPr>
            <xdr:cNvSpPr/>
          </xdr:nvSpPr>
          <xdr:spPr>
            <a:xfrm>
              <a:off x="18118283" y="5718465"/>
              <a:ext cx="1391856" cy="520493"/>
            </a:xfrm>
            <a:prstGeom prst="rect">
              <a:avLst/>
            </a:prstGeom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en-US" sz="1400" kern="1200"/>
                <a:t>BARCODE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61"/>
  <sheetViews>
    <sheetView tabSelected="1" view="pageBreakPreview" topLeftCell="A11" zoomScale="55" zoomScaleNormal="55" zoomScaleSheetLayoutView="55" zoomScalePageLayoutView="55" workbookViewId="0">
      <selection activeCell="I12" sqref="I12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81640625" style="87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79" customWidth="1"/>
    <col min="13" max="13" width="27.7265625" style="79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21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21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21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21" ht="10.15" customHeight="1">
      <c r="A4" s="90"/>
      <c r="B4" s="1"/>
      <c r="C4" s="10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21" ht="30.75" customHeight="1">
      <c r="A5" s="92" t="s">
        <v>5</v>
      </c>
      <c r="C5" s="97" t="s">
        <v>91</v>
      </c>
      <c r="D5" s="17"/>
      <c r="E5" s="18"/>
      <c r="F5" s="112" t="s">
        <v>6</v>
      </c>
      <c r="G5" s="113"/>
      <c r="H5" s="121" t="s">
        <v>36</v>
      </c>
      <c r="I5" s="122"/>
      <c r="J5" s="19"/>
      <c r="K5" s="19"/>
      <c r="L5" s="20"/>
      <c r="M5" s="21" t="s">
        <v>7</v>
      </c>
      <c r="N5" s="22">
        <v>45967</v>
      </c>
    </row>
    <row r="6" spans="1:21" ht="30.75" customHeight="1">
      <c r="A6" s="93" t="s">
        <v>8</v>
      </c>
      <c r="B6" s="23"/>
      <c r="D6" s="24"/>
      <c r="E6" s="18"/>
      <c r="F6" s="112" t="s">
        <v>9</v>
      </c>
      <c r="G6" s="113"/>
      <c r="H6" s="108" t="s">
        <v>92</v>
      </c>
      <c r="I6" s="109"/>
      <c r="J6" s="19"/>
      <c r="K6" s="19"/>
      <c r="L6" s="20"/>
      <c r="M6" s="21" t="s">
        <v>10</v>
      </c>
      <c r="N6" s="25"/>
    </row>
    <row r="7" spans="1:21" ht="30.75" customHeight="1">
      <c r="A7" s="93" t="s">
        <v>11</v>
      </c>
      <c r="B7" s="120"/>
      <c r="C7" s="120"/>
      <c r="D7" s="26"/>
      <c r="E7" s="18"/>
      <c r="F7" s="112" t="s">
        <v>12</v>
      </c>
      <c r="G7" s="113"/>
      <c r="H7" s="114">
        <f>N5+20</f>
        <v>45987</v>
      </c>
      <c r="I7" s="115"/>
      <c r="J7" s="19"/>
      <c r="K7" s="19"/>
      <c r="L7" s="20"/>
      <c r="M7" s="21" t="s">
        <v>13</v>
      </c>
      <c r="N7" s="27" t="s">
        <v>58</v>
      </c>
    </row>
    <row r="8" spans="1:21" ht="30.75" customHeight="1">
      <c r="A8" s="94" t="s">
        <v>14</v>
      </c>
      <c r="B8" s="119"/>
      <c r="C8" s="119"/>
      <c r="D8" s="28"/>
      <c r="E8" s="18"/>
      <c r="F8" s="112" t="s">
        <v>15</v>
      </c>
      <c r="G8" s="113"/>
      <c r="H8" s="114">
        <f>N5+30</f>
        <v>45997</v>
      </c>
      <c r="I8" s="115"/>
      <c r="J8" s="29"/>
      <c r="K8" s="29"/>
      <c r="L8" s="20"/>
      <c r="M8" s="21" t="s">
        <v>16</v>
      </c>
      <c r="N8" s="30" t="s">
        <v>37</v>
      </c>
      <c r="O8" s="31"/>
      <c r="P8" s="31"/>
    </row>
    <row r="9" spans="1:21" ht="5.65" customHeight="1">
      <c r="A9" s="95"/>
      <c r="B9" s="32"/>
      <c r="C9" s="33"/>
      <c r="D9" s="32"/>
      <c r="E9" s="9"/>
      <c r="F9" s="32"/>
      <c r="G9" s="34"/>
      <c r="H9" s="32"/>
      <c r="I9" s="32"/>
      <c r="J9" s="9"/>
      <c r="K9" s="9"/>
      <c r="L9" s="35"/>
      <c r="M9" s="15"/>
      <c r="N9" s="16"/>
    </row>
    <row r="10" spans="1:21" ht="96">
      <c r="A10" s="36" t="s">
        <v>17</v>
      </c>
      <c r="B10" s="36" t="s">
        <v>18</v>
      </c>
      <c r="C10" s="37" t="s">
        <v>19</v>
      </c>
      <c r="D10" s="36" t="s">
        <v>20</v>
      </c>
      <c r="E10" s="36" t="s">
        <v>21</v>
      </c>
      <c r="F10" s="38" t="s">
        <v>22</v>
      </c>
      <c r="G10" s="36" t="s">
        <v>23</v>
      </c>
      <c r="H10" s="38" t="s">
        <v>24</v>
      </c>
      <c r="I10" s="39" t="s">
        <v>25</v>
      </c>
      <c r="J10" s="39" t="s">
        <v>26</v>
      </c>
      <c r="K10" s="39" t="s">
        <v>27</v>
      </c>
      <c r="L10" s="40" t="s">
        <v>28</v>
      </c>
      <c r="M10" s="40" t="s">
        <v>29</v>
      </c>
      <c r="N10" s="38" t="s">
        <v>3</v>
      </c>
      <c r="R10" s="31"/>
      <c r="S10" s="31"/>
    </row>
    <row r="11" spans="1:21" s="111" customFormat="1" ht="188" customHeight="1">
      <c r="A11" s="88" t="s">
        <v>40</v>
      </c>
      <c r="B11" s="88"/>
      <c r="C11" s="43" t="s">
        <v>41</v>
      </c>
      <c r="D11" s="45" t="s">
        <v>93</v>
      </c>
      <c r="E11" s="45" t="s">
        <v>96</v>
      </c>
      <c r="F11" s="44" t="s">
        <v>38</v>
      </c>
      <c r="G11" s="46" t="s">
        <v>39</v>
      </c>
      <c r="H11" s="47" t="s">
        <v>35</v>
      </c>
      <c r="I11" s="98">
        <v>705</v>
      </c>
      <c r="J11" s="41">
        <v>0</v>
      </c>
      <c r="K11" s="41">
        <f t="shared" ref="K11" si="0">I11-J11</f>
        <v>705</v>
      </c>
      <c r="L11" s="89">
        <v>0</v>
      </c>
      <c r="M11" s="42">
        <f t="shared" ref="M11" si="1">K11*L11</f>
        <v>0</v>
      </c>
      <c r="N11" s="99"/>
      <c r="P11" s="111">
        <v>3654</v>
      </c>
      <c r="Q11" s="111">
        <v>10793</v>
      </c>
      <c r="R11" s="111">
        <v>20547</v>
      </c>
      <c r="S11" s="111">
        <v>17187</v>
      </c>
      <c r="T11" s="111">
        <v>8414</v>
      </c>
      <c r="U11" s="111">
        <v>2511</v>
      </c>
    </row>
    <row r="12" spans="1:21" s="111" customFormat="1" ht="275.5" customHeight="1">
      <c r="A12" s="88"/>
      <c r="B12" s="88"/>
      <c r="C12" s="43"/>
      <c r="D12" s="45"/>
      <c r="E12" s="45"/>
      <c r="F12" s="44"/>
      <c r="G12" s="46"/>
      <c r="H12" s="47"/>
      <c r="I12" s="98"/>
      <c r="J12" s="41"/>
      <c r="K12" s="41"/>
      <c r="L12" s="89"/>
      <c r="M12" s="42"/>
      <c r="N12" s="99"/>
    </row>
    <row r="13" spans="1:21" ht="21.75" customHeight="1">
      <c r="A13" s="48"/>
      <c r="B13" s="48"/>
      <c r="C13" s="49"/>
      <c r="D13" s="50"/>
      <c r="E13" s="50"/>
      <c r="F13" s="51"/>
      <c r="G13" s="52"/>
      <c r="H13" s="48"/>
      <c r="I13" s="53"/>
      <c r="J13" s="53"/>
      <c r="K13" s="53"/>
      <c r="L13" s="54"/>
      <c r="M13" s="55"/>
      <c r="N13" s="56"/>
    </row>
    <row r="14" spans="1:21" ht="33.65" customHeight="1">
      <c r="A14" s="57"/>
      <c r="B14" s="57"/>
      <c r="C14" s="58"/>
      <c r="D14" s="57"/>
      <c r="E14" s="57"/>
      <c r="F14" s="57"/>
      <c r="G14" s="59"/>
      <c r="H14" s="71" t="s">
        <v>30</v>
      </c>
      <c r="I14" s="60">
        <f>SUM(I11:I13)</f>
        <v>705</v>
      </c>
      <c r="J14" s="61"/>
      <c r="K14" s="60">
        <f>SUM(K11:K13)</f>
        <v>705</v>
      </c>
      <c r="L14" s="62"/>
      <c r="M14" s="63">
        <f>SUM(M11:M13)</f>
        <v>0</v>
      </c>
      <c r="N14" s="64"/>
    </row>
    <row r="15" spans="1:21" ht="21.75" customHeight="1">
      <c r="A15" s="65"/>
      <c r="B15" s="65"/>
      <c r="C15" s="66"/>
      <c r="D15" s="67"/>
      <c r="E15" s="67"/>
      <c r="F15" s="67"/>
      <c r="G15" s="68"/>
      <c r="H15" s="64"/>
      <c r="I15" s="64"/>
      <c r="J15" s="64"/>
      <c r="K15" s="64"/>
      <c r="L15" s="69"/>
      <c r="M15" s="69"/>
      <c r="N15" s="64"/>
    </row>
    <row r="16" spans="1:21" ht="21.75" customHeight="1">
      <c r="A16" s="117" t="s">
        <v>31</v>
      </c>
      <c r="B16" s="117"/>
      <c r="C16" s="70"/>
      <c r="D16" s="71"/>
      <c r="E16" s="118" t="s">
        <v>32</v>
      </c>
      <c r="F16" s="118"/>
      <c r="G16" s="118"/>
      <c r="H16" s="72"/>
      <c r="I16" s="73"/>
      <c r="J16" s="73"/>
      <c r="K16" s="73"/>
      <c r="L16" s="116" t="s">
        <v>33</v>
      </c>
      <c r="M16" s="116"/>
      <c r="N16" s="64"/>
    </row>
    <row r="17" spans="1:10" ht="21.75" customHeight="1">
      <c r="A17" s="80"/>
      <c r="B17" s="75"/>
      <c r="C17" s="76"/>
      <c r="D17" s="74"/>
      <c r="E17" s="74"/>
      <c r="F17" s="74"/>
      <c r="G17" s="77"/>
      <c r="H17" s="78"/>
      <c r="I17" s="78"/>
      <c r="J17" s="78"/>
    </row>
    <row r="18" spans="1:10" ht="21.75" customHeight="1">
      <c r="A18" s="80"/>
      <c r="B18" s="75"/>
      <c r="C18" s="76"/>
      <c r="D18" s="74"/>
      <c r="E18" s="74"/>
      <c r="F18" s="74"/>
      <c r="G18" s="77"/>
      <c r="H18" s="78"/>
      <c r="I18" s="78">
        <f>I11-33</f>
        <v>672</v>
      </c>
      <c r="J18" s="78"/>
    </row>
    <row r="19" spans="1:10" ht="21.75" customHeight="1">
      <c r="A19" s="80"/>
      <c r="B19" s="76"/>
      <c r="C19" s="76"/>
      <c r="D19" s="74"/>
      <c r="E19" s="74"/>
      <c r="F19" s="74"/>
      <c r="G19" s="81"/>
      <c r="H19" s="82"/>
      <c r="I19" s="74">
        <f>3637+930</f>
        <v>4567</v>
      </c>
      <c r="J19" s="78"/>
    </row>
    <row r="20" spans="1:10" ht="21.75" customHeight="1">
      <c r="A20" s="84"/>
      <c r="B20" s="83"/>
      <c r="C20" s="75"/>
      <c r="D20" s="78"/>
      <c r="E20" s="84"/>
      <c r="F20" s="84"/>
      <c r="G20" s="85"/>
      <c r="H20" s="86"/>
      <c r="I20" s="86"/>
      <c r="J20" s="78"/>
    </row>
    <row r="21" spans="1:10" ht="21.75" customHeight="1">
      <c r="F21" s="7">
        <f>306*0.6</f>
        <v>183.6</v>
      </c>
    </row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3.25" customHeight="1"/>
    <row r="59" ht="23.25" customHeight="1"/>
    <row r="60" ht="23.25" customHeight="1"/>
    <row r="61" ht="23.25" customHeight="1"/>
  </sheetData>
  <mergeCells count="12">
    <mergeCell ref="B7:C7"/>
    <mergeCell ref="F7:G7"/>
    <mergeCell ref="H7:I7"/>
    <mergeCell ref="F5:G5"/>
    <mergeCell ref="H5:I5"/>
    <mergeCell ref="F6:G6"/>
    <mergeCell ref="F8:G8"/>
    <mergeCell ref="H8:I8"/>
    <mergeCell ref="L16:M16"/>
    <mergeCell ref="A16:B16"/>
    <mergeCell ref="E16:G16"/>
    <mergeCell ref="B8:C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806A2-5B37-4728-9476-8761A9203495}">
  <dimension ref="A1:U14"/>
  <sheetViews>
    <sheetView view="pageBreakPreview" zoomScale="70" zoomScaleNormal="100" zoomScaleSheetLayoutView="70" workbookViewId="0">
      <selection activeCell="G7" sqref="G7"/>
    </sheetView>
  </sheetViews>
  <sheetFormatPr defaultRowHeight="14.5"/>
  <cols>
    <col min="1" max="1" width="20" customWidth="1"/>
    <col min="2" max="2" width="15" hidden="1" customWidth="1"/>
    <col min="3" max="3" width="21.1796875" customWidth="1"/>
    <col min="4" max="4" width="19.7265625" customWidth="1"/>
    <col min="5" max="5" width="28.453125" style="104" customWidth="1"/>
    <col min="6" max="6" width="15.453125" customWidth="1"/>
    <col min="7" max="7" width="13.81640625" customWidth="1"/>
    <col min="8" max="12" width="10.26953125" customWidth="1"/>
  </cols>
  <sheetData>
    <row r="1" spans="1:21">
      <c r="H1">
        <f>SUBTOTAL(9,H3:H14)</f>
        <v>300</v>
      </c>
      <c r="L1">
        <f>SUBTOTAL(9,L3:L14)</f>
        <v>705</v>
      </c>
    </row>
    <row r="2" spans="1:21" s="101" customFormat="1" ht="51.75" customHeight="1">
      <c r="A2" s="103" t="s">
        <v>54</v>
      </c>
      <c r="B2" s="103" t="s">
        <v>53</v>
      </c>
      <c r="C2" s="102" t="s">
        <v>42</v>
      </c>
      <c r="D2" s="102" t="s">
        <v>43</v>
      </c>
      <c r="E2" s="102" t="s">
        <v>94</v>
      </c>
      <c r="F2" s="102" t="s">
        <v>95</v>
      </c>
      <c r="G2" s="102" t="s">
        <v>44</v>
      </c>
      <c r="H2" s="100" t="s">
        <v>51</v>
      </c>
      <c r="I2" s="100" t="s">
        <v>52</v>
      </c>
      <c r="J2" s="100" t="s">
        <v>55</v>
      </c>
      <c r="K2" s="100" t="s">
        <v>56</v>
      </c>
      <c r="L2" s="102" t="s">
        <v>57</v>
      </c>
    </row>
    <row r="3" spans="1:21" s="105" customFormat="1" ht="34" customHeight="1">
      <c r="A3" s="110" t="s">
        <v>88</v>
      </c>
      <c r="B3" s="105" t="s">
        <v>89</v>
      </c>
      <c r="C3" s="106" t="s">
        <v>71</v>
      </c>
      <c r="D3" s="106" t="s">
        <v>72</v>
      </c>
      <c r="E3" s="107" t="s">
        <v>60</v>
      </c>
      <c r="F3" s="106" t="s">
        <v>61</v>
      </c>
      <c r="G3" s="106" t="s">
        <v>49</v>
      </c>
      <c r="H3" s="105">
        <v>6</v>
      </c>
      <c r="I3" s="105">
        <f>ROUNDUP(H3*20%,0)</f>
        <v>2</v>
      </c>
      <c r="J3" s="105">
        <f>SUM(H3:I3)*2</f>
        <v>16</v>
      </c>
      <c r="K3" s="105">
        <f>ROUNDUP((H3/40)*2,0)</f>
        <v>1</v>
      </c>
      <c r="L3" s="105">
        <f>J3+K3</f>
        <v>17</v>
      </c>
    </row>
    <row r="4" spans="1:21" s="105" customFormat="1" ht="34" customHeight="1">
      <c r="A4" s="110" t="s">
        <v>88</v>
      </c>
      <c r="B4" s="105" t="s">
        <v>89</v>
      </c>
      <c r="C4" s="106" t="s">
        <v>67</v>
      </c>
      <c r="D4" s="106" t="s">
        <v>68</v>
      </c>
      <c r="E4" s="107" t="s">
        <v>60</v>
      </c>
      <c r="F4" s="106" t="s">
        <v>61</v>
      </c>
      <c r="G4" s="106" t="s">
        <v>47</v>
      </c>
      <c r="H4" s="105">
        <v>27</v>
      </c>
      <c r="I4" s="105">
        <f t="shared" ref="I4:I11" si="0">ROUNDUP(H4*10%,0)</f>
        <v>3</v>
      </c>
      <c r="J4" s="105">
        <f>SUM(H4:I4)*2</f>
        <v>60</v>
      </c>
      <c r="K4" s="105">
        <f t="shared" ref="K4:K14" si="1">ROUNDUP((H4/40)*2,0)</f>
        <v>2</v>
      </c>
      <c r="L4" s="105">
        <f>J4+K4</f>
        <v>62</v>
      </c>
    </row>
    <row r="5" spans="1:21" s="105" customFormat="1" ht="34" customHeight="1">
      <c r="A5" s="110" t="s">
        <v>88</v>
      </c>
      <c r="B5" s="105" t="s">
        <v>89</v>
      </c>
      <c r="C5" s="106" t="s">
        <v>65</v>
      </c>
      <c r="D5" s="106" t="s">
        <v>66</v>
      </c>
      <c r="E5" s="107" t="s">
        <v>60</v>
      </c>
      <c r="F5" s="106" t="s">
        <v>61</v>
      </c>
      <c r="G5" s="106" t="s">
        <v>46</v>
      </c>
      <c r="H5" s="105">
        <v>61</v>
      </c>
      <c r="I5" s="105">
        <f t="shared" si="0"/>
        <v>7</v>
      </c>
      <c r="J5" s="105">
        <f>SUM(H5:I5)*2</f>
        <v>136</v>
      </c>
      <c r="K5" s="105">
        <f t="shared" si="1"/>
        <v>4</v>
      </c>
      <c r="L5" s="105">
        <f>J5+K5</f>
        <v>140</v>
      </c>
      <c r="O5" s="105">
        <v>5</v>
      </c>
      <c r="P5" s="105">
        <v>39</v>
      </c>
      <c r="Q5" s="105">
        <v>28</v>
      </c>
      <c r="R5" s="105">
        <v>20</v>
      </c>
      <c r="S5" s="105">
        <v>13</v>
      </c>
      <c r="T5" s="105">
        <v>6</v>
      </c>
      <c r="U5" s="105">
        <v>15</v>
      </c>
    </row>
    <row r="6" spans="1:21" s="105" customFormat="1" ht="34" customHeight="1">
      <c r="A6" s="110" t="s">
        <v>88</v>
      </c>
      <c r="B6" s="105" t="s">
        <v>89</v>
      </c>
      <c r="C6" s="106" t="s">
        <v>63</v>
      </c>
      <c r="D6" s="106" t="s">
        <v>64</v>
      </c>
      <c r="E6" s="107" t="s">
        <v>60</v>
      </c>
      <c r="F6" s="106" t="s">
        <v>61</v>
      </c>
      <c r="G6" s="106" t="s">
        <v>45</v>
      </c>
      <c r="H6" s="105">
        <v>48</v>
      </c>
      <c r="I6" s="105">
        <f t="shared" si="0"/>
        <v>5</v>
      </c>
      <c r="J6" s="105">
        <f>SUM(H6:I6)*2</f>
        <v>106</v>
      </c>
      <c r="K6" s="105">
        <f t="shared" si="1"/>
        <v>3</v>
      </c>
      <c r="L6" s="105">
        <f>J6+K6</f>
        <v>109</v>
      </c>
    </row>
    <row r="7" spans="1:21" s="105" customFormat="1" ht="34" customHeight="1">
      <c r="A7" s="110" t="s">
        <v>88</v>
      </c>
      <c r="B7" s="105" t="s">
        <v>89</v>
      </c>
      <c r="C7" s="106" t="s">
        <v>69</v>
      </c>
      <c r="D7" s="106" t="s">
        <v>70</v>
      </c>
      <c r="E7" s="107" t="s">
        <v>60</v>
      </c>
      <c r="F7" s="106" t="s">
        <v>61</v>
      </c>
      <c r="G7" s="106" t="s">
        <v>48</v>
      </c>
      <c r="H7" s="105">
        <v>38</v>
      </c>
      <c r="I7" s="105">
        <f t="shared" si="0"/>
        <v>4</v>
      </c>
      <c r="J7" s="105">
        <f t="shared" ref="J7:J14" si="2">SUM(H7:I7)*2</f>
        <v>84</v>
      </c>
      <c r="K7" s="105">
        <f t="shared" si="1"/>
        <v>2</v>
      </c>
      <c r="L7" s="105">
        <f t="shared" ref="L7:L14" si="3">J7+K7</f>
        <v>86</v>
      </c>
    </row>
    <row r="8" spans="1:21" s="105" customFormat="1" ht="34" customHeight="1">
      <c r="A8" s="110" t="s">
        <v>88</v>
      </c>
      <c r="B8" s="105" t="s">
        <v>89</v>
      </c>
      <c r="C8" s="106" t="s">
        <v>73</v>
      </c>
      <c r="D8" s="106" t="s">
        <v>74</v>
      </c>
      <c r="E8" s="107" t="s">
        <v>60</v>
      </c>
      <c r="F8" s="106" t="s">
        <v>61</v>
      </c>
      <c r="G8" s="106" t="s">
        <v>50</v>
      </c>
      <c r="H8" s="105">
        <v>15</v>
      </c>
      <c r="I8" s="105">
        <f t="shared" ref="I8" si="4">ROUNDUP(H8*20%,0)</f>
        <v>3</v>
      </c>
      <c r="J8" s="105">
        <f t="shared" si="2"/>
        <v>36</v>
      </c>
      <c r="K8" s="105">
        <f t="shared" si="1"/>
        <v>1</v>
      </c>
      <c r="L8" s="105">
        <f t="shared" si="3"/>
        <v>37</v>
      </c>
    </row>
    <row r="9" spans="1:21" s="105" customFormat="1" ht="34" customHeight="1">
      <c r="A9" s="105" t="s">
        <v>87</v>
      </c>
      <c r="B9" s="105" t="s">
        <v>90</v>
      </c>
      <c r="C9" s="106" t="s">
        <v>85</v>
      </c>
      <c r="D9" s="106" t="s">
        <v>86</v>
      </c>
      <c r="E9" s="107" t="s">
        <v>62</v>
      </c>
      <c r="F9" s="106" t="s">
        <v>61</v>
      </c>
      <c r="G9" s="106" t="s">
        <v>59</v>
      </c>
      <c r="H9" s="105">
        <v>5</v>
      </c>
      <c r="I9" s="105">
        <f>ROUNDUP(H9*20%,0)+1</f>
        <v>2</v>
      </c>
      <c r="J9" s="105">
        <f>SUM(H9:I9)*2</f>
        <v>14</v>
      </c>
      <c r="K9" s="105">
        <f t="shared" si="1"/>
        <v>1</v>
      </c>
      <c r="L9" s="105">
        <f>J9+K9</f>
        <v>15</v>
      </c>
    </row>
    <row r="10" spans="1:21" s="105" customFormat="1" ht="34" customHeight="1">
      <c r="A10" s="105" t="s">
        <v>87</v>
      </c>
      <c r="B10" s="105" t="s">
        <v>90</v>
      </c>
      <c r="C10" s="106" t="s">
        <v>83</v>
      </c>
      <c r="D10" s="106" t="s">
        <v>84</v>
      </c>
      <c r="E10" s="107" t="s">
        <v>62</v>
      </c>
      <c r="F10" s="106" t="s">
        <v>61</v>
      </c>
      <c r="G10" s="106" t="s">
        <v>49</v>
      </c>
      <c r="H10" s="105">
        <v>38</v>
      </c>
      <c r="I10" s="105">
        <f t="shared" si="0"/>
        <v>4</v>
      </c>
      <c r="J10" s="105">
        <f>SUM(H10:I10)*2</f>
        <v>84</v>
      </c>
      <c r="K10" s="105">
        <f t="shared" si="1"/>
        <v>2</v>
      </c>
      <c r="L10" s="105">
        <f>J10+K10</f>
        <v>86</v>
      </c>
    </row>
    <row r="11" spans="1:21" s="105" customFormat="1" ht="34" customHeight="1">
      <c r="A11" s="105" t="s">
        <v>87</v>
      </c>
      <c r="B11" s="105" t="s">
        <v>90</v>
      </c>
      <c r="C11" s="106" t="s">
        <v>79</v>
      </c>
      <c r="D11" s="106" t="s">
        <v>80</v>
      </c>
      <c r="E11" s="107" t="s">
        <v>62</v>
      </c>
      <c r="F11" s="106" t="s">
        <v>61</v>
      </c>
      <c r="G11" s="106" t="s">
        <v>47</v>
      </c>
      <c r="H11" s="105">
        <v>26</v>
      </c>
      <c r="I11" s="105">
        <f t="shared" si="0"/>
        <v>3</v>
      </c>
      <c r="J11" s="105">
        <f>SUM(H11:I11)*2</f>
        <v>58</v>
      </c>
      <c r="K11" s="105">
        <f t="shared" si="1"/>
        <v>2</v>
      </c>
      <c r="L11" s="105">
        <f>J11+K11</f>
        <v>60</v>
      </c>
    </row>
    <row r="12" spans="1:21" s="105" customFormat="1" ht="34" customHeight="1">
      <c r="A12" s="105" t="s">
        <v>87</v>
      </c>
      <c r="B12" s="105" t="s">
        <v>90</v>
      </c>
      <c r="C12" s="106" t="s">
        <v>77</v>
      </c>
      <c r="D12" s="106" t="s">
        <v>78</v>
      </c>
      <c r="E12" s="107" t="s">
        <v>62</v>
      </c>
      <c r="F12" s="106" t="s">
        <v>61</v>
      </c>
      <c r="G12" s="106" t="s">
        <v>46</v>
      </c>
      <c r="H12" s="105">
        <v>19</v>
      </c>
      <c r="I12" s="105">
        <f t="shared" ref="I12:I13" si="5">ROUNDUP(H12*20%,0)</f>
        <v>4</v>
      </c>
      <c r="J12" s="105">
        <f>SUM(H12:I12)*2</f>
        <v>46</v>
      </c>
      <c r="K12" s="105">
        <f t="shared" si="1"/>
        <v>1</v>
      </c>
      <c r="L12" s="105">
        <f>J12+K12</f>
        <v>47</v>
      </c>
    </row>
    <row r="13" spans="1:21" s="105" customFormat="1" ht="34" customHeight="1">
      <c r="A13" s="105" t="s">
        <v>87</v>
      </c>
      <c r="B13" s="105" t="s">
        <v>90</v>
      </c>
      <c r="C13" s="106" t="s">
        <v>75</v>
      </c>
      <c r="D13" s="106" t="s">
        <v>76</v>
      </c>
      <c r="E13" s="107" t="s">
        <v>62</v>
      </c>
      <c r="F13" s="106" t="s">
        <v>61</v>
      </c>
      <c r="G13" s="106" t="s">
        <v>45</v>
      </c>
      <c r="H13" s="105">
        <v>12</v>
      </c>
      <c r="I13" s="105">
        <f t="shared" si="5"/>
        <v>3</v>
      </c>
      <c r="J13" s="105">
        <f t="shared" si="2"/>
        <v>30</v>
      </c>
      <c r="K13" s="105">
        <f t="shared" si="1"/>
        <v>1</v>
      </c>
      <c r="L13" s="105">
        <f t="shared" si="3"/>
        <v>31</v>
      </c>
    </row>
    <row r="14" spans="1:21" s="105" customFormat="1" ht="34" customHeight="1">
      <c r="A14" s="105" t="s">
        <v>87</v>
      </c>
      <c r="B14" s="105" t="s">
        <v>90</v>
      </c>
      <c r="C14" s="106" t="s">
        <v>81</v>
      </c>
      <c r="D14" s="106" t="s">
        <v>82</v>
      </c>
      <c r="E14" s="107" t="s">
        <v>62</v>
      </c>
      <c r="F14" s="106" t="s">
        <v>61</v>
      </c>
      <c r="G14" s="106" t="s">
        <v>48</v>
      </c>
      <c r="H14" s="105">
        <v>5</v>
      </c>
      <c r="I14" s="105">
        <f>ROUNDUP(H14*20%,0)+1</f>
        <v>2</v>
      </c>
      <c r="J14" s="105">
        <f t="shared" si="2"/>
        <v>14</v>
      </c>
      <c r="K14" s="105">
        <f t="shared" si="1"/>
        <v>1</v>
      </c>
      <c r="L14" s="105">
        <f t="shared" si="3"/>
        <v>15</v>
      </c>
    </row>
  </sheetData>
  <autoFilter ref="A2:P14" xr:uid="{845806A2-5B37-4728-9476-8761A9203495}"/>
  <pageMargins left="0.7" right="0.7" top="0.75" bottom="0.75" header="0.3" footer="0.3"/>
  <pageSetup paperSize="9" scale="67" orientation="landscape" r:id="rId1"/>
  <headerFooter>
    <oddHeader>&amp;BBarcodes&amp;B</oddHeader>
    <evenHeader>&amp;D
RAPHARACING\RACHEL.GRAHAM
Page &amp;P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f347bc096aa37a40e30d38cbaa9ee4b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615f5c31b9545b5017a8a03a9d9eaea9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4A9963-FB95-4653-90DC-49354D750875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9F70DF46-229D-4490-B2C5-DAE8052A4B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908CEA-99AD-4541-A415-314D04F5A5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PO</vt:lpstr>
      <vt:lpstr>Barcodes</vt:lpstr>
      <vt:lpstr>Barcodes!Print_Area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Quy To Ngoc Thanh</cp:lastModifiedBy>
  <cp:lastPrinted>2025-10-30T03:19:40Z</cp:lastPrinted>
  <dcterms:created xsi:type="dcterms:W3CDTF">2020-11-11T02:21:38Z</dcterms:created>
  <dcterms:modified xsi:type="dcterms:W3CDTF">2025-11-06T03:31:08Z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