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(1)/3-SS25/2-PRODUCTION/4-INTERNAL-PURCHASE-ORDER/4-2-TRIM-ORDER/TRIM-PO/DRAFT-PO/AMANI TEAM/"/>
    </mc:Choice>
  </mc:AlternateContent>
  <xr:revisionPtr revIDLastSave="1097" documentId="13_ncr:1_{060FD0D6-5963-4740-8591-6C5A8FB05237}" xr6:coauthVersionLast="47" xr6:coauthVersionMax="47" xr10:uidLastSave="{9B60F27A-56FA-43F8-A0AF-9A39358E947C}"/>
  <bookViews>
    <workbookView xWindow="-120" yWindow="-120" windowWidth="20730" windowHeight="11040" xr2:uid="{00000000-000D-0000-FFFF-FFFF00000000}"/>
  </bookViews>
  <sheets>
    <sheet name="PO" sheetId="2" r:id="rId1"/>
    <sheet name="DETAIL 2" sheetId="5" r:id="rId2"/>
  </sheets>
  <definedNames>
    <definedName name="_xlnm._FilterDatabase" localSheetId="1" hidden="1">'DETAIL 2'!$A$4:$P$8</definedName>
    <definedName name="_xlnm._FilterDatabase" localSheetId="0" hidden="1">PO!$A$10:$U$10</definedName>
    <definedName name="_xlnm.Print_Area" localSheetId="1">'DETAIL 2'!$A$1:$P$8</definedName>
    <definedName name="_xlnm.Print_Area" localSheetId="0">PO!$A$1:$N$16</definedName>
    <definedName name="_xlnm.Print_Titles" localSheetId="1">'DETAIL 2'!$4:$4</definedName>
    <definedName name="_xlnm.Print_Titles" localSheetId="0">PO!$4:$10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" i="5" l="1"/>
  <c r="K7" i="5"/>
  <c r="F14" i="5" l="1"/>
  <c r="F13" i="5"/>
  <c r="I8" i="5"/>
  <c r="I14" i="2"/>
  <c r="O12" i="2" l="1"/>
  <c r="O11" i="2"/>
  <c r="K15" i="5"/>
  <c r="I10" i="5" l="1"/>
  <c r="J5" i="5" l="1"/>
  <c r="K5" i="5" s="1"/>
  <c r="J7" i="5" l="1"/>
  <c r="A7" i="5"/>
  <c r="J6" i="5"/>
  <c r="A6" i="5"/>
  <c r="K12" i="2" l="1"/>
  <c r="M12" i="2" s="1"/>
  <c r="K8" i="5" l="1"/>
  <c r="J8" i="5"/>
  <c r="A5" i="5"/>
  <c r="K11" i="2" l="1"/>
  <c r="M11" i="2" l="1"/>
  <c r="H8" i="2"/>
  <c r="H7" i="2" l="1"/>
  <c r="K14" i="2" l="1"/>
  <c r="M14" i="2" l="1"/>
</calcChain>
</file>

<file path=xl/sharedStrings.xml><?xml version="1.0" encoding="utf-8"?>
<sst xmlns="http://schemas.openxmlformats.org/spreadsheetml/2006/main" count="89" uniqueCount="75">
  <si>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</si>
  <si>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</si>
  <si>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</si>
  <si>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</si>
  <si>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</si>
  <si>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</si>
  <si>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</si>
  <si>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</si>
  <si>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</si>
  <si>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</si>
  <si>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</si>
  <si>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</si>
  <si>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</si>
  <si>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</si>
  <si>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</si>
  <si>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</si>
  <si>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</si>
  <si>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</si>
  <si>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</si>
  <si>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</si>
  <si>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</si>
  <si>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</si>
  <si>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</si>
  <si>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</si>
  <si>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</si>
  <si>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</si>
  <si>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</si>
  <si>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</si>
  <si>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</si>
  <si>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</si>
  <si>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</si>
  <si>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</si>
  <si>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</si>
  <si>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</si>
  <si>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</si>
  <si>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</si>
  <si>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</si>
  <si>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</si>
  <si>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BASIC BLACK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</si>
  <si>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</si>
  <si>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</si>
  <si>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</si>
  <si>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</si>
  <si>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</si>
  <si>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</si>
  <si>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</si>
  <si>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</si>
  <si>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</si>
  <si>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</si>
  <si>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</si>
  <si>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SS TEE</t>
  </si>
  <si>
    <t>ALL STYLES</t>
  </si>
  <si>
    <t>AS CUSTOMER APPROVED</t>
  </si>
  <si>
    <t>RAPHA
CARE LBL</t>
  </si>
  <si>
    <t>R12  SS25  G2773</t>
  </si>
  <si>
    <t>CARE LABEL
100% ORGANIC COTTON</t>
  </si>
  <si>
    <t>BASIC WHITE</t>
  </si>
  <si>
    <t>PLM</t>
  </si>
  <si>
    <t>SKU</t>
  </si>
  <si>
    <t>RAPHA BLK CARE LBL R</t>
  </si>
  <si>
    <t>CARE INSTRUCTIONS</t>
  </si>
  <si>
    <t>RAPHA WHT CARE LBL R</t>
  </si>
  <si>
    <t>C0046-SST234</t>
  </si>
  <si>
    <t>C0046-SST235</t>
  </si>
  <si>
    <t>C0046-CRW048</t>
  </si>
  <si>
    <t>CREW NECK</t>
  </si>
  <si>
    <t>Men's Cotton T-Shirt</t>
  </si>
  <si>
    <t>Women's Cotton T-Shirt</t>
  </si>
  <si>
    <t>Cotton Sweatshirt</t>
  </si>
  <si>
    <t>SS25M50151TEE</t>
  </si>
  <si>
    <t>SS25W50145TEE</t>
  </si>
  <si>
    <t>SS25M50152TOP</t>
  </si>
  <si>
    <t>X</t>
  </si>
  <si>
    <t>SS25 - AMANI TEAM</t>
  </si>
  <si>
    <t>100% ORGANIC COTTON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</si>
</sst>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7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4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476250</xdr:colOff>
      <xdr:row>4</xdr:row>
      <xdr:rowOff>114300</xdr:rowOff>
    </xdr:from>
    <xdr:to>
      <xdr:col>15</xdr:col>
      <xdr:colOff>114300</xdr:colOff>
      <xdr:row>6</xdr:row>
      <xdr:rowOff>1038225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20975" y="1143000"/>
          <a:ext cx="1466850" cy="3171825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6</xdr:row>
      <xdr:rowOff>323850</xdr:rowOff>
    </xdr:from>
    <xdr:to>
      <xdr:col>12</xdr:col>
      <xdr:colOff>169731</xdr:colOff>
      <xdr:row>6</xdr:row>
      <xdr:rowOff>800100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E31B1A-45C0-AB2B-33AC-B75CECC28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44475" y="3600450"/>
          <a:ext cx="2169981" cy="47625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38101</xdr:colOff>
      <xdr:row>4</xdr:row>
      <xdr:rowOff>361951</xdr:rowOff>
    </xdr:from>
    <xdr:to>
      <xdr:col>11</xdr:col>
      <xdr:colOff>2038351</xdr:colOff>
      <xdr:row>4</xdr:row>
      <xdr:rowOff>810167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D42E025-A18E-1CCC-9554-2A6E9B22E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06376" y="1390651"/>
          <a:ext cx="2000250" cy="448216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123825</xdr:colOff>
      <xdr:row>5</xdr:row>
      <xdr:rowOff>285750</xdr:rowOff>
    </xdr:from>
    <xdr:to>
      <xdr:col>12</xdr:col>
      <xdr:colOff>224517</xdr:colOff>
      <xdr:row>5</xdr:row>
      <xdr:rowOff>714375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862DCA5-F61C-6F8E-2548-7DD53988A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92100" y="2438400"/>
          <a:ext cx="2177142" cy="428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1"/>
  <sheetViews>
    <sheetView tabSelected="1" view="pageBreakPreview" topLeftCell="A8" zoomScale="55" zoomScaleNormal="55" zoomScaleSheetLayoutView="55" zoomScalePageLayoutView="55" workbookViewId="0">
      <selection activeCell="I12" sqref="I12"/>
    </sheetView>
  </sheetViews>
  <sheetFormatPr defaultColWidth="9.28515625" defaultRowHeight="24"/>
  <cols>
    <col min="1" max="1" width="27" style="84" customWidth="1"/>
    <col min="2" max="2" width="14.5703125" style="7" customWidth="1"/>
    <col min="3" max="3" width="28.7109375" style="7" customWidth="1"/>
    <col min="4" max="4" width="27.5703125" style="7" customWidth="1"/>
    <col min="5" max="5" width="21.42578125" style="7" customWidth="1"/>
    <col min="6" max="6" width="20.140625" style="7" customWidth="1"/>
    <col min="7" max="7" width="23.85546875" style="77" customWidth="1"/>
    <col min="8" max="8" width="12.85546875" style="7" customWidth="1"/>
    <col min="9" max="9" width="20" style="7" customWidth="1"/>
    <col min="10" max="10" width="12.28515625" style="7" customWidth="1"/>
    <col min="11" max="11" width="18" style="7" customWidth="1"/>
    <col min="12" max="12" width="23" style="69" customWidth="1"/>
    <col min="13" max="13" width="27.7109375" style="69" customWidth="1"/>
    <col min="14" max="14" width="31.85546875" style="7" customWidth="1"/>
    <col min="15" max="15" width="13.28515625" style="7" bestFit="1" customWidth="1"/>
    <col min="16" max="16" width="13.7109375" style="7" bestFit="1" customWidth="1"/>
    <col min="17" max="16384" width="9.285156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08" t="s">
        <v>39</v>
      </c>
      <c r="D5" s="108"/>
      <c r="E5" s="17"/>
      <c r="F5" s="110" t="s">
        <v>6</v>
      </c>
      <c r="G5" s="111"/>
      <c r="H5" s="118" t="s">
        <v>36</v>
      </c>
      <c r="I5" s="119"/>
      <c r="J5" s="18"/>
      <c r="K5" s="18"/>
      <c r="L5" s="19"/>
      <c r="M5" s="20" t="s">
        <v>7</v>
      </c>
      <c r="N5" s="21"/>
    </row>
    <row r="6" spans="1:19" ht="30.75" customHeight="1">
      <c r="A6" s="81" t="s">
        <v>8</v>
      </c>
      <c r="B6" s="22"/>
      <c r="D6" s="23"/>
      <c r="E6" s="17"/>
      <c r="F6" s="110" t="s">
        <v>9</v>
      </c>
      <c r="G6" s="111"/>
      <c r="H6" s="120" t="s">
        <v>73</v>
      </c>
      <c r="I6" s="121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09"/>
      <c r="C7" s="109"/>
      <c r="D7" s="25"/>
      <c r="E7" s="17"/>
      <c r="F7" s="110" t="s">
        <v>12</v>
      </c>
      <c r="G7" s="111"/>
      <c r="H7" s="112">
        <f>N5+20</f>
        <v>20</v>
      </c>
      <c r="I7" s="113"/>
      <c r="J7" s="18"/>
      <c r="K7" s="18"/>
      <c r="L7" s="19"/>
      <c r="M7" s="20" t="s">
        <v>13</v>
      </c>
      <c r="N7" s="26" t="s">
        <v>54</v>
      </c>
    </row>
    <row r="8" spans="1:19" ht="30.75" customHeight="1">
      <c r="A8" s="82" t="s">
        <v>14</v>
      </c>
      <c r="B8" s="117"/>
      <c r="C8" s="117"/>
      <c r="D8" s="27"/>
      <c r="E8" s="17"/>
      <c r="F8" s="110" t="s">
        <v>15</v>
      </c>
      <c r="G8" s="111"/>
      <c r="H8" s="112">
        <f>N5+30</f>
        <v>30</v>
      </c>
      <c r="I8" s="113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51</v>
      </c>
      <c r="B11" s="87"/>
      <c r="C11" s="87" t="s">
        <v>55</v>
      </c>
      <c r="D11" s="87" t="s">
        <v>52</v>
      </c>
      <c r="E11" s="87" t="s">
        <v>52</v>
      </c>
      <c r="F11" s="88" t="s">
        <v>53</v>
      </c>
      <c r="G11" s="89" t="s">
        <v>38</v>
      </c>
      <c r="H11" s="90" t="s">
        <v>35</v>
      </c>
      <c r="I11" s="92">
        <v>45</v>
      </c>
      <c r="J11" s="91">
        <v>0</v>
      </c>
      <c r="K11" s="91">
        <f t="shared" ref="K11" si="0">I11-J11</f>
        <v>45</v>
      </c>
      <c r="L11" s="103"/>
      <c r="M11" s="104">
        <f t="shared" ref="M11" si="1">K11*L11</f>
        <v>0</v>
      </c>
      <c r="N11" s="85"/>
      <c r="O11" s="7">
        <f>688+5</f>
        <v>693</v>
      </c>
    </row>
    <row r="12" spans="1:19" ht="158.25" customHeight="1">
      <c r="A12" s="87" t="s">
        <v>51</v>
      </c>
      <c r="B12" s="87"/>
      <c r="C12" s="87" t="s">
        <v>55</v>
      </c>
      <c r="D12" s="87" t="s">
        <v>52</v>
      </c>
      <c r="E12" s="87" t="s">
        <v>52</v>
      </c>
      <c r="F12" s="88" t="s">
        <v>53</v>
      </c>
      <c r="G12" s="89" t="s">
        <v>56</v>
      </c>
      <c r="H12" s="90" t="s">
        <v>35</v>
      </c>
      <c r="I12" s="92">
        <v>55</v>
      </c>
      <c r="J12" s="91">
        <v>0</v>
      </c>
      <c r="K12" s="91">
        <f t="shared" ref="K12" si="2">I12-J12</f>
        <v>55</v>
      </c>
      <c r="L12" s="103"/>
      <c r="M12" s="104">
        <f t="shared" ref="M12" si="3">K12*L12</f>
        <v>0</v>
      </c>
      <c r="N12" s="85"/>
      <c r="O12" s="7">
        <f>I12+5</f>
        <v>60</v>
      </c>
    </row>
    <row r="13" spans="1:19" ht="21.75" customHeight="1">
      <c r="A13" s="40"/>
      <c r="B13" s="40"/>
      <c r="C13" s="41"/>
      <c r="D13" s="42"/>
      <c r="E13" s="42"/>
      <c r="F13" s="43"/>
      <c r="G13" s="44"/>
      <c r="H13" s="40"/>
      <c r="I13" s="45"/>
      <c r="J13" s="45"/>
      <c r="K13" s="45"/>
      <c r="L13" s="46"/>
      <c r="M13" s="105"/>
      <c r="N13" s="47"/>
      <c r="O13" s="86"/>
    </row>
    <row r="14" spans="1:19" ht="42.75" customHeight="1">
      <c r="A14" s="48"/>
      <c r="B14" s="48"/>
      <c r="C14" s="49"/>
      <c r="D14" s="48"/>
      <c r="E14" s="48"/>
      <c r="F14" s="48"/>
      <c r="G14" s="50"/>
      <c r="H14" s="61" t="s">
        <v>30</v>
      </c>
      <c r="I14" s="51">
        <f>SUM(I11:I13)</f>
        <v>100</v>
      </c>
      <c r="J14" s="52"/>
      <c r="K14" s="51">
        <f>SUM(K11:K13)</f>
        <v>100</v>
      </c>
      <c r="L14" s="53"/>
      <c r="M14" s="106">
        <f>SUM(M11:M11)</f>
        <v>0</v>
      </c>
      <c r="N14" s="54"/>
    </row>
    <row r="15" spans="1:19" ht="21.75" customHeight="1">
      <c r="A15" s="55"/>
      <c r="B15" s="55"/>
      <c r="C15" s="56"/>
      <c r="D15" s="57"/>
      <c r="E15" s="57"/>
      <c r="F15" s="57"/>
      <c r="G15" s="58"/>
      <c r="H15" s="54"/>
      <c r="I15" s="54"/>
      <c r="J15" s="54"/>
      <c r="K15" s="54"/>
      <c r="L15" s="59"/>
      <c r="M15" s="59"/>
      <c r="N15" s="54"/>
    </row>
    <row r="16" spans="1:19" ht="21.75" customHeight="1">
      <c r="A16" s="115" t="s">
        <v>31</v>
      </c>
      <c r="B16" s="115"/>
      <c r="C16" s="60"/>
      <c r="D16" s="61"/>
      <c r="E16" s="116" t="s">
        <v>32</v>
      </c>
      <c r="F16" s="116"/>
      <c r="G16" s="116"/>
      <c r="H16" s="62"/>
      <c r="I16" s="63"/>
      <c r="J16" s="63"/>
      <c r="K16" s="63"/>
      <c r="L16" s="114" t="s">
        <v>33</v>
      </c>
      <c r="M16" s="114"/>
      <c r="N16" s="54"/>
    </row>
    <row r="17" spans="1:10" ht="21.75" customHeight="1">
      <c r="A17" s="70"/>
      <c r="B17" s="65"/>
      <c r="C17" s="66"/>
      <c r="D17" s="64"/>
      <c r="E17" s="64"/>
      <c r="F17" s="64"/>
      <c r="G17" s="67"/>
      <c r="H17" s="68"/>
      <c r="I17" s="68"/>
      <c r="J17" s="68"/>
    </row>
    <row r="18" spans="1:10" ht="21.75" customHeight="1">
      <c r="A18" s="70"/>
      <c r="B18" s="65"/>
      <c r="C18" s="66"/>
      <c r="D18" s="64"/>
      <c r="E18" s="64"/>
      <c r="F18" s="64"/>
      <c r="G18" s="67"/>
      <c r="H18" s="68"/>
      <c r="I18" s="68"/>
      <c r="J18" s="68"/>
    </row>
    <row r="19" spans="1:10" ht="21.75" customHeight="1">
      <c r="A19" s="70"/>
      <c r="B19" s="66"/>
      <c r="C19" s="66"/>
      <c r="D19" s="64"/>
      <c r="E19" s="64"/>
      <c r="F19" s="64"/>
      <c r="G19" s="71"/>
      <c r="H19" s="72"/>
      <c r="I19" s="64"/>
      <c r="J19" s="68"/>
    </row>
    <row r="20" spans="1:10" ht="21.75" customHeight="1">
      <c r="A20" s="74"/>
      <c r="B20" s="73"/>
      <c r="C20" s="65"/>
      <c r="D20" s="68"/>
      <c r="E20" s="74"/>
      <c r="F20" s="74"/>
      <c r="G20" s="75"/>
      <c r="H20" s="76"/>
      <c r="I20" s="76"/>
      <c r="J20" s="68"/>
    </row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1.75" customHeight="1"/>
    <row r="58" ht="23.25" customHeight="1"/>
    <row r="59" ht="23.25" customHeight="1"/>
    <row r="60" ht="23.25" customHeight="1"/>
    <row r="61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6:M16"/>
    <mergeCell ref="A16:B16"/>
    <mergeCell ref="E16:G16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15"/>
  <sheetViews>
    <sheetView view="pageBreakPreview" topLeftCell="D4" zoomScaleNormal="115" zoomScaleSheetLayoutView="100" workbookViewId="0">
      <selection activeCell="K5" sqref="K5:K7"/>
    </sheetView>
  </sheetViews>
  <sheetFormatPr defaultRowHeight="20.25" customHeight="1"/>
  <cols>
    <col min="1" max="1" width="4.7109375" style="94" bestFit="1" customWidth="1"/>
    <col min="2" max="2" width="16.7109375" style="94" customWidth="1"/>
    <col min="3" max="3" width="13" style="94" customWidth="1"/>
    <col min="4" max="4" width="31" style="94" customWidth="1"/>
    <col min="5" max="5" width="21.85546875" style="94" customWidth="1"/>
    <col min="6" max="6" width="28.42578125" style="94" customWidth="1"/>
    <col min="7" max="7" width="21.85546875" style="94" customWidth="1"/>
    <col min="8" max="8" width="20.7109375" style="94" customWidth="1"/>
    <col min="9" max="9" width="11.28515625" style="101" customWidth="1"/>
    <col min="10" max="10" width="8.85546875" style="101" customWidth="1"/>
    <col min="11" max="11" width="14.5703125" style="101" customWidth="1"/>
    <col min="12" max="12" width="31.140625" style="94" customWidth="1"/>
    <col min="13" max="13" width="9.140625" style="102"/>
    <col min="14" max="16384" width="9.140625" style="94"/>
  </cols>
  <sheetData>
    <row r="4" spans="1:16" ht="20.25" customHeight="1">
      <c r="A4" s="93" t="s">
        <v>40</v>
      </c>
      <c r="B4" s="93" t="s">
        <v>41</v>
      </c>
      <c r="C4" s="93" t="s">
        <v>42</v>
      </c>
      <c r="D4" s="93" t="s">
        <v>43</v>
      </c>
      <c r="E4" s="93" t="s">
        <v>57</v>
      </c>
      <c r="F4" s="93" t="s">
        <v>23</v>
      </c>
      <c r="G4" s="93" t="s">
        <v>58</v>
      </c>
      <c r="H4" s="93" t="s">
        <v>44</v>
      </c>
      <c r="I4" s="93" t="s">
        <v>45</v>
      </c>
      <c r="J4" s="93" t="s">
        <v>46</v>
      </c>
      <c r="K4" s="93" t="s">
        <v>47</v>
      </c>
      <c r="L4" s="93" t="s">
        <v>60</v>
      </c>
      <c r="M4" s="122" t="s">
        <v>48</v>
      </c>
      <c r="N4" s="123"/>
      <c r="O4" s="123"/>
      <c r="P4" s="124"/>
    </row>
    <row r="5" spans="1:16" s="98" customFormat="1" ht="88.5" customHeight="1">
      <c r="A5" s="95">
        <f t="shared" ref="A5:A7" si="0">ROW()-4</f>
        <v>1</v>
      </c>
      <c r="B5" s="95" t="s">
        <v>62</v>
      </c>
      <c r="C5" s="95" t="s">
        <v>50</v>
      </c>
      <c r="D5" s="96" t="s">
        <v>66</v>
      </c>
      <c r="E5" s="96" t="s">
        <v>69</v>
      </c>
      <c r="F5" s="96" t="s">
        <v>61</v>
      </c>
      <c r="G5" s="96" t="s">
        <v>72</v>
      </c>
      <c r="H5" s="97" t="s">
        <v>74</v>
      </c>
      <c r="I5" s="95">
        <v>33</v>
      </c>
      <c r="J5" s="95">
        <f>ROUNDUP(I5*5%,0)</f>
        <v>2</v>
      </c>
      <c r="K5" s="95">
        <f>I5+J5+5</f>
        <v>40</v>
      </c>
      <c r="L5" s="107"/>
      <c r="M5" s="125"/>
      <c r="N5" s="126"/>
      <c r="O5" s="126"/>
      <c r="P5" s="127"/>
    </row>
    <row r="6" spans="1:16" s="98" customFormat="1" ht="88.5" customHeight="1">
      <c r="A6" s="95">
        <f t="shared" si="0"/>
        <v>2</v>
      </c>
      <c r="B6" s="95" t="s">
        <v>63</v>
      </c>
      <c r="C6" s="95" t="s">
        <v>50</v>
      </c>
      <c r="D6" s="96" t="s">
        <v>67</v>
      </c>
      <c r="E6" s="96" t="s">
        <v>70</v>
      </c>
      <c r="F6" s="96" t="s">
        <v>61</v>
      </c>
      <c r="G6" s="96" t="s">
        <v>72</v>
      </c>
      <c r="H6" s="97" t="s">
        <v>74</v>
      </c>
      <c r="I6" s="95">
        <v>9</v>
      </c>
      <c r="J6" s="95">
        <f>ROUNDUP(I6*10%,0)</f>
        <v>1</v>
      </c>
      <c r="K6" s="95">
        <f>I6+J6+5</f>
        <v>15</v>
      </c>
      <c r="L6" s="107"/>
      <c r="M6" s="125"/>
      <c r="N6" s="126"/>
      <c r="O6" s="126"/>
      <c r="P6" s="127"/>
    </row>
    <row r="7" spans="1:16" s="98" customFormat="1" ht="88.5" customHeight="1">
      <c r="A7" s="95">
        <f t="shared" si="0"/>
        <v>3</v>
      </c>
      <c r="B7" s="95" t="s">
        <v>64</v>
      </c>
      <c r="C7" s="95" t="s">
        <v>65</v>
      </c>
      <c r="D7" s="96" t="s">
        <v>68</v>
      </c>
      <c r="E7" s="96" t="s">
        <v>71</v>
      </c>
      <c r="F7" s="96" t="s">
        <v>59</v>
      </c>
      <c r="G7" s="96" t="s">
        <v>72</v>
      </c>
      <c r="H7" s="97" t="s">
        <v>74</v>
      </c>
      <c r="I7" s="95">
        <v>31</v>
      </c>
      <c r="J7" s="95">
        <f t="shared" ref="J7" si="1">ROUNDUP(I7*10%,0)</f>
        <v>4</v>
      </c>
      <c r="K7" s="95">
        <f>I7+J7+10</f>
        <v>45</v>
      </c>
      <c r="L7" s="107"/>
      <c r="M7" s="125"/>
      <c r="N7" s="126"/>
      <c r="O7" s="126"/>
      <c r="P7" s="127"/>
    </row>
    <row r="8" spans="1:16" ht="20.25" customHeight="1">
      <c r="A8" s="128" t="s">
        <v>49</v>
      </c>
      <c r="B8" s="129"/>
      <c r="C8" s="129"/>
      <c r="D8" s="129"/>
      <c r="E8" s="129"/>
      <c r="F8" s="129"/>
      <c r="G8" s="129"/>
      <c r="H8" s="130"/>
      <c r="I8" s="99">
        <f>SUM(I5:I7)</f>
        <v>73</v>
      </c>
      <c r="J8" s="99">
        <f>SUM(J5:J7)</f>
        <v>7</v>
      </c>
      <c r="K8" s="99">
        <f>SUM(K5:K7)</f>
        <v>100</v>
      </c>
      <c r="L8" s="100"/>
      <c r="M8" s="131"/>
      <c r="N8" s="132"/>
      <c r="O8" s="132"/>
      <c r="P8" s="133"/>
    </row>
    <row r="10" spans="1:16" ht="20.25" customHeight="1">
      <c r="H10" s="101"/>
      <c r="I10" s="101">
        <f>278-265</f>
        <v>13</v>
      </c>
      <c r="K10" s="94"/>
      <c r="L10" s="102"/>
      <c r="M10" s="94"/>
    </row>
    <row r="13" spans="1:16" ht="20.25" customHeight="1">
      <c r="F13" s="94">
        <f>200/4500</f>
        <v>4.4444444444444446E-2</v>
      </c>
    </row>
    <row r="14" spans="1:16" ht="20.25" customHeight="1">
      <c r="F14" s="94">
        <f>F13*K5</f>
        <v>1.7777777777777779</v>
      </c>
    </row>
    <row r="15" spans="1:16" ht="20.25" customHeight="1">
      <c r="K15" s="101">
        <f>299-286</f>
        <v>13</v>
      </c>
    </row>
  </sheetData>
  <autoFilter ref="A4:P8" xr:uid="{00000000-0009-0000-0000-000001000000}">
    <filterColumn colId="12" showButton="0"/>
    <filterColumn colId="13" showButton="0"/>
    <filterColumn colId="14" showButton="0"/>
  </autoFilter>
  <mergeCells count="4">
    <mergeCell ref="M4:P4"/>
    <mergeCell ref="M5:P7"/>
    <mergeCell ref="A8:H8"/>
    <mergeCell ref="M8:P8"/>
  </mergeCells>
  <pageMargins left="0.25" right="0.25" top="0.75" bottom="0.75" header="0.3" footer="0.3"/>
  <pageSetup paperSize="9" scale="3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PO</vt:lpstr>
      <vt:lpstr>DETAIL 2</vt:lpstr>
      <vt:lpstr>'DETAIL 2'!Print_Area</vt:lpstr>
      <vt:lpstr>PO!Print_Area</vt:lpstr>
      <vt:lpstr>'DETAIL 2'!Print_Titles</vt:lpstr>
      <vt:lpstr>PO!Print_Titles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2024-12-09T11:50:45Z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