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AMANI TEAM/"/>
    </mc:Choice>
  </mc:AlternateContent>
  <xr:revisionPtr revIDLastSave="1091" documentId="13_ncr:1_{060FD0D6-5963-4740-8591-6C5A8FB05237}" xr6:coauthVersionLast="47" xr6:coauthVersionMax="47" xr10:uidLastSave="{541B5598-B1D8-477E-9540-FDF94B3100D8}"/>
  <bookViews>
    <workbookView xWindow="-120" yWindow="-120" windowWidth="20730" windowHeight="11040" activeTab="1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PO!$A$10:$U$10</definedName>
    <definedName name="_xlnm.Print_Area" localSheetId="1">'DETAIL 2'!$A$1:$P$8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5" l="1"/>
  <c r="I14" i="2"/>
  <c r="O12" i="2" l="1"/>
  <c r="O11" i="2"/>
  <c r="K15" i="5"/>
  <c r="I10" i="5" l="1"/>
  <c r="J5" i="5" l="1"/>
  <c r="K5" i="5" s="1"/>
  <c r="J7" i="5" l="1"/>
  <c r="K7" i="5" s="1"/>
  <c r="A7" i="5"/>
  <c r="J6" i="5"/>
  <c r="K6" i="5" s="1"/>
  <c r="A6" i="5"/>
  <c r="K12" i="2" l="1"/>
  <c r="M12" i="2" s="1"/>
  <c r="K8" i="5" l="1"/>
  <c r="J8" i="5"/>
  <c r="A5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<sst xmlns="http://schemas.openxmlformats.org/spreadsheetml/2006/main" count="89" uniqueCount="75">
  <si>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</si>
  <si>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</si>
  <si>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</si>
  <si>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</si>
  <si>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</si>
  <si>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</si>
  <si>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</si>
  <si>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</si>
  <si>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</si>
  <si>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</si>
  <si>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</si>
  <si>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</si>
  <si>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</si>
  <si>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</si>
  <si>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</si>
  <si>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</si>
  <si>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</si>
  <si>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</si>
  <si>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</si>
  <si>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</si>
  <si>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</si>
  <si>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</si>
  <si>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</si>
  <si>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</si>
  <si>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</si>
  <si>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</si>
  <si>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</si>
  <si>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</si>
  <si>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</si>
  <si>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</si>
  <si>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</si>
  <si>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</si>
  <si>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</si>
  <si>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</si>
  <si>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</si>
  <si>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</si>
  <si>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</si>
  <si>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</si>
  <si>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</si>
  <si>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</si>
  <si>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</si>
  <si>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</si>
  <si>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</si>
  <si>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</si>
  <si>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</si>
  <si>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</si>
  <si>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</si>
  <si>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</si>
  <si>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</si>
  <si>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</si>
  <si>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</si>
  <si>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</si>
  <si>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</si>
  <si>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</si>
  <si>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</si>
  <si>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</si>
  <si>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</si>
  <si>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</si>
  <si>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</si>
  <si>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RAPHA BLK CARE LBL R</t>
  </si>
  <si>
    <t>CARE INSTRUCTIONS</t>
  </si>
  <si>
    <t>RAPHA WHT CARE LBL R</t>
  </si>
  <si>
    <t>C0046-SST234</t>
  </si>
  <si>
    <t>C0046-SST235</t>
  </si>
  <si>
    <t>C0046-CRW048</t>
  </si>
  <si>
    <t>CREW NECK</t>
  </si>
  <si>
    <t>Men's Cotton T-Shirt</t>
  </si>
  <si>
    <t>Women's Cotton T-Shirt</t>
  </si>
  <si>
    <t>Cotton Sweatshirt</t>
  </si>
  <si>
    <t>SS25M50151TEE</t>
  </si>
  <si>
    <t>SS25W50145TEE</t>
  </si>
  <si>
    <t>SS25M50152TOP</t>
  </si>
  <si>
    <t>X</t>
  </si>
  <si>
    <t>SS25 - AMANI TEAM</t>
  </si>
  <si>
    <t>100% ORGANIC COTTON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</si>
</sst>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4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476250</xdr:colOff>
      <xdr:row>4</xdr:row>
      <xdr:rowOff>114300</xdr:rowOff>
    </xdr:from>
    <xdr:to>
      <xdr:col>15</xdr:col>
      <xdr:colOff>114300</xdr:colOff>
      <xdr:row>6</xdr:row>
      <xdr:rowOff>1038225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0975" y="1143000"/>
          <a:ext cx="1466850" cy="317182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323850</xdr:rowOff>
    </xdr:from>
    <xdr:to>
      <xdr:col>12</xdr:col>
      <xdr:colOff>169731</xdr:colOff>
      <xdr:row>6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E31B1A-45C0-AB2B-33AC-B75CECC2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44475" y="3600450"/>
          <a:ext cx="2169981" cy="476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38101</xdr:colOff>
      <xdr:row>4</xdr:row>
      <xdr:rowOff>361951</xdr:rowOff>
    </xdr:from>
    <xdr:to>
      <xdr:col>11</xdr:col>
      <xdr:colOff>2038351</xdr:colOff>
      <xdr:row>4</xdr:row>
      <xdr:rowOff>810167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42E025-A18E-1CCC-9554-2A6E9B22E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06376" y="1390651"/>
          <a:ext cx="2000250" cy="448216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5</xdr:row>
      <xdr:rowOff>285750</xdr:rowOff>
    </xdr:from>
    <xdr:to>
      <xdr:col>12</xdr:col>
      <xdr:colOff>224517</xdr:colOff>
      <xdr:row>5</xdr:row>
      <xdr:rowOff>714375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862DCA5-F61C-6F8E-2548-7DD53988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92100" y="2438400"/>
          <a:ext cx="2177142" cy="42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3" zoomScale="55" zoomScaleNormal="55" zoomScaleSheetLayoutView="55" zoomScalePageLayoutView="55" workbookViewId="0">
      <selection activeCell="L11" sqref="L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7" customWidth="1"/>
    <col min="8" max="8" width="12.85546875" style="7" customWidth="1"/>
    <col min="9" max="9" width="20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8" t="s">
        <v>39</v>
      </c>
      <c r="D5" s="108"/>
      <c r="E5" s="17"/>
      <c r="F5" s="110" t="s">
        <v>6</v>
      </c>
      <c r="G5" s="111"/>
      <c r="H5" s="118" t="s">
        <v>36</v>
      </c>
      <c r="I5" s="119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0" t="s">
        <v>9</v>
      </c>
      <c r="G6" s="111"/>
      <c r="H6" s="120" t="s">
        <v>73</v>
      </c>
      <c r="I6" s="121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09"/>
      <c r="C7" s="109"/>
      <c r="D7" s="25"/>
      <c r="E7" s="17"/>
      <c r="F7" s="110" t="s">
        <v>12</v>
      </c>
      <c r="G7" s="111"/>
      <c r="H7" s="112">
        <f>N5+20</f>
        <v>20</v>
      </c>
      <c r="I7" s="113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17"/>
      <c r="C8" s="117"/>
      <c r="D8" s="27"/>
      <c r="E8" s="17"/>
      <c r="F8" s="110" t="s">
        <v>15</v>
      </c>
      <c r="G8" s="111"/>
      <c r="H8" s="112">
        <f>N5+30</f>
        <v>30</v>
      </c>
      <c r="I8" s="113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38</v>
      </c>
      <c r="H11" s="90" t="s">
        <v>35</v>
      </c>
      <c r="I11" s="92">
        <v>40</v>
      </c>
      <c r="J11" s="91">
        <v>0</v>
      </c>
      <c r="K11" s="91">
        <f t="shared" ref="K11" si="0">I11-J11</f>
        <v>40</v>
      </c>
      <c r="L11" s="103"/>
      <c r="M11" s="104">
        <f t="shared" ref="M11" si="1">K11*L11</f>
        <v>0</v>
      </c>
      <c r="N11" s="85"/>
      <c r="O11" s="7">
        <f>688+5</f>
        <v>693</v>
      </c>
    </row>
    <row r="12" spans="1:19" ht="158.25" customHeight="1">
      <c r="A12" s="87" t="s">
        <v>51</v>
      </c>
      <c r="B12" s="87"/>
      <c r="C12" s="87" t="s">
        <v>55</v>
      </c>
      <c r="D12" s="87" t="s">
        <v>52</v>
      </c>
      <c r="E12" s="87" t="s">
        <v>52</v>
      </c>
      <c r="F12" s="88" t="s">
        <v>53</v>
      </c>
      <c r="G12" s="89" t="s">
        <v>56</v>
      </c>
      <c r="H12" s="90" t="s">
        <v>35</v>
      </c>
      <c r="I12" s="92">
        <v>50</v>
      </c>
      <c r="J12" s="91">
        <v>0</v>
      </c>
      <c r="K12" s="91">
        <f t="shared" ref="K12" si="2">I12-J12</f>
        <v>50</v>
      </c>
      <c r="L12" s="103"/>
      <c r="M12" s="104">
        <f t="shared" ref="M12" si="3">K12*L12</f>
        <v>0</v>
      </c>
      <c r="N12" s="85"/>
      <c r="O12" s="7">
        <f>I12+5</f>
        <v>55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5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90</v>
      </c>
      <c r="J14" s="52"/>
      <c r="K14" s="51">
        <f>SUM(K11:K13)</f>
        <v>90</v>
      </c>
      <c r="L14" s="53"/>
      <c r="M14" s="106">
        <f>SUM(M11:M11)</f>
        <v>0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5" t="s">
        <v>31</v>
      </c>
      <c r="B16" s="115"/>
      <c r="C16" s="60"/>
      <c r="D16" s="61"/>
      <c r="E16" s="116" t="s">
        <v>32</v>
      </c>
      <c r="F16" s="116"/>
      <c r="G16" s="116"/>
      <c r="H16" s="62"/>
      <c r="I16" s="63"/>
      <c r="J16" s="63"/>
      <c r="K16" s="63"/>
      <c r="L16" s="114" t="s">
        <v>33</v>
      </c>
      <c r="M16" s="114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5"/>
  <sheetViews>
    <sheetView tabSelected="1" view="pageBreakPreview" topLeftCell="E6" zoomScaleNormal="115" zoomScaleSheetLayoutView="100" workbookViewId="0">
      <selection activeCell="H5" sqref="H5:P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1" customWidth="1"/>
    <col min="10" max="10" width="8.85546875" style="101" customWidth="1"/>
    <col min="11" max="11" width="14.5703125" style="101" customWidth="1"/>
    <col min="12" max="12" width="31.140625" style="94" customWidth="1"/>
    <col min="13" max="13" width="9.140625" style="102"/>
    <col min="14" max="16384" width="9.14062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57</v>
      </c>
      <c r="F4" s="93" t="s">
        <v>23</v>
      </c>
      <c r="G4" s="93" t="s">
        <v>58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60</v>
      </c>
      <c r="M4" s="122" t="s">
        <v>48</v>
      </c>
      <c r="N4" s="123"/>
      <c r="O4" s="123"/>
      <c r="P4" s="124"/>
    </row>
    <row r="5" spans="1:16" s="98" customFormat="1" ht="88.5" customHeight="1">
      <c r="A5" s="95">
        <f t="shared" ref="A5:A7" si="0">ROW()-4</f>
        <v>1</v>
      </c>
      <c r="B5" s="95" t="s">
        <v>62</v>
      </c>
      <c r="C5" s="95" t="s">
        <v>50</v>
      </c>
      <c r="D5" s="96" t="s">
        <v>66</v>
      </c>
      <c r="E5" s="96" t="s">
        <v>69</v>
      </c>
      <c r="F5" s="96" t="s">
        <v>61</v>
      </c>
      <c r="G5" s="96" t="s">
        <v>72</v>
      </c>
      <c r="H5" s="97" t="s">
        <v>74</v>
      </c>
      <c r="I5" s="95">
        <v>33</v>
      </c>
      <c r="J5" s="95">
        <f>ROUNDUP(I5*5%,0)</f>
        <v>2</v>
      </c>
      <c r="K5" s="95">
        <f>I5+J5+5</f>
        <v>40</v>
      </c>
      <c r="L5" s="107"/>
      <c r="M5" s="125"/>
      <c r="N5" s="126"/>
      <c r="O5" s="126"/>
      <c r="P5" s="127"/>
    </row>
    <row r="6" spans="1:16" s="98" customFormat="1" ht="88.5" customHeight="1">
      <c r="A6" s="95">
        <f t="shared" si="0"/>
        <v>2</v>
      </c>
      <c r="B6" s="95" t="s">
        <v>63</v>
      </c>
      <c r="C6" s="95" t="s">
        <v>50</v>
      </c>
      <c r="D6" s="96" t="s">
        <v>67</v>
      </c>
      <c r="E6" s="96" t="s">
        <v>70</v>
      </c>
      <c r="F6" s="96" t="s">
        <v>61</v>
      </c>
      <c r="G6" s="96" t="s">
        <v>72</v>
      </c>
      <c r="H6" s="97" t="s">
        <v>74</v>
      </c>
      <c r="I6" s="95">
        <v>9</v>
      </c>
      <c r="J6" s="95">
        <f>ROUNDUP(I6*10%,0)</f>
        <v>1</v>
      </c>
      <c r="K6" s="95">
        <f>I6+J6</f>
        <v>10</v>
      </c>
      <c r="L6" s="107"/>
      <c r="M6" s="125"/>
      <c r="N6" s="126"/>
      <c r="O6" s="126"/>
      <c r="P6" s="127"/>
    </row>
    <row r="7" spans="1:16" s="98" customFormat="1" ht="88.5" customHeight="1">
      <c r="A7" s="95">
        <f t="shared" si="0"/>
        <v>3</v>
      </c>
      <c r="B7" s="95" t="s">
        <v>64</v>
      </c>
      <c r="C7" s="95" t="s">
        <v>65</v>
      </c>
      <c r="D7" s="96" t="s">
        <v>68</v>
      </c>
      <c r="E7" s="96" t="s">
        <v>71</v>
      </c>
      <c r="F7" s="96" t="s">
        <v>59</v>
      </c>
      <c r="G7" s="96" t="s">
        <v>72</v>
      </c>
      <c r="H7" s="97" t="s">
        <v>74</v>
      </c>
      <c r="I7" s="95">
        <v>31</v>
      </c>
      <c r="J7" s="95">
        <f t="shared" ref="J7" si="1">ROUNDUP(I7*10%,0)</f>
        <v>4</v>
      </c>
      <c r="K7" s="95">
        <f>I7+J7+5</f>
        <v>40</v>
      </c>
      <c r="L7" s="107"/>
      <c r="M7" s="125"/>
      <c r="N7" s="126"/>
      <c r="O7" s="126"/>
      <c r="P7" s="127"/>
    </row>
    <row r="8" spans="1:16" ht="20.25" customHeight="1">
      <c r="A8" s="128" t="s">
        <v>49</v>
      </c>
      <c r="B8" s="129"/>
      <c r="C8" s="129"/>
      <c r="D8" s="129"/>
      <c r="E8" s="129"/>
      <c r="F8" s="129"/>
      <c r="G8" s="129"/>
      <c r="H8" s="130"/>
      <c r="I8" s="99">
        <f>SUM(I5:I7)</f>
        <v>73</v>
      </c>
      <c r="J8" s="99">
        <f>SUM(J5:J7)</f>
        <v>7</v>
      </c>
      <c r="K8" s="99">
        <f>SUM(K5:K7)</f>
        <v>90</v>
      </c>
      <c r="L8" s="100"/>
      <c r="M8" s="131"/>
      <c r="N8" s="132"/>
      <c r="O8" s="132"/>
      <c r="P8" s="133"/>
    </row>
    <row r="10" spans="1:16" ht="20.25" customHeight="1">
      <c r="H10" s="101"/>
      <c r="I10" s="101">
        <f>278-265</f>
        <v>13</v>
      </c>
      <c r="K10" s="94"/>
      <c r="L10" s="102"/>
      <c r="M10" s="94"/>
    </row>
    <row r="15" spans="1:16" ht="20.25" customHeight="1">
      <c r="K15" s="101">
        <f>299-286</f>
        <v>13</v>
      </c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7"/>
    <mergeCell ref="A8:H8"/>
    <mergeCell ref="M8:P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2024-12-09T10:32:06Z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