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CLUBHOUSE/"/>
    </mc:Choice>
  </mc:AlternateContent>
  <xr:revisionPtr revIDLastSave="950" documentId="13_ncr:1_{060FD0D6-5963-4740-8591-6C5A8FB05237}" xr6:coauthVersionLast="47" xr6:coauthVersionMax="47" xr10:uidLastSave="{2B3EE307-870C-4F49-B982-3EEBA5623514}"/>
  <bookViews>
    <workbookView xWindow="-120" yWindow="-120" windowWidth="20730" windowHeight="11040" xr2:uid="{00000000-000D-0000-FFFF-FFFF00000000}"/>
  </bookViews>
  <sheets>
    <sheet name="R12-0017" sheetId="2" r:id="rId1"/>
    <sheet name="DETAIL 2" sheetId="5" r:id="rId2"/>
  </sheets>
  <definedNames>
    <definedName name="_xlnm._FilterDatabase" localSheetId="1" hidden="1">'DETAIL 2'!$A$4:$P$9</definedName>
    <definedName name="_xlnm._FilterDatabase" localSheetId="0" hidden="1">'R12-0017'!$A$10:$U$10</definedName>
    <definedName name="_xlnm.Print_Area" localSheetId="1">'DETAIL 2'!$A$1:$P$9</definedName>
    <definedName name="_xlnm.Print_Area" localSheetId="0">'R12-0017'!$A$1:$N$16</definedName>
    <definedName name="_xlnm.Print_Titles" localSheetId="1">'DETAIL 2'!$4:$4</definedName>
    <definedName name="_xlnm.Print_Titles" localSheetId="0">'R12-0017'!$4:$10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" i="5" l="1"/>
  <c r="I9" i="5"/>
  <c r="J7" i="5"/>
  <c r="K7" i="5" s="1"/>
  <c r="A7" i="5"/>
  <c r="J6" i="5"/>
  <c r="K6" i="5" s="1"/>
  <c r="A6" i="5"/>
  <c r="L12" i="2" l="1"/>
  <c r="K12" i="2"/>
  <c r="M12" i="2" s="1"/>
  <c r="L11" i="2"/>
  <c r="J8" i="5" l="1"/>
  <c r="K8" i="5" s="1"/>
  <c r="J5" i="5"/>
  <c r="K5" i="5" s="1"/>
  <c r="A8" i="5" l="1"/>
  <c r="A5" i="5"/>
  <c r="I14" i="2" l="1"/>
  <c r="J9" i="5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<sst xmlns="http://schemas.openxmlformats.org/spreadsheetml/2006/main" count="97" uniqueCount="73">
  <si>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</si>
  <si>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</si>
  <si>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</si>
  <si>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</si>
  <si>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</si>
  <si>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</si>
  <si>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</si>
  <si>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</si>
  <si>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</si>
  <si>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</si>
  <si>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</si>
  <si>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</si>
  <si>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</si>
  <si>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</si>
  <si>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</si>
  <si>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</si>
  <si>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</si>
  <si>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</si>
  <si>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</si>
  <si>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</si>
  <si>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</si>
  <si>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</si>
  <si>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</si>
  <si>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</si>
  <si>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</si>
  <si>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</si>
  <si>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</si>
  <si>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</si>
  <si>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</si>
  <si>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</si>
  <si>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</si>
  <si>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</si>
  <si>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</si>
  <si>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</si>
  <si>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</si>
  <si>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</si>
  <si>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</si>
  <si>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</si>
  <si>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</si>
  <si>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</si>
  <si>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</si>
  <si>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</si>
  <si>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</si>
  <si>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</si>
  <si>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</si>
  <si>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</si>
  <si>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</si>
  <si>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</si>
  <si>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</si>
  <si>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</si>
  <si>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</si>
  <si>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</si>
  <si>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</si>
  <si>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</si>
  <si>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</si>
  <si>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</si>
  <si>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R12-0029</t>
  </si>
  <si>
    <t>SS25 - DROP 3</t>
  </si>
  <si>
    <t>CARE LABEL
100% ORGANIC COTTON</t>
  </si>
  <si>
    <t>BASIC WHITE</t>
  </si>
  <si>
    <t>WOMEN'S STYLE</t>
  </si>
  <si>
    <t>MEN'S STYLE</t>
  </si>
  <si>
    <t>Men's Clubhouse T-Shirt</t>
  </si>
  <si>
    <t>Women's Clubhouse T-Shirt</t>
  </si>
  <si>
    <t>PLM</t>
  </si>
  <si>
    <t>SKU</t>
  </si>
  <si>
    <t>RAPHA BLK CARE LBL R</t>
  </si>
  <si>
    <t>RAPHA WHT CARE LBL</t>
  </si>
  <si>
    <t>SS25W50084TEE</t>
  </si>
  <si>
    <t>SS25M50085TEE</t>
  </si>
  <si>
    <t>CHX05XX</t>
  </si>
  <si>
    <t>WCX02XX</t>
  </si>
  <si>
    <t>CARE INSTRUCTIONS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</si>
</sst>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7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6" fillId="0" borderId="17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514350</xdr:colOff>
      <xdr:row>4</xdr:row>
      <xdr:rowOff>200025</xdr:rowOff>
    </xdr:from>
    <xdr:ext cx="1466850" cy="3037616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9075" y="1228725"/>
          <a:ext cx="1466850" cy="3037616"/>
        </a:xfrm>
        <a:prstGeom prst="rect">
          <a:avLst/>
        </a:prstGeom>
      </xdr:spPr>
    </xdr:pic>
    <xdr:clientData/>
  </xdr:oneCellAnchor>
  <xdr:twoCellAnchor editAs="oneCell">
    <xdr:from>
      <xdr:col>11</xdr:col>
      <xdr:colOff>57150</xdr:colOff>
      <xdr:row>4</xdr:row>
      <xdr:rowOff>676274</xdr:rowOff>
    </xdr:from>
    <xdr:to>
      <xdr:col>12</xdr:col>
      <xdr:colOff>114300</xdr:colOff>
      <xdr:row>5</xdr:row>
      <xdr:rowOff>170513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EE67E5-FC77-4F3E-6C9F-693901638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25425" y="1704974"/>
          <a:ext cx="2133600" cy="351489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142876</xdr:colOff>
      <xdr:row>6</xdr:row>
      <xdr:rowOff>581025</xdr:rowOff>
    </xdr:from>
    <xdr:to>
      <xdr:col>12</xdr:col>
      <xdr:colOff>133350</xdr:colOff>
      <xdr:row>7</xdr:row>
      <xdr:rowOff>166254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B725EC-9C5E-9626-0BD5-C81CDC3BB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11151" y="3324225"/>
          <a:ext cx="2066924" cy="442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tabSelected="1" view="pageBreakPreview" topLeftCell="A11" zoomScale="55" zoomScaleNormal="55" zoomScaleSheetLayoutView="55" zoomScalePageLayoutView="55" workbookViewId="0">
      <selection activeCell="I14" sqref="I14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77" customWidth="1"/>
    <col min="8" max="8" width="12.85546875" style="7" customWidth="1"/>
    <col min="9" max="9" width="16.42578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8" t="s">
        <v>39</v>
      </c>
      <c r="D5" s="108"/>
      <c r="E5" s="17"/>
      <c r="F5" s="110" t="s">
        <v>6</v>
      </c>
      <c r="G5" s="111"/>
      <c r="H5" s="118" t="s">
        <v>36</v>
      </c>
      <c r="I5" s="119"/>
      <c r="J5" s="18"/>
      <c r="K5" s="18"/>
      <c r="L5" s="19"/>
      <c r="M5" s="20" t="s">
        <v>7</v>
      </c>
      <c r="N5" s="21">
        <v>45551</v>
      </c>
    </row>
    <row r="6" spans="1:19" ht="30.75" customHeight="1">
      <c r="A6" s="81" t="s">
        <v>8</v>
      </c>
      <c r="B6" s="22"/>
      <c r="D6" s="23"/>
      <c r="E6" s="17"/>
      <c r="F6" s="110" t="s">
        <v>9</v>
      </c>
      <c r="G6" s="111"/>
      <c r="H6" s="120" t="s">
        <v>57</v>
      </c>
      <c r="I6" s="121"/>
      <c r="J6" s="18"/>
      <c r="K6" s="18"/>
      <c r="L6" s="19"/>
      <c r="M6" s="20" t="s">
        <v>10</v>
      </c>
      <c r="N6" s="24" t="s">
        <v>56</v>
      </c>
    </row>
    <row r="7" spans="1:19" ht="30.75" customHeight="1">
      <c r="A7" s="81" t="s">
        <v>11</v>
      </c>
      <c r="B7" s="109"/>
      <c r="C7" s="109"/>
      <c r="D7" s="25"/>
      <c r="E7" s="17"/>
      <c r="F7" s="110" t="s">
        <v>12</v>
      </c>
      <c r="G7" s="111"/>
      <c r="H7" s="112">
        <f>N5+20</f>
        <v>45571</v>
      </c>
      <c r="I7" s="113"/>
      <c r="J7" s="18"/>
      <c r="K7" s="18"/>
      <c r="L7" s="19"/>
      <c r="M7" s="20" t="s">
        <v>13</v>
      </c>
      <c r="N7" s="26" t="s">
        <v>55</v>
      </c>
    </row>
    <row r="8" spans="1:19" ht="30.75" customHeight="1">
      <c r="A8" s="82" t="s">
        <v>14</v>
      </c>
      <c r="B8" s="117"/>
      <c r="C8" s="117"/>
      <c r="D8" s="27"/>
      <c r="E8" s="17"/>
      <c r="F8" s="110" t="s">
        <v>15</v>
      </c>
      <c r="G8" s="111"/>
      <c r="H8" s="112">
        <f>N5+30</f>
        <v>45581</v>
      </c>
      <c r="I8" s="113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52</v>
      </c>
      <c r="B11" s="87"/>
      <c r="C11" s="87" t="s">
        <v>58</v>
      </c>
      <c r="D11" s="87" t="s">
        <v>53</v>
      </c>
      <c r="E11" s="87" t="s">
        <v>53</v>
      </c>
      <c r="F11" s="88" t="s">
        <v>54</v>
      </c>
      <c r="G11" s="89" t="s">
        <v>38</v>
      </c>
      <c r="H11" s="90" t="s">
        <v>35</v>
      </c>
      <c r="I11" s="92">
        <v>8470</v>
      </c>
      <c r="J11" s="91">
        <v>0</v>
      </c>
      <c r="K11" s="91">
        <f t="shared" ref="K11" si="0">I11-J11</f>
        <v>8470</v>
      </c>
      <c r="L11" s="104">
        <f>ROUNDUP((94.53/1000)*1.4,3)</f>
        <v>0.13300000000000001</v>
      </c>
      <c r="M11" s="105">
        <f t="shared" ref="M11" si="1">K11*L11</f>
        <v>1126.51</v>
      </c>
      <c r="N11" s="85"/>
    </row>
    <row r="12" spans="1:19" ht="158.25" customHeight="1">
      <c r="A12" s="87" t="s">
        <v>52</v>
      </c>
      <c r="B12" s="87"/>
      <c r="C12" s="87" t="s">
        <v>58</v>
      </c>
      <c r="D12" s="87" t="s">
        <v>53</v>
      </c>
      <c r="E12" s="87" t="s">
        <v>53</v>
      </c>
      <c r="F12" s="88" t="s">
        <v>54</v>
      </c>
      <c r="G12" s="89" t="s">
        <v>59</v>
      </c>
      <c r="H12" s="90" t="s">
        <v>35</v>
      </c>
      <c r="I12" s="92">
        <v>4947</v>
      </c>
      <c r="J12" s="91">
        <v>0</v>
      </c>
      <c r="K12" s="91">
        <f t="shared" ref="K12" si="2">I12-J12</f>
        <v>4947</v>
      </c>
      <c r="L12" s="104">
        <f>ROUNDUP((94.53/1000)*1.4,3)</f>
        <v>0.13300000000000001</v>
      </c>
      <c r="M12" s="105">
        <f t="shared" ref="M12" si="3">K12*L12</f>
        <v>657.95100000000002</v>
      </c>
      <c r="N12" s="85"/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6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13417</v>
      </c>
      <c r="J14" s="52"/>
      <c r="K14" s="51">
        <f>SUM(K11:K13)</f>
        <v>13417</v>
      </c>
      <c r="L14" s="53"/>
      <c r="M14" s="107">
        <f>SUM(M11:M11)</f>
        <v>1126.51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5" t="s">
        <v>31</v>
      </c>
      <c r="B16" s="115"/>
      <c r="C16" s="60"/>
      <c r="D16" s="61"/>
      <c r="E16" s="116" t="s">
        <v>32</v>
      </c>
      <c r="F16" s="116"/>
      <c r="G16" s="116"/>
      <c r="H16" s="62"/>
      <c r="I16" s="63"/>
      <c r="J16" s="63"/>
      <c r="K16" s="63"/>
      <c r="L16" s="114" t="s">
        <v>33</v>
      </c>
      <c r="M16" s="114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/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9"/>
  <sheetViews>
    <sheetView view="pageBreakPreview" topLeftCell="E2" zoomScaleNormal="115" zoomScaleSheetLayoutView="100" workbookViewId="0">
      <selection activeCell="K10" sqref="K10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64</v>
      </c>
      <c r="F4" s="93" t="s">
        <v>23</v>
      </c>
      <c r="G4" s="93" t="s">
        <v>65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72</v>
      </c>
      <c r="M4" s="122" t="s">
        <v>48</v>
      </c>
      <c r="N4" s="123"/>
      <c r="O4" s="123"/>
      <c r="P4" s="124"/>
    </row>
    <row r="5" spans="1:16" s="99" customFormat="1" ht="67.5" customHeight="1">
      <c r="A5" s="95">
        <f t="shared" ref="A5:A8" si="0">ROW()-4</f>
        <v>1</v>
      </c>
      <c r="B5" s="96" t="s">
        <v>60</v>
      </c>
      <c r="C5" s="96" t="s">
        <v>50</v>
      </c>
      <c r="D5" s="97" t="s">
        <v>63</v>
      </c>
      <c r="E5" s="97" t="s">
        <v>68</v>
      </c>
      <c r="F5" s="97" t="s">
        <v>66</v>
      </c>
      <c r="G5" s="97" t="s">
        <v>71</v>
      </c>
      <c r="H5" s="98" t="s">
        <v>51</v>
      </c>
      <c r="I5" s="95">
        <v>1258</v>
      </c>
      <c r="J5" s="95">
        <f>ROUNDUP(I5*10%,0)</f>
        <v>126</v>
      </c>
      <c r="K5" s="95">
        <f>I5+J5</f>
        <v>1384</v>
      </c>
      <c r="L5" s="125"/>
      <c r="M5" s="126"/>
      <c r="N5" s="127"/>
      <c r="O5" s="127"/>
      <c r="P5" s="128"/>
    </row>
    <row r="6" spans="1:16" s="99" customFormat="1" ht="67.5" customHeight="1">
      <c r="A6" s="95">
        <f t="shared" si="0"/>
        <v>2</v>
      </c>
      <c r="B6" s="96" t="s">
        <v>60</v>
      </c>
      <c r="C6" s="96" t="s">
        <v>50</v>
      </c>
      <c r="D6" s="97" t="s">
        <v>63</v>
      </c>
      <c r="E6" s="97" t="s">
        <v>68</v>
      </c>
      <c r="F6" s="97" t="s">
        <v>67</v>
      </c>
      <c r="G6" s="97" t="s">
        <v>71</v>
      </c>
      <c r="H6" s="98" t="s">
        <v>51</v>
      </c>
      <c r="I6" s="95">
        <v>949</v>
      </c>
      <c r="J6" s="95">
        <f>ROUNDUP(I6*10%,0)</f>
        <v>95</v>
      </c>
      <c r="K6" s="95">
        <f>I6+J6</f>
        <v>1044</v>
      </c>
      <c r="L6" s="135"/>
      <c r="M6" s="126"/>
      <c r="N6" s="127"/>
      <c r="O6" s="127"/>
      <c r="P6" s="128"/>
    </row>
    <row r="7" spans="1:16" s="99" customFormat="1" ht="67.5" customHeight="1">
      <c r="A7" s="95">
        <f t="shared" si="0"/>
        <v>3</v>
      </c>
      <c r="B7" s="96" t="s">
        <v>61</v>
      </c>
      <c r="C7" s="96" t="s">
        <v>50</v>
      </c>
      <c r="D7" s="97" t="s">
        <v>62</v>
      </c>
      <c r="E7" s="97" t="s">
        <v>69</v>
      </c>
      <c r="F7" s="97" t="s">
        <v>66</v>
      </c>
      <c r="G7" s="97" t="s">
        <v>70</v>
      </c>
      <c r="H7" s="98" t="s">
        <v>51</v>
      </c>
      <c r="I7" s="95">
        <v>6441</v>
      </c>
      <c r="J7" s="95">
        <f t="shared" ref="J7" si="1">ROUNDUP(I7*10%,0)</f>
        <v>645</v>
      </c>
      <c r="K7" s="95">
        <f t="shared" ref="K7" si="2">I7+J7</f>
        <v>7086</v>
      </c>
      <c r="L7" s="136"/>
      <c r="M7" s="126"/>
      <c r="N7" s="127"/>
      <c r="O7" s="127"/>
      <c r="P7" s="128"/>
    </row>
    <row r="8" spans="1:16" s="99" customFormat="1" ht="67.5" customHeight="1">
      <c r="A8" s="95">
        <f t="shared" si="0"/>
        <v>4</v>
      </c>
      <c r="B8" s="96" t="s">
        <v>61</v>
      </c>
      <c r="C8" s="96" t="s">
        <v>50</v>
      </c>
      <c r="D8" s="97" t="s">
        <v>62</v>
      </c>
      <c r="E8" s="97" t="s">
        <v>69</v>
      </c>
      <c r="F8" s="97" t="s">
        <v>67</v>
      </c>
      <c r="G8" s="97" t="s">
        <v>70</v>
      </c>
      <c r="H8" s="98" t="s">
        <v>51</v>
      </c>
      <c r="I8" s="95">
        <v>3548</v>
      </c>
      <c r="J8" s="95">
        <f t="shared" ref="J8" si="3">ROUNDUP(I8*10%,0)</f>
        <v>355</v>
      </c>
      <c r="K8" s="95">
        <f t="shared" ref="K8" si="4">I8+J8</f>
        <v>3903</v>
      </c>
      <c r="L8" s="135"/>
      <c r="M8" s="126"/>
      <c r="N8" s="127"/>
      <c r="O8" s="127"/>
      <c r="P8" s="128"/>
    </row>
    <row r="9" spans="1:16" ht="20.25" customHeight="1">
      <c r="A9" s="129" t="s">
        <v>49</v>
      </c>
      <c r="B9" s="130"/>
      <c r="C9" s="130"/>
      <c r="D9" s="130"/>
      <c r="E9" s="130"/>
      <c r="F9" s="130"/>
      <c r="G9" s="130"/>
      <c r="H9" s="131"/>
      <c r="I9" s="100">
        <f>SUM(I5:I8)</f>
        <v>12196</v>
      </c>
      <c r="J9" s="100">
        <f>SUM(J5:J8)</f>
        <v>1221</v>
      </c>
      <c r="K9" s="100">
        <f>SUM(K5:K8)</f>
        <v>13417</v>
      </c>
      <c r="L9" s="101"/>
      <c r="M9" s="132"/>
      <c r="N9" s="133"/>
      <c r="O9" s="133"/>
      <c r="P9" s="134"/>
    </row>
  </sheetData>
  <autoFilter ref="A4:P9" xr:uid="{00000000-0009-0000-0000-000001000000}">
    <filterColumn colId="12" showButton="0"/>
    <filterColumn colId="13" showButton="0"/>
    <filterColumn colId="14" showButton="0"/>
  </autoFilter>
  <mergeCells count="6">
    <mergeCell ref="M4:P4"/>
    <mergeCell ref="M5:P8"/>
    <mergeCell ref="A9:H9"/>
    <mergeCell ref="M9:P9"/>
    <mergeCell ref="L5:L6"/>
    <mergeCell ref="L7:L8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R12-0017</vt:lpstr>
      <vt:lpstr>DETAIL 2</vt:lpstr>
      <vt:lpstr>'DETAIL 2'!Print_Area</vt:lpstr>
      <vt:lpstr>'R12-0017'!Print_Area</vt:lpstr>
      <vt:lpstr>'DETAIL 2'!Print_Titles</vt:lpstr>
      <vt:lpstr>'R12-0017'!Print_Titles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2024-10-08T11:49:33Z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