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2-STYLE-FILE/CUTTING DOCKET/DROP 3/PPS/"/>
    </mc:Choice>
  </mc:AlternateContent>
  <xr:revisionPtr revIDLastSave="709" documentId="13_ncr:1_{94AA8238-0E87-4872-91F9-53AB9B248E58}" xr6:coauthVersionLast="47" xr6:coauthVersionMax="47" xr10:uidLastSave="{BA175F01-192F-43D8-9C30-53C84F3B39D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SPEC SUGESST BY UA" sheetId="23" r:id="rId4"/>
    <sheet name="2. TRIM CARD (GREY)" sheetId="17" state="hidden" r:id="rId5"/>
    <sheet name="3. ĐỊNH VỊ HÌNH IN.THÊU" sheetId="7" state="hidden" r:id="rId6"/>
    <sheet name="4. THÔNG SỐ SẢN XUẤT" sheetId="8" state="hidden" r:id="rId7"/>
  </sheets>
  <definedNames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0" hidden="1">'1. CUTTING DOCKET'!$A$66:$R$110</definedName>
    <definedName name="_xlnm._FilterDatabase" localSheetId="1" hidden="1">GREY!$A$64:$Q$131</definedName>
    <definedName name="_xlnm.Print_Area" localSheetId="0">'1. CUTTING DOCKET'!$A$1:$Q$174</definedName>
    <definedName name="_xlnm.Print_Area" localSheetId="2">'2. TRIM CARD'!$A$1:$B$27</definedName>
    <definedName name="_xlnm.Print_Area" localSheetId="4">'2. TRIM CARD (GREY)'!$A$1:$E$39</definedName>
    <definedName name="_xlnm.Print_Area" localSheetId="1">GREY!$A$1:$P$169</definedName>
    <definedName name="_xlnm.Print_Area" localSheetId="3">'SPEC SUGESST BY UA'!$A$1:$N$70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_xlnm.Print_Titles" localSheetId="3">'SPEC SUGESST BY UA'!$1:$4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3" l="1"/>
  <c r="B3" i="23"/>
  <c r="B1" i="23"/>
  <c r="A2" i="23"/>
  <c r="A3" i="23"/>
  <c r="A1" i="23"/>
  <c r="K25" i="23"/>
  <c r="L25" i="23" s="1"/>
  <c r="M25" i="23" s="1"/>
  <c r="I25" i="23"/>
  <c r="H25" i="23" s="1"/>
  <c r="A11" i="5" l="1"/>
  <c r="A12" i="5"/>
  <c r="A10" i="5"/>
  <c r="F20" i="1"/>
  <c r="F44" i="1" s="1"/>
  <c r="H32" i="1"/>
  <c r="K31" i="1"/>
  <c r="K32" i="1" s="1"/>
  <c r="J31" i="1"/>
  <c r="J32" i="1" s="1"/>
  <c r="I31" i="1"/>
  <c r="I32" i="1" s="1"/>
  <c r="G31" i="1"/>
  <c r="G32" i="1" s="1"/>
  <c r="H26" i="1"/>
  <c r="K25" i="1"/>
  <c r="K26" i="1" s="1"/>
  <c r="J25" i="1"/>
  <c r="J26" i="1" s="1"/>
  <c r="I25" i="1"/>
  <c r="I26" i="1" s="1"/>
  <c r="G25" i="1"/>
  <c r="G26" i="1" s="1"/>
  <c r="Q40" i="1" l="1"/>
  <c r="D41" i="1"/>
  <c r="D42" i="1" s="1"/>
  <c r="G41" i="1"/>
  <c r="G42" i="1" s="1"/>
  <c r="I41" i="1"/>
  <c r="J41" i="1"/>
  <c r="J42" i="1" s="1"/>
  <c r="K41" i="1"/>
  <c r="K42" i="1" s="1"/>
  <c r="H42" i="1"/>
  <c r="A16" i="5"/>
  <c r="A9" i="5"/>
  <c r="I69" i="1" l="1"/>
  <c r="H69" i="1"/>
  <c r="C116" i="1"/>
  <c r="C124" i="1"/>
  <c r="H68" i="1"/>
  <c r="I68" i="1"/>
  <c r="H70" i="1"/>
  <c r="I70" i="1"/>
  <c r="H72" i="1"/>
  <c r="I72" i="1"/>
  <c r="H67" i="1"/>
  <c r="H71" i="1" s="1"/>
  <c r="E50" i="1"/>
  <c r="E51" i="1" s="1"/>
  <c r="B11" i="5" s="1"/>
  <c r="Q41" i="1"/>
  <c r="Q42" i="1" s="1"/>
  <c r="I42" i="1"/>
  <c r="F67" i="1" l="1"/>
  <c r="Q39" i="1"/>
  <c r="Q33" i="1"/>
  <c r="Q27" i="1"/>
  <c r="Q21" i="1"/>
  <c r="C134" i="1"/>
  <c r="C133" i="1"/>
  <c r="C131" i="1"/>
  <c r="E53" i="1"/>
  <c r="K37" i="1"/>
  <c r="K38" i="1" s="1"/>
  <c r="J37" i="1"/>
  <c r="J38" i="1" s="1"/>
  <c r="I37" i="1"/>
  <c r="I38" i="1" s="1"/>
  <c r="H37" i="1"/>
  <c r="H38" i="1" s="1"/>
  <c r="G37" i="1"/>
  <c r="G38" i="1" s="1"/>
  <c r="D25" i="1"/>
  <c r="D26" i="1" s="1"/>
  <c r="A52" i="1" s="1"/>
  <c r="Q24" i="1"/>
  <c r="B53" i="1"/>
  <c r="K19" i="1"/>
  <c r="I19" i="1"/>
  <c r="L67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32" i="1" l="1"/>
  <c r="Q25" i="1"/>
  <c r="Q26" i="1" s="1"/>
  <c r="E54" i="1"/>
  <c r="E55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G42" i="16" l="1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52" i="16" l="1"/>
  <c r="L52" i="16" s="1"/>
  <c r="L53" i="16"/>
  <c r="L51" i="16"/>
  <c r="L92" i="1"/>
  <c r="L93" i="1"/>
  <c r="L94" i="1"/>
  <c r="L102" i="1" s="1"/>
  <c r="L91" i="1"/>
  <c r="A60" i="1"/>
  <c r="E61" i="1" s="1"/>
  <c r="B61" i="1"/>
  <c r="A56" i="1"/>
  <c r="B57" i="1"/>
  <c r="K20" i="1"/>
  <c r="K44" i="1" s="1"/>
  <c r="J20" i="1"/>
  <c r="J44" i="1" s="1"/>
  <c r="I20" i="1"/>
  <c r="I44" i="1" s="1"/>
  <c r="H44" i="1"/>
  <c r="G20" i="1"/>
  <c r="G44" i="1" s="1"/>
  <c r="E58" i="1" l="1"/>
  <c r="D6" i="17"/>
  <c r="E62" i="1"/>
  <c r="E6" i="17"/>
  <c r="L82" i="1"/>
  <c r="L98" i="1"/>
  <c r="L97" i="1"/>
  <c r="L81" i="1"/>
  <c r="L101" i="1"/>
  <c r="E59" i="1" l="1"/>
  <c r="D9" i="17"/>
  <c r="E63" i="1"/>
  <c r="E9" i="17"/>
  <c r="L80" i="1"/>
  <c r="D11" i="17" l="1"/>
  <c r="E11" i="17"/>
  <c r="L79" i="1"/>
  <c r="A17" i="5" l="1"/>
  <c r="B7" i="5"/>
  <c r="B6" i="17" l="1"/>
  <c r="B6" i="5"/>
  <c r="B17" i="5"/>
  <c r="D141" i="1"/>
  <c r="B9" i="17" l="1"/>
  <c r="Q37" i="1"/>
  <c r="D37" i="1"/>
  <c r="D38" i="1" s="1"/>
  <c r="B134" i="1" s="1"/>
  <c r="Q36" i="1"/>
  <c r="Q31" i="1"/>
  <c r="D31" i="1"/>
  <c r="D32" i="1" s="1"/>
  <c r="Q30" i="1"/>
  <c r="B133" i="1" l="1"/>
  <c r="B11" i="17"/>
  <c r="Q38" i="1"/>
  <c r="Q32" i="1"/>
  <c r="G58" i="1" l="1"/>
  <c r="G59" i="1"/>
  <c r="G57" i="1"/>
  <c r="A14" i="5"/>
  <c r="A13" i="5"/>
  <c r="B13" i="5" l="1"/>
  <c r="C6" i="17" l="1"/>
  <c r="C9" i="17" l="1"/>
  <c r="L96" i="1"/>
  <c r="L99" i="1"/>
  <c r="C11" i="17" l="1"/>
  <c r="L100" i="1"/>
  <c r="L95" i="1"/>
  <c r="B18" i="5" l="1"/>
  <c r="C141" i="1" l="1"/>
  <c r="E141" i="1"/>
  <c r="F141" i="1"/>
  <c r="G141" i="1"/>
  <c r="I67" i="1"/>
  <c r="A18" i="5"/>
  <c r="D19" i="1"/>
  <c r="A8" i="5"/>
  <c r="Q18" i="1"/>
  <c r="B2" i="5"/>
  <c r="B3" i="5"/>
  <c r="A4" i="5"/>
  <c r="A3" i="5"/>
  <c r="A2" i="5"/>
  <c r="B4" i="5"/>
  <c r="Q19" i="1"/>
  <c r="D20" i="1" l="1"/>
  <c r="B124" i="1" s="1"/>
  <c r="B24" i="5"/>
  <c r="H141" i="1"/>
  <c r="Q20" i="1"/>
  <c r="Q44" i="1" s="1"/>
  <c r="B131" i="1" l="1"/>
  <c r="B116" i="1"/>
  <c r="B5" i="5"/>
  <c r="B5" i="17"/>
  <c r="G51" i="1"/>
  <c r="I51" i="1" s="1"/>
  <c r="M51" i="1" s="1"/>
  <c r="K110" i="1"/>
  <c r="M110" i="1" s="1"/>
  <c r="O110" i="1" s="1"/>
  <c r="K106" i="1"/>
  <c r="M106" i="1" s="1"/>
  <c r="O106" i="1" s="1"/>
  <c r="K102" i="1"/>
  <c r="M102" i="1" s="1"/>
  <c r="O102" i="1" s="1"/>
  <c r="K98" i="1"/>
  <c r="M98" i="1" s="1"/>
  <c r="O98" i="1" s="1"/>
  <c r="K94" i="1"/>
  <c r="M94" i="1" s="1"/>
  <c r="O94" i="1" s="1"/>
  <c r="K90" i="1"/>
  <c r="M90" i="1" s="1"/>
  <c r="O90" i="1" s="1"/>
  <c r="K86" i="1"/>
  <c r="M86" i="1" s="1"/>
  <c r="O86" i="1" s="1"/>
  <c r="K82" i="1"/>
  <c r="M82" i="1" s="1"/>
  <c r="O82" i="1" s="1"/>
  <c r="K78" i="1"/>
  <c r="M78" i="1" s="1"/>
  <c r="O78" i="1" s="1"/>
  <c r="K74" i="1"/>
  <c r="K68" i="1"/>
  <c r="M68" i="1" s="1"/>
  <c r="O68" i="1" s="1"/>
  <c r="K108" i="1"/>
  <c r="M108" i="1" s="1"/>
  <c r="O108" i="1" s="1"/>
  <c r="K104" i="1"/>
  <c r="M104" i="1" s="1"/>
  <c r="O104" i="1" s="1"/>
  <c r="K100" i="1"/>
  <c r="M100" i="1" s="1"/>
  <c r="O100" i="1" s="1"/>
  <c r="K96" i="1"/>
  <c r="M96" i="1" s="1"/>
  <c r="O96" i="1" s="1"/>
  <c r="K92" i="1"/>
  <c r="M92" i="1" s="1"/>
  <c r="O92" i="1" s="1"/>
  <c r="K88" i="1"/>
  <c r="M88" i="1" s="1"/>
  <c r="O88" i="1" s="1"/>
  <c r="K84" i="1"/>
  <c r="M84" i="1" s="1"/>
  <c r="O84" i="1" s="1"/>
  <c r="K80" i="1"/>
  <c r="M80" i="1" s="1"/>
  <c r="O80" i="1" s="1"/>
  <c r="K76" i="1"/>
  <c r="M76" i="1" s="1"/>
  <c r="O76" i="1" s="1"/>
  <c r="K87" i="1"/>
  <c r="M87" i="1" s="1"/>
  <c r="O87" i="1" s="1"/>
  <c r="K70" i="1"/>
  <c r="M70" i="1" s="1"/>
  <c r="O70" i="1" s="1"/>
  <c r="K109" i="1"/>
  <c r="M109" i="1" s="1"/>
  <c r="O109" i="1" s="1"/>
  <c r="K105" i="1"/>
  <c r="M105" i="1" s="1"/>
  <c r="O105" i="1" s="1"/>
  <c r="K101" i="1"/>
  <c r="M101" i="1" s="1"/>
  <c r="O101" i="1" s="1"/>
  <c r="K97" i="1"/>
  <c r="M97" i="1" s="1"/>
  <c r="O97" i="1" s="1"/>
  <c r="K93" i="1"/>
  <c r="M93" i="1" s="1"/>
  <c r="O93" i="1" s="1"/>
  <c r="K89" i="1"/>
  <c r="M89" i="1" s="1"/>
  <c r="O89" i="1" s="1"/>
  <c r="K85" i="1"/>
  <c r="M85" i="1" s="1"/>
  <c r="O85" i="1" s="1"/>
  <c r="K81" i="1"/>
  <c r="M81" i="1" s="1"/>
  <c r="O81" i="1" s="1"/>
  <c r="K77" i="1"/>
  <c r="M77" i="1" s="1"/>
  <c r="O77" i="1" s="1"/>
  <c r="K72" i="1"/>
  <c r="M72" i="1" s="1"/>
  <c r="O72" i="1" s="1"/>
  <c r="K107" i="1"/>
  <c r="M107" i="1" s="1"/>
  <c r="O107" i="1" s="1"/>
  <c r="K103" i="1"/>
  <c r="M103" i="1" s="1"/>
  <c r="O103" i="1" s="1"/>
  <c r="K99" i="1"/>
  <c r="M99" i="1" s="1"/>
  <c r="O99" i="1" s="1"/>
  <c r="K95" i="1"/>
  <c r="M95" i="1" s="1"/>
  <c r="O95" i="1" s="1"/>
  <c r="K91" i="1"/>
  <c r="M91" i="1" s="1"/>
  <c r="O91" i="1" s="1"/>
  <c r="K83" i="1"/>
  <c r="M83" i="1" s="1"/>
  <c r="O83" i="1" s="1"/>
  <c r="K79" i="1"/>
  <c r="M79" i="1" s="1"/>
  <c r="O79" i="1" s="1"/>
  <c r="K75" i="1"/>
  <c r="M75" i="1" s="1"/>
  <c r="O75" i="1" s="1"/>
  <c r="B15" i="17"/>
  <c r="I50" i="1"/>
  <c r="M50" i="1" s="1"/>
  <c r="K67" i="1"/>
  <c r="M67" i="1" s="1"/>
  <c r="O67" i="1" s="1"/>
  <c r="G55" i="1"/>
  <c r="I55" i="1" s="1"/>
  <c r="G53" i="1"/>
  <c r="I53" i="1" s="1"/>
  <c r="G54" i="1"/>
  <c r="I54" i="1" s="1"/>
  <c r="I57" i="1"/>
  <c r="G63" i="1"/>
  <c r="I63" i="1" s="1"/>
  <c r="J63" i="1" s="1"/>
  <c r="M63" i="1" s="1"/>
  <c r="G62" i="1"/>
  <c r="I62" i="1" s="1"/>
  <c r="G61" i="1"/>
  <c r="I61" i="1" s="1"/>
  <c r="J61" i="1" s="1"/>
  <c r="M61" i="1" s="1"/>
  <c r="I59" i="1"/>
  <c r="I58" i="1"/>
  <c r="I49" i="1"/>
  <c r="M49" i="1" s="1"/>
  <c r="B15" i="5" l="1"/>
  <c r="J62" i="1"/>
  <c r="M62" i="1" s="1"/>
  <c r="J54" i="1"/>
  <c r="M54" i="1" s="1"/>
  <c r="J53" i="1"/>
  <c r="M53" i="1" s="1"/>
  <c r="J55" i="1"/>
  <c r="M55" i="1" s="1"/>
  <c r="J57" i="1"/>
  <c r="M57" i="1" s="1"/>
  <c r="J58" i="1"/>
  <c r="M58" i="1" s="1"/>
  <c r="J59" i="1"/>
  <c r="M59" i="1" s="1"/>
  <c r="C15" i="17" l="1"/>
  <c r="D15" i="17" l="1"/>
  <c r="E15" i="17" l="1"/>
  <c r="H75" i="1" l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</calcChain>
</file>

<file path=xl/sharedStrings.xml><?xml version="1.0" encoding="utf-8"?>
<sst xmlns="http://schemas.openxmlformats.org/spreadsheetml/2006/main" count="1033" uniqueCount="402">
  <si>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</si>
  <si>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</si>
  <si>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</si>
  <si>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</si>
  <si>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</si>
  <si>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</si>
  <si>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</si>
  <si>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</si>
  <si>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>R12 SS25 S2737</t>
  </si>
  <si>
    <t xml:space="preserve">STYLE NUMBER: </t>
  </si>
  <si>
    <t xml:space="preserve">STYLE NAME : </t>
  </si>
  <si>
    <t>SEASON:</t>
  </si>
  <si>
    <t>SS25</t>
  </si>
  <si>
    <t>TÊN HÀNG:</t>
  </si>
  <si>
    <t>HOOIDE</t>
  </si>
  <si>
    <t>DROP:</t>
  </si>
  <si>
    <t>NGÀY CẤP:</t>
  </si>
  <si>
    <t>VẢI CHÍNH:</t>
  </si>
  <si>
    <t>FRENCH TERRY100% ORGANIC COTTON 430 GSM</t>
  </si>
  <si>
    <t>NGÀY GIAO HÀNG:</t>
  </si>
  <si>
    <t xml:space="preserve">THÀNH PHẦN VẢI: </t>
  </si>
  <si>
    <t>100% COTTON</t>
  </si>
  <si>
    <t>KHỔ VẢI:</t>
  </si>
  <si>
    <t>161 CM</t>
  </si>
  <si>
    <t xml:space="preserve">Xí nghiệp: </t>
  </si>
  <si>
    <t>UN-AVAILABLE</t>
  </si>
  <si>
    <t>KHÁCH HÀNG:</t>
  </si>
  <si>
    <t>RAPHA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</si>
  <si>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</si>
  <si>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</si>
  <si>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</si>
  <si>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</si>
  <si>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</si>
  <si>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</si>
  <si>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</si>
  <si>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</si>
  <si>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</si>
  <si>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</si>
  <si>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</si>
  <si>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</si>
  <si>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</si>
  <si>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</si>
  <si>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</si>
  <si>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</si>
  <si>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</si>
  <si>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</si>
  <si>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BLACK- option 3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</si>
  <si>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</si>
  <si>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</si>
  <si>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</si>
  <si>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</si>
  <si>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</si>
  <si>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</si>
  <si>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</si>
  <si>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</si>
  <si>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</si>
  <si>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</si>
  <si>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</si>
  <si>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</si>
  <si>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</si>
  <si>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</si>
  <si>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</si>
  <si>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BO TAY/BO LAI</t>
  </si>
  <si>
    <t>VIỀN CỔ</t>
  </si>
  <si>
    <t xml:space="preserve"> STFA23P1384003A00K 
LOT 1-1 ÁNH A: CẤP HẾT</t>
  </si>
  <si>
    <t>RIB 1X1 430GSM</t>
  </si>
  <si>
    <t>RIB</t>
  </si>
  <si>
    <t>STFA23P1384004A00K
LOT 1-1 ÁNH A</t>
  </si>
  <si>
    <t xml:space="preserve"> 100% DRY COTTON (16OE) - 230GSM WITHOUT ENZYCUT </t>
  </si>
  <si>
    <t xml:space="preserve"> STHO22P0916003A00K 
LOT 1-1 ÁNH A</t>
  </si>
  <si>
    <t>WASHED BURGUNDY 19-1530</t>
  </si>
  <si>
    <t xml:space="preserve"> STFA23P1384006A00K 
LOT 1-1 ÁNH A: CẤP 243M</t>
  </si>
  <si>
    <t xml:space="preserve"> STFA23P1384007A00K 
LOT 1-1 ÁNH A: CẤP 133M</t>
  </si>
  <si>
    <t xml:space="preserve">  S20 1401 
VẢI NHUỘM TAY: DỰ KIẾN NHẬP KHO 27/2/23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</si>
  <si>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</si>
  <si>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</si>
  <si>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</si>
  <si>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</si>
  <si>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</si>
  <si>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</si>
  <si>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</si>
  <si>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</si>
  <si>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</si>
  <si>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</si>
  <si>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</si>
  <si>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+ NHÃN CHÍNH </t>
  </si>
  <si>
    <t>CUỘN</t>
  </si>
  <si>
    <t xml:space="preserve">CHỈ 40/2 MAY NHÃN CHÍNH </t>
  </si>
  <si>
    <t xml:space="preserve">PCS </t>
  </si>
  <si>
    <t>NHÃN THÀNH PHẦN 100% COTTON</t>
  </si>
  <si>
    <t>NỀN TRẮNG CHỮ ĐEN</t>
  </si>
  <si>
    <t>DÂY LUỒN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</si>
  <si>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</si>
  <si>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</si>
  <si>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</si>
  <si>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</si>
  <si>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</si>
  <si>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</si>
  <si>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</si>
  <si>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</si>
  <si>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</si>
  <si>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</si>
  <si>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</si>
  <si>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</si>
  <si>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</si>
  <si>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</si>
  <si>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</si>
  <si>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</si>
  <si>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</si>
  <si>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</si>
  <si>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</si>
  <si>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</si>
  <si>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</si>
  <si>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</si>
  <si>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</si>
  <si>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r>
      <t>THÊU :</t>
    </r>
    <r>
      <rPr>
        <b/>
        <sz val="22"/>
        <rFont val="Muli"/>
      </rPr>
      <t xml:space="preserve"> </t>
    </r>
  </si>
  <si>
    <t>THÔNG TIN ĐỊNH VỊ HÌNH THÊU</t>
  </si>
  <si>
    <r>
      <t>WASH:</t>
    </r>
    <r>
      <rPr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</si>
  <si>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</si>
  <si>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</si>
  <si>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</si>
  <si>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</si>
  <si>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</si>
  <si>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</si>
  <si>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</si>
  <si>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</si>
  <si>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</si>
  <si>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</si>
  <si>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</si>
  <si>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</si>
  <si>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</si>
  <si>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</si>
  <si>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</si>
  <si>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</si>
  <si>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</si>
  <si>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</si>
  <si>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</si>
  <si>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GREEN</t>
  </si>
  <si>
    <t>NCC TAHTONG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</si>
  <si>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</si>
  <si>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</si>
  <si>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</si>
  <si>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</si>
  <si>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</si>
  <si>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CHỈ 40/2 MAY CHÍNH + VẮT SỔ</t>
  </si>
  <si>
    <t>GY5137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</si>
  <si>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</si>
  <si>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</si>
  <si>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</si>
  <si>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</si>
  <si>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</si>
  <si>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</si>
  <si>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</si>
  <si>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</si>
  <si>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</si>
  <si>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</si>
  <si>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</si>
  <si>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</si>
  <si>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</si>
  <si>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</si>
  <si>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</si>
  <si>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</si>
  <si>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</si>
  <si>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</si>
  <si>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</si>
  <si>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</si>
  <si>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</si>
  <si>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</si>
  <si>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</si>
  <si>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</si>
  <si>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</si>
  <si>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</si>
  <si>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</si>
  <si>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</si>
  <si>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</si>
  <si>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</si>
  <si>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</si>
  <si>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</si>
  <si>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</si>
  <si>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</si>
  <si>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</si>
  <si>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</si>
  <si>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</si>
  <si>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</si>
  <si>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</si>
  <si>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</si>
  <si>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</si>
  <si>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</si>
  <si>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</si>
  <si>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NHÃN THÀNH PHẦN</t>
  </si>
  <si>
    <t>MAY TẠI LAI TRÁI NGƯỜI MẶC -
TỪ MÉP LAI LÊN 10CM</t>
  </si>
  <si>
    <t>GẮN BÊN TRONG SƯỜN TRÁI NGƯỜI MẶC CÁCH ĐƯỜNG TRA LAI LÊN 6.5CM</t>
  </si>
  <si>
    <t>LUỒN TẠI NÓN</t>
  </si>
  <si>
    <t>THÙNG, TẤM LÓT THÙNG, BAO 100X120</t>
  </si>
  <si>
    <t>THÙNG 60X40X30CM CÓ IN LOGO</t>
  </si>
  <si>
    <t>BỎ VÀO ÁO KHI GẤP XẾP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</si>
  <si>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</si>
  <si>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</si>
  <si>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</si>
  <si>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</si>
  <si>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</si>
  <si>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</si>
  <si>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</si>
  <si>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</si>
  <si>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</si>
  <si>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</si>
  <si>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</si>
  <si>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</si>
  <si>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</si>
  <si>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</si>
  <si>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</si>
  <si>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</si>
  <si>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</si>
  <si>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</si>
  <si>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</si>
  <si>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</si>
  <si>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</si>
  <si>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</si>
  <si>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</si>
  <si>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</si>
  <si>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</si>
  <si>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</si>
  <si>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</si>
  <si>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</si>
  <si>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</si>
  <si>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</si>
  <si>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</si>
  <si>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</si>
  <si>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</si>
  <si>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</si>
  <si>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</si>
  <si>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</si>
  <si>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</si>
  <si>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</si>
  <si>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</si>
  <si>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</si>
  <si>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</si>
  <si>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</si>
  <si>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</si>
  <si>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</si>
  <si>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</si>
  <si>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</si>
  <si>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</si>
  <si>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</si>
  <si>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CAO TÚI</t>
  </si>
  <si>
    <t>MIỆNG NÓN</t>
  </si>
  <si>
    <t>NHÃN CHÍNH + SIZE</t>
  </si>
  <si>
    <t>DÂY SATIN</t>
  </si>
  <si>
    <t>DUYỆT HÌNH IN THEO STRIKE OFF CHUYỂN PHÒNG IN</t>
  </si>
  <si>
    <t>7CM</t>
  </si>
  <si>
    <t>*CHÚ Ý:</t>
  </si>
  <si>
    <t>1- DÂY SATIN MAY HOÀN THIỆN DÀI 1CM ĐỂ TREO THẺ BÀI</t>
  </si>
  <si>
    <t>MAY XUNG QUANH 4 CẠNH 
2CM MÉP DƯỚI VIỀN CỔ  - TẠI GIỮA CỔ SAU</t>
  </si>
  <si>
    <t>THANH QUÝ/ QUỲNH 251</t>
  </si>
  <si>
    <t>PP SAMPLE</t>
  </si>
  <si>
    <t>DUYỆT HÌNH THÊU THEO STRIKE OFF CHUYỂN OUTSOURCE</t>
  </si>
  <si>
    <t>ĐỊNH VỊ HÌNH IN: 
CANH GIỮA THÂN TRƯỚC - TỪ  ĐƯỜNG RÁP CỔ XUỐNG ĐỈNH CHỮ R</t>
  </si>
  <si>
    <t>MAY KẸP DƯỚI VIỀN CỔ SAU - NHƯ HÌNH</t>
  </si>
  <si>
    <t>KHÔNG THÊU</t>
  </si>
  <si>
    <t>IN BÁN THÀNH PHẨM TẠI THÂN TRƯỚC VÀ HAI BÊN TAY - IN TẠI UA</t>
  </si>
  <si>
    <t>ĐỊNH VỊ HÌNH IN</t>
  </si>
  <si>
    <t>NHÃN CỜ</t>
  </si>
  <si>
    <t>MULTI</t>
  </si>
  <si>
    <t>DARK NAVY</t>
  </si>
  <si>
    <t>CAPTAIN BLUE</t>
  </si>
  <si>
    <t>VTK6261-3 FRENCH TERRY 100%ORGANIC COTTON 30'S/2CMOGC+8'S/1CMOGC 440GSM, CW: 165CM</t>
  </si>
  <si>
    <t>VTK6002-4 RIB 2X2 97%ORGANIC COTTON 3%SPAN, 16'S/1CMOGC+55D/OP 445GSM; CW: 116CM</t>
  </si>
  <si>
    <t>VTK6210-1 SINGLE JERSEY 100% ORGANIC COTTON 20'SCM/1, 195GSM, CW: 185CM</t>
  </si>
  <si>
    <t>RPSS25P0009001A00K</t>
  </si>
  <si>
    <t>RPSS25P0009002A00K</t>
  </si>
  <si>
    <t>RPSS25P0008001A00K</t>
  </si>
  <si>
    <t xml:space="preserve">MAY Ở SƯỜN NGOÀI TỪ BO LAI LÊN 14CM </t>
  </si>
  <si>
    <t>DUYỆT THEO STRIKE OFF CHUYỂN WASHING TEAM</t>
  </si>
  <si>
    <t>POTASSIUM WASH</t>
  </si>
  <si>
    <t>VIỀN CỔ SAU</t>
  </si>
  <si>
    <t>THEO TÀI LIỆU ĐÍNH KÈM TÁC NGHIỆP VÀ BẢNG THÔNG SỐ</t>
  </si>
  <si>
    <t>VỊ TRÍ ĐO</t>
  </si>
  <si>
    <t>DÀI TRƯỚC TỪ ĐỈNH VAI XUỐNG LAI</t>
  </si>
  <si>
    <t>DÀI SAU TỪ ĐỈNH VAI XUỐNG LAI</t>
  </si>
  <si>
    <t>NGANG VAU</t>
  </si>
  <si>
    <t>NGANG TRƯỚC TỪ ĐỈNH VAI XUỐNG 13CM</t>
  </si>
  <si>
    <t>NGANG SAU TỪ ĐỈNH VAI XUỐNG 13CM</t>
  </si>
  <si>
    <t>NGANG NGỰC DƯỚI NÁCH 2CM</t>
  </si>
  <si>
    <t>VỊ TRÍ EO TỪ ĐỈNH VAI XUỐNG</t>
  </si>
  <si>
    <t>NGANG EO</t>
  </si>
  <si>
    <t xml:space="preserve">RỘNG CỔ SAU </t>
  </si>
  <si>
    <t xml:space="preserve">HẠ CỔ TRƯỚC TỪ ĐIỈNH VAI </t>
  </si>
  <si>
    <t>HẠ CỔ SAU TỪ ĐỈNH VAI</t>
  </si>
  <si>
    <t xml:space="preserve">DÀI TAY </t>
  </si>
  <si>
    <t>RỘNG BẮP TAY DƯỚ NÁCH 2CM</t>
  </si>
  <si>
    <t>DÀI NÓN : TẠI GIỮA TRƯỚC TỚI GIỮA SAU</t>
  </si>
  <si>
    <t>RỘNG NÓN - ĐIỂM RỘNG NHẤT</t>
  </si>
  <si>
    <t>VỊ TRÍ LOGO TỪ ĐỈNH VAI - TỪ ĐỈNH VAI TỚI ĐỈNH CHỮ R</t>
  </si>
  <si>
    <t>RCC WOMEN'S COTTON HOODIE</t>
  </si>
  <si>
    <t>R12</t>
  </si>
  <si>
    <t>ÁO MẪU THAM KHẢO : THEO ÁO MẪU SIZE SET R12-HD03 MÀU BLACK SIZE S CHUYỂN CÙNG TÁC NGHIỆP</t>
  </si>
  <si>
    <r>
      <rPr>
        <b/>
        <sz val="12"/>
        <color rgb="FF0B0C0B"/>
        <rFont val="Trebuchet MS"/>
        <family val="2"/>
      </rPr>
      <t>Dim</t>
    </r>
  </si>
  <si>
    <r>
      <rPr>
        <b/>
        <sz val="12"/>
        <color rgb="FF0B0C0B"/>
        <rFont val="Trebuchet MS"/>
        <family val="2"/>
      </rPr>
      <t>Title</t>
    </r>
  </si>
  <si>
    <r>
      <rPr>
        <b/>
        <sz val="12"/>
        <color rgb="FF0B0C0B"/>
        <rFont val="Trebuchet MS"/>
        <family val="2"/>
      </rPr>
      <t>Description</t>
    </r>
  </si>
  <si>
    <r>
      <rPr>
        <b/>
        <sz val="12"/>
        <color rgb="FF0B0C0B"/>
        <rFont val="Trebuchet MS"/>
        <family val="2"/>
      </rPr>
      <t>Tol (-)</t>
    </r>
  </si>
  <si>
    <r>
      <rPr>
        <b/>
        <sz val="12"/>
        <color rgb="FF0B0C0B"/>
        <rFont val="Trebuchet MS"/>
        <family val="2"/>
      </rPr>
      <t>Tol (+)</t>
    </r>
  </si>
  <si>
    <r>
      <rPr>
        <b/>
        <sz val="12"/>
        <color rgb="FF0B0C0B"/>
        <rFont val="Trebuchet MS"/>
        <family val="2"/>
      </rPr>
      <t>XXS</t>
    </r>
  </si>
  <si>
    <r>
      <rPr>
        <b/>
        <sz val="12"/>
        <color rgb="FF0B0C0B"/>
        <rFont val="Trebuchet MS"/>
        <family val="2"/>
      </rPr>
      <t>XSM</t>
    </r>
  </si>
  <si>
    <r>
      <rPr>
        <b/>
        <sz val="12"/>
        <color rgb="FF0B0C0B"/>
        <rFont val="Trebuchet MS"/>
        <family val="2"/>
      </rPr>
      <t>SML</t>
    </r>
  </si>
  <si>
    <r>
      <rPr>
        <b/>
        <sz val="12"/>
        <color rgb="FF0B0C0B"/>
        <rFont val="Trebuchet MS"/>
        <family val="2"/>
      </rPr>
      <t>MED</t>
    </r>
  </si>
  <si>
    <r>
      <rPr>
        <b/>
        <sz val="12"/>
        <color rgb="FF0B0C0B"/>
        <rFont val="Trebuchet MS"/>
        <family val="2"/>
      </rPr>
      <t>LRG</t>
    </r>
  </si>
  <si>
    <r>
      <rPr>
        <b/>
        <sz val="12"/>
        <color rgb="FF0B0C0B"/>
        <rFont val="Trebuchet MS"/>
        <family val="2"/>
      </rPr>
      <t>XLG</t>
    </r>
  </si>
  <si>
    <t xml:space="preserve">UA - COMMENTS </t>
  </si>
  <si>
    <r>
      <rPr>
        <b/>
        <sz val="12"/>
        <color rgb="FF0B0C0B"/>
        <rFont val="Trebuchet MS"/>
        <family val="2"/>
      </rPr>
      <t>BDY2</t>
    </r>
  </si>
  <si>
    <r>
      <rPr>
        <b/>
        <sz val="12"/>
        <color rgb="FF0B0C0B"/>
        <rFont val="Trebuchet MS"/>
        <family val="2"/>
      </rPr>
      <t>Front Body Length</t>
    </r>
  </si>
  <si>
    <r>
      <rPr>
        <b/>
        <sz val="12"/>
        <color rgb="FF0B0C0B"/>
        <rFont val="Trebuchet MS"/>
        <family val="2"/>
      </rPr>
      <t>SNP Down To Hem</t>
    </r>
  </si>
  <si>
    <r>
      <rPr>
        <b/>
        <sz val="12"/>
        <color rgb="FF0B0C0B"/>
        <rFont val="Trebuchet MS"/>
        <family val="2"/>
      </rPr>
      <t>BDY3</t>
    </r>
  </si>
  <si>
    <r>
      <rPr>
        <b/>
        <sz val="12"/>
        <color rgb="FF0B0C0B"/>
        <rFont val="Trebuchet MS"/>
        <family val="2"/>
      </rPr>
      <t>Back Body Length</t>
    </r>
  </si>
  <si>
    <r>
      <rPr>
        <b/>
        <sz val="12"/>
        <color rgb="FF0B0C0B"/>
        <rFont val="Trebuchet MS"/>
        <family val="2"/>
      </rPr>
      <t>BDY5</t>
    </r>
  </si>
  <si>
    <r>
      <rPr>
        <b/>
        <sz val="12"/>
        <color rgb="FF0B0C0B"/>
        <rFont val="Trebuchet MS"/>
        <family val="2"/>
      </rPr>
      <t>Across Shoulder</t>
    </r>
  </si>
  <si>
    <r>
      <rPr>
        <b/>
        <sz val="12"/>
        <color rgb="FF0B0C0B"/>
        <rFont val="Trebuchet MS"/>
        <family val="2"/>
      </rPr>
      <t>Across Shoulder Point To Point</t>
    </r>
  </si>
  <si>
    <r>
      <rPr>
        <b/>
        <sz val="12"/>
        <color rgb="FF0B0C0B"/>
        <rFont val="Trebuchet MS"/>
        <family val="2"/>
      </rPr>
      <t>BDY9</t>
    </r>
  </si>
  <si>
    <r>
      <rPr>
        <b/>
        <sz val="12"/>
        <color rgb="FF0B0C0B"/>
        <rFont val="Trebuchet MS"/>
        <family val="2"/>
      </rPr>
      <t>Across Front</t>
    </r>
  </si>
  <si>
    <r>
      <rPr>
        <b/>
        <sz val="12"/>
        <color rgb="FF0B0C0B"/>
        <rFont val="Trebuchet MS"/>
        <family val="2"/>
      </rPr>
      <t>13cm Down From SNP &amp; Across</t>
    </r>
  </si>
  <si>
    <r>
      <rPr>
        <b/>
        <sz val="12"/>
        <color rgb="FF0B0C0B"/>
        <rFont val="Trebuchet MS"/>
        <family val="2"/>
      </rPr>
      <t>BDY8</t>
    </r>
  </si>
  <si>
    <r>
      <rPr>
        <b/>
        <sz val="12"/>
        <color rgb="FF0B0C0B"/>
        <rFont val="Trebuchet MS"/>
        <family val="2"/>
      </rPr>
      <t>Across Back</t>
    </r>
  </si>
  <si>
    <r>
      <rPr>
        <b/>
        <sz val="12"/>
        <color rgb="FF0B0C0B"/>
        <rFont val="Trebuchet MS"/>
        <family val="2"/>
      </rPr>
      <t>BDY10</t>
    </r>
  </si>
  <si>
    <r>
      <rPr>
        <b/>
        <sz val="12"/>
        <color rgb="FF0B0C0B"/>
        <rFont val="Trebuchet MS"/>
        <family val="2"/>
      </rPr>
      <t>Chest Width</t>
    </r>
  </si>
  <si>
    <r>
      <rPr>
        <b/>
        <sz val="12"/>
        <color rgb="FF0B0C0B"/>
        <rFont val="Trebuchet MS"/>
        <family val="2"/>
      </rPr>
      <t>2cm Below Underarm Across</t>
    </r>
  </si>
  <si>
    <r>
      <rPr>
        <b/>
        <sz val="12"/>
        <color rgb="FF0B0C0B"/>
        <rFont val="Trebuchet MS"/>
        <family val="2"/>
      </rPr>
      <t>BDY11</t>
    </r>
  </si>
  <si>
    <r>
      <rPr>
        <b/>
        <sz val="12"/>
        <color rgb="FF0B0C0B"/>
        <rFont val="Trebuchet MS"/>
        <family val="2"/>
      </rPr>
      <t>Waist Position</t>
    </r>
  </si>
  <si>
    <r>
      <rPr>
        <b/>
        <sz val="12"/>
        <color rgb="FF0B0C0B"/>
        <rFont val="Trebuchet MS"/>
        <family val="2"/>
      </rPr>
      <t>SNP to (MMT)</t>
    </r>
  </si>
  <si>
    <r>
      <rPr>
        <b/>
        <sz val="12"/>
        <color rgb="FF0B0C0B"/>
        <rFont val="Trebuchet MS"/>
        <family val="2"/>
      </rPr>
      <t>BDY12</t>
    </r>
  </si>
  <si>
    <r>
      <rPr>
        <b/>
        <sz val="12"/>
        <color rgb="FF0B0C0B"/>
        <rFont val="Trebuchet MS"/>
        <family val="2"/>
      </rPr>
      <t>Waist Width</t>
    </r>
  </si>
  <si>
    <r>
      <rPr>
        <b/>
        <sz val="12"/>
        <color rgb="FF0B0C0B"/>
        <rFont val="Trebuchet MS"/>
        <family val="2"/>
      </rPr>
      <t>Straight Across at waist position</t>
    </r>
  </si>
  <si>
    <t>BDY13</t>
  </si>
  <si>
    <t>Rib Hem Width Relaxed</t>
  </si>
  <si>
    <t>Straight Across - measure at bottom of hem edge</t>
  </si>
  <si>
    <t>NGANG BO LAI ĐO ÊM</t>
  </si>
  <si>
    <r>
      <rPr>
        <b/>
        <sz val="12"/>
        <color rgb="FF0B0C0B"/>
        <rFont val="Trebuchet MS"/>
        <family val="2"/>
      </rPr>
      <t>BDY13</t>
    </r>
  </si>
  <si>
    <r>
      <rPr>
        <b/>
        <sz val="12"/>
        <color rgb="FF0B0C0B"/>
        <rFont val="Trebuchet MS"/>
        <family val="2"/>
      </rPr>
      <t>Hem Width Relaxed</t>
    </r>
  </si>
  <si>
    <t>Straight Across - measure at top of rib hem</t>
  </si>
  <si>
    <t xml:space="preserve">NGANG LAI ĐO ÊM </t>
  </si>
  <si>
    <r>
      <rPr>
        <b/>
        <sz val="12"/>
        <color rgb="FF0B0C0B"/>
        <rFont val="Trebuchet MS"/>
        <family val="2"/>
      </rPr>
      <t>BDY15</t>
    </r>
  </si>
  <si>
    <r>
      <rPr>
        <b/>
        <sz val="12"/>
        <color rgb="FF0B0C0B"/>
        <rFont val="Trebuchet MS"/>
        <family val="2"/>
      </rPr>
      <t>Hem Depth</t>
    </r>
  </si>
  <si>
    <r>
      <rPr>
        <b/>
        <sz val="12"/>
        <color rgb="FF0B0C0B"/>
        <rFont val="Trebuchet MS"/>
        <family val="2"/>
      </rPr>
      <t>NE36</t>
    </r>
  </si>
  <si>
    <r>
      <rPr>
        <b/>
        <sz val="12"/>
        <color rgb="FF0B0C0B"/>
        <rFont val="Trebuchet MS"/>
        <family val="2"/>
      </rPr>
      <t>Back Neck Width</t>
    </r>
  </si>
  <si>
    <r>
      <rPr>
        <b/>
        <sz val="12"/>
        <color rgb="FF0B0C0B"/>
        <rFont val="Trebuchet MS"/>
        <family val="2"/>
      </rPr>
      <t>SNP To SNP</t>
    </r>
  </si>
  <si>
    <r>
      <rPr>
        <b/>
        <sz val="12"/>
        <color rgb="FF0B0C0B"/>
        <rFont val="Trebuchet MS"/>
        <family val="2"/>
      </rPr>
      <t>NE32</t>
    </r>
  </si>
  <si>
    <r>
      <rPr>
        <b/>
        <sz val="12"/>
        <color rgb="FF0B0C0B"/>
        <rFont val="Trebuchet MS"/>
        <family val="2"/>
      </rPr>
      <t>Front Neck Drop</t>
    </r>
  </si>
  <si>
    <r>
      <rPr>
        <b/>
        <sz val="12"/>
        <color rgb="FF0B0C0B"/>
        <rFont val="Trebuchet MS"/>
        <family val="2"/>
      </rPr>
      <t>SNP To Neck Seam</t>
    </r>
  </si>
  <si>
    <r>
      <rPr>
        <b/>
        <sz val="12"/>
        <color rgb="FF0B0C0B"/>
        <rFont val="Trebuchet MS"/>
        <family val="2"/>
      </rPr>
      <t>NE33</t>
    </r>
  </si>
  <si>
    <r>
      <rPr>
        <b/>
        <sz val="12"/>
        <color rgb="FF0B0C0B"/>
        <rFont val="Trebuchet MS"/>
        <family val="2"/>
      </rPr>
      <t>Back Neck Drop</t>
    </r>
  </si>
  <si>
    <r>
      <rPr>
        <b/>
        <sz val="12"/>
        <color rgb="FF0B0C0B"/>
        <rFont val="Trebuchet MS"/>
        <family val="2"/>
      </rPr>
      <t>SNP To CB Seam</t>
    </r>
  </si>
  <si>
    <r>
      <rPr>
        <b/>
        <sz val="12"/>
        <color rgb="FF0B0C0B"/>
        <rFont val="Trebuchet MS"/>
        <family val="2"/>
      </rPr>
      <t>BDY19</t>
    </r>
  </si>
  <si>
    <r>
      <rPr>
        <b/>
        <sz val="12"/>
        <color rgb="FF0B0C0B"/>
        <rFont val="Trebuchet MS"/>
        <family val="2"/>
      </rPr>
      <t>Armhole Straight</t>
    </r>
  </si>
  <si>
    <r>
      <rPr>
        <b/>
        <sz val="12"/>
        <color rgb="FF0B0C0B"/>
        <rFont val="Trebuchet MS"/>
        <family val="2"/>
      </rPr>
      <t>Underarm To Shoulder seam</t>
    </r>
  </si>
  <si>
    <r>
      <rPr>
        <b/>
        <sz val="12"/>
        <color rgb="FF0B0C0B"/>
        <rFont val="Trebuchet MS"/>
        <family val="2"/>
      </rPr>
      <t>SL30</t>
    </r>
  </si>
  <si>
    <r>
      <rPr>
        <b/>
        <sz val="12"/>
        <color rgb="FF0B0C0B"/>
        <rFont val="Trebuchet MS"/>
        <family val="2"/>
      </rPr>
      <t>Overarm Sleeve Length Set In</t>
    </r>
  </si>
  <si>
    <r>
      <rPr>
        <b/>
        <sz val="12"/>
        <color rgb="FF0B0C0B"/>
        <rFont val="Trebuchet MS"/>
        <family val="2"/>
      </rPr>
      <t>Shoulder Point To Hem</t>
    </r>
  </si>
  <si>
    <r>
      <rPr>
        <b/>
        <sz val="12"/>
        <color rgb="FF0B0C0B"/>
        <rFont val="Trebuchet MS"/>
        <family val="2"/>
      </rPr>
      <t>SL37</t>
    </r>
  </si>
  <si>
    <r>
      <rPr>
        <b/>
        <sz val="12"/>
        <color rgb="FF0B0C0B"/>
        <rFont val="Trebuchet MS"/>
        <family val="2"/>
      </rPr>
      <t>Bicep Width</t>
    </r>
  </si>
  <si>
    <r>
      <rPr>
        <b/>
        <sz val="12"/>
        <color rgb="FF0B0C0B"/>
        <rFont val="Trebuchet MS"/>
        <family val="2"/>
      </rPr>
      <t>2cm Below Armhole, Across</t>
    </r>
  </si>
  <si>
    <r>
      <rPr>
        <b/>
        <sz val="12"/>
        <color rgb="FF0B0C0B"/>
        <rFont val="Trebuchet MS"/>
        <family val="2"/>
      </rPr>
      <t>SL38</t>
    </r>
  </si>
  <si>
    <r>
      <rPr>
        <b/>
        <sz val="12"/>
        <color rgb="FF0B0C0B"/>
        <rFont val="Trebuchet MS"/>
        <family val="2"/>
      </rPr>
      <t>Elbow Width</t>
    </r>
  </si>
  <si>
    <t>(18cm) Down From Underarm</t>
  </si>
  <si>
    <t>RỘNG KHỦY TAY -18CM TỪ NÁCH</t>
  </si>
  <si>
    <r>
      <rPr>
        <b/>
        <sz val="12"/>
        <color rgb="FF0B0C0B"/>
        <rFont val="Trebuchet MS"/>
        <family val="2"/>
      </rPr>
      <t>SL40</t>
    </r>
  </si>
  <si>
    <r>
      <rPr>
        <b/>
        <sz val="12"/>
        <color rgb="FF0B0C0B"/>
        <rFont val="Trebuchet MS"/>
        <family val="2"/>
      </rPr>
      <t>Cuff Width Relaxed</t>
    </r>
  </si>
  <si>
    <r>
      <rPr>
        <b/>
        <sz val="12"/>
        <color rgb="FF0B0C0B"/>
        <rFont val="Trebuchet MS"/>
        <family val="2"/>
      </rPr>
      <t>Measured at edge of cuff</t>
    </r>
  </si>
  <si>
    <r>
      <rPr>
        <b/>
        <sz val="12"/>
        <color rgb="FF0B0C0B"/>
        <rFont val="Trebuchet MS"/>
        <family val="2"/>
      </rPr>
      <t>SL42</t>
    </r>
  </si>
  <si>
    <r>
      <rPr>
        <b/>
        <sz val="12"/>
        <color rgb="FF0B0C0B"/>
        <rFont val="Trebuchet MS"/>
        <family val="2"/>
      </rPr>
      <t>Cuff Depth</t>
    </r>
  </si>
  <si>
    <r>
      <rPr>
        <b/>
        <sz val="12"/>
        <color rgb="FF0B0C0B"/>
        <rFont val="Trebuchet MS"/>
        <family val="2"/>
      </rPr>
      <t>HD2</t>
    </r>
  </si>
  <si>
    <r>
      <rPr>
        <b/>
        <sz val="12"/>
        <color rgb="FF0B0C0B"/>
        <rFont val="Trebuchet MS"/>
        <family val="2"/>
      </rPr>
      <t>Hood Over Head Length</t>
    </r>
  </si>
  <si>
    <r>
      <rPr>
        <b/>
        <sz val="12"/>
        <color rgb="FF0B0C0B"/>
        <rFont val="Trebuchet MS"/>
        <family val="2"/>
      </rPr>
      <t>CF To CB Seam Overhead</t>
    </r>
  </si>
  <si>
    <r>
      <rPr>
        <b/>
        <sz val="12"/>
        <color rgb="FF0B0C0B"/>
        <rFont val="Trebuchet MS"/>
        <family val="2"/>
      </rPr>
      <t>HD1</t>
    </r>
  </si>
  <si>
    <r>
      <rPr>
        <b/>
        <sz val="12"/>
        <color rgb="FF0B0C0B"/>
        <rFont val="Trebuchet MS"/>
        <family val="2"/>
      </rPr>
      <t>Hood Width</t>
    </r>
  </si>
  <si>
    <r>
      <rPr>
        <b/>
        <sz val="12"/>
        <color rgb="FF0B0C0B"/>
        <rFont val="Trebuchet MS"/>
        <family val="2"/>
      </rPr>
      <t>Widest Point Across</t>
    </r>
  </si>
  <si>
    <r>
      <rPr>
        <b/>
        <sz val="12"/>
        <color rgb="FF0B0C0B"/>
        <rFont val="Trebuchet MS"/>
        <family val="2"/>
      </rPr>
      <t>HD3</t>
    </r>
  </si>
  <si>
    <r>
      <rPr>
        <b/>
        <sz val="12"/>
        <color rgb="FF0B0C0B"/>
        <rFont val="Trebuchet MS"/>
        <family val="2"/>
      </rPr>
      <t>Hood Height At CF</t>
    </r>
  </si>
  <si>
    <r>
      <rPr>
        <b/>
        <sz val="12"/>
        <color rgb="FF0B0C0B"/>
        <rFont val="Trebuchet MS"/>
        <family val="2"/>
      </rPr>
      <t>Neck Seam To Top Of Hood</t>
    </r>
  </si>
  <si>
    <r>
      <rPr>
        <b/>
        <sz val="12"/>
        <color rgb="FF0B0C0B"/>
        <rFont val="Trebuchet MS"/>
        <family val="2"/>
      </rPr>
      <t>PKT3</t>
    </r>
  </si>
  <si>
    <r>
      <rPr>
        <b/>
        <sz val="12"/>
        <color rgb="FF0B0C0B"/>
        <rFont val="Trebuchet MS"/>
        <family val="2"/>
      </rPr>
      <t>Pocket Opening</t>
    </r>
  </si>
  <si>
    <t>MIỆNG TÚI</t>
  </si>
  <si>
    <r>
      <rPr>
        <b/>
        <sz val="12"/>
        <color rgb="FF0B0C0B"/>
        <rFont val="Trebuchet MS"/>
        <family val="2"/>
      </rPr>
      <t>APX058</t>
    </r>
  </si>
  <si>
    <r>
      <rPr>
        <b/>
        <sz val="12"/>
        <color rgb="FF0B0C0B"/>
        <rFont val="Trebuchet MS"/>
        <family val="2"/>
      </rPr>
      <t>Pocket Height</t>
    </r>
  </si>
  <si>
    <r>
      <rPr>
        <b/>
        <sz val="12"/>
        <color rgb="FF0B0C0B"/>
        <rFont val="Trebuchet MS"/>
        <family val="2"/>
      </rPr>
      <t>APX059</t>
    </r>
    <r>
      <rPr>
        <b/>
        <sz val="12"/>
        <rFont val="Trebuchet MS"/>
        <family val="2"/>
      </rPr>
      <t xml:space="preserve"> - A</t>
    </r>
  </si>
  <si>
    <t>Pocket Width</t>
  </si>
  <si>
    <r>
      <rPr>
        <b/>
        <sz val="12"/>
        <color rgb="FF0B0C0B"/>
        <rFont val="Trebuchet MS"/>
        <family val="2"/>
      </rPr>
      <t>Pocket Width</t>
    </r>
    <r>
      <rPr>
        <b/>
        <sz val="12"/>
        <rFont val="Trebuchet MS"/>
        <family val="2"/>
      </rPr>
      <t xml:space="preserve"> (Top Part)</t>
    </r>
  </si>
  <si>
    <t>RỘNG TÚI ĐO CẠNH TRÊN TÚI</t>
  </si>
  <si>
    <t>APX059 - B</t>
  </si>
  <si>
    <t>Pocket Width (The widest part)</t>
  </si>
  <si>
    <t>RỘNG TÚI ĐO PHẦN RỘNG NHẤT</t>
  </si>
  <si>
    <t>APX059 - C</t>
  </si>
  <si>
    <t>Pocket Width (Bottom part)</t>
  </si>
  <si>
    <t>RỘNG TÚI ĐO CẠNH DƯỚI TÚI</t>
  </si>
  <si>
    <r>
      <rPr>
        <b/>
        <sz val="12"/>
        <color rgb="FF0B0C0B"/>
        <rFont val="Trebuchet MS"/>
        <family val="2"/>
      </rPr>
      <t>BDY29</t>
    </r>
  </si>
  <si>
    <r>
      <rPr>
        <b/>
        <sz val="12"/>
        <color rgb="FF0B0C0B"/>
        <rFont val="Trebuchet MS"/>
        <family val="2"/>
      </rPr>
      <t>Logo Position From SNP</t>
    </r>
  </si>
  <si>
    <r>
      <rPr>
        <b/>
        <sz val="12"/>
        <color rgb="FF0B0C0B"/>
        <rFont val="Trebuchet MS"/>
        <family val="2"/>
      </rPr>
      <t>SNP To Top Of 'R'</t>
    </r>
  </si>
  <si>
    <t>Displaying 1 - 29 of 29 results                                                                                                                                                                                                   Units: CM   Grading Display: Absolute</t>
  </si>
  <si>
    <t>NGANG LAI ĐO EM</t>
  </si>
  <si>
    <t xml:space="preserve">RỘNG KHỦY TAY </t>
  </si>
  <si>
    <t xml:space="preserve">MIỆNG TÚI </t>
  </si>
  <si>
    <t xml:space="preserve">RỘNG TÚI </t>
  </si>
  <si>
    <t>RỘNG BO LAI ĐO ÊM</t>
  </si>
  <si>
    <t>2- TO BẢN LAI ÁO + LAI TAY THEO BẢNG THÔNG SỐ</t>
  </si>
  <si>
    <t>R12-HD12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</si>
</sst>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55"/>
      <color theme="1"/>
      <name val="Muli"/>
    </font>
    <font>
      <sz val="32"/>
      <name val="Muli"/>
    </font>
    <font>
      <b/>
      <sz val="32"/>
      <name val="Muli"/>
    </font>
    <font>
      <b/>
      <sz val="48"/>
      <name val="Muli"/>
    </font>
    <font>
      <sz val="48"/>
      <color theme="1"/>
      <name val="Muli"/>
    </font>
    <font>
      <sz val="10"/>
      <color rgb="FF000000"/>
      <name val="Times New Roman"/>
      <charset val="204"/>
    </font>
    <font>
      <b/>
      <sz val="12"/>
      <color rgb="FF0B0C0B"/>
      <name val="Trebuchet MS"/>
      <family val="2"/>
    </font>
    <font>
      <b/>
      <sz val="12"/>
      <color rgb="FFFF0000"/>
      <name val="Trebuchet MS"/>
      <family val="2"/>
    </font>
    <font>
      <b/>
      <sz val="12"/>
      <name val="Trebuchet MS"/>
      <family val="2"/>
    </font>
    <font>
      <sz val="12"/>
      <color theme="1"/>
      <name val="Calibri"/>
      <family val="2"/>
      <scheme val="minor"/>
    </font>
    <font>
      <sz val="12"/>
      <color rgb="FF0B0C0B"/>
      <name val="Trebuchet MS"/>
      <family val="2"/>
    </font>
    <font>
      <sz val="12"/>
      <name val="Trebuchet MS"/>
      <family val="2"/>
    </font>
    <font>
      <b/>
      <sz val="12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B3B9BF"/>
      </top>
      <bottom style="thin">
        <color rgb="FFC1C5CA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indexed="64"/>
      </right>
      <top style="thin">
        <color rgb="FFC1C5CA"/>
      </top>
      <bottom/>
      <diagonal/>
    </border>
    <border>
      <left style="thin">
        <color rgb="FFC1C5CA"/>
      </left>
      <right style="thin">
        <color indexed="64"/>
      </right>
      <top/>
      <bottom/>
      <diagonal/>
    </border>
    <border>
      <left style="thin">
        <color rgb="FFC1C5CA"/>
      </left>
      <right style="thin">
        <color indexed="64"/>
      </right>
      <top/>
      <bottom style="thin">
        <color rgb="FFC1C5CA"/>
      </bottom>
      <diagonal/>
    </border>
  </borders>
  <cellStyleXfs count="13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9" fillId="0" borderId="0"/>
    <xf numFmtId="0" fontId="105" fillId="0" borderId="0"/>
  </cellStyleXfs>
  <cellXfs count="47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4" fontId="49" fillId="0" borderId="50" xfId="0" applyNumberFormat="1" applyFont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right" vertical="center"/>
    </xf>
    <xf numFmtId="0" fontId="35" fillId="0" borderId="50" xfId="2" quotePrefix="1" applyFont="1" applyBorder="1" applyAlignment="1">
      <alignment vertical="top" wrapText="1"/>
    </xf>
    <xf numFmtId="1" fontId="97" fillId="0" borderId="50" xfId="1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/>
    </xf>
    <xf numFmtId="0" fontId="52" fillId="0" borderId="51" xfId="2" applyFont="1" applyBorder="1" applyAlignment="1">
      <alignment horizontal="center" vertical="center" wrapText="1"/>
    </xf>
    <xf numFmtId="1" fontId="31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100" fillId="0" borderId="0" xfId="0" applyFont="1" applyAlignment="1">
      <alignment vertical="center"/>
    </xf>
    <xf numFmtId="0" fontId="53" fillId="0" borderId="50" xfId="2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vertical="center" wrapText="1"/>
    </xf>
    <xf numFmtId="0" fontId="102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vertical="center" wrapText="1"/>
    </xf>
    <xf numFmtId="2" fontId="106" fillId="0" borderId="67" xfId="0" applyNumberFormat="1" applyFont="1" applyBorder="1" applyAlignment="1">
      <alignment horizontal="center" vertical="center" shrinkToFit="1"/>
    </xf>
    <xf numFmtId="2" fontId="107" fillId="0" borderId="67" xfId="0" applyNumberFormat="1" applyFont="1" applyBorder="1" applyAlignment="1">
      <alignment horizontal="center" vertical="center" shrinkToFit="1"/>
    </xf>
    <xf numFmtId="0" fontId="108" fillId="49" borderId="67" xfId="0" applyFont="1" applyFill="1" applyBorder="1" applyAlignment="1">
      <alignment horizontal="left" vertical="center" wrapText="1"/>
    </xf>
    <xf numFmtId="0" fontId="108" fillId="49" borderId="67" xfId="0" applyFont="1" applyFill="1" applyBorder="1" applyAlignment="1">
      <alignment horizontal="center" vertical="center" wrapText="1"/>
    </xf>
    <xf numFmtId="0" fontId="108" fillId="50" borderId="67" xfId="0" applyFont="1" applyFill="1" applyBorder="1" applyAlignment="1">
      <alignment horizontal="right" vertical="center" wrapText="1"/>
    </xf>
    <xf numFmtId="0" fontId="108" fillId="50" borderId="67" xfId="0" applyFont="1" applyFill="1" applyBorder="1" applyAlignment="1">
      <alignment horizontal="center" vertical="center" wrapText="1"/>
    </xf>
    <xf numFmtId="0" fontId="108" fillId="51" borderId="68" xfId="0" applyFont="1" applyFill="1" applyBorder="1" applyAlignment="1">
      <alignment horizontal="center" vertical="center" wrapText="1"/>
    </xf>
    <xf numFmtId="0" fontId="108" fillId="50" borderId="69" xfId="0" applyFont="1" applyFill="1" applyBorder="1" applyAlignment="1">
      <alignment horizontal="center" vertical="center" wrapText="1"/>
    </xf>
    <xf numFmtId="0" fontId="108" fillId="50" borderId="67" xfId="0" applyFont="1" applyFill="1" applyBorder="1" applyAlignment="1">
      <alignment horizontal="left" vertical="center" wrapText="1"/>
    </xf>
    <xf numFmtId="0" fontId="108" fillId="49" borderId="67" xfId="0" applyFont="1" applyFill="1" applyBorder="1" applyAlignment="1">
      <alignment vertical="center" wrapText="1"/>
    </xf>
    <xf numFmtId="0" fontId="108" fillId="0" borderId="67" xfId="0" applyFont="1" applyBorder="1" applyAlignment="1">
      <alignment horizontal="left" vertical="center" wrapText="1"/>
    </xf>
    <xf numFmtId="2" fontId="106" fillId="0" borderId="67" xfId="0" applyNumberFormat="1" applyFont="1" applyBorder="1" applyAlignment="1">
      <alignment horizontal="left" vertical="center" shrinkToFit="1"/>
    </xf>
    <xf numFmtId="2" fontId="106" fillId="0" borderId="67" xfId="0" applyNumberFormat="1" applyFont="1" applyBorder="1" applyAlignment="1">
      <alignment horizontal="right" vertical="center" shrinkToFit="1"/>
    </xf>
    <xf numFmtId="2" fontId="106" fillId="52" borderId="70" xfId="0" applyNumberFormat="1" applyFont="1" applyFill="1" applyBorder="1" applyAlignment="1">
      <alignment horizontal="center" vertical="center" shrinkToFit="1"/>
    </xf>
    <xf numFmtId="0" fontId="108" fillId="0" borderId="67" xfId="0" applyFont="1" applyBorder="1" applyAlignment="1">
      <alignment vertical="center" wrapText="1"/>
    </xf>
    <xf numFmtId="2" fontId="106" fillId="52" borderId="67" xfId="0" applyNumberFormat="1" applyFont="1" applyFill="1" applyBorder="1" applyAlignment="1">
      <alignment horizontal="center" vertical="center" shrinkToFit="1"/>
    </xf>
    <xf numFmtId="0" fontId="106" fillId="0" borderId="67" xfId="0" applyFont="1" applyBorder="1" applyAlignment="1">
      <alignment horizontal="left" vertical="center" wrapText="1"/>
    </xf>
    <xf numFmtId="0" fontId="109" fillId="0" borderId="67" xfId="0" applyFont="1" applyBorder="1" applyAlignment="1">
      <alignment horizontal="left" vertical="center" wrapText="1"/>
    </xf>
    <xf numFmtId="0" fontId="107" fillId="0" borderId="67" xfId="0" applyFont="1" applyBorder="1" applyAlignment="1">
      <alignment vertical="center" wrapText="1"/>
    </xf>
    <xf numFmtId="2" fontId="106" fillId="5" borderId="67" xfId="0" applyNumberFormat="1" applyFont="1" applyFill="1" applyBorder="1" applyAlignment="1">
      <alignment horizontal="center" vertical="center" shrinkToFit="1"/>
    </xf>
    <xf numFmtId="2" fontId="106" fillId="5" borderId="70" xfId="0" applyNumberFormat="1" applyFont="1" applyFill="1" applyBorder="1" applyAlignment="1">
      <alignment horizontal="center" vertical="center" shrinkToFit="1"/>
    </xf>
    <xf numFmtId="2" fontId="107" fillId="0" borderId="67" xfId="0" applyNumberFormat="1" applyFont="1" applyBorder="1" applyAlignment="1">
      <alignment horizontal="left" vertical="center" shrinkToFit="1"/>
    </xf>
    <xf numFmtId="2" fontId="106" fillId="0" borderId="71" xfId="0" applyNumberFormat="1" applyFont="1" applyBorder="1" applyAlignment="1">
      <alignment horizontal="right" vertical="center" shrinkToFit="1"/>
    </xf>
    <xf numFmtId="0" fontId="0" fillId="0" borderId="0" xfId="0" applyAlignment="1">
      <alignment vertical="center"/>
    </xf>
    <xf numFmtId="0" fontId="110" fillId="53" borderId="71" xfId="0" applyFont="1" applyFill="1" applyBorder="1" applyAlignment="1">
      <alignment horizontal="left" vertical="center"/>
    </xf>
    <xf numFmtId="0" fontId="111" fillId="53" borderId="72" xfId="0" applyFont="1" applyFill="1" applyBorder="1" applyAlignment="1">
      <alignment horizontal="left" vertical="center" wrapText="1"/>
    </xf>
    <xf numFmtId="0" fontId="111" fillId="53" borderId="73" xfId="0" applyFont="1" applyFill="1" applyBorder="1" applyAlignment="1">
      <alignment horizontal="left" vertical="center" wrapText="1"/>
    </xf>
    <xf numFmtId="0" fontId="111" fillId="53" borderId="72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12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49" fillId="2" borderId="50" xfId="0" applyFont="1" applyFill="1" applyBorder="1" applyAlignment="1">
      <alignment horizontal="left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left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49" fillId="0" borderId="50" xfId="0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top" wrapText="1"/>
    </xf>
    <xf numFmtId="0" fontId="31" fillId="2" borderId="50" xfId="0" applyFont="1" applyFill="1" applyBorder="1" applyAlignment="1">
      <alignment horizontal="center" vertical="center" wrapText="1"/>
    </xf>
    <xf numFmtId="1" fontId="31" fillId="2" borderId="48" xfId="0" applyNumberFormat="1" applyFont="1" applyFill="1" applyBorder="1" applyAlignment="1">
      <alignment horizontal="center" vertical="center" wrapText="1"/>
    </xf>
    <xf numFmtId="0" fontId="27" fillId="5" borderId="49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27" fillId="5" borderId="51" xfId="0" applyFont="1" applyFill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49" fillId="9" borderId="50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107" fillId="0" borderId="74" xfId="0" applyFont="1" applyBorder="1" applyAlignment="1">
      <alignment vertical="center" wrapText="1"/>
    </xf>
    <xf numFmtId="0" fontId="107" fillId="0" borderId="75" xfId="0" applyFont="1" applyBorder="1" applyAlignment="1">
      <alignment vertical="center" wrapText="1"/>
    </xf>
    <xf numFmtId="0" fontId="107" fillId="0" borderId="76" xfId="0" applyFont="1" applyBorder="1" applyAlignment="1">
      <alignment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9" xr:uid="{997D141C-475A-4C64-A3BF-1A22254B668A}"/>
    <cellStyle name="Normal 10 2" xfId="120" xr:uid="{EF5C0187-A12D-4F5A-8FCC-E9160554AB44}"/>
    <cellStyle name="Normal 10 2 5" xfId="113" xr:uid="{47F2D54C-209A-402F-96C4-FB1B5B2D4A05}"/>
    <cellStyle name="Normal 11" xfId="130" xr:uid="{DD2AB691-09F5-47F0-8FAA-7AF59BA6CFA4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28" xr:uid="{9E7F1E20-CB40-4B96-80ED-2577842FF2AA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2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9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144</xdr:row>
      <xdr:rowOff>228600</xdr:rowOff>
    </xdr:from>
    <xdr:to>
      <xdr:col>6</xdr:col>
      <xdr:colOff>1104900</xdr:colOff>
      <xdr:row>168</xdr:row>
      <xdr:rowOff>143647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6C64B2-7BCB-4327-AF27-55EBE0DF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3872150"/>
          <a:ext cx="10972800" cy="6620647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221008</xdr:colOff>
      <xdr:row>4</xdr:row>
      <xdr:rowOff>323850</xdr:rowOff>
    </xdr:from>
    <xdr:to>
      <xdr:col>16</xdr:col>
      <xdr:colOff>634033</xdr:colOff>
      <xdr:row>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D4A00A-1249-1456-842D-657F10FE2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71058" y="2286000"/>
          <a:ext cx="3918225" cy="2647950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118</xdr:row>
      <xdr:rowOff>247650</xdr:rowOff>
    </xdr:from>
    <xdr:to>
      <xdr:col>15</xdr:col>
      <xdr:colOff>1352550</xdr:colOff>
      <xdr:row>118</xdr:row>
      <xdr:rowOff>1904401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09B475-3ABA-2732-8A2E-3C8912F7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0" y="36290250"/>
          <a:ext cx="7677150" cy="1656751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113</xdr:row>
      <xdr:rowOff>76201</xdr:rowOff>
    </xdr:from>
    <xdr:to>
      <xdr:col>14</xdr:col>
      <xdr:colOff>588891</xdr:colOff>
      <xdr:row>117</xdr:row>
      <xdr:rowOff>533401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18CD8B-858C-245E-DAE6-B587329B5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35201" y="32804101"/>
          <a:ext cx="6018140" cy="31242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113</xdr:row>
      <xdr:rowOff>57150</xdr:rowOff>
    </xdr:from>
    <xdr:to>
      <xdr:col>17</xdr:col>
      <xdr:colOff>223617</xdr:colOff>
      <xdr:row>117</xdr:row>
      <xdr:rowOff>533400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EC9DB3-71ED-D335-E2F7-AF9C1F2F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45450" y="32785050"/>
          <a:ext cx="3443067" cy="3143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6153150</xdr:colOff>
      <xdr:row>18</xdr:row>
      <xdr:rowOff>579120</xdr:rowOff>
    </xdr:from>
    <xdr:to>
      <xdr:col>1</xdr:col>
      <xdr:colOff>12002316</xdr:colOff>
      <xdr:row>18</xdr:row>
      <xdr:rowOff>4322967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91ABB-463A-4C10-9E73-E17DB6B1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8270" y="23439120"/>
          <a:ext cx="5849166" cy="3743847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18</xdr:row>
      <xdr:rowOff>1371600</xdr:rowOff>
    </xdr:from>
    <xdr:to>
      <xdr:col>1</xdr:col>
      <xdr:colOff>5035060</xdr:colOff>
      <xdr:row>18</xdr:row>
      <xdr:rowOff>4467224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791CB-9C6C-4018-B810-3FE254015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6720" y="24231600"/>
          <a:ext cx="3663460" cy="3095624"/>
        </a:xfrm>
        <a:prstGeom prst="rect">
          <a:avLst/>
        </a:prstGeom>
      </xdr:spPr>
    </xdr:pic>
    <xdr:clientData/>
  </xdr:twoCellAnchor>
  <xdr:twoCellAnchor editAs="oneCell">
    <xdr:from>
      <xdr:col>1</xdr:col>
      <xdr:colOff>2529840</xdr:colOff>
      <xdr:row>22</xdr:row>
      <xdr:rowOff>274320</xdr:rowOff>
    </xdr:from>
    <xdr:to>
      <xdr:col>1</xdr:col>
      <xdr:colOff>10549890</xdr:colOff>
      <xdr:row>22</xdr:row>
      <xdr:rowOff>4005387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F9A5BE-AC81-4169-B852-1B63F9444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4960" y="29504640"/>
          <a:ext cx="8020050" cy="3731067"/>
        </a:xfrm>
        <a:prstGeom prst="rect">
          <a:avLst/>
        </a:prstGeom>
      </xdr:spPr>
    </xdr:pic>
    <xdr:clientData/>
  </xdr:twoCellAnchor>
  <xdr:twoCellAnchor editAs="oneCell">
    <xdr:from>
      <xdr:col>1</xdr:col>
      <xdr:colOff>5212080</xdr:colOff>
      <xdr:row>20</xdr:row>
      <xdr:rowOff>152399</xdr:rowOff>
    </xdr:from>
    <xdr:to>
      <xdr:col>1</xdr:col>
      <xdr:colOff>8138160</xdr:colOff>
      <xdr:row>20</xdr:row>
      <xdr:rowOff>5067200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FCA787-F49E-A849-5894-11EB1535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200" y="33558479"/>
          <a:ext cx="2926080" cy="4914801"/>
        </a:xfrm>
        <a:prstGeom prst="rect">
          <a:avLst/>
        </a:prstGeom>
      </xdr:spPr>
    </xdr:pic>
    <xdr:clientData/>
  </xdr:twoCellAnchor>
  <xdr:twoCellAnchor editAs="oneCell">
    <xdr:from>
      <xdr:col>1</xdr:col>
      <xdr:colOff>8747760</xdr:colOff>
      <xdr:row>0</xdr:row>
      <xdr:rowOff>213360</xdr:rowOff>
    </xdr:from>
    <xdr:to>
      <xdr:col>1</xdr:col>
      <xdr:colOff>12665985</xdr:colOff>
      <xdr:row>3</xdr:row>
      <xdr:rowOff>179070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19A834-88B8-455E-83C7-B9B7C88F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22880" y="213360"/>
          <a:ext cx="3918225" cy="2647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652850</xdr:colOff>
      <xdr:row>21</xdr:row>
      <xdr:rowOff>4821</xdr:rowOff>
    </xdr:from>
    <xdr:ext cx="38122" cy="38122"/>
    <xdr:pic>
      <xdr:nvPicPr>
        <xdr:cNvPr id="3" name="image26.png">
          <a:extLst>
            <a:ext uri="{FF2B5EF4-FFF2-40B4-BE49-F238E27FC236}">
              <a16:creationId xmlns:a16="http://schemas.microsoft.com/office/drawing/2014/main" id="{FBBF7B51-A027-4FB7-8D14-265CB698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50" y="7144761"/>
          <a:ext cx="38122" cy="38122"/>
        </a:xfrm>
        <a:prstGeom prst="rect">
          <a:avLst/>
        </a:prstGeom>
      </xdr:spPr>
    </xdr:pic>
    <xdr:clientData/>
  </xdr:oneCellAnchor>
  <xdr:oneCellAnchor>
    <xdr:from>
      <xdr:col>0</xdr:col>
      <xdr:colOff>652850</xdr:colOff>
      <xdr:row>23</xdr:row>
      <xdr:rowOff>4811</xdr:rowOff>
    </xdr:from>
    <xdr:ext cx="38122" cy="38122"/>
    <xdr:pic>
      <xdr:nvPicPr>
        <xdr:cNvPr id="4" name="image26.png">
          <a:extLst>
            <a:ext uri="{FF2B5EF4-FFF2-40B4-BE49-F238E27FC236}">
              <a16:creationId xmlns:a16="http://schemas.microsoft.com/office/drawing/2014/main" id="{6D588C27-30BD-4A64-B862-E8C6C6F22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50" y="7952471"/>
          <a:ext cx="38122" cy="38122"/>
        </a:xfrm>
        <a:prstGeom prst="rect">
          <a:avLst/>
        </a:prstGeom>
      </xdr:spPr>
    </xdr:pic>
    <xdr:clientData/>
  </xdr:oneCellAnchor>
  <xdr:oneCellAnchor>
    <xdr:from>
      <xdr:col>0</xdr:col>
      <xdr:colOff>243850</xdr:colOff>
      <xdr:row>22</xdr:row>
      <xdr:rowOff>50514</xdr:rowOff>
    </xdr:from>
    <xdr:ext cx="76200" cy="85725"/>
    <xdr:sp macro="" textlink="">
      <xdr:nvSpPr>
        <xdr:cNvPr id="5" name="Shape 63">
          <a:extLst>
            <a:ext uri="{FF2B5EF4-FFF2-40B4-BE49-F238E27FC236}">
              <a16:creationId xmlns:a16="http://schemas.microsoft.com/office/drawing/2014/main" id="{D8F7BC5C-ED47-4C05-8EDC-7BB66B8084A8}"/>
            </a:ext>
          </a:extLst>
        </xdr:cNvPr>
        <xdr:cNvSpPr/>
      </xdr:nvSpPr>
      <xdr:spPr>
        <a:xfrm>
          <a:off x="243850" y="7594314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twoCellAnchor editAs="oneCell">
    <xdr:from>
      <xdr:col>1</xdr:col>
      <xdr:colOff>1676400</xdr:colOff>
      <xdr:row>33</xdr:row>
      <xdr:rowOff>329693</xdr:rowOff>
    </xdr:from>
    <xdr:to>
      <xdr:col>10</xdr:col>
      <xdr:colOff>250372</xdr:colOff>
      <xdr:row>70</xdr:row>
      <xdr:rowOff>107014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4FFCED-30E3-4906-B938-A13D56D7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67743" y="13403436"/>
          <a:ext cx="10101943" cy="7081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71"/>
  <sheetViews>
    <sheetView tabSelected="1" view="pageBreakPreview" topLeftCell="A116" zoomScale="40" zoomScaleNormal="10" zoomScaleSheetLayoutView="40" zoomScalePageLayoutView="25" workbookViewId="0">
      <selection activeCell="L131" sqref="L131"/>
    </sheetView>
  </sheetViews>
  <sheetFormatPr defaultColWidth="9.26953125" defaultRowHeight="16.5"/>
  <cols>
    <col min="1" max="1" width="8.453125" style="38" customWidth="1"/>
    <col min="2" max="2" width="25" style="38" customWidth="1"/>
    <col min="3" max="3" width="36.542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26953125" style="38" customWidth="1"/>
    <col min="12" max="12" width="21.54296875" style="38" customWidth="1"/>
    <col min="13" max="13" width="15.7265625" style="38" customWidth="1"/>
    <col min="14" max="15" width="13.453125" style="38" customWidth="1"/>
    <col min="16" max="16" width="24.26953125" style="38" customWidth="1"/>
    <col min="17" max="17" width="14.7265625" style="38" bestFit="1" customWidth="1"/>
    <col min="18" max="16384" width="9.26953125" style="38"/>
  </cols>
  <sheetData>
    <row r="1" spans="1:17" s="4" customFormat="1" ht="40.1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24" t="s">
        <v>0</v>
      </c>
      <c r="O1" s="324" t="s">
        <v>0</v>
      </c>
      <c r="P1" s="325" t="s">
        <v>1</v>
      </c>
      <c r="Q1" s="325"/>
    </row>
    <row r="2" spans="1:17" s="4" customFormat="1" ht="40.1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24" t="s">
        <v>2</v>
      </c>
      <c r="O2" s="324" t="s">
        <v>2</v>
      </c>
      <c r="P2" s="326" t="s">
        <v>294</v>
      </c>
      <c r="Q2" s="326"/>
    </row>
    <row r="3" spans="1:17" s="4" customFormat="1" ht="40.1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24" t="s">
        <v>4</v>
      </c>
      <c r="O3" s="324" t="s">
        <v>4</v>
      </c>
      <c r="P3" s="327" t="s">
        <v>5</v>
      </c>
      <c r="Q3" s="325"/>
    </row>
    <row r="4" spans="1:17" s="5" customFormat="1" ht="33" customHeight="1" thickBot="1">
      <c r="B4" s="6" t="s">
        <v>253</v>
      </c>
      <c r="G4" s="7"/>
    </row>
    <row r="5" spans="1:17" s="5" customFormat="1" ht="58.15" customHeight="1">
      <c r="B5" s="8" t="s">
        <v>6</v>
      </c>
      <c r="C5" s="8"/>
      <c r="D5" s="6"/>
      <c r="F5" s="9"/>
      <c r="G5" s="330" t="s">
        <v>295</v>
      </c>
      <c r="H5" s="331"/>
      <c r="I5" s="331"/>
      <c r="J5" s="331"/>
      <c r="K5" s="331"/>
      <c r="L5" s="331"/>
      <c r="M5" s="332"/>
    </row>
    <row r="6" spans="1:17" s="10" customFormat="1" ht="58.15" customHeight="1">
      <c r="B6" s="11" t="s">
        <v>7</v>
      </c>
      <c r="C6" s="11"/>
      <c r="D6" s="12" t="s">
        <v>8</v>
      </c>
      <c r="E6" s="14"/>
      <c r="F6" s="11"/>
      <c r="G6" s="333"/>
      <c r="H6" s="334"/>
      <c r="I6" s="334"/>
      <c r="J6" s="334"/>
      <c r="K6" s="334"/>
      <c r="L6" s="334"/>
      <c r="M6" s="335"/>
      <c r="N6" s="13"/>
      <c r="O6" s="13"/>
      <c r="P6" s="13"/>
      <c r="Q6" s="13"/>
    </row>
    <row r="7" spans="1:17" s="10" customFormat="1" ht="58.15" customHeight="1">
      <c r="B7" s="11" t="s">
        <v>9</v>
      </c>
      <c r="C7" s="11"/>
      <c r="D7" s="12" t="s">
        <v>401</v>
      </c>
      <c r="E7" s="12"/>
      <c r="F7" s="11"/>
      <c r="G7" s="333"/>
      <c r="H7" s="334"/>
      <c r="I7" s="334"/>
      <c r="J7" s="334"/>
      <c r="K7" s="334"/>
      <c r="L7" s="334"/>
      <c r="M7" s="335"/>
      <c r="N7" s="13"/>
      <c r="O7" s="13"/>
      <c r="P7" s="13"/>
      <c r="Q7" s="13"/>
    </row>
    <row r="8" spans="1:17" s="10" customFormat="1" ht="58.15" customHeight="1" thickBot="1">
      <c r="B8" s="11" t="s">
        <v>10</v>
      </c>
      <c r="C8" s="11"/>
      <c r="D8" s="329" t="s">
        <v>293</v>
      </c>
      <c r="E8" s="329"/>
      <c r="F8" s="329"/>
      <c r="G8" s="336"/>
      <c r="H8" s="337"/>
      <c r="I8" s="337"/>
      <c r="J8" s="337"/>
      <c r="K8" s="337"/>
      <c r="L8" s="337"/>
      <c r="M8" s="338"/>
      <c r="N8" s="13"/>
      <c r="O8" s="13"/>
      <c r="P8" s="13"/>
      <c r="Q8" s="13"/>
    </row>
    <row r="9" spans="1:17" s="15" customFormat="1" ht="32.5">
      <c r="B9" s="16" t="s">
        <v>11</v>
      </c>
      <c r="C9" s="16"/>
      <c r="D9" s="137" t="s">
        <v>12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44" t="s">
        <v>13</v>
      </c>
      <c r="C10" s="244"/>
      <c r="D10" s="136" t="s">
        <v>14</v>
      </c>
      <c r="E10" s="136"/>
      <c r="F10" s="136"/>
      <c r="G10" s="245"/>
      <c r="H10" s="136"/>
      <c r="I10" s="183"/>
      <c r="J10" s="246" t="s">
        <v>15</v>
      </c>
      <c r="K10" s="183"/>
      <c r="L10" s="183"/>
      <c r="M10" s="183" t="s">
        <v>254</v>
      </c>
      <c r="N10" s="247"/>
      <c r="O10" s="247"/>
      <c r="P10" s="247"/>
      <c r="Q10" s="247"/>
    </row>
    <row r="11" spans="1:17" s="15" customFormat="1" ht="89.25" customHeight="1">
      <c r="B11" s="183" t="s">
        <v>16</v>
      </c>
      <c r="C11" s="183"/>
      <c r="D11" s="341">
        <v>45573</v>
      </c>
      <c r="E11" s="342"/>
      <c r="F11" s="342"/>
      <c r="G11" s="249"/>
      <c r="H11" s="248"/>
      <c r="I11" s="183"/>
      <c r="J11" s="246" t="s">
        <v>17</v>
      </c>
      <c r="K11" s="183"/>
      <c r="L11" s="183"/>
      <c r="M11" s="339" t="s">
        <v>18</v>
      </c>
      <c r="N11" s="339"/>
      <c r="O11" s="339"/>
      <c r="P11" s="339"/>
      <c r="Q11" s="339"/>
    </row>
    <row r="12" spans="1:17" s="15" customFormat="1" ht="32.5">
      <c r="B12" s="183" t="s">
        <v>19</v>
      </c>
      <c r="C12" s="183"/>
      <c r="D12" s="250"/>
      <c r="E12" s="183"/>
      <c r="F12" s="183"/>
      <c r="G12" s="251"/>
      <c r="H12" s="252"/>
      <c r="I12" s="183"/>
      <c r="J12" s="246" t="s">
        <v>20</v>
      </c>
      <c r="M12" s="183" t="s">
        <v>21</v>
      </c>
      <c r="N12" s="183"/>
      <c r="O12" s="252"/>
      <c r="P12" s="252"/>
      <c r="Q12" s="247"/>
    </row>
    <row r="13" spans="1:17" s="15" customFormat="1" ht="32.5">
      <c r="B13" s="343"/>
      <c r="C13" s="343"/>
      <c r="D13" s="343"/>
      <c r="E13" s="343"/>
      <c r="F13" s="343"/>
      <c r="G13" s="251"/>
      <c r="H13" s="252"/>
      <c r="I13" s="183"/>
      <c r="J13" s="246" t="s">
        <v>22</v>
      </c>
      <c r="K13" s="183"/>
      <c r="L13" s="183"/>
      <c r="M13" s="183" t="s">
        <v>23</v>
      </c>
      <c r="N13" s="252"/>
      <c r="O13" s="247"/>
      <c r="P13" s="247"/>
      <c r="Q13" s="252"/>
    </row>
    <row r="14" spans="1:17" s="15" customFormat="1" ht="32.5">
      <c r="B14" s="183" t="s">
        <v>24</v>
      </c>
      <c r="C14" s="183"/>
      <c r="D14" s="183" t="s">
        <v>25</v>
      </c>
      <c r="E14" s="183"/>
      <c r="F14" s="183"/>
      <c r="G14" s="253"/>
      <c r="H14" s="183"/>
      <c r="I14" s="183"/>
      <c r="J14" s="246" t="s">
        <v>26</v>
      </c>
      <c r="K14" s="183"/>
      <c r="L14" s="183"/>
      <c r="M14" s="247" t="s">
        <v>27</v>
      </c>
      <c r="N14" s="247"/>
      <c r="O14" s="247"/>
      <c r="P14" s="247"/>
      <c r="Q14" s="247"/>
    </row>
    <row r="15" spans="1:17" s="15" customFormat="1" ht="32.65" customHeight="1">
      <c r="B15" s="20" t="s">
        <v>28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1" customFormat="1" ht="37.5" customHeight="1">
      <c r="B17" s="197"/>
      <c r="C17" s="198" t="s">
        <v>29</v>
      </c>
      <c r="D17" s="198" t="s">
        <v>30</v>
      </c>
      <c r="E17" s="199" t="s">
        <v>31</v>
      </c>
      <c r="F17" s="199" t="s">
        <v>114</v>
      </c>
      <c r="G17" s="199" t="s">
        <v>32</v>
      </c>
      <c r="H17" s="199" t="s">
        <v>33</v>
      </c>
      <c r="I17" s="199" t="s">
        <v>34</v>
      </c>
      <c r="J17" s="199" t="s">
        <v>35</v>
      </c>
      <c r="K17" s="199" t="s">
        <v>36</v>
      </c>
      <c r="L17" s="199"/>
      <c r="M17" s="199"/>
      <c r="N17" s="199"/>
      <c r="O17" s="199"/>
      <c r="P17" s="199"/>
      <c r="Q17" s="236" t="s">
        <v>37</v>
      </c>
    </row>
    <row r="18" spans="2:17" s="201" customFormat="1" ht="53.5">
      <c r="B18" s="202" t="s">
        <v>38</v>
      </c>
      <c r="C18" s="203"/>
      <c r="D18" s="204" t="s">
        <v>263</v>
      </c>
      <c r="E18" s="205"/>
      <c r="F18" s="206">
        <v>0</v>
      </c>
      <c r="G18" s="206">
        <v>2</v>
      </c>
      <c r="H18" s="206">
        <v>0</v>
      </c>
      <c r="I18" s="206">
        <v>0</v>
      </c>
      <c r="J18" s="206">
        <v>0</v>
      </c>
      <c r="K18" s="206">
        <v>0</v>
      </c>
      <c r="L18" s="206"/>
      <c r="M18" s="206"/>
      <c r="N18" s="206"/>
      <c r="O18" s="206"/>
      <c r="P18" s="206"/>
      <c r="Q18" s="207">
        <f>SUM(E18:P18)</f>
        <v>2</v>
      </c>
    </row>
    <row r="19" spans="2:17" s="201" customFormat="1" ht="53.5">
      <c r="B19" s="202" t="s">
        <v>40</v>
      </c>
      <c r="C19" s="203"/>
      <c r="D19" s="205" t="str">
        <f>+D18</f>
        <v>DARK NAVY</v>
      </c>
      <c r="E19" s="205"/>
      <c r="F19" s="208">
        <v>0</v>
      </c>
      <c r="G19" s="208">
        <v>1</v>
      </c>
      <c r="H19" s="208">
        <v>0</v>
      </c>
      <c r="I19" s="208">
        <f t="shared" ref="I19:K19" si="0">ROUNDUP(I18*5%,0)</f>
        <v>0</v>
      </c>
      <c r="J19" s="208">
        <v>0</v>
      </c>
      <c r="K19" s="208">
        <f t="shared" si="0"/>
        <v>0</v>
      </c>
      <c r="L19" s="208"/>
      <c r="M19" s="208"/>
      <c r="N19" s="208"/>
      <c r="O19" s="208"/>
      <c r="P19" s="208"/>
      <c r="Q19" s="207">
        <f>SUM(E19:P19)</f>
        <v>1</v>
      </c>
    </row>
    <row r="20" spans="2:17" s="214" customFormat="1" ht="53.5">
      <c r="B20" s="209" t="s">
        <v>41</v>
      </c>
      <c r="C20" s="209"/>
      <c r="D20" s="210" t="str">
        <f>+D19</f>
        <v>DARK NAVY</v>
      </c>
      <c r="E20" s="211"/>
      <c r="F20" s="213">
        <f>SUM(F18:F19)</f>
        <v>0</v>
      </c>
      <c r="G20" s="213">
        <f>SUM(G18:G19)</f>
        <v>3</v>
      </c>
      <c r="H20" s="213">
        <v>0</v>
      </c>
      <c r="I20" s="213">
        <f t="shared" ref="I20" si="1">SUM(I18:I19)</f>
        <v>0</v>
      </c>
      <c r="J20" s="213">
        <f t="shared" ref="J20" si="2">SUM(J18:J19)</f>
        <v>0</v>
      </c>
      <c r="K20" s="213">
        <f t="shared" ref="K20" si="3">SUM(K18:K19)</f>
        <v>0</v>
      </c>
      <c r="L20" s="213"/>
      <c r="M20" s="212"/>
      <c r="N20" s="212"/>
      <c r="O20" s="212"/>
      <c r="P20" s="212"/>
      <c r="Q20" s="212">
        <f>SUM(Q18:Q19)</f>
        <v>3</v>
      </c>
    </row>
    <row r="21" spans="2:17" s="214" customFormat="1" ht="58.5" hidden="1">
      <c r="B21" s="230" t="s">
        <v>42</v>
      </c>
      <c r="C21" s="231"/>
      <c r="D21" s="231"/>
      <c r="E21" s="232"/>
      <c r="F21" s="232"/>
      <c r="G21" s="233">
        <v>0</v>
      </c>
      <c r="H21" s="232">
        <v>1</v>
      </c>
      <c r="I21" s="232">
        <v>0</v>
      </c>
      <c r="J21" s="232">
        <v>0</v>
      </c>
      <c r="K21" s="232">
        <v>0</v>
      </c>
      <c r="L21" s="232"/>
      <c r="M21" s="234"/>
      <c r="N21" s="234"/>
      <c r="O21" s="234"/>
      <c r="P21" s="234"/>
      <c r="Q21" s="235">
        <f>SUM(G21:P21)</f>
        <v>1</v>
      </c>
    </row>
    <row r="22" spans="2:17" s="201" customFormat="1" ht="53.5">
      <c r="B22" s="215"/>
      <c r="C22" s="215"/>
      <c r="D22" s="215"/>
      <c r="E22" s="216"/>
      <c r="F22" s="216"/>
      <c r="G22" s="217"/>
      <c r="H22" s="216"/>
      <c r="I22" s="216"/>
      <c r="J22" s="216"/>
      <c r="K22" s="216"/>
      <c r="L22" s="216"/>
      <c r="M22" s="218"/>
      <c r="N22" s="218"/>
      <c r="O22" s="218"/>
      <c r="P22" s="218"/>
      <c r="Q22" s="219"/>
    </row>
    <row r="23" spans="2:17" s="201" customFormat="1" ht="53.5" hidden="1">
      <c r="B23" s="197"/>
      <c r="C23" s="198" t="s">
        <v>29</v>
      </c>
      <c r="D23" s="198" t="s">
        <v>30</v>
      </c>
      <c r="E23" s="220" t="s">
        <v>31</v>
      </c>
      <c r="F23" s="220"/>
      <c r="G23" s="199" t="s">
        <v>32</v>
      </c>
      <c r="H23" s="199" t="s">
        <v>33</v>
      </c>
      <c r="I23" s="199" t="s">
        <v>34</v>
      </c>
      <c r="J23" s="199" t="s">
        <v>35</v>
      </c>
      <c r="K23" s="199" t="s">
        <v>36</v>
      </c>
      <c r="L23" s="199"/>
      <c r="M23" s="220"/>
      <c r="N23" s="220"/>
      <c r="O23" s="220"/>
      <c r="P23" s="220"/>
      <c r="Q23" s="236" t="s">
        <v>37</v>
      </c>
    </row>
    <row r="24" spans="2:17" s="201" customFormat="1" ht="53.5" hidden="1">
      <c r="B24" s="202" t="s">
        <v>38</v>
      </c>
      <c r="C24" s="203"/>
      <c r="D24" s="204" t="s">
        <v>43</v>
      </c>
      <c r="E24" s="205"/>
      <c r="F24" s="206"/>
      <c r="G24" s="206">
        <v>0</v>
      </c>
      <c r="H24" s="206">
        <v>3</v>
      </c>
      <c r="I24" s="206">
        <v>0</v>
      </c>
      <c r="J24" s="206">
        <v>0</v>
      </c>
      <c r="K24" s="206">
        <v>0</v>
      </c>
      <c r="L24" s="206"/>
      <c r="M24" s="206"/>
      <c r="N24" s="206"/>
      <c r="O24" s="206"/>
      <c r="P24" s="206"/>
      <c r="Q24" s="207">
        <f>SUM(E24:P24)</f>
        <v>3</v>
      </c>
    </row>
    <row r="25" spans="2:17" s="201" customFormat="1" ht="53.5" hidden="1">
      <c r="B25" s="202" t="s">
        <v>40</v>
      </c>
      <c r="C25" s="203"/>
      <c r="D25" s="205" t="str">
        <f>+D24</f>
        <v>GREY HEATHER</v>
      </c>
      <c r="E25" s="205"/>
      <c r="F25" s="206"/>
      <c r="G25" s="208">
        <f>ROUNDUP(G24*5%,0)</f>
        <v>0</v>
      </c>
      <c r="H25" s="208">
        <v>1</v>
      </c>
      <c r="I25" s="208">
        <f t="shared" ref="I25:K25" si="4">ROUNDUP(I24*5%,0)</f>
        <v>0</v>
      </c>
      <c r="J25" s="208">
        <f t="shared" si="4"/>
        <v>0</v>
      </c>
      <c r="K25" s="208">
        <f t="shared" si="4"/>
        <v>0</v>
      </c>
      <c r="L25" s="208"/>
      <c r="M25" s="208"/>
      <c r="N25" s="208"/>
      <c r="O25" s="208"/>
      <c r="P25" s="208"/>
      <c r="Q25" s="207">
        <f>SUM(E25:P25)</f>
        <v>1</v>
      </c>
    </row>
    <row r="26" spans="2:17" s="214" customFormat="1" ht="53.5" hidden="1">
      <c r="B26" s="209" t="s">
        <v>41</v>
      </c>
      <c r="C26" s="209"/>
      <c r="D26" s="210" t="str">
        <f>+D25</f>
        <v>GREY HEATHER</v>
      </c>
      <c r="E26" s="211"/>
      <c r="F26" s="212"/>
      <c r="G26" s="213">
        <f>SUM(G24:G25)</f>
        <v>0</v>
      </c>
      <c r="H26" s="213">
        <f t="shared" ref="H26:K26" si="5">SUM(H24:H25)</f>
        <v>4</v>
      </c>
      <c r="I26" s="213">
        <f t="shared" si="5"/>
        <v>0</v>
      </c>
      <c r="J26" s="213">
        <f t="shared" si="5"/>
        <v>0</v>
      </c>
      <c r="K26" s="213">
        <f t="shared" si="5"/>
        <v>0</v>
      </c>
      <c r="L26" s="213"/>
      <c r="M26" s="212"/>
      <c r="N26" s="212"/>
      <c r="O26" s="212"/>
      <c r="P26" s="212"/>
      <c r="Q26" s="212">
        <f>SUM(Q24:Q25)</f>
        <v>4</v>
      </c>
    </row>
    <row r="27" spans="2:17" s="214" customFormat="1" ht="58.5" hidden="1">
      <c r="B27" s="230" t="s">
        <v>42</v>
      </c>
      <c r="C27" s="231"/>
      <c r="D27" s="231"/>
      <c r="E27" s="232"/>
      <c r="F27" s="232"/>
      <c r="G27" s="233">
        <v>0</v>
      </c>
      <c r="H27" s="232">
        <v>0</v>
      </c>
      <c r="I27" s="232">
        <v>1</v>
      </c>
      <c r="J27" s="232">
        <v>0</v>
      </c>
      <c r="K27" s="232">
        <v>0</v>
      </c>
      <c r="L27" s="232"/>
      <c r="M27" s="234"/>
      <c r="N27" s="234"/>
      <c r="O27" s="234"/>
      <c r="P27" s="234"/>
      <c r="Q27" s="235">
        <f>SUM(G27:P27)</f>
        <v>1</v>
      </c>
    </row>
    <row r="28" spans="2:17" s="201" customFormat="1" ht="53.5" hidden="1">
      <c r="B28" s="215"/>
      <c r="C28" s="215"/>
      <c r="D28" s="215"/>
      <c r="E28" s="216"/>
      <c r="F28" s="216"/>
      <c r="G28" s="217"/>
      <c r="H28" s="216"/>
      <c r="I28" s="216"/>
      <c r="J28" s="216"/>
      <c r="K28" s="216"/>
      <c r="L28" s="216"/>
      <c r="M28" s="218"/>
      <c r="N28" s="218"/>
      <c r="O28" s="218"/>
      <c r="P28" s="218"/>
      <c r="Q28" s="219"/>
    </row>
    <row r="29" spans="2:17" s="201" customFormat="1" ht="53.5" hidden="1">
      <c r="B29" s="197"/>
      <c r="C29" s="198" t="s">
        <v>29</v>
      </c>
      <c r="D29" s="198" t="s">
        <v>30</v>
      </c>
      <c r="E29" s="213" t="s">
        <v>31</v>
      </c>
      <c r="F29" s="213"/>
      <c r="G29" s="199" t="s">
        <v>32</v>
      </c>
      <c r="H29" s="199" t="s">
        <v>33</v>
      </c>
      <c r="I29" s="199" t="s">
        <v>34</v>
      </c>
      <c r="J29" s="199" t="s">
        <v>35</v>
      </c>
      <c r="K29" s="199" t="s">
        <v>36</v>
      </c>
      <c r="L29" s="221"/>
      <c r="M29" s="222"/>
      <c r="N29" s="222"/>
      <c r="O29" s="222"/>
      <c r="P29" s="222"/>
      <c r="Q29" s="200" t="s">
        <v>37</v>
      </c>
    </row>
    <row r="30" spans="2:17" s="201" customFormat="1" ht="53.5" hidden="1">
      <c r="B30" s="202" t="s">
        <v>38</v>
      </c>
      <c r="C30" s="203"/>
      <c r="D30" s="344" t="s">
        <v>44</v>
      </c>
      <c r="E30" s="344"/>
      <c r="F30" s="344"/>
      <c r="G30" s="206">
        <v>0</v>
      </c>
      <c r="H30" s="206">
        <v>3</v>
      </c>
      <c r="I30" s="206">
        <v>0</v>
      </c>
      <c r="J30" s="206">
        <v>0</v>
      </c>
      <c r="K30" s="206">
        <v>0</v>
      </c>
      <c r="L30" s="206"/>
      <c r="M30" s="208"/>
      <c r="N30" s="208"/>
      <c r="O30" s="208"/>
      <c r="P30" s="208"/>
      <c r="Q30" s="207">
        <f>SUM(E30:P30)</f>
        <v>3</v>
      </c>
    </row>
    <row r="31" spans="2:17" s="201" customFormat="1" ht="53.5" hidden="1">
      <c r="B31" s="202" t="s">
        <v>40</v>
      </c>
      <c r="C31" s="203"/>
      <c r="D31" s="344" t="str">
        <f>+D30</f>
        <v>WASHED BURGUNDY</v>
      </c>
      <c r="E31" s="344"/>
      <c r="F31" s="344"/>
      <c r="G31" s="208">
        <f>ROUNDUP(G30*5%,0)</f>
        <v>0</v>
      </c>
      <c r="H31" s="208">
        <v>1</v>
      </c>
      <c r="I31" s="208">
        <f t="shared" ref="I31:K31" si="6">ROUNDUP(I30*5%,0)</f>
        <v>0</v>
      </c>
      <c r="J31" s="208">
        <f t="shared" si="6"/>
        <v>0</v>
      </c>
      <c r="K31" s="208">
        <f t="shared" si="6"/>
        <v>0</v>
      </c>
      <c r="L31" s="208"/>
      <c r="M31" s="208"/>
      <c r="N31" s="208"/>
      <c r="O31" s="208"/>
      <c r="P31" s="208"/>
      <c r="Q31" s="207">
        <f>SUM(E31:P31)</f>
        <v>1</v>
      </c>
    </row>
    <row r="32" spans="2:17" s="201" customFormat="1" ht="53.5" hidden="1">
      <c r="B32" s="223" t="s">
        <v>41</v>
      </c>
      <c r="C32" s="224"/>
      <c r="D32" s="345" t="str">
        <f>+D31</f>
        <v>WASHED BURGUNDY</v>
      </c>
      <c r="E32" s="345"/>
      <c r="F32" s="345"/>
      <c r="G32" s="213">
        <f>SUM(G30:G31)</f>
        <v>0</v>
      </c>
      <c r="H32" s="213">
        <f t="shared" ref="H32:K32" si="7">SUM(H30:H31)</f>
        <v>4</v>
      </c>
      <c r="I32" s="213">
        <f t="shared" si="7"/>
        <v>0</v>
      </c>
      <c r="J32" s="213">
        <f t="shared" si="7"/>
        <v>0</v>
      </c>
      <c r="K32" s="213">
        <f t="shared" si="7"/>
        <v>0</v>
      </c>
      <c r="L32" s="213"/>
      <c r="M32" s="220"/>
      <c r="N32" s="220"/>
      <c r="O32" s="220"/>
      <c r="P32" s="220"/>
      <c r="Q32" s="225">
        <f>SUM(Q30:Q31)</f>
        <v>4</v>
      </c>
    </row>
    <row r="33" spans="1:17" s="201" customFormat="1" ht="58.5" hidden="1">
      <c r="B33" s="230" t="s">
        <v>42</v>
      </c>
      <c r="C33" s="231"/>
      <c r="D33" s="231"/>
      <c r="E33" s="232"/>
      <c r="F33" s="232"/>
      <c r="G33" s="233">
        <v>0</v>
      </c>
      <c r="H33" s="232">
        <v>1</v>
      </c>
      <c r="I33" s="232">
        <v>1</v>
      </c>
      <c r="J33" s="232">
        <v>0</v>
      </c>
      <c r="K33" s="232">
        <v>0</v>
      </c>
      <c r="L33" s="232"/>
      <c r="M33" s="234"/>
      <c r="N33" s="234"/>
      <c r="O33" s="234"/>
      <c r="P33" s="234"/>
      <c r="Q33" s="235">
        <f>SUM(G33:P33)</f>
        <v>2</v>
      </c>
    </row>
    <row r="34" spans="1:17" s="201" customFormat="1" ht="53.5">
      <c r="B34" s="215"/>
      <c r="C34" s="215"/>
      <c r="D34" s="215"/>
      <c r="E34" s="216"/>
      <c r="F34" s="216"/>
      <c r="G34" s="217"/>
      <c r="H34" s="216"/>
      <c r="I34" s="216"/>
      <c r="J34" s="216"/>
      <c r="K34" s="216"/>
      <c r="L34" s="216"/>
      <c r="M34" s="218"/>
      <c r="N34" s="218"/>
      <c r="O34" s="218"/>
      <c r="P34" s="218"/>
      <c r="Q34" s="219"/>
    </row>
    <row r="35" spans="1:17" s="201" customFormat="1" ht="53.5" hidden="1">
      <c r="B35" s="197"/>
      <c r="C35" s="198" t="s">
        <v>29</v>
      </c>
      <c r="D35" s="198" t="s">
        <v>30</v>
      </c>
      <c r="E35" s="220" t="s">
        <v>31</v>
      </c>
      <c r="F35" s="220"/>
      <c r="G35" s="199" t="s">
        <v>32</v>
      </c>
      <c r="H35" s="199" t="s">
        <v>33</v>
      </c>
      <c r="I35" s="199" t="s">
        <v>34</v>
      </c>
      <c r="J35" s="199" t="s">
        <v>35</v>
      </c>
      <c r="K35" s="199" t="s">
        <v>36</v>
      </c>
      <c r="L35" s="199"/>
      <c r="M35" s="220"/>
      <c r="N35" s="220"/>
      <c r="O35" s="220"/>
      <c r="P35" s="220"/>
      <c r="Q35" s="200" t="s">
        <v>37</v>
      </c>
    </row>
    <row r="36" spans="1:17" s="201" customFormat="1" ht="53.5" hidden="1">
      <c r="B36" s="202" t="s">
        <v>38</v>
      </c>
      <c r="C36" s="203"/>
      <c r="D36" s="204" t="s">
        <v>45</v>
      </c>
      <c r="E36" s="205"/>
      <c r="F36" s="206"/>
      <c r="G36" s="206">
        <v>4</v>
      </c>
      <c r="H36" s="206">
        <v>5</v>
      </c>
      <c r="I36" s="206">
        <v>5</v>
      </c>
      <c r="J36" s="206">
        <v>4</v>
      </c>
      <c r="K36" s="206">
        <v>4</v>
      </c>
      <c r="L36" s="206"/>
      <c r="M36" s="206"/>
      <c r="N36" s="206"/>
      <c r="O36" s="206"/>
      <c r="P36" s="206"/>
      <c r="Q36" s="207">
        <f>SUM(E36:P36)</f>
        <v>22</v>
      </c>
    </row>
    <row r="37" spans="1:17" s="201" customFormat="1" ht="53.5" hidden="1">
      <c r="B37" s="202" t="s">
        <v>40</v>
      </c>
      <c r="C37" s="203"/>
      <c r="D37" s="205" t="str">
        <f>+D36</f>
        <v>LIME</v>
      </c>
      <c r="E37" s="205"/>
      <c r="F37" s="206"/>
      <c r="G37" s="208">
        <f>ROUNDUP(G36*5%,0)</f>
        <v>1</v>
      </c>
      <c r="H37" s="208">
        <f t="shared" ref="H37:K37" si="8">ROUNDUP(H36*5%,0)</f>
        <v>1</v>
      </c>
      <c r="I37" s="208">
        <f t="shared" si="8"/>
        <v>1</v>
      </c>
      <c r="J37" s="208">
        <f t="shared" si="8"/>
        <v>1</v>
      </c>
      <c r="K37" s="208">
        <f t="shared" si="8"/>
        <v>1</v>
      </c>
      <c r="L37" s="208"/>
      <c r="M37" s="208"/>
      <c r="N37" s="208"/>
      <c r="O37" s="208"/>
      <c r="P37" s="208"/>
      <c r="Q37" s="207">
        <f>SUM(E37:P37)</f>
        <v>5</v>
      </c>
    </row>
    <row r="38" spans="1:17" s="214" customFormat="1" ht="53.5" hidden="1">
      <c r="B38" s="209" t="s">
        <v>41</v>
      </c>
      <c r="C38" s="209"/>
      <c r="D38" s="210" t="str">
        <f>+D37</f>
        <v>LIME</v>
      </c>
      <c r="E38" s="211"/>
      <c r="F38" s="212"/>
      <c r="G38" s="213">
        <f>SUM(G36:G37)</f>
        <v>5</v>
      </c>
      <c r="H38" s="213">
        <f t="shared" ref="H38:K38" si="9">SUM(H36:H37)</f>
        <v>6</v>
      </c>
      <c r="I38" s="213">
        <f t="shared" si="9"/>
        <v>6</v>
      </c>
      <c r="J38" s="213">
        <f t="shared" si="9"/>
        <v>5</v>
      </c>
      <c r="K38" s="213">
        <f t="shared" si="9"/>
        <v>5</v>
      </c>
      <c r="L38" s="213"/>
      <c r="M38" s="212"/>
      <c r="N38" s="212"/>
      <c r="O38" s="212"/>
      <c r="P38" s="212"/>
      <c r="Q38" s="212">
        <f>SUM(Q36:Q37)</f>
        <v>27</v>
      </c>
    </row>
    <row r="39" spans="1:17" s="214" customFormat="1" ht="58.5" hidden="1">
      <c r="B39" s="230" t="s">
        <v>42</v>
      </c>
      <c r="C39" s="231"/>
      <c r="D39" s="231"/>
      <c r="E39" s="232"/>
      <c r="F39" s="232"/>
      <c r="G39" s="233">
        <v>0</v>
      </c>
      <c r="H39" s="232">
        <v>1</v>
      </c>
      <c r="I39" s="232">
        <v>1</v>
      </c>
      <c r="J39" s="232">
        <v>0</v>
      </c>
      <c r="K39" s="232">
        <v>0</v>
      </c>
      <c r="L39" s="232"/>
      <c r="M39" s="234"/>
      <c r="N39" s="234"/>
      <c r="O39" s="234"/>
      <c r="P39" s="234"/>
      <c r="Q39" s="235">
        <f>SUM(G39:P39)</f>
        <v>2</v>
      </c>
    </row>
    <row r="40" spans="1:17" s="201" customFormat="1" ht="53.5" hidden="1">
      <c r="B40" s="202" t="s">
        <v>38</v>
      </c>
      <c r="C40" s="203"/>
      <c r="D40" s="204" t="s">
        <v>46</v>
      </c>
      <c r="E40" s="205"/>
      <c r="F40" s="206"/>
      <c r="G40" s="206">
        <v>0</v>
      </c>
      <c r="H40" s="206">
        <v>3</v>
      </c>
      <c r="I40" s="206">
        <v>0</v>
      </c>
      <c r="J40" s="206">
        <v>0</v>
      </c>
      <c r="K40" s="206">
        <v>0</v>
      </c>
      <c r="L40" s="206"/>
      <c r="M40" s="206"/>
      <c r="N40" s="206"/>
      <c r="O40" s="206"/>
      <c r="P40" s="206"/>
      <c r="Q40" s="207">
        <f>SUM(E40:P40)</f>
        <v>3</v>
      </c>
    </row>
    <row r="41" spans="1:17" s="201" customFormat="1" ht="53.5" hidden="1">
      <c r="B41" s="202" t="s">
        <v>40</v>
      </c>
      <c r="C41" s="203"/>
      <c r="D41" s="205" t="str">
        <f>+D40</f>
        <v>BLACK- option 3</v>
      </c>
      <c r="E41" s="205"/>
      <c r="F41" s="206"/>
      <c r="G41" s="208">
        <f>ROUNDUP(G40*5%,0)</f>
        <v>0</v>
      </c>
      <c r="H41" s="208">
        <v>1</v>
      </c>
      <c r="I41" s="208">
        <f t="shared" ref="I41:K41" si="10">ROUNDUP(I40*5%,0)</f>
        <v>0</v>
      </c>
      <c r="J41" s="208">
        <f t="shared" si="10"/>
        <v>0</v>
      </c>
      <c r="K41" s="208">
        <f t="shared" si="10"/>
        <v>0</v>
      </c>
      <c r="L41" s="208"/>
      <c r="M41" s="208"/>
      <c r="N41" s="208"/>
      <c r="O41" s="208"/>
      <c r="P41" s="208"/>
      <c r="Q41" s="207">
        <f>SUM(E41:P41)</f>
        <v>1</v>
      </c>
    </row>
    <row r="42" spans="1:17" s="214" customFormat="1" ht="53.5" hidden="1">
      <c r="B42" s="209" t="s">
        <v>41</v>
      </c>
      <c r="C42" s="209"/>
      <c r="D42" s="210" t="str">
        <f>+D41</f>
        <v>BLACK- option 3</v>
      </c>
      <c r="E42" s="211"/>
      <c r="F42" s="212"/>
      <c r="G42" s="213">
        <f>SUM(G40:G41)</f>
        <v>0</v>
      </c>
      <c r="H42" s="213">
        <f t="shared" ref="H42:K42" si="11">SUM(H40:H41)</f>
        <v>4</v>
      </c>
      <c r="I42" s="213">
        <f t="shared" si="11"/>
        <v>0</v>
      </c>
      <c r="J42" s="213">
        <f t="shared" si="11"/>
        <v>0</v>
      </c>
      <c r="K42" s="213">
        <f t="shared" si="11"/>
        <v>0</v>
      </c>
      <c r="L42" s="213"/>
      <c r="M42" s="212"/>
      <c r="N42" s="212"/>
      <c r="O42" s="212"/>
      <c r="P42" s="212"/>
      <c r="Q42" s="212">
        <f>SUM(Q40:Q41)</f>
        <v>4</v>
      </c>
    </row>
    <row r="43" spans="1:17" s="201" customFormat="1" ht="53.5" hidden="1">
      <c r="B43" s="202"/>
      <c r="C43" s="203"/>
      <c r="D43" s="205"/>
      <c r="E43" s="205"/>
      <c r="F43" s="206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7"/>
    </row>
    <row r="44" spans="1:17" s="214" customFormat="1" ht="53.5">
      <c r="B44" s="226" t="s">
        <v>47</v>
      </c>
      <c r="C44" s="227"/>
      <c r="D44" s="226"/>
      <c r="E44" s="228"/>
      <c r="F44" s="229">
        <f>SUM(F20)</f>
        <v>0</v>
      </c>
      <c r="G44" s="229">
        <f t="shared" ref="G44:K44" si="12">SUM(G20)</f>
        <v>3</v>
      </c>
      <c r="H44" s="229">
        <f>SUM(H20)</f>
        <v>0</v>
      </c>
      <c r="I44" s="229">
        <f t="shared" si="12"/>
        <v>0</v>
      </c>
      <c r="J44" s="229">
        <f t="shared" si="12"/>
        <v>0</v>
      </c>
      <c r="K44" s="229">
        <f t="shared" si="12"/>
        <v>0</v>
      </c>
      <c r="L44" s="229"/>
      <c r="M44" s="229"/>
      <c r="N44" s="229"/>
      <c r="O44" s="229"/>
      <c r="P44" s="229"/>
      <c r="Q44" s="229">
        <f t="shared" ref="Q44" si="13">Q20</f>
        <v>3</v>
      </c>
    </row>
    <row r="45" spans="1:17" s="99" customFormat="1" ht="20.25" customHeight="1">
      <c r="B45" s="100"/>
      <c r="C45" s="101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</row>
    <row r="46" spans="1:17" s="4" customFormat="1" ht="81" customHeight="1">
      <c r="B46" s="87" t="s">
        <v>48</v>
      </c>
      <c r="C46" s="24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</row>
    <row r="47" spans="1:17" s="25" customFormat="1" ht="144">
      <c r="A47" s="316" t="s">
        <v>49</v>
      </c>
      <c r="B47" s="316"/>
      <c r="C47" s="316"/>
      <c r="D47" s="189" t="s">
        <v>50</v>
      </c>
      <c r="E47" s="189" t="s">
        <v>51</v>
      </c>
      <c r="F47" s="189" t="s">
        <v>52</v>
      </c>
      <c r="G47" s="188" t="s">
        <v>53</v>
      </c>
      <c r="H47" s="188" t="s">
        <v>54</v>
      </c>
      <c r="I47" s="188" t="s">
        <v>55</v>
      </c>
      <c r="J47" s="188" t="s">
        <v>56</v>
      </c>
      <c r="K47" s="188" t="s">
        <v>57</v>
      </c>
      <c r="L47" s="188" t="s">
        <v>58</v>
      </c>
      <c r="M47" s="188" t="s">
        <v>59</v>
      </c>
      <c r="N47" s="328" t="s">
        <v>60</v>
      </c>
      <c r="O47" s="328"/>
      <c r="P47" s="328"/>
      <c r="Q47" s="328"/>
    </row>
    <row r="48" spans="1:17" s="34" customFormat="1" ht="45.75" customHeight="1">
      <c r="A48" s="317" t="s">
        <v>39</v>
      </c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</row>
    <row r="49" spans="1:17" s="128" customFormat="1" ht="244.9" customHeight="1">
      <c r="A49" s="129">
        <v>1</v>
      </c>
      <c r="B49" s="314" t="s">
        <v>265</v>
      </c>
      <c r="C49" s="314"/>
      <c r="D49" s="193" t="s">
        <v>61</v>
      </c>
      <c r="E49" s="193" t="s">
        <v>264</v>
      </c>
      <c r="F49" s="129" t="s">
        <v>33</v>
      </c>
      <c r="G49" s="194">
        <v>3</v>
      </c>
      <c r="H49" s="195">
        <v>2</v>
      </c>
      <c r="I49" s="179">
        <f>H49*G49</f>
        <v>6</v>
      </c>
      <c r="J49" s="185">
        <v>0</v>
      </c>
      <c r="K49" s="185">
        <v>0</v>
      </c>
      <c r="L49" s="185">
        <v>0</v>
      </c>
      <c r="M49" s="186">
        <f>SUM(I49:L49)</f>
        <v>6</v>
      </c>
      <c r="N49" s="315" t="s">
        <v>268</v>
      </c>
      <c r="O49" s="315"/>
      <c r="P49" s="315"/>
      <c r="Q49" s="315"/>
    </row>
    <row r="50" spans="1:17" s="128" customFormat="1" ht="174" customHeight="1">
      <c r="A50" s="129">
        <v>2</v>
      </c>
      <c r="B50" s="314" t="s">
        <v>266</v>
      </c>
      <c r="C50" s="314"/>
      <c r="D50" s="193" t="s">
        <v>62</v>
      </c>
      <c r="E50" s="193" t="str">
        <f>E49</f>
        <v>CAPTAIN BLUE</v>
      </c>
      <c r="F50" s="129" t="s">
        <v>33</v>
      </c>
      <c r="G50" s="194">
        <v>3</v>
      </c>
      <c r="H50" s="195">
        <v>0.255</v>
      </c>
      <c r="I50" s="179">
        <f t="shared" ref="I50:I51" si="14">H50*G50</f>
        <v>0.76500000000000001</v>
      </c>
      <c r="J50" s="185">
        <v>0</v>
      </c>
      <c r="K50" s="185">
        <v>0</v>
      </c>
      <c r="L50" s="185">
        <v>0</v>
      </c>
      <c r="M50" s="186">
        <f t="shared" ref="M50:M51" si="15">SUM(I50:L50)</f>
        <v>0.76500000000000001</v>
      </c>
      <c r="N50" s="315" t="s">
        <v>269</v>
      </c>
      <c r="O50" s="315"/>
      <c r="P50" s="315"/>
      <c r="Q50" s="315"/>
    </row>
    <row r="51" spans="1:17" s="128" customFormat="1" ht="174" customHeight="1">
      <c r="A51" s="129">
        <v>3</v>
      </c>
      <c r="B51" s="314" t="s">
        <v>267</v>
      </c>
      <c r="C51" s="314"/>
      <c r="D51" s="193" t="s">
        <v>274</v>
      </c>
      <c r="E51" s="193" t="str">
        <f>E50</f>
        <v>CAPTAIN BLUE</v>
      </c>
      <c r="F51" s="129" t="s">
        <v>33</v>
      </c>
      <c r="G51" s="194">
        <f t="shared" ref="G51" si="16">$Q$20</f>
        <v>3</v>
      </c>
      <c r="H51" s="195">
        <v>1.4999999999999999E-2</v>
      </c>
      <c r="I51" s="179">
        <f t="shared" si="14"/>
        <v>4.4999999999999998E-2</v>
      </c>
      <c r="J51" s="185">
        <v>0</v>
      </c>
      <c r="K51" s="185">
        <v>0</v>
      </c>
      <c r="L51" s="185">
        <v>0</v>
      </c>
      <c r="M51" s="186">
        <f t="shared" si="15"/>
        <v>4.4999999999999998E-2</v>
      </c>
      <c r="N51" s="315" t="s">
        <v>270</v>
      </c>
      <c r="O51" s="315"/>
      <c r="P51" s="315"/>
      <c r="Q51" s="315"/>
    </row>
    <row r="52" spans="1:17" s="34" customFormat="1" ht="51.75" hidden="1" customHeight="1">
      <c r="A52" s="317" t="str">
        <f>D26</f>
        <v>GREY HEATHER</v>
      </c>
      <c r="B52" s="317"/>
      <c r="C52" s="317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</row>
    <row r="53" spans="1:17" s="128" customFormat="1" ht="138" hidden="1" customHeight="1">
      <c r="A53" s="129">
        <v>1</v>
      </c>
      <c r="B53" s="323" t="str">
        <f>$M$11</f>
        <v>FRENCH TERRY100% ORGANIC COTTON 430 GSM</v>
      </c>
      <c r="C53" s="323"/>
      <c r="D53" s="193" t="s">
        <v>61</v>
      </c>
      <c r="E53" s="193" t="str">
        <f>D24</f>
        <v>GREY HEATHER</v>
      </c>
      <c r="F53" s="129" t="s">
        <v>33</v>
      </c>
      <c r="G53" s="194">
        <f>$Q$20</f>
        <v>3</v>
      </c>
      <c r="H53" s="195">
        <v>1.5</v>
      </c>
      <c r="I53" s="179">
        <f t="shared" ref="I53:I55" si="17">G53*H53</f>
        <v>4.5</v>
      </c>
      <c r="J53" s="185">
        <f>I53*2.8%+(I53/50)*0.5+4</f>
        <v>4.1710000000000003</v>
      </c>
      <c r="K53" s="185">
        <v>0</v>
      </c>
      <c r="L53" s="185">
        <v>2</v>
      </c>
      <c r="M53" s="186">
        <f>SUM(I53:L53)</f>
        <v>10.670999999999999</v>
      </c>
      <c r="N53" s="315" t="s">
        <v>64</v>
      </c>
      <c r="O53" s="315"/>
      <c r="P53" s="315"/>
      <c r="Q53" s="315"/>
    </row>
    <row r="54" spans="1:17" s="128" customFormat="1" ht="70.5" hidden="1" customHeight="1">
      <c r="A54" s="129">
        <v>2</v>
      </c>
      <c r="B54" s="323" t="s">
        <v>65</v>
      </c>
      <c r="C54" s="323"/>
      <c r="D54" s="193" t="s">
        <v>66</v>
      </c>
      <c r="E54" s="193" t="str">
        <f>E53</f>
        <v>GREY HEATHER</v>
      </c>
      <c r="F54" s="129" t="s">
        <v>33</v>
      </c>
      <c r="G54" s="194">
        <f>$Q$20</f>
        <v>3</v>
      </c>
      <c r="H54" s="195">
        <v>0.3</v>
      </c>
      <c r="I54" s="179">
        <f t="shared" si="17"/>
        <v>0.89999999999999991</v>
      </c>
      <c r="J54" s="185">
        <f>I54*0.7%+(I54/50)*0.5+2</f>
        <v>2.0152999999999999</v>
      </c>
      <c r="K54" s="185">
        <v>0</v>
      </c>
      <c r="L54" s="185">
        <v>0</v>
      </c>
      <c r="M54" s="186">
        <f t="shared" ref="M54:M55" si="18">SUM(I54:L54)</f>
        <v>2.9152999999999998</v>
      </c>
      <c r="N54" s="315" t="s">
        <v>67</v>
      </c>
      <c r="O54" s="315"/>
      <c r="P54" s="315"/>
      <c r="Q54" s="315"/>
    </row>
    <row r="55" spans="1:17" s="128" customFormat="1" ht="125.25" hidden="1" customHeight="1">
      <c r="A55" s="129">
        <v>3</v>
      </c>
      <c r="B55" s="355" t="s">
        <v>68</v>
      </c>
      <c r="C55" s="355"/>
      <c r="D55" s="193" t="s">
        <v>63</v>
      </c>
      <c r="E55" s="193" t="str">
        <f>E54</f>
        <v>GREY HEATHER</v>
      </c>
      <c r="F55" s="129" t="s">
        <v>33</v>
      </c>
      <c r="G55" s="194">
        <f t="shared" ref="G55" si="19">$Q$20</f>
        <v>3</v>
      </c>
      <c r="H55" s="195">
        <v>0.3</v>
      </c>
      <c r="I55" s="179">
        <f t="shared" si="17"/>
        <v>0.89999999999999991</v>
      </c>
      <c r="J55" s="185">
        <f>I55*0.7%+(I55/50)*0.5+1</f>
        <v>1.0153000000000001</v>
      </c>
      <c r="K55" s="185">
        <v>0</v>
      </c>
      <c r="L55" s="185">
        <v>0</v>
      </c>
      <c r="M55" s="186">
        <f t="shared" si="18"/>
        <v>1.9153</v>
      </c>
      <c r="N55" s="315" t="s">
        <v>69</v>
      </c>
      <c r="O55" s="315"/>
      <c r="P55" s="315"/>
      <c r="Q55" s="315"/>
    </row>
    <row r="56" spans="1:17" s="34" customFormat="1" ht="51.75" hidden="1" customHeight="1">
      <c r="A56" s="317" t="str">
        <f>D30</f>
        <v>WASHED BURGUNDY</v>
      </c>
      <c r="B56" s="317"/>
      <c r="C56" s="317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  <c r="Q56" s="317"/>
    </row>
    <row r="57" spans="1:17" s="128" customFormat="1" ht="112.5" hidden="1" customHeight="1">
      <c r="A57" s="129">
        <v>1</v>
      </c>
      <c r="B57" s="323" t="str">
        <f>$M$11</f>
        <v>FRENCH TERRY100% ORGANIC COTTON 430 GSM</v>
      </c>
      <c r="C57" s="323"/>
      <c r="D57" s="193" t="s">
        <v>61</v>
      </c>
      <c r="E57" s="193" t="s">
        <v>70</v>
      </c>
      <c r="F57" s="129" t="s">
        <v>33</v>
      </c>
      <c r="G57" s="194">
        <f>$Q$32</f>
        <v>4</v>
      </c>
      <c r="H57" s="195">
        <v>0.45</v>
      </c>
      <c r="I57" s="179">
        <f t="shared" ref="I57:I59" si="20">G57*H57</f>
        <v>1.8</v>
      </c>
      <c r="J57" s="185">
        <f>I57*2.8%+(I57/50)*0.5+4</f>
        <v>4.0683999999999996</v>
      </c>
      <c r="K57" s="185">
        <v>0</v>
      </c>
      <c r="L57" s="185">
        <v>2</v>
      </c>
      <c r="M57" s="186">
        <f>SUM(I57:K57)</f>
        <v>5.8683999999999994</v>
      </c>
      <c r="N57" s="315" t="s">
        <v>71</v>
      </c>
      <c r="O57" s="315"/>
      <c r="P57" s="315"/>
      <c r="Q57" s="315"/>
    </row>
    <row r="58" spans="1:17" s="128" customFormat="1" ht="112.5" hidden="1" customHeight="1">
      <c r="A58" s="129">
        <v>2</v>
      </c>
      <c r="B58" s="323" t="s">
        <v>65</v>
      </c>
      <c r="C58" s="323"/>
      <c r="D58" s="193" t="s">
        <v>66</v>
      </c>
      <c r="E58" s="193" t="str">
        <f>E57</f>
        <v>WASHED BURGUNDY 19-1530</v>
      </c>
      <c r="F58" s="129" t="s">
        <v>33</v>
      </c>
      <c r="G58" s="194">
        <f t="shared" ref="G58:G59" si="21">$Q$32</f>
        <v>4</v>
      </c>
      <c r="H58" s="195">
        <v>0.255</v>
      </c>
      <c r="I58" s="179">
        <f t="shared" si="20"/>
        <v>1.02</v>
      </c>
      <c r="J58" s="185">
        <f>I58*0.7%+(I58/50)*0.5+2</f>
        <v>2.0173399999999999</v>
      </c>
      <c r="K58" s="185">
        <v>0</v>
      </c>
      <c r="L58" s="185">
        <v>0</v>
      </c>
      <c r="M58" s="186">
        <f t="shared" ref="M58:M59" si="22">SUM(I58:K58)</f>
        <v>3.0373399999999999</v>
      </c>
      <c r="N58" s="315" t="s">
        <v>72</v>
      </c>
      <c r="O58" s="315"/>
      <c r="P58" s="315"/>
      <c r="Q58" s="315"/>
    </row>
    <row r="59" spans="1:17" s="128" customFormat="1" ht="112.5" hidden="1" customHeight="1">
      <c r="A59" s="129">
        <v>3</v>
      </c>
      <c r="B59" s="355" t="s">
        <v>68</v>
      </c>
      <c r="C59" s="355"/>
      <c r="D59" s="193" t="s">
        <v>63</v>
      </c>
      <c r="E59" s="193" t="str">
        <f>E58</f>
        <v>WASHED BURGUNDY 19-1530</v>
      </c>
      <c r="F59" s="129" t="s">
        <v>33</v>
      </c>
      <c r="G59" s="194">
        <f t="shared" si="21"/>
        <v>4</v>
      </c>
      <c r="H59" s="195">
        <v>1.4999999999999999E-2</v>
      </c>
      <c r="I59" s="179">
        <f t="shared" si="20"/>
        <v>0.06</v>
      </c>
      <c r="J59" s="185">
        <f>I59*0.7%+(I59/50)*0.5+1</f>
        <v>1.00102</v>
      </c>
      <c r="K59" s="185">
        <v>0</v>
      </c>
      <c r="L59" s="185">
        <v>0</v>
      </c>
      <c r="M59" s="186">
        <f t="shared" si="22"/>
        <v>1.0610200000000001</v>
      </c>
      <c r="N59" s="358" t="s">
        <v>73</v>
      </c>
      <c r="O59" s="358"/>
      <c r="P59" s="358"/>
      <c r="Q59" s="358"/>
    </row>
    <row r="60" spans="1:17" s="34" customFormat="1" ht="51.75" hidden="1" customHeight="1">
      <c r="A60" s="317" t="str">
        <f>D36</f>
        <v>LIME</v>
      </c>
      <c r="B60" s="317"/>
      <c r="C60" s="317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</row>
    <row r="61" spans="1:17" s="128" customFormat="1" ht="96.75" hidden="1" customHeight="1">
      <c r="A61" s="129">
        <v>1</v>
      </c>
      <c r="B61" s="323" t="str">
        <f>$M$11</f>
        <v>FRENCH TERRY100% ORGANIC COTTON 430 GSM</v>
      </c>
      <c r="C61" s="323"/>
      <c r="D61" s="193" t="s">
        <v>61</v>
      </c>
      <c r="E61" s="193" t="str">
        <f>A60</f>
        <v>LIME</v>
      </c>
      <c r="F61" s="129" t="s">
        <v>33</v>
      </c>
      <c r="G61" s="194">
        <f>$Q$20</f>
        <v>3</v>
      </c>
      <c r="H61" s="195">
        <v>1.5</v>
      </c>
      <c r="I61" s="179">
        <f t="shared" ref="I61:I63" si="23">G61*H61</f>
        <v>4.5</v>
      </c>
      <c r="J61" s="185">
        <f>I61*2.8%+(I61/50)*0.5</f>
        <v>0.17099999999999999</v>
      </c>
      <c r="K61" s="185">
        <v>0</v>
      </c>
      <c r="L61" s="185">
        <v>2</v>
      </c>
      <c r="M61" s="186">
        <f>SUM(I61:L61)</f>
        <v>6.6710000000000003</v>
      </c>
      <c r="N61" s="315" t="s">
        <v>64</v>
      </c>
      <c r="O61" s="315"/>
      <c r="P61" s="315"/>
      <c r="Q61" s="315"/>
    </row>
    <row r="62" spans="1:17" s="128" customFormat="1" ht="70.5" hidden="1" customHeight="1">
      <c r="A62" s="129">
        <v>2</v>
      </c>
      <c r="B62" s="323" t="s">
        <v>65</v>
      </c>
      <c r="C62" s="323"/>
      <c r="D62" s="193" t="s">
        <v>66</v>
      </c>
      <c r="E62" s="193" t="str">
        <f>E61</f>
        <v>LIME</v>
      </c>
      <c r="F62" s="129" t="s">
        <v>33</v>
      </c>
      <c r="G62" s="194">
        <f>$Q$20</f>
        <v>3</v>
      </c>
      <c r="H62" s="195">
        <v>0.3</v>
      </c>
      <c r="I62" s="179">
        <f t="shared" si="23"/>
        <v>0.89999999999999991</v>
      </c>
      <c r="J62" s="185">
        <f>I62*0.7%+(I62/50)*0.5+2</f>
        <v>2.0152999999999999</v>
      </c>
      <c r="K62" s="185">
        <v>0</v>
      </c>
      <c r="L62" s="185">
        <v>0</v>
      </c>
      <c r="M62" s="186">
        <f t="shared" ref="M62:M63" si="24">SUM(I62:L62)</f>
        <v>2.9152999999999998</v>
      </c>
      <c r="N62" s="315" t="s">
        <v>67</v>
      </c>
      <c r="O62" s="315"/>
      <c r="P62" s="315"/>
      <c r="Q62" s="315"/>
    </row>
    <row r="63" spans="1:17" s="128" customFormat="1" ht="125.25" hidden="1" customHeight="1">
      <c r="A63" s="129">
        <v>3</v>
      </c>
      <c r="B63" s="355" t="s">
        <v>68</v>
      </c>
      <c r="C63" s="355"/>
      <c r="D63" s="193" t="s">
        <v>63</v>
      </c>
      <c r="E63" s="193" t="str">
        <f>E62</f>
        <v>LIME</v>
      </c>
      <c r="F63" s="129" t="s">
        <v>33</v>
      </c>
      <c r="G63" s="194">
        <f t="shared" ref="G63" si="25">$Q$20</f>
        <v>3</v>
      </c>
      <c r="H63" s="195">
        <v>0.3</v>
      </c>
      <c r="I63" s="179">
        <f t="shared" si="23"/>
        <v>0.89999999999999991</v>
      </c>
      <c r="J63" s="185">
        <f>I63*0.7%+(I63/50)*0.5+1</f>
        <v>1.0153000000000001</v>
      </c>
      <c r="K63" s="185">
        <v>0</v>
      </c>
      <c r="L63" s="185">
        <v>0</v>
      </c>
      <c r="M63" s="186">
        <f t="shared" si="24"/>
        <v>1.9153</v>
      </c>
      <c r="N63" s="315" t="s">
        <v>69</v>
      </c>
      <c r="O63" s="315"/>
      <c r="P63" s="315"/>
      <c r="Q63" s="315"/>
    </row>
    <row r="64" spans="1:17" s="34" customFormat="1" ht="21.75" customHeight="1">
      <c r="A64" s="317"/>
      <c r="B64" s="317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</row>
    <row r="65" spans="1:17" s="26" customFormat="1" ht="37.15" customHeight="1" thickBot="1">
      <c r="B65" s="87" t="s">
        <v>74</v>
      </c>
      <c r="C65" s="27"/>
      <c r="D65" s="27"/>
      <c r="E65" s="27"/>
      <c r="G65" s="28"/>
      <c r="Q65" s="29"/>
    </row>
    <row r="66" spans="1:17" s="40" customFormat="1" ht="55.5" customHeight="1">
      <c r="A66" s="346" t="s">
        <v>75</v>
      </c>
      <c r="B66" s="347"/>
      <c r="C66" s="347"/>
      <c r="D66" s="347"/>
      <c r="E66" s="348"/>
      <c r="F66" s="84" t="s">
        <v>76</v>
      </c>
      <c r="G66" s="84" t="s">
        <v>77</v>
      </c>
      <c r="H66" s="356" t="s">
        <v>78</v>
      </c>
      <c r="I66" s="357"/>
      <c r="J66" s="85" t="s">
        <v>52</v>
      </c>
      <c r="K66" s="84" t="s">
        <v>79</v>
      </c>
      <c r="L66" s="84" t="s">
        <v>80</v>
      </c>
      <c r="M66" s="86" t="s">
        <v>81</v>
      </c>
      <c r="N66" s="86" t="s">
        <v>82</v>
      </c>
      <c r="O66" s="86" t="s">
        <v>83</v>
      </c>
      <c r="P66" s="351" t="s">
        <v>84</v>
      </c>
      <c r="Q66" s="352"/>
    </row>
    <row r="67" spans="1:17" s="15" customFormat="1" ht="63.75" customHeight="1">
      <c r="A67" s="190">
        <v>1</v>
      </c>
      <c r="B67" s="349" t="s">
        <v>85</v>
      </c>
      <c r="C67" s="349"/>
      <c r="D67" s="349"/>
      <c r="E67" s="350"/>
      <c r="F67" s="182" t="str">
        <f>H67</f>
        <v>CAPTAIN BLUE</v>
      </c>
      <c r="G67" s="242"/>
      <c r="H67" s="360" t="str">
        <f>$E$49</f>
        <v>CAPTAIN BLUE</v>
      </c>
      <c r="I67" s="321" t="str">
        <f t="shared" ref="I67:I72" si="26">$E$49</f>
        <v>CAPTAIN BLUE</v>
      </c>
      <c r="J67" s="184" t="s">
        <v>86</v>
      </c>
      <c r="K67" s="184">
        <f>$Q$20</f>
        <v>3</v>
      </c>
      <c r="L67" s="254">
        <f>185/5000</f>
        <v>3.6999999999999998E-2</v>
      </c>
      <c r="M67" s="191">
        <f t="shared" ref="M67" si="27">K67*L67</f>
        <v>0.11099999999999999</v>
      </c>
      <c r="N67" s="191"/>
      <c r="O67" s="187">
        <f t="shared" ref="O67" si="28">ROUNDUP(N67+M67,0)</f>
        <v>1</v>
      </c>
      <c r="P67" s="353"/>
      <c r="Q67" s="354"/>
    </row>
    <row r="68" spans="1:17" s="15" customFormat="1" ht="65.25" customHeight="1">
      <c r="A68" s="190">
        <v>2</v>
      </c>
      <c r="B68" s="318" t="s">
        <v>246</v>
      </c>
      <c r="C68" s="319"/>
      <c r="D68" s="319"/>
      <c r="E68" s="320"/>
      <c r="F68" s="182" t="s">
        <v>39</v>
      </c>
      <c r="G68" s="182"/>
      <c r="H68" s="360" t="str">
        <f t="shared" ref="H68:H72" si="29">$E$49</f>
        <v>CAPTAIN BLUE</v>
      </c>
      <c r="I68" s="321" t="str">
        <f t="shared" si="26"/>
        <v>CAPTAIN BLUE</v>
      </c>
      <c r="J68" s="184" t="s">
        <v>88</v>
      </c>
      <c r="K68" s="184">
        <f t="shared" ref="K68:K110" si="30">$Q$20</f>
        <v>3</v>
      </c>
      <c r="L68" s="184">
        <v>1</v>
      </c>
      <c r="M68" s="184">
        <f t="shared" ref="M68:M70" si="31">L68*K68</f>
        <v>3</v>
      </c>
      <c r="N68" s="191"/>
      <c r="O68" s="187">
        <f t="shared" ref="O68:O70" si="32">ROUNDUP(N68+M68,0)</f>
        <v>3</v>
      </c>
      <c r="P68" s="353"/>
      <c r="Q68" s="354"/>
    </row>
    <row r="69" spans="1:17" s="15" customFormat="1" ht="65.25" customHeight="1">
      <c r="A69" s="190">
        <v>3</v>
      </c>
      <c r="B69" s="318" t="s">
        <v>261</v>
      </c>
      <c r="C69" s="319"/>
      <c r="D69" s="319"/>
      <c r="E69" s="320"/>
      <c r="F69" s="182" t="s">
        <v>262</v>
      </c>
      <c r="G69" s="182"/>
      <c r="H69" s="360" t="str">
        <f t="shared" si="29"/>
        <v>CAPTAIN BLUE</v>
      </c>
      <c r="I69" s="321" t="str">
        <f t="shared" si="26"/>
        <v>CAPTAIN BLUE</v>
      </c>
      <c r="J69" s="184" t="s">
        <v>88</v>
      </c>
      <c r="K69" s="184">
        <v>3</v>
      </c>
      <c r="L69" s="184">
        <v>1</v>
      </c>
      <c r="M69" s="184">
        <v>3</v>
      </c>
      <c r="N69" s="191"/>
      <c r="O69" s="187">
        <v>3</v>
      </c>
      <c r="P69" s="274"/>
      <c r="Q69" s="243"/>
    </row>
    <row r="70" spans="1:17" s="15" customFormat="1" ht="66" customHeight="1">
      <c r="A70" s="190">
        <v>4</v>
      </c>
      <c r="B70" s="359" t="s">
        <v>247</v>
      </c>
      <c r="C70" s="349"/>
      <c r="D70" s="349"/>
      <c r="E70" s="350"/>
      <c r="F70" s="182" t="s">
        <v>39</v>
      </c>
      <c r="G70" s="238"/>
      <c r="H70" s="360" t="str">
        <f t="shared" si="29"/>
        <v>CAPTAIN BLUE</v>
      </c>
      <c r="I70" s="321" t="str">
        <f t="shared" si="26"/>
        <v>CAPTAIN BLUE</v>
      </c>
      <c r="J70" s="184" t="s">
        <v>88</v>
      </c>
      <c r="K70" s="184">
        <f t="shared" si="30"/>
        <v>3</v>
      </c>
      <c r="L70" s="184">
        <v>1</v>
      </c>
      <c r="M70" s="184">
        <f t="shared" si="31"/>
        <v>3</v>
      </c>
      <c r="N70" s="191"/>
      <c r="O70" s="187">
        <f t="shared" si="32"/>
        <v>3</v>
      </c>
      <c r="P70" s="353"/>
      <c r="Q70" s="354"/>
    </row>
    <row r="71" spans="1:17" s="15" customFormat="1" ht="66" customHeight="1">
      <c r="A71" s="190">
        <v>5</v>
      </c>
      <c r="B71" s="318" t="s">
        <v>91</v>
      </c>
      <c r="C71" s="319"/>
      <c r="D71" s="319"/>
      <c r="E71" s="320"/>
      <c r="F71" s="182" t="s">
        <v>264</v>
      </c>
      <c r="G71" s="238"/>
      <c r="H71" s="387" t="str">
        <f>H67</f>
        <v>CAPTAIN BLUE</v>
      </c>
      <c r="I71" s="388"/>
      <c r="J71" s="184" t="s">
        <v>33</v>
      </c>
      <c r="K71" s="184">
        <v>3</v>
      </c>
      <c r="L71" s="34">
        <v>1</v>
      </c>
      <c r="M71" s="184">
        <v>3</v>
      </c>
      <c r="N71" s="191"/>
      <c r="O71" s="187">
        <v>3</v>
      </c>
      <c r="P71" s="274"/>
      <c r="Q71" s="243"/>
    </row>
    <row r="72" spans="1:17" s="15" customFormat="1" ht="63" customHeight="1">
      <c r="A72" s="190">
        <v>6</v>
      </c>
      <c r="B72" s="359" t="s">
        <v>89</v>
      </c>
      <c r="C72" s="349"/>
      <c r="D72" s="349"/>
      <c r="E72" s="350"/>
      <c r="F72" s="182" t="s">
        <v>39</v>
      </c>
      <c r="G72" s="182"/>
      <c r="H72" s="360" t="str">
        <f t="shared" si="29"/>
        <v>CAPTAIN BLUE</v>
      </c>
      <c r="I72" s="321" t="str">
        <f t="shared" si="26"/>
        <v>CAPTAIN BLUE</v>
      </c>
      <c r="J72" s="184" t="s">
        <v>88</v>
      </c>
      <c r="K72" s="184">
        <f t="shared" si="30"/>
        <v>3</v>
      </c>
      <c r="L72" s="184">
        <v>1</v>
      </c>
      <c r="M72" s="184">
        <f t="shared" ref="M72" si="33">L72*K72</f>
        <v>3</v>
      </c>
      <c r="N72" s="191"/>
      <c r="O72" s="187">
        <f t="shared" ref="O72" si="34">ROUNDUP(N72+M72,0)</f>
        <v>3</v>
      </c>
      <c r="P72" s="353"/>
      <c r="Q72" s="354"/>
    </row>
    <row r="73" spans="1:17" s="26" customFormat="1" ht="39" hidden="1" customHeight="1">
      <c r="B73" s="91" t="s">
        <v>92</v>
      </c>
      <c r="C73" s="27"/>
      <c r="D73" s="27"/>
      <c r="E73" s="27"/>
      <c r="F73" s="89"/>
      <c r="G73" s="89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.75" hidden="1" customHeight="1">
      <c r="A74" s="378" t="s">
        <v>75</v>
      </c>
      <c r="B74" s="379"/>
      <c r="C74" s="379"/>
      <c r="D74" s="379"/>
      <c r="E74" s="380"/>
      <c r="F74" s="89" t="s">
        <v>76</v>
      </c>
      <c r="G74" s="89" t="s">
        <v>77</v>
      </c>
      <c r="H74" s="361" t="s">
        <v>78</v>
      </c>
      <c r="I74" s="328"/>
      <c r="J74" s="189" t="s">
        <v>52</v>
      </c>
      <c r="K74" s="188">
        <f t="shared" si="30"/>
        <v>3</v>
      </c>
      <c r="L74" s="188" t="s">
        <v>80</v>
      </c>
      <c r="M74" s="188" t="s">
        <v>81</v>
      </c>
      <c r="N74" s="188" t="s">
        <v>82</v>
      </c>
      <c r="O74" s="188" t="s">
        <v>83</v>
      </c>
      <c r="P74" s="328" t="s">
        <v>84</v>
      </c>
      <c r="Q74" s="328"/>
    </row>
    <row r="75" spans="1:17" s="34" customFormat="1" ht="27.75" hidden="1" customHeight="1">
      <c r="A75" s="190">
        <v>1</v>
      </c>
      <c r="B75" s="318" t="s">
        <v>93</v>
      </c>
      <c r="C75" s="319"/>
      <c r="D75" s="319"/>
      <c r="E75" s="320"/>
      <c r="F75" s="89" t="s">
        <v>90</v>
      </c>
      <c r="G75" s="89" t="s">
        <v>94</v>
      </c>
      <c r="H75" s="321" t="str">
        <f t="shared" ref="H75:H110" si="35">H74</f>
        <v>MÀU VẢI</v>
      </c>
      <c r="I75" s="322"/>
      <c r="J75" s="184" t="s">
        <v>88</v>
      </c>
      <c r="K75" s="184">
        <f t="shared" si="30"/>
        <v>3</v>
      </c>
      <c r="L75" s="184">
        <v>2</v>
      </c>
      <c r="M75" s="184">
        <f t="shared" ref="M75:M110" si="36">K75*L75</f>
        <v>6</v>
      </c>
      <c r="N75" s="191"/>
      <c r="O75" s="187">
        <f t="shared" ref="O75:O108" si="37">ROUNDUP(N75+M75,0)</f>
        <v>6</v>
      </c>
      <c r="P75" s="381"/>
      <c r="Q75" s="381"/>
    </row>
    <row r="76" spans="1:17" s="34" customFormat="1" ht="27.75" hidden="1" customHeight="1">
      <c r="A76" s="190">
        <v>1</v>
      </c>
      <c r="B76" s="318" t="s">
        <v>93</v>
      </c>
      <c r="C76" s="319"/>
      <c r="D76" s="319"/>
      <c r="E76" s="320"/>
      <c r="F76" s="89"/>
      <c r="G76" s="89"/>
      <c r="H76" s="321" t="str">
        <f t="shared" si="35"/>
        <v>MÀU VẢI</v>
      </c>
      <c r="I76" s="322"/>
      <c r="J76" s="184" t="s">
        <v>88</v>
      </c>
      <c r="K76" s="184">
        <f t="shared" si="30"/>
        <v>3</v>
      </c>
      <c r="L76" s="184">
        <v>2</v>
      </c>
      <c r="M76" s="184">
        <f t="shared" si="36"/>
        <v>6</v>
      </c>
      <c r="N76" s="191"/>
      <c r="O76" s="187">
        <f t="shared" si="37"/>
        <v>6</v>
      </c>
      <c r="P76" s="381"/>
      <c r="Q76" s="381"/>
    </row>
    <row r="77" spans="1:17" s="34" customFormat="1" ht="27.75" hidden="1" customHeight="1">
      <c r="A77" s="190">
        <v>1</v>
      </c>
      <c r="B77" s="318" t="s">
        <v>93</v>
      </c>
      <c r="C77" s="319"/>
      <c r="D77" s="319"/>
      <c r="E77" s="320"/>
      <c r="F77" s="89"/>
      <c r="G77" s="89"/>
      <c r="H77" s="321" t="str">
        <f t="shared" si="35"/>
        <v>MÀU VẢI</v>
      </c>
      <c r="I77" s="322"/>
      <c r="J77" s="184" t="s">
        <v>88</v>
      </c>
      <c r="K77" s="184">
        <f t="shared" si="30"/>
        <v>3</v>
      </c>
      <c r="L77" s="184">
        <v>2</v>
      </c>
      <c r="M77" s="184">
        <f t="shared" si="36"/>
        <v>6</v>
      </c>
      <c r="N77" s="191"/>
      <c r="O77" s="187">
        <f t="shared" ref="O77:O78" si="38">ROUNDUP(N77+M77,0)</f>
        <v>6</v>
      </c>
      <c r="P77" s="381"/>
      <c r="Q77" s="381"/>
    </row>
    <row r="78" spans="1:17" s="34" customFormat="1" ht="27.75" hidden="1" customHeight="1">
      <c r="A78" s="190">
        <v>1</v>
      </c>
      <c r="B78" s="318" t="s">
        <v>93</v>
      </c>
      <c r="C78" s="319"/>
      <c r="D78" s="319"/>
      <c r="E78" s="320"/>
      <c r="F78" s="89"/>
      <c r="G78" s="89"/>
      <c r="H78" s="321" t="str">
        <f t="shared" si="35"/>
        <v>MÀU VẢI</v>
      </c>
      <c r="I78" s="322"/>
      <c r="J78" s="184" t="s">
        <v>88</v>
      </c>
      <c r="K78" s="184">
        <f t="shared" si="30"/>
        <v>3</v>
      </c>
      <c r="L78" s="184">
        <v>2</v>
      </c>
      <c r="M78" s="184">
        <f t="shared" si="36"/>
        <v>6</v>
      </c>
      <c r="N78" s="191"/>
      <c r="O78" s="187">
        <f t="shared" si="38"/>
        <v>6</v>
      </c>
      <c r="P78" s="381"/>
      <c r="Q78" s="381"/>
    </row>
    <row r="79" spans="1:17" s="34" customFormat="1" ht="27.75" hidden="1" customHeight="1">
      <c r="A79" s="190">
        <v>2</v>
      </c>
      <c r="B79" s="318" t="s">
        <v>95</v>
      </c>
      <c r="C79" s="319"/>
      <c r="D79" s="319"/>
      <c r="E79" s="320"/>
      <c r="F79" s="89" t="s">
        <v>90</v>
      </c>
      <c r="G79" s="89" t="s">
        <v>94</v>
      </c>
      <c r="H79" s="321" t="str">
        <f t="shared" si="35"/>
        <v>MÀU VẢI</v>
      </c>
      <c r="I79" s="322"/>
      <c r="J79" s="184" t="s">
        <v>88</v>
      </c>
      <c r="K79" s="184">
        <f t="shared" si="30"/>
        <v>3</v>
      </c>
      <c r="L79" s="192">
        <f>L91*2</f>
        <v>0.08</v>
      </c>
      <c r="M79" s="184">
        <f t="shared" si="36"/>
        <v>0.24</v>
      </c>
      <c r="N79" s="191"/>
      <c r="O79" s="187">
        <f t="shared" si="37"/>
        <v>1</v>
      </c>
      <c r="P79" s="381"/>
      <c r="Q79" s="381"/>
    </row>
    <row r="80" spans="1:17" s="34" customFormat="1" ht="27.75" hidden="1" customHeight="1">
      <c r="A80" s="190">
        <v>2</v>
      </c>
      <c r="B80" s="318" t="s">
        <v>95</v>
      </c>
      <c r="C80" s="319"/>
      <c r="D80" s="319"/>
      <c r="E80" s="320"/>
      <c r="F80" s="89"/>
      <c r="G80" s="89"/>
      <c r="H80" s="321" t="str">
        <f t="shared" si="35"/>
        <v>MÀU VẢI</v>
      </c>
      <c r="I80" s="322"/>
      <c r="J80" s="184" t="s">
        <v>88</v>
      </c>
      <c r="K80" s="184">
        <f t="shared" si="30"/>
        <v>3</v>
      </c>
      <c r="L80" s="192">
        <f>L92*2</f>
        <v>0.08</v>
      </c>
      <c r="M80" s="184">
        <f t="shared" si="36"/>
        <v>0.24</v>
      </c>
      <c r="N80" s="191"/>
      <c r="O80" s="187">
        <f t="shared" si="37"/>
        <v>1</v>
      </c>
      <c r="P80" s="381"/>
      <c r="Q80" s="381"/>
    </row>
    <row r="81" spans="1:17" s="34" customFormat="1" ht="27.75" hidden="1" customHeight="1">
      <c r="A81" s="190">
        <v>2</v>
      </c>
      <c r="B81" s="318" t="s">
        <v>95</v>
      </c>
      <c r="C81" s="319"/>
      <c r="D81" s="319"/>
      <c r="E81" s="320"/>
      <c r="F81" s="89"/>
      <c r="G81" s="89"/>
      <c r="H81" s="321" t="str">
        <f t="shared" si="35"/>
        <v>MÀU VẢI</v>
      </c>
      <c r="I81" s="322"/>
      <c r="J81" s="184" t="s">
        <v>88</v>
      </c>
      <c r="K81" s="184">
        <f t="shared" si="30"/>
        <v>3</v>
      </c>
      <c r="L81" s="192">
        <f>L93*2</f>
        <v>0.08</v>
      </c>
      <c r="M81" s="184">
        <f t="shared" si="36"/>
        <v>0.24</v>
      </c>
      <c r="N81" s="191"/>
      <c r="O81" s="187">
        <f t="shared" ref="O81:O82" si="39">ROUNDUP(N81+M81,0)</f>
        <v>1</v>
      </c>
      <c r="P81" s="381"/>
      <c r="Q81" s="381"/>
    </row>
    <row r="82" spans="1:17" s="34" customFormat="1" ht="27.75" hidden="1" customHeight="1">
      <c r="A82" s="190">
        <v>2</v>
      </c>
      <c r="B82" s="318" t="s">
        <v>95</v>
      </c>
      <c r="C82" s="319"/>
      <c r="D82" s="319"/>
      <c r="E82" s="320"/>
      <c r="F82" s="89"/>
      <c r="G82" s="89"/>
      <c r="H82" s="321" t="str">
        <f t="shared" si="35"/>
        <v>MÀU VẢI</v>
      </c>
      <c r="I82" s="322"/>
      <c r="J82" s="184" t="s">
        <v>88</v>
      </c>
      <c r="K82" s="184">
        <f t="shared" si="30"/>
        <v>3</v>
      </c>
      <c r="L82" s="192">
        <f>L94*2</f>
        <v>0.08</v>
      </c>
      <c r="M82" s="184">
        <f t="shared" si="36"/>
        <v>0.24</v>
      </c>
      <c r="N82" s="191"/>
      <c r="O82" s="187">
        <f t="shared" si="39"/>
        <v>1</v>
      </c>
      <c r="P82" s="381"/>
      <c r="Q82" s="381"/>
    </row>
    <row r="83" spans="1:17" s="34" customFormat="1" ht="27.75" hidden="1" customHeight="1">
      <c r="A83" s="190">
        <v>3</v>
      </c>
      <c r="B83" s="318" t="s">
        <v>96</v>
      </c>
      <c r="C83" s="319"/>
      <c r="D83" s="319"/>
      <c r="E83" s="320"/>
      <c r="F83" s="89" t="s">
        <v>97</v>
      </c>
      <c r="G83" s="89" t="s">
        <v>98</v>
      </c>
      <c r="H83" s="321" t="str">
        <f t="shared" si="35"/>
        <v>MÀU VẢI</v>
      </c>
      <c r="I83" s="322"/>
      <c r="J83" s="184" t="s">
        <v>88</v>
      </c>
      <c r="K83" s="184">
        <f t="shared" si="30"/>
        <v>3</v>
      </c>
      <c r="L83" s="184">
        <v>1</v>
      </c>
      <c r="M83" s="184">
        <f t="shared" si="36"/>
        <v>3</v>
      </c>
      <c r="N83" s="191"/>
      <c r="O83" s="187">
        <f t="shared" si="37"/>
        <v>3</v>
      </c>
      <c r="P83" s="381"/>
      <c r="Q83" s="381"/>
    </row>
    <row r="84" spans="1:17" s="34" customFormat="1" ht="27.75" hidden="1" customHeight="1">
      <c r="A84" s="190">
        <v>3</v>
      </c>
      <c r="B84" s="318" t="s">
        <v>96</v>
      </c>
      <c r="C84" s="319"/>
      <c r="D84" s="319"/>
      <c r="E84" s="320"/>
      <c r="F84" s="89"/>
      <c r="G84" s="89"/>
      <c r="H84" s="321" t="str">
        <f t="shared" si="35"/>
        <v>MÀU VẢI</v>
      </c>
      <c r="I84" s="322"/>
      <c r="J84" s="184" t="s">
        <v>88</v>
      </c>
      <c r="K84" s="184">
        <f t="shared" si="30"/>
        <v>3</v>
      </c>
      <c r="L84" s="184">
        <v>1</v>
      </c>
      <c r="M84" s="184">
        <f t="shared" si="36"/>
        <v>3</v>
      </c>
      <c r="N84" s="191"/>
      <c r="O84" s="187">
        <f t="shared" si="37"/>
        <v>3</v>
      </c>
      <c r="P84" s="381"/>
      <c r="Q84" s="381"/>
    </row>
    <row r="85" spans="1:17" s="34" customFormat="1" ht="27.75" hidden="1" customHeight="1">
      <c r="A85" s="190">
        <v>3</v>
      </c>
      <c r="B85" s="318" t="s">
        <v>96</v>
      </c>
      <c r="C85" s="319"/>
      <c r="D85" s="319"/>
      <c r="E85" s="320"/>
      <c r="F85" s="89"/>
      <c r="G85" s="89"/>
      <c r="H85" s="321" t="str">
        <f t="shared" si="35"/>
        <v>MÀU VẢI</v>
      </c>
      <c r="I85" s="322"/>
      <c r="J85" s="184" t="s">
        <v>88</v>
      </c>
      <c r="K85" s="184">
        <f t="shared" si="30"/>
        <v>3</v>
      </c>
      <c r="L85" s="184">
        <v>1</v>
      </c>
      <c r="M85" s="184">
        <f t="shared" si="36"/>
        <v>3</v>
      </c>
      <c r="N85" s="191"/>
      <c r="O85" s="187">
        <f t="shared" ref="O85:O86" si="40">ROUNDUP(N85+M85,0)</f>
        <v>3</v>
      </c>
      <c r="P85" s="381"/>
      <c r="Q85" s="381"/>
    </row>
    <row r="86" spans="1:17" s="34" customFormat="1" ht="27.75" hidden="1" customHeight="1">
      <c r="A86" s="190">
        <v>3</v>
      </c>
      <c r="B86" s="318" t="s">
        <v>96</v>
      </c>
      <c r="C86" s="319"/>
      <c r="D86" s="319"/>
      <c r="E86" s="320"/>
      <c r="F86" s="89"/>
      <c r="G86" s="89"/>
      <c r="H86" s="321" t="str">
        <f t="shared" si="35"/>
        <v>MÀU VẢI</v>
      </c>
      <c r="I86" s="322"/>
      <c r="J86" s="184" t="s">
        <v>88</v>
      </c>
      <c r="K86" s="184">
        <f t="shared" si="30"/>
        <v>3</v>
      </c>
      <c r="L86" s="184">
        <v>1</v>
      </c>
      <c r="M86" s="184">
        <f t="shared" si="36"/>
        <v>3</v>
      </c>
      <c r="N86" s="191"/>
      <c r="O86" s="187">
        <f t="shared" si="40"/>
        <v>3</v>
      </c>
      <c r="P86" s="381"/>
      <c r="Q86" s="381"/>
    </row>
    <row r="87" spans="1:17" s="34" customFormat="1" ht="27.75" hidden="1" customHeight="1">
      <c r="A87" s="190">
        <v>4</v>
      </c>
      <c r="B87" s="318" t="s">
        <v>99</v>
      </c>
      <c r="C87" s="319"/>
      <c r="D87" s="319"/>
      <c r="E87" s="320"/>
      <c r="F87" s="89" t="s">
        <v>100</v>
      </c>
      <c r="G87" s="89"/>
      <c r="H87" s="321" t="str">
        <f t="shared" si="35"/>
        <v>MÀU VẢI</v>
      </c>
      <c r="I87" s="322"/>
      <c r="J87" s="184" t="s">
        <v>88</v>
      </c>
      <c r="K87" s="184">
        <f t="shared" si="30"/>
        <v>3</v>
      </c>
      <c r="L87" s="184">
        <v>1</v>
      </c>
      <c r="M87" s="184">
        <f t="shared" si="36"/>
        <v>3</v>
      </c>
      <c r="N87" s="191"/>
      <c r="O87" s="187">
        <f t="shared" si="37"/>
        <v>3</v>
      </c>
      <c r="P87" s="381"/>
      <c r="Q87" s="381"/>
    </row>
    <row r="88" spans="1:17" s="34" customFormat="1" ht="27.75" hidden="1" customHeight="1">
      <c r="A88" s="190">
        <v>4</v>
      </c>
      <c r="B88" s="318" t="s">
        <v>99</v>
      </c>
      <c r="C88" s="319"/>
      <c r="D88" s="319"/>
      <c r="E88" s="320"/>
      <c r="F88" s="89" t="s">
        <v>100</v>
      </c>
      <c r="G88" s="89"/>
      <c r="H88" s="321" t="str">
        <f t="shared" si="35"/>
        <v>MÀU VẢI</v>
      </c>
      <c r="I88" s="322"/>
      <c r="J88" s="184" t="s">
        <v>88</v>
      </c>
      <c r="K88" s="184">
        <f t="shared" si="30"/>
        <v>3</v>
      </c>
      <c r="L88" s="184">
        <v>1</v>
      </c>
      <c r="M88" s="184">
        <f t="shared" si="36"/>
        <v>3</v>
      </c>
      <c r="N88" s="191"/>
      <c r="O88" s="187">
        <f t="shared" si="37"/>
        <v>3</v>
      </c>
      <c r="P88" s="381"/>
      <c r="Q88" s="381"/>
    </row>
    <row r="89" spans="1:17" s="34" customFormat="1" ht="27.75" hidden="1" customHeight="1">
      <c r="A89" s="190">
        <v>4</v>
      </c>
      <c r="B89" s="318" t="s">
        <v>99</v>
      </c>
      <c r="C89" s="319"/>
      <c r="D89" s="319"/>
      <c r="E89" s="320"/>
      <c r="F89" s="89" t="s">
        <v>100</v>
      </c>
      <c r="G89" s="89"/>
      <c r="H89" s="321" t="str">
        <f t="shared" si="35"/>
        <v>MÀU VẢI</v>
      </c>
      <c r="I89" s="322"/>
      <c r="J89" s="184" t="s">
        <v>88</v>
      </c>
      <c r="K89" s="184">
        <f t="shared" si="30"/>
        <v>3</v>
      </c>
      <c r="L89" s="184">
        <v>1</v>
      </c>
      <c r="M89" s="184">
        <f t="shared" si="36"/>
        <v>3</v>
      </c>
      <c r="N89" s="191"/>
      <c r="O89" s="187">
        <f t="shared" ref="O89:O90" si="41">ROUNDUP(N89+M89,0)</f>
        <v>3</v>
      </c>
      <c r="P89" s="381"/>
      <c r="Q89" s="381"/>
    </row>
    <row r="90" spans="1:17" s="34" customFormat="1" ht="27.75" hidden="1" customHeight="1">
      <c r="A90" s="190">
        <v>4</v>
      </c>
      <c r="B90" s="318" t="s">
        <v>99</v>
      </c>
      <c r="C90" s="319"/>
      <c r="D90" s="319"/>
      <c r="E90" s="320"/>
      <c r="F90" s="89" t="s">
        <v>100</v>
      </c>
      <c r="G90" s="89"/>
      <c r="H90" s="321" t="str">
        <f t="shared" si="35"/>
        <v>MÀU VẢI</v>
      </c>
      <c r="I90" s="322"/>
      <c r="J90" s="184" t="s">
        <v>88</v>
      </c>
      <c r="K90" s="184">
        <f t="shared" si="30"/>
        <v>3</v>
      </c>
      <c r="L90" s="184">
        <v>1</v>
      </c>
      <c r="M90" s="184">
        <f t="shared" si="36"/>
        <v>3</v>
      </c>
      <c r="N90" s="191"/>
      <c r="O90" s="187">
        <f t="shared" si="41"/>
        <v>3</v>
      </c>
      <c r="P90" s="381"/>
      <c r="Q90" s="381"/>
    </row>
    <row r="91" spans="1:17" s="34" customFormat="1" ht="27.75" hidden="1" customHeight="1">
      <c r="A91" s="190">
        <v>5</v>
      </c>
      <c r="B91" s="318" t="s">
        <v>101</v>
      </c>
      <c r="C91" s="319"/>
      <c r="D91" s="319"/>
      <c r="E91" s="320"/>
      <c r="F91" s="89" t="s">
        <v>102</v>
      </c>
      <c r="G91" s="89"/>
      <c r="H91" s="321" t="str">
        <f t="shared" si="35"/>
        <v>MÀU VẢI</v>
      </c>
      <c r="I91" s="322"/>
      <c r="J91" s="184" t="s">
        <v>88</v>
      </c>
      <c r="K91" s="184">
        <f t="shared" si="30"/>
        <v>3</v>
      </c>
      <c r="L91" s="192">
        <f>1/25</f>
        <v>0.04</v>
      </c>
      <c r="M91" s="184">
        <f t="shared" si="36"/>
        <v>0.12</v>
      </c>
      <c r="N91" s="191"/>
      <c r="O91" s="187">
        <f t="shared" si="37"/>
        <v>1</v>
      </c>
      <c r="P91" s="381"/>
      <c r="Q91" s="381"/>
    </row>
    <row r="92" spans="1:17" s="34" customFormat="1" ht="27.75" hidden="1" customHeight="1">
      <c r="A92" s="190">
        <v>5</v>
      </c>
      <c r="B92" s="318" t="s">
        <v>101</v>
      </c>
      <c r="C92" s="319"/>
      <c r="D92" s="319"/>
      <c r="E92" s="320"/>
      <c r="F92" s="89" t="s">
        <v>102</v>
      </c>
      <c r="G92" s="89"/>
      <c r="H92" s="321" t="str">
        <f t="shared" si="35"/>
        <v>MÀU VẢI</v>
      </c>
      <c r="I92" s="322"/>
      <c r="J92" s="184" t="s">
        <v>88</v>
      </c>
      <c r="K92" s="184">
        <f t="shared" si="30"/>
        <v>3</v>
      </c>
      <c r="L92" s="192">
        <f t="shared" ref="L92:L94" si="42">1/25</f>
        <v>0.04</v>
      </c>
      <c r="M92" s="184">
        <f t="shared" si="36"/>
        <v>0.12</v>
      </c>
      <c r="N92" s="191"/>
      <c r="O92" s="187">
        <f t="shared" si="37"/>
        <v>1</v>
      </c>
      <c r="P92" s="381"/>
      <c r="Q92" s="381"/>
    </row>
    <row r="93" spans="1:17" s="34" customFormat="1" ht="27.75" hidden="1" customHeight="1">
      <c r="A93" s="190">
        <v>5</v>
      </c>
      <c r="B93" s="318" t="s">
        <v>101</v>
      </c>
      <c r="C93" s="319"/>
      <c r="D93" s="319"/>
      <c r="E93" s="320"/>
      <c r="F93" s="89" t="s">
        <v>102</v>
      </c>
      <c r="G93" s="89"/>
      <c r="H93" s="321" t="str">
        <f t="shared" si="35"/>
        <v>MÀU VẢI</v>
      </c>
      <c r="I93" s="322"/>
      <c r="J93" s="184" t="s">
        <v>88</v>
      </c>
      <c r="K93" s="184">
        <f t="shared" si="30"/>
        <v>3</v>
      </c>
      <c r="L93" s="192">
        <f t="shared" si="42"/>
        <v>0.04</v>
      </c>
      <c r="M93" s="184">
        <f t="shared" si="36"/>
        <v>0.12</v>
      </c>
      <c r="N93" s="191"/>
      <c r="O93" s="187">
        <f t="shared" ref="O93:O94" si="43">ROUNDUP(N93+M93,0)</f>
        <v>1</v>
      </c>
      <c r="P93" s="381"/>
      <c r="Q93" s="381"/>
    </row>
    <row r="94" spans="1:17" s="34" customFormat="1" ht="27.75" hidden="1" customHeight="1">
      <c r="A94" s="190">
        <v>5</v>
      </c>
      <c r="B94" s="318" t="s">
        <v>101</v>
      </c>
      <c r="C94" s="319"/>
      <c r="D94" s="319"/>
      <c r="E94" s="320"/>
      <c r="F94" s="89" t="s">
        <v>102</v>
      </c>
      <c r="G94" s="89"/>
      <c r="H94" s="321" t="str">
        <f t="shared" si="35"/>
        <v>MÀU VẢI</v>
      </c>
      <c r="I94" s="322"/>
      <c r="J94" s="184" t="s">
        <v>88</v>
      </c>
      <c r="K94" s="184">
        <f t="shared" si="30"/>
        <v>3</v>
      </c>
      <c r="L94" s="192">
        <f t="shared" si="42"/>
        <v>0.04</v>
      </c>
      <c r="M94" s="184">
        <f t="shared" si="36"/>
        <v>0.12</v>
      </c>
      <c r="N94" s="191"/>
      <c r="O94" s="187">
        <f t="shared" si="43"/>
        <v>1</v>
      </c>
      <c r="P94" s="381"/>
      <c r="Q94" s="381"/>
    </row>
    <row r="95" spans="1:17" s="34" customFormat="1" ht="27.75" hidden="1" customHeight="1">
      <c r="A95" s="190">
        <v>6</v>
      </c>
      <c r="B95" s="318" t="s">
        <v>103</v>
      </c>
      <c r="C95" s="319"/>
      <c r="D95" s="319"/>
      <c r="E95" s="320"/>
      <c r="F95" s="89" t="s">
        <v>102</v>
      </c>
      <c r="G95" s="89"/>
      <c r="H95" s="321" t="str">
        <f t="shared" si="35"/>
        <v>MÀU VẢI</v>
      </c>
      <c r="I95" s="322"/>
      <c r="J95" s="184" t="s">
        <v>88</v>
      </c>
      <c r="K95" s="184">
        <f t="shared" si="30"/>
        <v>3</v>
      </c>
      <c r="L95" s="192">
        <f>L91*2</f>
        <v>0.08</v>
      </c>
      <c r="M95" s="184">
        <f t="shared" si="36"/>
        <v>0.24</v>
      </c>
      <c r="N95" s="191"/>
      <c r="O95" s="187">
        <f t="shared" si="37"/>
        <v>1</v>
      </c>
      <c r="P95" s="381"/>
      <c r="Q95" s="381"/>
    </row>
    <row r="96" spans="1:17" s="34" customFormat="1" ht="27.75" hidden="1" customHeight="1">
      <c r="A96" s="190">
        <v>6</v>
      </c>
      <c r="B96" s="318" t="s">
        <v>103</v>
      </c>
      <c r="C96" s="319"/>
      <c r="D96" s="319"/>
      <c r="E96" s="320"/>
      <c r="F96" s="89" t="s">
        <v>102</v>
      </c>
      <c r="G96" s="89"/>
      <c r="H96" s="321" t="str">
        <f t="shared" si="35"/>
        <v>MÀU VẢI</v>
      </c>
      <c r="I96" s="322"/>
      <c r="J96" s="184" t="s">
        <v>88</v>
      </c>
      <c r="K96" s="184">
        <f t="shared" si="30"/>
        <v>3</v>
      </c>
      <c r="L96" s="192">
        <f>L92*2</f>
        <v>0.08</v>
      </c>
      <c r="M96" s="184">
        <f t="shared" si="36"/>
        <v>0.24</v>
      </c>
      <c r="N96" s="191"/>
      <c r="O96" s="187">
        <f t="shared" si="37"/>
        <v>1</v>
      </c>
      <c r="P96" s="381"/>
      <c r="Q96" s="381"/>
    </row>
    <row r="97" spans="1:17" s="34" customFormat="1" ht="27.75" hidden="1" customHeight="1">
      <c r="A97" s="190">
        <v>6</v>
      </c>
      <c r="B97" s="318" t="s">
        <v>103</v>
      </c>
      <c r="C97" s="319"/>
      <c r="D97" s="319"/>
      <c r="E97" s="320"/>
      <c r="F97" s="89" t="s">
        <v>102</v>
      </c>
      <c r="G97" s="89"/>
      <c r="H97" s="321" t="str">
        <f t="shared" si="35"/>
        <v>MÀU VẢI</v>
      </c>
      <c r="I97" s="322"/>
      <c r="J97" s="184" t="s">
        <v>88</v>
      </c>
      <c r="K97" s="184">
        <f t="shared" si="30"/>
        <v>3</v>
      </c>
      <c r="L97" s="192">
        <f>L93*2</f>
        <v>0.08</v>
      </c>
      <c r="M97" s="184">
        <f t="shared" si="36"/>
        <v>0.24</v>
      </c>
      <c r="N97" s="191"/>
      <c r="O97" s="187">
        <f t="shared" ref="O97:O98" si="44">ROUNDUP(N97+M97,0)</f>
        <v>1</v>
      </c>
      <c r="P97" s="381"/>
      <c r="Q97" s="381"/>
    </row>
    <row r="98" spans="1:17" s="34" customFormat="1" ht="27.75" hidden="1" customHeight="1">
      <c r="A98" s="190">
        <v>6</v>
      </c>
      <c r="B98" s="318" t="s">
        <v>103</v>
      </c>
      <c r="C98" s="319"/>
      <c r="D98" s="319"/>
      <c r="E98" s="320"/>
      <c r="F98" s="89" t="s">
        <v>102</v>
      </c>
      <c r="G98" s="89"/>
      <c r="H98" s="321" t="str">
        <f t="shared" si="35"/>
        <v>MÀU VẢI</v>
      </c>
      <c r="I98" s="322"/>
      <c r="J98" s="184" t="s">
        <v>88</v>
      </c>
      <c r="K98" s="184">
        <f t="shared" si="30"/>
        <v>3</v>
      </c>
      <c r="L98" s="192">
        <f>L94*2</f>
        <v>0.08</v>
      </c>
      <c r="M98" s="184">
        <f t="shared" si="36"/>
        <v>0.24</v>
      </c>
      <c r="N98" s="191"/>
      <c r="O98" s="187">
        <f t="shared" si="44"/>
        <v>1</v>
      </c>
      <c r="P98" s="381"/>
      <c r="Q98" s="381"/>
    </row>
    <row r="99" spans="1:17" s="34" customFormat="1" ht="27.75" hidden="1" customHeight="1">
      <c r="A99" s="190">
        <v>7</v>
      </c>
      <c r="B99" s="318" t="s">
        <v>104</v>
      </c>
      <c r="C99" s="319"/>
      <c r="D99" s="319"/>
      <c r="E99" s="320"/>
      <c r="F99" s="89" t="s">
        <v>100</v>
      </c>
      <c r="G99" s="89"/>
      <c r="H99" s="321" t="str">
        <f t="shared" si="35"/>
        <v>MÀU VẢI</v>
      </c>
      <c r="I99" s="322"/>
      <c r="J99" s="184" t="s">
        <v>88</v>
      </c>
      <c r="K99" s="184">
        <f t="shared" si="30"/>
        <v>3</v>
      </c>
      <c r="L99" s="192">
        <f>L91</f>
        <v>0.04</v>
      </c>
      <c r="M99" s="184">
        <f t="shared" si="36"/>
        <v>0.12</v>
      </c>
      <c r="N99" s="191"/>
      <c r="O99" s="187">
        <f t="shared" si="37"/>
        <v>1</v>
      </c>
      <c r="P99" s="381"/>
      <c r="Q99" s="381"/>
    </row>
    <row r="100" spans="1:17" s="34" customFormat="1" ht="27.75" hidden="1" customHeight="1">
      <c r="A100" s="190">
        <v>7</v>
      </c>
      <c r="B100" s="318" t="s">
        <v>104</v>
      </c>
      <c r="C100" s="319"/>
      <c r="D100" s="319"/>
      <c r="E100" s="320"/>
      <c r="F100" s="89" t="s">
        <v>100</v>
      </c>
      <c r="G100" s="89"/>
      <c r="H100" s="321" t="str">
        <f t="shared" si="35"/>
        <v>MÀU VẢI</v>
      </c>
      <c r="I100" s="322"/>
      <c r="J100" s="184" t="s">
        <v>88</v>
      </c>
      <c r="K100" s="184">
        <f t="shared" si="30"/>
        <v>3</v>
      </c>
      <c r="L100" s="192">
        <f>L92</f>
        <v>0.04</v>
      </c>
      <c r="M100" s="184">
        <f t="shared" si="36"/>
        <v>0.12</v>
      </c>
      <c r="N100" s="191"/>
      <c r="O100" s="187">
        <f t="shared" si="37"/>
        <v>1</v>
      </c>
      <c r="P100" s="381"/>
      <c r="Q100" s="381"/>
    </row>
    <row r="101" spans="1:17" s="34" customFormat="1" ht="27.75" hidden="1" customHeight="1">
      <c r="A101" s="190">
        <v>7</v>
      </c>
      <c r="B101" s="318" t="s">
        <v>104</v>
      </c>
      <c r="C101" s="319"/>
      <c r="D101" s="319"/>
      <c r="E101" s="320"/>
      <c r="F101" s="89" t="s">
        <v>100</v>
      </c>
      <c r="G101" s="89"/>
      <c r="H101" s="321" t="str">
        <f t="shared" si="35"/>
        <v>MÀU VẢI</v>
      </c>
      <c r="I101" s="322"/>
      <c r="J101" s="184" t="s">
        <v>88</v>
      </c>
      <c r="K101" s="184">
        <f t="shared" si="30"/>
        <v>3</v>
      </c>
      <c r="L101" s="192">
        <f>L93</f>
        <v>0.04</v>
      </c>
      <c r="M101" s="184">
        <f t="shared" si="36"/>
        <v>0.12</v>
      </c>
      <c r="N101" s="191"/>
      <c r="O101" s="187">
        <f t="shared" ref="O101:O102" si="45">ROUNDUP(N101+M101,0)</f>
        <v>1</v>
      </c>
      <c r="P101" s="381"/>
      <c r="Q101" s="381"/>
    </row>
    <row r="102" spans="1:17" s="34" customFormat="1" ht="27.75" hidden="1" customHeight="1">
      <c r="A102" s="190">
        <v>7</v>
      </c>
      <c r="B102" s="318" t="s">
        <v>104</v>
      </c>
      <c r="C102" s="319"/>
      <c r="D102" s="319"/>
      <c r="E102" s="320"/>
      <c r="F102" s="89" t="s">
        <v>100</v>
      </c>
      <c r="G102" s="89"/>
      <c r="H102" s="321" t="str">
        <f t="shared" si="35"/>
        <v>MÀU VẢI</v>
      </c>
      <c r="I102" s="322"/>
      <c r="J102" s="184" t="s">
        <v>88</v>
      </c>
      <c r="K102" s="184">
        <f t="shared" si="30"/>
        <v>3</v>
      </c>
      <c r="L102" s="192">
        <f>L94</f>
        <v>0.04</v>
      </c>
      <c r="M102" s="184">
        <f t="shared" si="36"/>
        <v>0.12</v>
      </c>
      <c r="N102" s="191"/>
      <c r="O102" s="187">
        <f t="shared" si="45"/>
        <v>1</v>
      </c>
      <c r="P102" s="381"/>
      <c r="Q102" s="381"/>
    </row>
    <row r="103" spans="1:17" s="34" customFormat="1" ht="27.75" hidden="1" customHeight="1">
      <c r="A103" s="190">
        <v>8</v>
      </c>
      <c r="B103" s="318" t="s">
        <v>105</v>
      </c>
      <c r="C103" s="319"/>
      <c r="D103" s="319"/>
      <c r="E103" s="320"/>
      <c r="F103" s="89" t="s">
        <v>106</v>
      </c>
      <c r="G103" s="89"/>
      <c r="H103" s="321" t="str">
        <f t="shared" si="35"/>
        <v>MÀU VẢI</v>
      </c>
      <c r="I103" s="322"/>
      <c r="J103" s="184" t="s">
        <v>88</v>
      </c>
      <c r="K103" s="184">
        <f t="shared" si="30"/>
        <v>3</v>
      </c>
      <c r="L103" s="184">
        <v>1</v>
      </c>
      <c r="M103" s="184">
        <f t="shared" si="36"/>
        <v>3</v>
      </c>
      <c r="N103" s="191"/>
      <c r="O103" s="187">
        <f t="shared" si="37"/>
        <v>3</v>
      </c>
      <c r="P103" s="381"/>
      <c r="Q103" s="381"/>
    </row>
    <row r="104" spans="1:17" s="34" customFormat="1" ht="27.75" hidden="1" customHeight="1">
      <c r="A104" s="190">
        <v>8</v>
      </c>
      <c r="B104" s="318" t="s">
        <v>105</v>
      </c>
      <c r="C104" s="319"/>
      <c r="D104" s="319"/>
      <c r="E104" s="320"/>
      <c r="F104" s="89" t="s">
        <v>106</v>
      </c>
      <c r="G104" s="89"/>
      <c r="H104" s="321" t="str">
        <f t="shared" si="35"/>
        <v>MÀU VẢI</v>
      </c>
      <c r="I104" s="322"/>
      <c r="J104" s="184" t="s">
        <v>88</v>
      </c>
      <c r="K104" s="184">
        <f t="shared" si="30"/>
        <v>3</v>
      </c>
      <c r="L104" s="184">
        <v>1</v>
      </c>
      <c r="M104" s="184">
        <f t="shared" si="36"/>
        <v>3</v>
      </c>
      <c r="N104" s="191"/>
      <c r="O104" s="187">
        <f t="shared" si="37"/>
        <v>3</v>
      </c>
      <c r="P104" s="381"/>
      <c r="Q104" s="381"/>
    </row>
    <row r="105" spans="1:17" s="34" customFormat="1" ht="27.75" hidden="1" customHeight="1">
      <c r="A105" s="190">
        <v>8</v>
      </c>
      <c r="B105" s="318" t="s">
        <v>105</v>
      </c>
      <c r="C105" s="319"/>
      <c r="D105" s="319"/>
      <c r="E105" s="320"/>
      <c r="F105" s="89" t="s">
        <v>106</v>
      </c>
      <c r="G105" s="89"/>
      <c r="H105" s="321" t="str">
        <f t="shared" si="35"/>
        <v>MÀU VẢI</v>
      </c>
      <c r="I105" s="322"/>
      <c r="J105" s="184" t="s">
        <v>88</v>
      </c>
      <c r="K105" s="184">
        <f t="shared" si="30"/>
        <v>3</v>
      </c>
      <c r="L105" s="192">
        <v>1</v>
      </c>
      <c r="M105" s="184">
        <f t="shared" si="36"/>
        <v>3</v>
      </c>
      <c r="N105" s="191"/>
      <c r="O105" s="187">
        <f t="shared" ref="O105:O106" si="46">ROUNDUP(N105+M105,0)</f>
        <v>3</v>
      </c>
      <c r="P105" s="381"/>
      <c r="Q105" s="381"/>
    </row>
    <row r="106" spans="1:17" s="34" customFormat="1" ht="27.75" hidden="1" customHeight="1">
      <c r="A106" s="190">
        <v>8</v>
      </c>
      <c r="B106" s="318" t="s">
        <v>105</v>
      </c>
      <c r="C106" s="319"/>
      <c r="D106" s="319"/>
      <c r="E106" s="320"/>
      <c r="F106" s="89" t="s">
        <v>106</v>
      </c>
      <c r="G106" s="89"/>
      <c r="H106" s="321" t="str">
        <f t="shared" si="35"/>
        <v>MÀU VẢI</v>
      </c>
      <c r="I106" s="322"/>
      <c r="J106" s="184" t="s">
        <v>88</v>
      </c>
      <c r="K106" s="184">
        <f t="shared" si="30"/>
        <v>3</v>
      </c>
      <c r="L106" s="184">
        <v>1</v>
      </c>
      <c r="M106" s="184">
        <f t="shared" si="36"/>
        <v>3</v>
      </c>
      <c r="N106" s="191"/>
      <c r="O106" s="187">
        <f t="shared" si="46"/>
        <v>3</v>
      </c>
      <c r="P106" s="381"/>
      <c r="Q106" s="381"/>
    </row>
    <row r="107" spans="1:17" s="34" customFormat="1" ht="27.75" hidden="1" customHeight="1">
      <c r="A107" s="190">
        <v>9</v>
      </c>
      <c r="B107" s="318" t="s">
        <v>107</v>
      </c>
      <c r="C107" s="319"/>
      <c r="D107" s="319"/>
      <c r="E107" s="320"/>
      <c r="F107" s="89" t="s">
        <v>100</v>
      </c>
      <c r="G107" s="89"/>
      <c r="H107" s="321" t="str">
        <f t="shared" si="35"/>
        <v>MÀU VẢI</v>
      </c>
      <c r="I107" s="322"/>
      <c r="J107" s="184" t="s">
        <v>88</v>
      </c>
      <c r="K107" s="184">
        <f t="shared" si="30"/>
        <v>3</v>
      </c>
      <c r="L107" s="184">
        <v>1.1000000000000001</v>
      </c>
      <c r="M107" s="184">
        <f t="shared" si="36"/>
        <v>3.3000000000000003</v>
      </c>
      <c r="N107" s="191"/>
      <c r="O107" s="187">
        <f t="shared" si="37"/>
        <v>4</v>
      </c>
      <c r="P107" s="381"/>
      <c r="Q107" s="381"/>
    </row>
    <row r="108" spans="1:17" s="34" customFormat="1" ht="27.75" hidden="1" customHeight="1">
      <c r="A108" s="190">
        <v>9</v>
      </c>
      <c r="B108" s="318" t="s">
        <v>107</v>
      </c>
      <c r="C108" s="319"/>
      <c r="D108" s="319"/>
      <c r="E108" s="320"/>
      <c r="F108" s="89" t="s">
        <v>100</v>
      </c>
      <c r="G108" s="89"/>
      <c r="H108" s="321" t="str">
        <f t="shared" si="35"/>
        <v>MÀU VẢI</v>
      </c>
      <c r="I108" s="322"/>
      <c r="J108" s="184" t="s">
        <v>88</v>
      </c>
      <c r="K108" s="184">
        <f t="shared" si="30"/>
        <v>3</v>
      </c>
      <c r="L108" s="184">
        <v>1.1000000000000001</v>
      </c>
      <c r="M108" s="184">
        <f t="shared" si="36"/>
        <v>3.3000000000000003</v>
      </c>
      <c r="N108" s="191"/>
      <c r="O108" s="187">
        <f t="shared" si="37"/>
        <v>4</v>
      </c>
      <c r="P108" s="381"/>
      <c r="Q108" s="381"/>
    </row>
    <row r="109" spans="1:17" s="34" customFormat="1" ht="27.75" hidden="1" customHeight="1">
      <c r="A109" s="190">
        <v>9</v>
      </c>
      <c r="B109" s="318" t="s">
        <v>107</v>
      </c>
      <c r="C109" s="319"/>
      <c r="D109" s="319"/>
      <c r="E109" s="320"/>
      <c r="F109" s="89" t="s">
        <v>100</v>
      </c>
      <c r="G109" s="89"/>
      <c r="H109" s="321" t="str">
        <f t="shared" si="35"/>
        <v>MÀU VẢI</v>
      </c>
      <c r="I109" s="322"/>
      <c r="J109" s="184" t="s">
        <v>88</v>
      </c>
      <c r="K109" s="184">
        <f t="shared" si="30"/>
        <v>3</v>
      </c>
      <c r="L109" s="192">
        <v>1.1000000000000001</v>
      </c>
      <c r="M109" s="184">
        <f t="shared" si="36"/>
        <v>3.3000000000000003</v>
      </c>
      <c r="N109" s="191"/>
      <c r="O109" s="187">
        <f t="shared" ref="O109:O110" si="47">ROUNDUP(N109+M109,0)</f>
        <v>4</v>
      </c>
      <c r="P109" s="381"/>
      <c r="Q109" s="381"/>
    </row>
    <row r="110" spans="1:17" s="34" customFormat="1" ht="27.75" hidden="1" customHeight="1">
      <c r="A110" s="190">
        <v>9</v>
      </c>
      <c r="B110" s="318" t="s">
        <v>107</v>
      </c>
      <c r="C110" s="319"/>
      <c r="D110" s="319"/>
      <c r="E110" s="320"/>
      <c r="F110" s="89" t="s">
        <v>100</v>
      </c>
      <c r="G110" s="89"/>
      <c r="H110" s="321" t="str">
        <f t="shared" si="35"/>
        <v>MÀU VẢI</v>
      </c>
      <c r="I110" s="322"/>
      <c r="J110" s="184" t="s">
        <v>88</v>
      </c>
      <c r="K110" s="184">
        <f t="shared" si="30"/>
        <v>3</v>
      </c>
      <c r="L110" s="184">
        <v>1.1000000000000001</v>
      </c>
      <c r="M110" s="184">
        <f t="shared" si="36"/>
        <v>3.3000000000000003</v>
      </c>
      <c r="N110" s="191"/>
      <c r="O110" s="187">
        <f t="shared" si="47"/>
        <v>4</v>
      </c>
      <c r="P110" s="381"/>
      <c r="Q110" s="381"/>
    </row>
    <row r="111" spans="1:17" s="15" customFormat="1" ht="32.5">
      <c r="A111" s="92"/>
      <c r="B111" s="92"/>
      <c r="C111" s="35"/>
      <c r="D111" s="35"/>
      <c r="E111" s="35"/>
      <c r="F111" s="89"/>
      <c r="G111" s="89"/>
      <c r="H111" s="35"/>
      <c r="I111" s="35"/>
      <c r="J111" s="35"/>
      <c r="K111" s="35"/>
      <c r="L111" s="35"/>
      <c r="M111" s="35"/>
      <c r="N111" s="35"/>
      <c r="O111" s="35"/>
      <c r="P111" s="35"/>
    </row>
    <row r="112" spans="1:17" s="15" customFormat="1" ht="33" customHeight="1">
      <c r="B112" s="87" t="s">
        <v>108</v>
      </c>
      <c r="C112" s="88"/>
      <c r="D112" s="89"/>
      <c r="E112" s="89"/>
      <c r="F112" s="89"/>
      <c r="G112" s="90"/>
      <c r="H112" s="89"/>
      <c r="I112" s="89"/>
      <c r="J112" s="362" t="s">
        <v>109</v>
      </c>
      <c r="K112" s="362"/>
      <c r="L112" s="362"/>
      <c r="M112" s="362"/>
      <c r="N112" s="362"/>
      <c r="O112" s="33"/>
      <c r="P112" s="33"/>
      <c r="Q112" s="34"/>
    </row>
    <row r="113" spans="1:17" s="275" customFormat="1" ht="49.5" customHeight="1">
      <c r="A113" s="275">
        <v>1</v>
      </c>
      <c r="B113" s="94" t="s">
        <v>110</v>
      </c>
      <c r="C113" s="98" t="s">
        <v>259</v>
      </c>
      <c r="D113" s="15"/>
      <c r="E113" s="15"/>
      <c r="F113" s="15"/>
      <c r="G113" s="35"/>
      <c r="H113" s="35"/>
      <c r="I113" s="35"/>
      <c r="J113" s="276"/>
      <c r="K113" s="277"/>
      <c r="L113" s="276"/>
      <c r="M113" s="276"/>
      <c r="N113" s="276"/>
      <c r="O113" s="276"/>
      <c r="P113" s="276"/>
    </row>
    <row r="114" spans="1:17" s="279" customFormat="1" ht="39">
      <c r="A114" s="278"/>
      <c r="B114" s="363" t="s">
        <v>112</v>
      </c>
      <c r="C114" s="364"/>
      <c r="D114" s="364"/>
      <c r="E114" s="364"/>
      <c r="F114" s="364"/>
      <c r="G114" s="364"/>
      <c r="H114" s="364"/>
      <c r="I114" s="365"/>
      <c r="J114" s="7"/>
      <c r="K114" s="9"/>
      <c r="L114" s="7"/>
      <c r="M114" s="7"/>
      <c r="N114" s="7"/>
      <c r="O114" s="7"/>
      <c r="P114" s="7"/>
    </row>
    <row r="115" spans="1:17" s="5" customFormat="1" ht="60.75" customHeight="1">
      <c r="A115" s="279"/>
      <c r="B115" s="373" t="s">
        <v>78</v>
      </c>
      <c r="C115" s="374"/>
      <c r="D115" s="375" t="s">
        <v>113</v>
      </c>
      <c r="E115" s="376"/>
      <c r="F115" s="376"/>
      <c r="G115" s="376"/>
      <c r="H115" s="376"/>
      <c r="I115" s="377"/>
      <c r="J115" s="7"/>
      <c r="K115" s="9"/>
      <c r="L115" s="7"/>
      <c r="M115" s="7"/>
      <c r="N115" s="7"/>
      <c r="O115" s="7"/>
      <c r="P115" s="7"/>
      <c r="Q115" s="7"/>
    </row>
    <row r="116" spans="1:17" s="5" customFormat="1" ht="60.75" customHeight="1">
      <c r="A116" s="279"/>
      <c r="B116" s="322" t="str">
        <f>$D$20</f>
        <v>DARK NAVY</v>
      </c>
      <c r="C116" s="322" t="str">
        <f t="shared" ref="C116" si="48">$E$49</f>
        <v>CAPTAIN BLUE</v>
      </c>
      <c r="D116" s="370" t="s">
        <v>248</v>
      </c>
      <c r="E116" s="371"/>
      <c r="F116" s="371"/>
      <c r="G116" s="371"/>
      <c r="H116" s="371"/>
      <c r="I116" s="372"/>
      <c r="J116" s="7"/>
      <c r="K116" s="7"/>
      <c r="L116" s="7"/>
      <c r="M116" s="7"/>
      <c r="N116" s="7"/>
      <c r="O116" s="7"/>
      <c r="P116" s="7"/>
      <c r="Q116" s="7"/>
    </row>
    <row r="117" spans="1:17" s="5" customFormat="1" ht="51.75" customHeight="1">
      <c r="A117" s="279"/>
      <c r="B117" s="363"/>
      <c r="C117" s="364"/>
      <c r="D117" s="366"/>
      <c r="E117" s="366"/>
      <c r="F117" s="366"/>
      <c r="G117" s="366"/>
      <c r="H117" s="366"/>
      <c r="I117" s="367"/>
      <c r="J117" s="7"/>
      <c r="K117" s="7"/>
    </row>
    <row r="118" spans="1:17" s="5" customFormat="1" ht="51.75" customHeight="1">
      <c r="A118" s="279"/>
      <c r="B118" s="318"/>
      <c r="C118" s="320"/>
      <c r="D118" s="256" t="s">
        <v>114</v>
      </c>
      <c r="E118" s="256" t="s">
        <v>32</v>
      </c>
      <c r="F118" s="256" t="s">
        <v>33</v>
      </c>
      <c r="G118" s="256" t="s">
        <v>34</v>
      </c>
      <c r="H118" s="256" t="s">
        <v>35</v>
      </c>
      <c r="I118" s="256" t="s">
        <v>36</v>
      </c>
    </row>
    <row r="119" spans="1:17" s="5" customFormat="1" ht="172.5" customHeight="1">
      <c r="A119" s="279"/>
      <c r="B119" s="386" t="s">
        <v>260</v>
      </c>
      <c r="C119" s="386"/>
      <c r="D119" s="382" t="s">
        <v>275</v>
      </c>
      <c r="E119" s="383"/>
      <c r="F119" s="383"/>
      <c r="G119" s="383"/>
      <c r="H119" s="383"/>
      <c r="I119" s="384"/>
    </row>
    <row r="120" spans="1:17" s="15" customFormat="1" ht="12.7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35"/>
      <c r="K120" s="35"/>
      <c r="L120" s="35"/>
      <c r="M120" s="35"/>
      <c r="N120" s="35"/>
      <c r="O120" s="35"/>
      <c r="P120" s="35"/>
      <c r="Q120" s="35"/>
    </row>
    <row r="121" spans="1:17" s="92" customFormat="1" ht="40.5" customHeight="1">
      <c r="A121" s="16">
        <v>2</v>
      </c>
      <c r="B121" s="94" t="s">
        <v>115</v>
      </c>
      <c r="C121" s="385" t="s">
        <v>258</v>
      </c>
      <c r="D121" s="385"/>
      <c r="E121" s="385"/>
      <c r="F121" s="385"/>
      <c r="G121" s="35"/>
      <c r="H121" s="35"/>
      <c r="I121" s="35"/>
      <c r="J121" s="35"/>
      <c r="K121" s="19"/>
      <c r="L121" s="19"/>
      <c r="M121" s="35"/>
      <c r="N121" s="35"/>
      <c r="O121" s="35"/>
      <c r="P121" s="35"/>
      <c r="Q121" s="35"/>
    </row>
    <row r="122" spans="1:17" s="279" customFormat="1" ht="39" hidden="1">
      <c r="A122" s="278"/>
      <c r="B122" s="363" t="s">
        <v>112</v>
      </c>
      <c r="C122" s="364"/>
      <c r="D122" s="364"/>
      <c r="E122" s="364"/>
      <c r="F122" s="364"/>
      <c r="G122" s="364"/>
      <c r="H122" s="364"/>
      <c r="I122" s="365"/>
      <c r="J122" s="7"/>
      <c r="K122" s="9"/>
      <c r="L122" s="7"/>
      <c r="M122" s="7"/>
      <c r="N122" s="7"/>
      <c r="O122" s="7"/>
      <c r="P122" s="7"/>
    </row>
    <row r="123" spans="1:17" s="5" customFormat="1" ht="60.75" hidden="1" customHeight="1">
      <c r="A123" s="279"/>
      <c r="B123" s="373" t="s">
        <v>78</v>
      </c>
      <c r="C123" s="374"/>
      <c r="D123" s="375" t="s">
        <v>113</v>
      </c>
      <c r="E123" s="376"/>
      <c r="F123" s="376"/>
      <c r="G123" s="376"/>
      <c r="H123" s="376"/>
      <c r="I123" s="377"/>
      <c r="J123" s="7"/>
      <c r="K123" s="9"/>
      <c r="L123" s="7"/>
      <c r="M123" s="7"/>
      <c r="N123" s="7"/>
      <c r="O123" s="7"/>
      <c r="P123" s="7"/>
      <c r="Q123" s="7"/>
    </row>
    <row r="124" spans="1:17" s="5" customFormat="1" ht="60.75" hidden="1" customHeight="1">
      <c r="A124" s="279"/>
      <c r="B124" s="322" t="str">
        <f>$D$20</f>
        <v>DARK NAVY</v>
      </c>
      <c r="C124" s="322" t="str">
        <f t="shared" ref="C124" si="49">$E$49</f>
        <v>CAPTAIN BLUE</v>
      </c>
      <c r="D124" s="370" t="s">
        <v>255</v>
      </c>
      <c r="E124" s="371"/>
      <c r="F124" s="371"/>
      <c r="G124" s="371"/>
      <c r="H124" s="371"/>
      <c r="I124" s="372"/>
      <c r="J124" s="7"/>
      <c r="K124" s="7"/>
      <c r="L124" s="7"/>
      <c r="M124" s="7"/>
      <c r="N124" s="7"/>
      <c r="O124" s="7"/>
      <c r="P124" s="7"/>
      <c r="Q124" s="7"/>
    </row>
    <row r="125" spans="1:17" s="5" customFormat="1" ht="51.75" hidden="1" customHeight="1">
      <c r="A125" s="279"/>
      <c r="B125" s="363"/>
      <c r="C125" s="364"/>
      <c r="D125" s="366"/>
      <c r="E125" s="366"/>
      <c r="F125" s="366"/>
      <c r="G125" s="366"/>
      <c r="H125" s="366"/>
      <c r="I125" s="367"/>
      <c r="J125" s="7"/>
      <c r="K125" s="7"/>
    </row>
    <row r="126" spans="1:17" s="5" customFormat="1" ht="51.75" hidden="1" customHeight="1">
      <c r="A126" s="279"/>
      <c r="B126" s="318"/>
      <c r="C126" s="320"/>
      <c r="D126" s="256" t="s">
        <v>114</v>
      </c>
      <c r="E126" s="256" t="s">
        <v>32</v>
      </c>
      <c r="F126" s="256" t="s">
        <v>33</v>
      </c>
      <c r="G126" s="256" t="s">
        <v>34</v>
      </c>
      <c r="H126" s="256" t="s">
        <v>35</v>
      </c>
      <c r="I126" s="256" t="s">
        <v>36</v>
      </c>
    </row>
    <row r="127" spans="1:17" s="5" customFormat="1" ht="197.25" hidden="1" customHeight="1">
      <c r="A127" s="279"/>
      <c r="B127" s="368" t="s">
        <v>256</v>
      </c>
      <c r="C127" s="368"/>
      <c r="D127" s="265"/>
      <c r="E127" s="265"/>
      <c r="F127" s="265" t="s">
        <v>249</v>
      </c>
      <c r="G127" s="265"/>
      <c r="H127" s="265"/>
      <c r="I127" s="265"/>
    </row>
    <row r="128" spans="1:17" s="15" customFormat="1" ht="32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117</v>
      </c>
      <c r="C129" s="18" t="s">
        <v>273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373" t="s">
        <v>78</v>
      </c>
      <c r="C130" s="374"/>
      <c r="D130" s="375" t="s">
        <v>113</v>
      </c>
      <c r="E130" s="376"/>
      <c r="F130" s="376"/>
      <c r="G130" s="376"/>
      <c r="H130" s="376"/>
      <c r="I130" s="377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369" t="str">
        <f>$D$20</f>
        <v>DARK NAVY</v>
      </c>
      <c r="C131" s="369" t="str">
        <f t="shared" ref="C131:C134" si="50">$E$49</f>
        <v>CAPTAIN BLUE</v>
      </c>
      <c r="D131" s="370" t="s">
        <v>272</v>
      </c>
      <c r="E131" s="371"/>
      <c r="F131" s="371"/>
      <c r="G131" s="371"/>
      <c r="H131" s="371"/>
      <c r="I131" s="372"/>
      <c r="J131" s="35"/>
      <c r="K131" s="35"/>
      <c r="L131" s="35"/>
      <c r="M131" s="35"/>
      <c r="N131" s="35"/>
      <c r="O131" s="35"/>
    </row>
    <row r="132" spans="1:17" s="15" customFormat="1" ht="77.150000000000006" hidden="1" customHeight="1">
      <c r="A132" s="92"/>
      <c r="B132" s="369" t="str">
        <f t="shared" ref="B132" si="51">$D$26</f>
        <v>GREY HEATHER</v>
      </c>
      <c r="C132" s="369"/>
      <c r="D132" s="370" t="s">
        <v>119</v>
      </c>
      <c r="E132" s="371"/>
      <c r="F132" s="371"/>
      <c r="G132" s="371"/>
      <c r="H132" s="371"/>
      <c r="I132" s="372"/>
      <c r="J132" s="35"/>
      <c r="K132" s="35"/>
      <c r="L132" s="35"/>
      <c r="M132" s="35"/>
      <c r="N132" s="35"/>
      <c r="O132" s="35"/>
    </row>
    <row r="133" spans="1:17" s="15" customFormat="1" ht="77.150000000000006" hidden="1" customHeight="1">
      <c r="A133" s="92"/>
      <c r="B133" s="369" t="str">
        <f>$D$32</f>
        <v>WASHED BURGUNDY</v>
      </c>
      <c r="C133" s="369" t="str">
        <f t="shared" si="50"/>
        <v>CAPTAIN BLUE</v>
      </c>
      <c r="D133" s="370" t="s">
        <v>118</v>
      </c>
      <c r="E133" s="371"/>
      <c r="F133" s="371"/>
      <c r="G133" s="371"/>
      <c r="H133" s="371"/>
      <c r="I133" s="372"/>
      <c r="J133" s="35"/>
      <c r="K133" s="35"/>
      <c r="L133" s="35"/>
      <c r="M133" s="35"/>
      <c r="N133" s="35"/>
      <c r="O133" s="35"/>
    </row>
    <row r="134" spans="1:17" s="15" customFormat="1" ht="77.150000000000006" hidden="1" customHeight="1">
      <c r="A134" s="92"/>
      <c r="B134" s="369" t="str">
        <f>$D$38</f>
        <v>LIME</v>
      </c>
      <c r="C134" s="369" t="str">
        <f t="shared" si="50"/>
        <v>CAPTAIN BLUE</v>
      </c>
      <c r="D134" s="370" t="s">
        <v>119</v>
      </c>
      <c r="E134" s="371"/>
      <c r="F134" s="371"/>
      <c r="G134" s="371"/>
      <c r="H134" s="371"/>
      <c r="I134" s="372"/>
      <c r="J134" s="35"/>
      <c r="K134" s="35"/>
      <c r="L134" s="35"/>
      <c r="M134" s="35"/>
      <c r="N134" s="35"/>
      <c r="O134" s="35"/>
    </row>
    <row r="135" spans="1:17" s="15" customFormat="1" ht="18.75" customHeight="1">
      <c r="A135" s="92"/>
      <c r="B135" s="92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</row>
    <row r="136" spans="1:17" s="15" customFormat="1" ht="36" customHeight="1">
      <c r="B136" s="362" t="s">
        <v>120</v>
      </c>
      <c r="C136" s="362"/>
      <c r="D136" s="362"/>
      <c r="E136" s="362"/>
      <c r="G136" s="35"/>
      <c r="N136" s="34"/>
      <c r="O136" s="33"/>
      <c r="P136" s="33"/>
      <c r="Q136" s="34"/>
    </row>
    <row r="137" spans="1:17" s="15" customFormat="1" ht="35.25" customHeight="1">
      <c r="A137" s="92">
        <v>1</v>
      </c>
      <c r="B137" s="95" t="s">
        <v>121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2</v>
      </c>
      <c r="B138" s="95" t="s">
        <v>122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3</v>
      </c>
      <c r="B139" s="95" t="s">
        <v>123</v>
      </c>
      <c r="C139" s="92"/>
      <c r="D139" s="92"/>
      <c r="G139" s="35"/>
      <c r="N139" s="34"/>
      <c r="O139" s="33"/>
      <c r="P139" s="33"/>
      <c r="Q139" s="34"/>
    </row>
    <row r="140" spans="1:17" s="18" customFormat="1" ht="32.5">
      <c r="A140" s="16"/>
      <c r="B140" s="257" t="s">
        <v>124</v>
      </c>
      <c r="C140" s="258" t="s">
        <v>32</v>
      </c>
      <c r="D140" s="258" t="s">
        <v>33</v>
      </c>
      <c r="E140" s="258" t="s">
        <v>34</v>
      </c>
      <c r="F140" s="258" t="s">
        <v>35</v>
      </c>
      <c r="G140" s="258" t="s">
        <v>36</v>
      </c>
      <c r="H140" s="258" t="s">
        <v>37</v>
      </c>
      <c r="M140" s="36"/>
      <c r="N140" s="37"/>
      <c r="O140" s="37"/>
      <c r="P140" s="36"/>
    </row>
    <row r="141" spans="1:17" s="18" customFormat="1" ht="50.15" customHeight="1">
      <c r="A141" s="16"/>
      <c r="B141" s="257" t="s">
        <v>125</v>
      </c>
      <c r="C141" s="187">
        <f>G44</f>
        <v>3</v>
      </c>
      <c r="D141" s="187">
        <f t="shared" ref="D141:G141" si="52">H44</f>
        <v>0</v>
      </c>
      <c r="E141" s="187">
        <f t="shared" si="52"/>
        <v>0</v>
      </c>
      <c r="F141" s="187">
        <f t="shared" si="52"/>
        <v>0</v>
      </c>
      <c r="G141" s="187">
        <f t="shared" si="52"/>
        <v>0</v>
      </c>
      <c r="H141" s="187">
        <f>SUM(C141:G141)</f>
        <v>3</v>
      </c>
      <c r="M141" s="36"/>
      <c r="N141" s="37"/>
      <c r="O141" s="37"/>
      <c r="P141" s="36"/>
    </row>
    <row r="142" spans="1:17" s="96" customFormat="1" ht="32.5">
      <c r="G142" s="97"/>
    </row>
    <row r="143" spans="1:17" s="96" customFormat="1" ht="81">
      <c r="B143" s="272" t="s">
        <v>250</v>
      </c>
      <c r="G143" s="97"/>
    </row>
    <row r="144" spans="1:17" s="96" customFormat="1" ht="71">
      <c r="B144" s="280" t="s">
        <v>251</v>
      </c>
      <c r="C144" s="281"/>
      <c r="D144" s="281"/>
      <c r="E144" s="281"/>
      <c r="F144" s="281"/>
      <c r="G144" s="282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7:7" s="96" customFormat="1" ht="32.5">
      <c r="G145" s="97"/>
    </row>
    <row r="146" spans="7:7" s="96" customFormat="1" ht="32.5">
      <c r="G146" s="97"/>
    </row>
    <row r="147" spans="7:7" s="96" customFormat="1" ht="32.5">
      <c r="G147" s="97"/>
    </row>
    <row r="148" spans="7:7" s="96" customFormat="1" ht="32.5">
      <c r="G148" s="97"/>
    </row>
    <row r="149" spans="7:7" s="96" customFormat="1" ht="32.5">
      <c r="G149" s="97"/>
    </row>
    <row r="150" spans="7:7" s="96" customFormat="1" ht="32.5">
      <c r="G150" s="97"/>
    </row>
    <row r="151" spans="7:7" s="96" customFormat="1" ht="32.5">
      <c r="G151" s="97"/>
    </row>
    <row r="152" spans="7:7" s="96" customFormat="1" ht="32.5">
      <c r="G152" s="97"/>
    </row>
    <row r="171" spans="2:2" ht="71">
      <c r="B171" s="280" t="s">
        <v>400</v>
      </c>
    </row>
  </sheetData>
  <autoFilter ref="A66:R11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06">
    <mergeCell ref="H105:I105"/>
    <mergeCell ref="C121:F121"/>
    <mergeCell ref="B118:C118"/>
    <mergeCell ref="B119:C119"/>
    <mergeCell ref="B117:I117"/>
    <mergeCell ref="B106:E106"/>
    <mergeCell ref="B71:E71"/>
    <mergeCell ref="H71:I71"/>
    <mergeCell ref="B89:E89"/>
    <mergeCell ref="H89:I89"/>
    <mergeCell ref="H90:I90"/>
    <mergeCell ref="H103:I103"/>
    <mergeCell ref="B99:E99"/>
    <mergeCell ref="B97:E97"/>
    <mergeCell ref="B102:E102"/>
    <mergeCell ref="H102:I102"/>
    <mergeCell ref="B95:E95"/>
    <mergeCell ref="H95:I95"/>
    <mergeCell ref="B98:E98"/>
    <mergeCell ref="B94:E94"/>
    <mergeCell ref="H94:I94"/>
    <mergeCell ref="B96:E96"/>
    <mergeCell ref="H96:I96"/>
    <mergeCell ref="H97:I97"/>
    <mergeCell ref="P109:Q109"/>
    <mergeCell ref="P110:Q110"/>
    <mergeCell ref="B124:C124"/>
    <mergeCell ref="B123:C123"/>
    <mergeCell ref="J112:N112"/>
    <mergeCell ref="B126:C126"/>
    <mergeCell ref="D124:I124"/>
    <mergeCell ref="H106:I106"/>
    <mergeCell ref="D119:I119"/>
    <mergeCell ref="P100:Q100"/>
    <mergeCell ref="P101:Q101"/>
    <mergeCell ref="P102:Q102"/>
    <mergeCell ref="D123:I123"/>
    <mergeCell ref="H98:I98"/>
    <mergeCell ref="B101:E101"/>
    <mergeCell ref="H101:I101"/>
    <mergeCell ref="B103:E103"/>
    <mergeCell ref="B107:E107"/>
    <mergeCell ref="B115:C115"/>
    <mergeCell ref="D115:I115"/>
    <mergeCell ref="B116:C116"/>
    <mergeCell ref="D116:I116"/>
    <mergeCell ref="P103:Q103"/>
    <mergeCell ref="P104:Q104"/>
    <mergeCell ref="H107:I107"/>
    <mergeCell ref="B100:E100"/>
    <mergeCell ref="H100:I100"/>
    <mergeCell ref="H99:I99"/>
    <mergeCell ref="B105:E105"/>
    <mergeCell ref="P105:Q105"/>
    <mergeCell ref="P106:Q106"/>
    <mergeCell ref="P107:Q107"/>
    <mergeCell ref="P108:Q108"/>
    <mergeCell ref="P91:Q91"/>
    <mergeCell ref="P92:Q92"/>
    <mergeCell ref="P93:Q93"/>
    <mergeCell ref="P96:Q96"/>
    <mergeCell ref="P97:Q97"/>
    <mergeCell ref="P95:Q95"/>
    <mergeCell ref="P98:Q98"/>
    <mergeCell ref="P94:Q94"/>
    <mergeCell ref="P99:Q99"/>
    <mergeCell ref="P70:Q70"/>
    <mergeCell ref="P74:Q74"/>
    <mergeCell ref="P75:Q75"/>
    <mergeCell ref="P76:Q76"/>
    <mergeCell ref="P77:Q77"/>
    <mergeCell ref="P78:Q78"/>
    <mergeCell ref="P79:Q79"/>
    <mergeCell ref="P80:Q80"/>
    <mergeCell ref="P81:Q81"/>
    <mergeCell ref="P72:Q72"/>
    <mergeCell ref="B93:E93"/>
    <mergeCell ref="H93:I93"/>
    <mergeCell ref="A74:E74"/>
    <mergeCell ref="P85:Q85"/>
    <mergeCell ref="P86:Q86"/>
    <mergeCell ref="B75:E75"/>
    <mergeCell ref="H75:I75"/>
    <mergeCell ref="B81:E81"/>
    <mergeCell ref="H81:I81"/>
    <mergeCell ref="B82:E82"/>
    <mergeCell ref="H82:I82"/>
    <mergeCell ref="B85:E85"/>
    <mergeCell ref="H85:I85"/>
    <mergeCell ref="B83:E83"/>
    <mergeCell ref="H92:I92"/>
    <mergeCell ref="B90:E90"/>
    <mergeCell ref="P87:Q87"/>
    <mergeCell ref="P88:Q88"/>
    <mergeCell ref="P82:Q82"/>
    <mergeCell ref="P83:Q83"/>
    <mergeCell ref="P84:Q84"/>
    <mergeCell ref="P89:Q89"/>
    <mergeCell ref="P90:Q90"/>
    <mergeCell ref="P68:Q68"/>
    <mergeCell ref="H67:I67"/>
    <mergeCell ref="B136:E136"/>
    <mergeCell ref="B114:I114"/>
    <mergeCell ref="B125:I125"/>
    <mergeCell ref="B108:E108"/>
    <mergeCell ref="H108:I108"/>
    <mergeCell ref="B109:E109"/>
    <mergeCell ref="H109:I109"/>
    <mergeCell ref="B110:E110"/>
    <mergeCell ref="H110:I110"/>
    <mergeCell ref="B122:I122"/>
    <mergeCell ref="B127:C127"/>
    <mergeCell ref="B133:C133"/>
    <mergeCell ref="D133:I133"/>
    <mergeCell ref="B134:C134"/>
    <mergeCell ref="D134:I134"/>
    <mergeCell ref="B130:C130"/>
    <mergeCell ref="D130:I130"/>
    <mergeCell ref="B131:C131"/>
    <mergeCell ref="D131:I131"/>
    <mergeCell ref="B132:C132"/>
    <mergeCell ref="D132:I132"/>
    <mergeCell ref="H104:I104"/>
    <mergeCell ref="B70:E70"/>
    <mergeCell ref="H70:I70"/>
    <mergeCell ref="B79:E79"/>
    <mergeCell ref="B80:E80"/>
    <mergeCell ref="H80:I80"/>
    <mergeCell ref="H74:I74"/>
    <mergeCell ref="B68:E68"/>
    <mergeCell ref="H68:I68"/>
    <mergeCell ref="B77:E77"/>
    <mergeCell ref="H77:I77"/>
    <mergeCell ref="B78:E78"/>
    <mergeCell ref="H78:I78"/>
    <mergeCell ref="B76:E76"/>
    <mergeCell ref="H76:I76"/>
    <mergeCell ref="H79:I79"/>
    <mergeCell ref="B69:E69"/>
    <mergeCell ref="H69:I69"/>
    <mergeCell ref="B72:E72"/>
    <mergeCell ref="H72:I72"/>
    <mergeCell ref="N53:Q53"/>
    <mergeCell ref="A66:E66"/>
    <mergeCell ref="B67:E67"/>
    <mergeCell ref="N55:Q55"/>
    <mergeCell ref="P66:Q66"/>
    <mergeCell ref="P67:Q67"/>
    <mergeCell ref="N62:Q62"/>
    <mergeCell ref="N57:Q57"/>
    <mergeCell ref="B54:C54"/>
    <mergeCell ref="N54:Q54"/>
    <mergeCell ref="B53:C53"/>
    <mergeCell ref="B55:C55"/>
    <mergeCell ref="B62:C62"/>
    <mergeCell ref="B63:C63"/>
    <mergeCell ref="A64:Q64"/>
    <mergeCell ref="H66:I66"/>
    <mergeCell ref="B61:C61"/>
    <mergeCell ref="N61:Q61"/>
    <mergeCell ref="N59:Q59"/>
    <mergeCell ref="A60:Q60"/>
    <mergeCell ref="B58:C58"/>
    <mergeCell ref="N58:Q58"/>
    <mergeCell ref="B59:C59"/>
    <mergeCell ref="N63:Q63"/>
    <mergeCell ref="N1:O1"/>
    <mergeCell ref="P1:Q1"/>
    <mergeCell ref="N2:O2"/>
    <mergeCell ref="P2:Q2"/>
    <mergeCell ref="N3:O3"/>
    <mergeCell ref="P3:Q3"/>
    <mergeCell ref="N47:Q47"/>
    <mergeCell ref="D8:F8"/>
    <mergeCell ref="G5:M8"/>
    <mergeCell ref="M11:Q11"/>
    <mergeCell ref="D45:Q46"/>
    <mergeCell ref="D11:F11"/>
    <mergeCell ref="B13:F13"/>
    <mergeCell ref="D30:F30"/>
    <mergeCell ref="D31:F31"/>
    <mergeCell ref="D32:F32"/>
    <mergeCell ref="B50:C50"/>
    <mergeCell ref="N50:Q50"/>
    <mergeCell ref="A47:C47"/>
    <mergeCell ref="B49:C49"/>
    <mergeCell ref="A48:Q48"/>
    <mergeCell ref="B92:E92"/>
    <mergeCell ref="B87:E87"/>
    <mergeCell ref="B104:E104"/>
    <mergeCell ref="B88:E88"/>
    <mergeCell ref="H88:I88"/>
    <mergeCell ref="B51:C51"/>
    <mergeCell ref="N51:Q51"/>
    <mergeCell ref="N49:Q49"/>
    <mergeCell ref="H83:I83"/>
    <mergeCell ref="B84:E84"/>
    <mergeCell ref="H84:I84"/>
    <mergeCell ref="H91:I91"/>
    <mergeCell ref="H87:I87"/>
    <mergeCell ref="B86:E86"/>
    <mergeCell ref="H86:I86"/>
    <mergeCell ref="B91:E91"/>
    <mergeCell ref="A52:Q52"/>
    <mergeCell ref="A56:Q56"/>
    <mergeCell ref="B57:C5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72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6953125" defaultRowHeight="16.5"/>
  <cols>
    <col min="1" max="1" width="8.453125" style="38" customWidth="1"/>
    <col min="2" max="2" width="25" style="38" customWidth="1"/>
    <col min="3" max="3" width="24.2695312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26953125" style="38" customWidth="1"/>
    <col min="12" max="12" width="18.7265625" style="38" customWidth="1"/>
    <col min="13" max="13" width="14.26953125" style="38" customWidth="1"/>
    <col min="14" max="15" width="13.453125" style="38" customWidth="1"/>
    <col min="16" max="16" width="24.26953125" style="38" customWidth="1"/>
    <col min="17" max="17" width="14.7265625" style="38" bestFit="1" customWidth="1"/>
    <col min="18" max="16384" width="9.26953125" style="38"/>
  </cols>
  <sheetData>
    <row r="1" spans="1:16" s="4" customFormat="1" ht="40.1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24" t="s">
        <v>0</v>
      </c>
      <c r="N1" s="324" t="s">
        <v>0</v>
      </c>
      <c r="O1" s="325" t="s">
        <v>1</v>
      </c>
      <c r="P1" s="325"/>
    </row>
    <row r="2" spans="1:16" s="4" customFormat="1" ht="40.1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24" t="s">
        <v>2</v>
      </c>
      <c r="N2" s="324" t="s">
        <v>2</v>
      </c>
      <c r="O2" s="326" t="s">
        <v>3</v>
      </c>
      <c r="P2" s="326"/>
    </row>
    <row r="3" spans="1:16" s="4" customFormat="1" ht="40.1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24" t="s">
        <v>4</v>
      </c>
      <c r="N3" s="324" t="s">
        <v>4</v>
      </c>
      <c r="O3" s="327" t="s">
        <v>5</v>
      </c>
      <c r="P3" s="325"/>
    </row>
    <row r="4" spans="1:16" s="5" customFormat="1" ht="33" customHeight="1" thickBot="1">
      <c r="B4" s="6" t="s">
        <v>126</v>
      </c>
      <c r="G4" s="7"/>
    </row>
    <row r="5" spans="1:16" s="5" customFormat="1" ht="58.15" customHeight="1">
      <c r="B5" s="8" t="s">
        <v>6</v>
      </c>
      <c r="C5" s="8"/>
      <c r="D5" s="6"/>
      <c r="F5" s="9"/>
      <c r="G5" s="330" t="s">
        <v>127</v>
      </c>
      <c r="H5" s="331"/>
      <c r="I5" s="331"/>
      <c r="J5" s="331"/>
      <c r="K5" s="331"/>
      <c r="L5" s="332"/>
    </row>
    <row r="6" spans="1:16" s="10" customFormat="1" ht="58.15" customHeight="1">
      <c r="B6" s="11" t="s">
        <v>7</v>
      </c>
      <c r="C6" s="11"/>
      <c r="D6" s="12" t="s">
        <v>128</v>
      </c>
      <c r="E6" s="14"/>
      <c r="F6" s="11"/>
      <c r="G6" s="333"/>
      <c r="H6" s="334"/>
      <c r="I6" s="334"/>
      <c r="J6" s="334"/>
      <c r="K6" s="334"/>
      <c r="L6" s="335"/>
      <c r="M6" s="13"/>
      <c r="N6" s="13"/>
      <c r="O6" s="13"/>
      <c r="P6" s="13"/>
    </row>
    <row r="7" spans="1:16" s="10" customFormat="1" ht="58.15" customHeight="1">
      <c r="B7" s="11" t="s">
        <v>9</v>
      </c>
      <c r="C7" s="11"/>
      <c r="D7" s="12" t="s">
        <v>129</v>
      </c>
      <c r="E7" s="12"/>
      <c r="F7" s="11"/>
      <c r="G7" s="333"/>
      <c r="H7" s="334"/>
      <c r="I7" s="334"/>
      <c r="J7" s="334"/>
      <c r="K7" s="334"/>
      <c r="L7" s="335"/>
      <c r="M7" s="13"/>
      <c r="N7" s="13"/>
      <c r="O7" s="13"/>
      <c r="P7" s="13"/>
    </row>
    <row r="8" spans="1:16" s="10" customFormat="1" ht="58.15" customHeight="1" thickBot="1">
      <c r="B8" s="11" t="s">
        <v>10</v>
      </c>
      <c r="C8" s="11"/>
      <c r="D8" s="329" t="s">
        <v>130</v>
      </c>
      <c r="E8" s="329"/>
      <c r="F8" s="329"/>
      <c r="G8" s="336"/>
      <c r="H8" s="337"/>
      <c r="I8" s="337"/>
      <c r="J8" s="337"/>
      <c r="K8" s="337"/>
      <c r="L8" s="338"/>
      <c r="M8" s="13"/>
      <c r="N8" s="13"/>
      <c r="O8" s="13"/>
      <c r="P8" s="13"/>
    </row>
    <row r="9" spans="1:16" s="15" customFormat="1" ht="32.5">
      <c r="B9" s="16" t="s">
        <v>11</v>
      </c>
      <c r="C9" s="16"/>
      <c r="D9" s="137" t="s">
        <v>131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44" t="s">
        <v>13</v>
      </c>
      <c r="C10" s="244"/>
      <c r="D10" s="136" t="s">
        <v>132</v>
      </c>
      <c r="E10" s="136"/>
      <c r="F10" s="136"/>
      <c r="G10" s="245"/>
      <c r="H10" s="136"/>
      <c r="I10" s="183"/>
      <c r="J10" s="183" t="s">
        <v>15</v>
      </c>
      <c r="K10" s="183"/>
      <c r="L10" s="183" t="s">
        <v>133</v>
      </c>
      <c r="M10" s="247"/>
      <c r="N10" s="247"/>
      <c r="O10" s="247"/>
      <c r="P10" s="247"/>
    </row>
    <row r="11" spans="1:16" s="15" customFormat="1" ht="68.25" customHeight="1">
      <c r="B11" s="183" t="s">
        <v>16</v>
      </c>
      <c r="C11" s="183"/>
      <c r="D11" s="341">
        <v>44964</v>
      </c>
      <c r="E11" s="342"/>
      <c r="F11" s="342"/>
      <c r="G11" s="249"/>
      <c r="H11" s="248"/>
      <c r="I11" s="183"/>
      <c r="J11" s="183" t="s">
        <v>17</v>
      </c>
      <c r="K11" s="183"/>
      <c r="L11" s="339" t="s">
        <v>134</v>
      </c>
      <c r="M11" s="339"/>
      <c r="N11" s="339"/>
      <c r="O11" s="339"/>
      <c r="P11" s="339"/>
    </row>
    <row r="12" spans="1:16" s="15" customFormat="1" ht="32.5">
      <c r="B12" s="183" t="s">
        <v>19</v>
      </c>
      <c r="C12" s="183"/>
      <c r="D12" s="250"/>
      <c r="E12" s="183"/>
      <c r="F12" s="183"/>
      <c r="G12" s="251"/>
      <c r="H12" s="252"/>
      <c r="I12" s="183"/>
      <c r="J12" s="183" t="s">
        <v>20</v>
      </c>
      <c r="L12" s="183" t="s">
        <v>21</v>
      </c>
      <c r="M12" s="183"/>
      <c r="N12" s="252"/>
      <c r="O12" s="252"/>
      <c r="P12" s="247"/>
    </row>
    <row r="13" spans="1:16" s="15" customFormat="1" ht="32.5">
      <c r="B13" s="343"/>
      <c r="C13" s="343"/>
      <c r="D13" s="343"/>
      <c r="E13" s="343"/>
      <c r="F13" s="343"/>
      <c r="G13" s="251"/>
      <c r="H13" s="252"/>
      <c r="I13" s="183"/>
      <c r="J13" s="183" t="s">
        <v>22</v>
      </c>
      <c r="K13" s="183"/>
      <c r="L13" s="183" t="s">
        <v>135</v>
      </c>
      <c r="M13" s="252"/>
      <c r="N13" s="247"/>
      <c r="O13" s="247"/>
      <c r="P13" s="252"/>
    </row>
    <row r="14" spans="1:16" s="15" customFormat="1" ht="32.5">
      <c r="B14" s="183" t="s">
        <v>24</v>
      </c>
      <c r="C14" s="183"/>
      <c r="D14" s="183" t="s">
        <v>25</v>
      </c>
      <c r="E14" s="183"/>
      <c r="F14" s="183"/>
      <c r="G14" s="253"/>
      <c r="H14" s="183"/>
      <c r="I14" s="183"/>
      <c r="J14" s="183" t="s">
        <v>26</v>
      </c>
      <c r="K14" s="183"/>
      <c r="L14" s="247" t="s">
        <v>136</v>
      </c>
      <c r="M14" s="247"/>
      <c r="N14" s="247"/>
      <c r="O14" s="247"/>
      <c r="P14" s="247"/>
    </row>
    <row r="15" spans="1:16" s="15" customFormat="1" ht="21" customHeight="1">
      <c r="B15" s="20" t="s">
        <v>28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29</v>
      </c>
      <c r="D17" s="108" t="s">
        <v>30</v>
      </c>
      <c r="E17" s="109" t="s">
        <v>31</v>
      </c>
      <c r="F17" s="109"/>
      <c r="G17" s="109" t="s">
        <v>32</v>
      </c>
      <c r="H17" s="109" t="s">
        <v>33</v>
      </c>
      <c r="I17" s="109" t="s">
        <v>34</v>
      </c>
      <c r="J17" s="109" t="s">
        <v>35</v>
      </c>
      <c r="K17" s="109" t="s">
        <v>36</v>
      </c>
      <c r="L17" s="109"/>
      <c r="M17" s="109"/>
      <c r="N17" s="109"/>
      <c r="O17" s="109"/>
      <c r="P17" s="110" t="s">
        <v>37</v>
      </c>
    </row>
    <row r="18" spans="2:16" s="111" customFormat="1" ht="80.25" hidden="1" customHeight="1">
      <c r="B18" s="112" t="s">
        <v>38</v>
      </c>
      <c r="C18" s="113"/>
      <c r="D18" s="114" t="s">
        <v>39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40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41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29</v>
      </c>
      <c r="D22" s="151" t="s">
        <v>30</v>
      </c>
      <c r="E22" s="152" t="s">
        <v>31</v>
      </c>
      <c r="F22" s="152"/>
      <c r="G22" s="152" t="s">
        <v>32</v>
      </c>
      <c r="H22" s="152" t="s">
        <v>33</v>
      </c>
      <c r="I22" s="152" t="s">
        <v>34</v>
      </c>
      <c r="J22" s="152" t="s">
        <v>35</v>
      </c>
      <c r="K22" s="152" t="s">
        <v>36</v>
      </c>
      <c r="L22" s="153"/>
      <c r="M22" s="153"/>
      <c r="N22" s="153"/>
      <c r="O22" s="153"/>
      <c r="P22" s="154" t="s">
        <v>37</v>
      </c>
    </row>
    <row r="23" spans="2:16" s="155" customFormat="1" ht="91.5" customHeight="1">
      <c r="B23" s="156" t="s">
        <v>38</v>
      </c>
      <c r="C23" s="157"/>
      <c r="D23" s="158" t="s">
        <v>43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40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41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29</v>
      </c>
      <c r="D27" s="114" t="s">
        <v>30</v>
      </c>
      <c r="E27" s="115" t="s">
        <v>31</v>
      </c>
      <c r="F27" s="116"/>
      <c r="G27" s="116" t="s">
        <v>32</v>
      </c>
      <c r="H27" s="116" t="s">
        <v>33</v>
      </c>
      <c r="I27" s="116" t="s">
        <v>34</v>
      </c>
      <c r="J27" s="116" t="s">
        <v>35</v>
      </c>
      <c r="K27" s="116" t="s">
        <v>36</v>
      </c>
      <c r="L27" s="116"/>
      <c r="M27" s="116"/>
      <c r="N27" s="116"/>
      <c r="O27" s="116"/>
      <c r="P27" s="117" t="s">
        <v>37</v>
      </c>
    </row>
    <row r="28" spans="2:16" s="111" customFormat="1" ht="111.75" hidden="1" customHeight="1">
      <c r="B28" s="112" t="s">
        <v>38</v>
      </c>
      <c r="C28" s="113"/>
      <c r="D28" s="395" t="s">
        <v>44</v>
      </c>
      <c r="E28" s="395"/>
      <c r="F28" s="39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40</v>
      </c>
      <c r="C29" s="113"/>
      <c r="D29" s="395" t="str">
        <f>+D28</f>
        <v>WASHED BURGUNDY</v>
      </c>
      <c r="E29" s="395"/>
      <c r="F29" s="39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41</v>
      </c>
      <c r="C30" s="132"/>
      <c r="D30" s="396" t="str">
        <f>+D29</f>
        <v>WASHED BURGUNDY</v>
      </c>
      <c r="E30" s="396"/>
      <c r="F30" s="396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29</v>
      </c>
      <c r="D32" s="108" t="s">
        <v>30</v>
      </c>
      <c r="E32" s="131" t="s">
        <v>31</v>
      </c>
      <c r="F32" s="131"/>
      <c r="G32" s="131" t="s">
        <v>32</v>
      </c>
      <c r="H32" s="131" t="s">
        <v>33</v>
      </c>
      <c r="I32" s="131" t="s">
        <v>34</v>
      </c>
      <c r="J32" s="131" t="s">
        <v>35</v>
      </c>
      <c r="K32" s="131" t="s">
        <v>36</v>
      </c>
      <c r="L32" s="131"/>
      <c r="M32" s="131"/>
      <c r="N32" s="131"/>
      <c r="O32" s="131"/>
      <c r="P32" s="110" t="s">
        <v>37</v>
      </c>
    </row>
    <row r="33" spans="1:16" s="111" customFormat="1" ht="74.25" hidden="1" customHeight="1">
      <c r="B33" s="112" t="s">
        <v>38</v>
      </c>
      <c r="C33" s="113"/>
      <c r="D33" s="114" t="s">
        <v>45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40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41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29</v>
      </c>
      <c r="D37" s="108" t="s">
        <v>30</v>
      </c>
      <c r="E37" s="109" t="s">
        <v>31</v>
      </c>
      <c r="F37" s="109"/>
      <c r="G37" s="109" t="s">
        <v>32</v>
      </c>
      <c r="H37" s="109" t="s">
        <v>33</v>
      </c>
      <c r="I37" s="109" t="s">
        <v>34</v>
      </c>
      <c r="J37" s="109" t="s">
        <v>35</v>
      </c>
      <c r="K37" s="109" t="s">
        <v>36</v>
      </c>
      <c r="L37" s="109"/>
      <c r="M37" s="109"/>
      <c r="N37" s="109"/>
      <c r="O37" s="109"/>
      <c r="P37" s="110" t="s">
        <v>37</v>
      </c>
    </row>
    <row r="38" spans="1:16" s="111" customFormat="1" ht="74.25" hidden="1" customHeight="1">
      <c r="B38" s="112" t="s">
        <v>38</v>
      </c>
      <c r="C38" s="113"/>
      <c r="D38" s="114" t="s">
        <v>137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40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41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47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397" t="s">
        <v>138</v>
      </c>
      <c r="E43" s="397"/>
      <c r="F43" s="397"/>
      <c r="G43" s="397"/>
      <c r="H43" s="397"/>
      <c r="I43" s="397"/>
      <c r="J43" s="397"/>
      <c r="K43" s="397"/>
      <c r="L43" s="397"/>
      <c r="M43" s="397"/>
      <c r="N43" s="397"/>
      <c r="O43" s="397"/>
      <c r="P43" s="397"/>
    </row>
    <row r="44" spans="1:16" s="4" customFormat="1" ht="59.15" customHeight="1" thickBot="1">
      <c r="B44" s="87" t="s">
        <v>48</v>
      </c>
      <c r="C44" s="24"/>
      <c r="D44" s="398"/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</row>
    <row r="45" spans="1:16" s="25" customFormat="1" ht="120.5" thickBot="1">
      <c r="A45" s="399" t="s">
        <v>49</v>
      </c>
      <c r="B45" s="400"/>
      <c r="C45" s="400"/>
      <c r="D45" s="81" t="s">
        <v>50</v>
      </c>
      <c r="E45" s="82" t="s">
        <v>51</v>
      </c>
      <c r="F45" s="81" t="s">
        <v>52</v>
      </c>
      <c r="G45" s="83" t="s">
        <v>53</v>
      </c>
      <c r="H45" s="83" t="s">
        <v>54</v>
      </c>
      <c r="I45" s="83" t="s">
        <v>55</v>
      </c>
      <c r="J45" s="83" t="s">
        <v>139</v>
      </c>
      <c r="K45" s="83" t="s">
        <v>140</v>
      </c>
      <c r="L45" s="83" t="s">
        <v>59</v>
      </c>
      <c r="M45" s="401" t="s">
        <v>60</v>
      </c>
      <c r="N45" s="402"/>
      <c r="O45" s="402"/>
      <c r="P45" s="403"/>
    </row>
    <row r="46" spans="1:16" s="34" customFormat="1" ht="45.75" hidden="1" customHeight="1">
      <c r="A46" s="389" t="str">
        <f>D18</f>
        <v>BLACK</v>
      </c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1"/>
    </row>
    <row r="47" spans="1:16" s="128" customFormat="1" ht="120" hidden="1" customHeight="1">
      <c r="A47" s="129">
        <v>1</v>
      </c>
      <c r="B47" s="323" t="str">
        <f>$L$11</f>
        <v>100% DRY COTTON FLEECE 410GSM</v>
      </c>
      <c r="C47" s="323"/>
      <c r="D47" s="193" t="s">
        <v>61</v>
      </c>
      <c r="E47" s="193" t="str">
        <f>A46</f>
        <v>BLACK</v>
      </c>
      <c r="F47" s="129" t="s">
        <v>33</v>
      </c>
      <c r="G47" s="194">
        <f>$P$20</f>
        <v>0</v>
      </c>
      <c r="H47" s="195">
        <v>1.5</v>
      </c>
      <c r="I47" s="179">
        <f t="shared" ref="I47:I49" si="6">G47*H47</f>
        <v>0</v>
      </c>
      <c r="J47" s="179"/>
      <c r="K47" s="179"/>
      <c r="L47" s="259"/>
      <c r="M47" s="392"/>
      <c r="N47" s="393"/>
      <c r="O47" s="393"/>
      <c r="P47" s="394"/>
    </row>
    <row r="48" spans="1:16" s="128" customFormat="1" ht="89.25" hidden="1" customHeight="1">
      <c r="A48" s="129">
        <v>2</v>
      </c>
      <c r="B48" s="323" t="s">
        <v>65</v>
      </c>
      <c r="C48" s="323"/>
      <c r="D48" s="193" t="s">
        <v>66</v>
      </c>
      <c r="E48" s="193" t="str">
        <f>E47</f>
        <v>BLACK</v>
      </c>
      <c r="F48" s="129" t="s">
        <v>33</v>
      </c>
      <c r="G48" s="194">
        <f>$P$20</f>
        <v>0</v>
      </c>
      <c r="H48" s="195">
        <v>0.3</v>
      </c>
      <c r="I48" s="179">
        <f t="shared" si="6"/>
        <v>0</v>
      </c>
      <c r="J48" s="179"/>
      <c r="K48" s="179"/>
      <c r="L48" s="259"/>
      <c r="M48" s="392"/>
      <c r="N48" s="393"/>
      <c r="O48" s="393"/>
      <c r="P48" s="394"/>
    </row>
    <row r="49" spans="1:16" s="128" customFormat="1" ht="129" hidden="1" customHeight="1">
      <c r="A49" s="129">
        <v>3</v>
      </c>
      <c r="B49" s="355" t="s">
        <v>68</v>
      </c>
      <c r="C49" s="355"/>
      <c r="D49" s="193" t="s">
        <v>63</v>
      </c>
      <c r="E49" s="193" t="str">
        <f>E48</f>
        <v>BLACK</v>
      </c>
      <c r="F49" s="129" t="s">
        <v>33</v>
      </c>
      <c r="G49" s="194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9"/>
      <c r="M49" s="392"/>
      <c r="N49" s="393"/>
      <c r="O49" s="393"/>
      <c r="P49" s="394"/>
    </row>
    <row r="50" spans="1:16" s="34" customFormat="1" ht="51.75" customHeight="1">
      <c r="A50" s="404" t="str">
        <f>D23</f>
        <v>GREY HEATHER</v>
      </c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</row>
    <row r="51" spans="1:16" s="128" customFormat="1" ht="186.75" customHeight="1">
      <c r="A51" s="129">
        <v>1</v>
      </c>
      <c r="B51" s="323" t="str">
        <f>$L$11</f>
        <v>100% DRY COTTON FLEECE 410GSM</v>
      </c>
      <c r="C51" s="323"/>
      <c r="D51" s="193" t="s">
        <v>61</v>
      </c>
      <c r="E51" s="193" t="str">
        <f>A50</f>
        <v>GREY HEATHER</v>
      </c>
      <c r="F51" s="129" t="s">
        <v>33</v>
      </c>
      <c r="G51" s="194">
        <f>$P$25</f>
        <v>769</v>
      </c>
      <c r="H51" s="260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61">
        <f>SUBTOTAL(9,I51:K51)</f>
        <v>483.06452999999999</v>
      </c>
      <c r="M51" s="392" t="s">
        <v>141</v>
      </c>
      <c r="N51" s="393"/>
      <c r="O51" s="393"/>
      <c r="P51" s="394"/>
    </row>
    <row r="52" spans="1:16" s="128" customFormat="1" ht="186.75" customHeight="1">
      <c r="A52" s="129">
        <v>2</v>
      </c>
      <c r="B52" s="323" t="s">
        <v>65</v>
      </c>
      <c r="C52" s="323"/>
      <c r="D52" s="193" t="s">
        <v>66</v>
      </c>
      <c r="E52" s="193" t="str">
        <f>E51</f>
        <v>GREY HEATHER</v>
      </c>
      <c r="F52" s="129" t="s">
        <v>33</v>
      </c>
      <c r="G52" s="194">
        <f t="shared" ref="G52:G53" si="9">$P$25</f>
        <v>769</v>
      </c>
      <c r="H52" s="195">
        <v>0.255</v>
      </c>
      <c r="I52" s="179">
        <f t="shared" si="8"/>
        <v>196.095</v>
      </c>
      <c r="J52" s="176">
        <f>I52*0.7%+(I52/50)*0.5+2</f>
        <v>5.333615</v>
      </c>
      <c r="K52" s="175"/>
      <c r="L52" s="259">
        <f t="shared" ref="L52:L53" si="10">SUBTOTAL(9,I52:K52)</f>
        <v>201.42861500000001</v>
      </c>
      <c r="M52" s="392" t="s">
        <v>142</v>
      </c>
      <c r="N52" s="393"/>
      <c r="O52" s="393"/>
      <c r="P52" s="394"/>
    </row>
    <row r="53" spans="1:16" s="128" customFormat="1" ht="186.75" customHeight="1">
      <c r="A53" s="129">
        <v>3</v>
      </c>
      <c r="B53" s="355" t="s">
        <v>68</v>
      </c>
      <c r="C53" s="355"/>
      <c r="D53" s="193" t="s">
        <v>63</v>
      </c>
      <c r="E53" s="193" t="str">
        <f>E52</f>
        <v>GREY HEATHER</v>
      </c>
      <c r="F53" s="129" t="s">
        <v>33</v>
      </c>
      <c r="G53" s="194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9">
        <f t="shared" si="10"/>
        <v>12.731095</v>
      </c>
      <c r="M53" s="392" t="s">
        <v>143</v>
      </c>
      <c r="N53" s="393"/>
      <c r="O53" s="393"/>
      <c r="P53" s="394"/>
    </row>
    <row r="54" spans="1:16" s="34" customFormat="1" ht="51.75" hidden="1" customHeight="1">
      <c r="A54" s="404" t="str">
        <f>D28</f>
        <v>WASHED BURGUNDY</v>
      </c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</row>
    <row r="55" spans="1:16" s="128" customFormat="1" ht="96.75" hidden="1" customHeight="1">
      <c r="A55" s="129">
        <v>1</v>
      </c>
      <c r="B55" s="323" t="str">
        <f>$L$11</f>
        <v>100% DRY COTTON FLEECE 410GSM</v>
      </c>
      <c r="C55" s="323"/>
      <c r="D55" s="193" t="s">
        <v>61</v>
      </c>
      <c r="E55" s="193" t="str">
        <f>A54</f>
        <v>WASHED BURGUNDY</v>
      </c>
      <c r="F55" s="129" t="s">
        <v>33</v>
      </c>
      <c r="G55" s="194">
        <f>$P$20</f>
        <v>0</v>
      </c>
      <c r="H55" s="195">
        <v>1.5</v>
      </c>
      <c r="I55" s="179">
        <f t="shared" ref="I55:I57" si="11">G55*H55</f>
        <v>0</v>
      </c>
      <c r="J55" s="179"/>
      <c r="K55" s="179"/>
      <c r="L55" s="259"/>
      <c r="M55" s="392"/>
      <c r="N55" s="393"/>
      <c r="O55" s="393"/>
      <c r="P55" s="394"/>
    </row>
    <row r="56" spans="1:16" s="128" customFormat="1" ht="70.5" hidden="1" customHeight="1">
      <c r="A56" s="129">
        <v>2</v>
      </c>
      <c r="B56" s="323" t="s">
        <v>65</v>
      </c>
      <c r="C56" s="323"/>
      <c r="D56" s="193" t="s">
        <v>66</v>
      </c>
      <c r="E56" s="193" t="str">
        <f>E55</f>
        <v>WASHED BURGUNDY</v>
      </c>
      <c r="F56" s="129" t="s">
        <v>33</v>
      </c>
      <c r="G56" s="194">
        <f>$P$20</f>
        <v>0</v>
      </c>
      <c r="H56" s="195">
        <v>0.3</v>
      </c>
      <c r="I56" s="179">
        <f t="shared" si="11"/>
        <v>0</v>
      </c>
      <c r="J56" s="179"/>
      <c r="K56" s="179"/>
      <c r="L56" s="259"/>
      <c r="M56" s="392"/>
      <c r="N56" s="393"/>
      <c r="O56" s="393"/>
      <c r="P56" s="394"/>
    </row>
    <row r="57" spans="1:16" s="128" customFormat="1" ht="125.25" hidden="1" customHeight="1">
      <c r="A57" s="129">
        <v>3</v>
      </c>
      <c r="B57" s="355" t="s">
        <v>68</v>
      </c>
      <c r="C57" s="355"/>
      <c r="D57" s="193" t="s">
        <v>63</v>
      </c>
      <c r="E57" s="193" t="str">
        <f>E56</f>
        <v>WASHED BURGUNDY</v>
      </c>
      <c r="F57" s="129" t="s">
        <v>33</v>
      </c>
      <c r="G57" s="194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9"/>
      <c r="M57" s="392"/>
      <c r="N57" s="393"/>
      <c r="O57" s="393"/>
      <c r="P57" s="394"/>
    </row>
    <row r="58" spans="1:16" s="34" customFormat="1" ht="51.75" hidden="1" customHeight="1">
      <c r="A58" s="404" t="str">
        <f>D33</f>
        <v>LIME</v>
      </c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</row>
    <row r="59" spans="1:16" s="128" customFormat="1" ht="96.75" hidden="1" customHeight="1">
      <c r="A59" s="129">
        <v>1</v>
      </c>
      <c r="B59" s="323" t="str">
        <f>$L$11</f>
        <v>100% DRY COTTON FLEECE 410GSM</v>
      </c>
      <c r="C59" s="323"/>
      <c r="D59" s="193" t="s">
        <v>61</v>
      </c>
      <c r="E59" s="193" t="str">
        <f>A58</f>
        <v>LIME</v>
      </c>
      <c r="F59" s="129" t="s">
        <v>33</v>
      </c>
      <c r="G59" s="194">
        <f>$P$20</f>
        <v>0</v>
      </c>
      <c r="H59" s="195">
        <v>1.5</v>
      </c>
      <c r="I59" s="179">
        <f t="shared" ref="I59:I61" si="13">G59*H59</f>
        <v>0</v>
      </c>
      <c r="J59" s="179"/>
      <c r="K59" s="179"/>
      <c r="L59" s="259"/>
      <c r="M59" s="392"/>
      <c r="N59" s="393"/>
      <c r="O59" s="393"/>
      <c r="P59" s="394"/>
    </row>
    <row r="60" spans="1:16" s="128" customFormat="1" ht="70.5" hidden="1" customHeight="1">
      <c r="A60" s="129">
        <v>2</v>
      </c>
      <c r="B60" s="323" t="s">
        <v>65</v>
      </c>
      <c r="C60" s="323"/>
      <c r="D60" s="193" t="s">
        <v>66</v>
      </c>
      <c r="E60" s="193" t="str">
        <f>E59</f>
        <v>LIME</v>
      </c>
      <c r="F60" s="129" t="s">
        <v>33</v>
      </c>
      <c r="G60" s="194">
        <f>$P$20</f>
        <v>0</v>
      </c>
      <c r="H60" s="195">
        <v>0.3</v>
      </c>
      <c r="I60" s="179">
        <f t="shared" si="13"/>
        <v>0</v>
      </c>
      <c r="J60" s="179"/>
      <c r="K60" s="179"/>
      <c r="L60" s="259"/>
      <c r="M60" s="392"/>
      <c r="N60" s="393"/>
      <c r="O60" s="393"/>
      <c r="P60" s="394"/>
    </row>
    <row r="61" spans="1:16" s="128" customFormat="1" ht="125.25" hidden="1" customHeight="1">
      <c r="A61" s="129">
        <v>3</v>
      </c>
      <c r="B61" s="355" t="s">
        <v>68</v>
      </c>
      <c r="C61" s="355"/>
      <c r="D61" s="193" t="s">
        <v>63</v>
      </c>
      <c r="E61" s="193" t="str">
        <f>E60</f>
        <v>LIME</v>
      </c>
      <c r="F61" s="129" t="s">
        <v>33</v>
      </c>
      <c r="G61" s="194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9"/>
      <c r="M61" s="392"/>
      <c r="N61" s="393"/>
      <c r="O61" s="393"/>
      <c r="P61" s="394"/>
    </row>
    <row r="62" spans="1:16" s="34" customFormat="1" ht="21.75" customHeight="1">
      <c r="A62" s="404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</row>
    <row r="63" spans="1:16" s="26" customFormat="1" ht="33" thickBot="1">
      <c r="B63" s="87" t="s">
        <v>74</v>
      </c>
      <c r="C63" s="27"/>
      <c r="D63" s="27"/>
      <c r="E63" s="27"/>
      <c r="G63" s="28"/>
      <c r="P63" s="29"/>
    </row>
    <row r="64" spans="1:16" s="40" customFormat="1" ht="96">
      <c r="A64" s="346" t="s">
        <v>75</v>
      </c>
      <c r="B64" s="347"/>
      <c r="C64" s="347"/>
      <c r="D64" s="347"/>
      <c r="E64" s="348"/>
      <c r="F64" s="84" t="s">
        <v>76</v>
      </c>
      <c r="G64" s="84" t="s">
        <v>77</v>
      </c>
      <c r="H64" s="356" t="s">
        <v>78</v>
      </c>
      <c r="I64" s="357"/>
      <c r="J64" s="85" t="s">
        <v>52</v>
      </c>
      <c r="K64" s="84" t="s">
        <v>79</v>
      </c>
      <c r="L64" s="84" t="s">
        <v>80</v>
      </c>
      <c r="M64" s="86" t="s">
        <v>81</v>
      </c>
      <c r="N64" s="86" t="s">
        <v>82</v>
      </c>
      <c r="O64" s="86" t="s">
        <v>83</v>
      </c>
      <c r="P64" s="86" t="s">
        <v>84</v>
      </c>
    </row>
    <row r="65" spans="1:16" s="15" customFormat="1" ht="57.75" hidden="1" customHeight="1">
      <c r="A65" s="190">
        <v>1</v>
      </c>
      <c r="B65" s="349" t="s">
        <v>144</v>
      </c>
      <c r="C65" s="349"/>
      <c r="D65" s="349"/>
      <c r="E65" s="349"/>
      <c r="F65" s="182" t="str">
        <f>H65</f>
        <v>BLACK</v>
      </c>
      <c r="G65" s="262"/>
      <c r="H65" s="407" t="str">
        <f>$D$18</f>
        <v>BLACK</v>
      </c>
      <c r="I65" s="321" t="str">
        <f t="shared" ref="I65:I88" si="15">$E$47</f>
        <v>BLACK</v>
      </c>
      <c r="J65" s="184" t="s">
        <v>86</v>
      </c>
      <c r="K65" s="184">
        <f>$P$20</f>
        <v>0</v>
      </c>
      <c r="L65" s="254">
        <f>195/5000</f>
        <v>3.9E-2</v>
      </c>
      <c r="M65" s="191">
        <f t="shared" ref="M65:M72" si="16">K65*L65</f>
        <v>0</v>
      </c>
      <c r="N65" s="191"/>
      <c r="O65" s="187">
        <f t="shared" ref="O65:O88" si="17">ROUNDUP(N65+M65,0)</f>
        <v>0</v>
      </c>
      <c r="P65" s="263"/>
    </row>
    <row r="66" spans="1:16" s="15" customFormat="1" ht="84" customHeight="1">
      <c r="A66" s="190">
        <v>1</v>
      </c>
      <c r="B66" s="349" t="s">
        <v>144</v>
      </c>
      <c r="C66" s="349"/>
      <c r="D66" s="349"/>
      <c r="E66" s="349"/>
      <c r="F66" s="182" t="str">
        <f t="shared" ref="F66:F68" si="18">H66</f>
        <v>GREY HEATHER</v>
      </c>
      <c r="G66" s="262" t="s">
        <v>145</v>
      </c>
      <c r="H66" s="407" t="str">
        <f>$D$23</f>
        <v>GREY HEATHER</v>
      </c>
      <c r="I66" s="321" t="str">
        <f t="shared" si="15"/>
        <v>BLACK</v>
      </c>
      <c r="J66" s="184" t="s">
        <v>86</v>
      </c>
      <c r="K66" s="184">
        <f>$P$25</f>
        <v>769</v>
      </c>
      <c r="L66" s="254">
        <f>185/5000</f>
        <v>3.6999999999999998E-2</v>
      </c>
      <c r="M66" s="191">
        <f t="shared" si="16"/>
        <v>28.452999999999999</v>
      </c>
      <c r="N66" s="191"/>
      <c r="O66" s="187">
        <f t="shared" si="17"/>
        <v>29</v>
      </c>
      <c r="P66" s="263"/>
    </row>
    <row r="67" spans="1:16" s="15" customFormat="1" ht="57.75" hidden="1" customHeight="1">
      <c r="A67" s="190">
        <v>1</v>
      </c>
      <c r="B67" s="349" t="s">
        <v>144</v>
      </c>
      <c r="C67" s="349"/>
      <c r="D67" s="349"/>
      <c r="E67" s="349"/>
      <c r="F67" s="182" t="str">
        <f t="shared" si="18"/>
        <v>WASHED BURGUNDY</v>
      </c>
      <c r="G67" s="262"/>
      <c r="H67" s="407" t="str">
        <f>$D$28</f>
        <v>WASHED BURGUNDY</v>
      </c>
      <c r="I67" s="321" t="str">
        <f t="shared" si="15"/>
        <v>BLACK</v>
      </c>
      <c r="J67" s="184" t="s">
        <v>86</v>
      </c>
      <c r="K67" s="184">
        <f>$P$30</f>
        <v>0</v>
      </c>
      <c r="L67" s="254">
        <f>195/5000</f>
        <v>3.9E-2</v>
      </c>
      <c r="M67" s="191">
        <f t="shared" si="16"/>
        <v>0</v>
      </c>
      <c r="N67" s="191"/>
      <c r="O67" s="187">
        <f t="shared" si="17"/>
        <v>0</v>
      </c>
      <c r="P67" s="263"/>
    </row>
    <row r="68" spans="1:16" s="15" customFormat="1" ht="57.75" hidden="1" customHeight="1">
      <c r="A68" s="190">
        <v>1</v>
      </c>
      <c r="B68" s="349" t="s">
        <v>144</v>
      </c>
      <c r="C68" s="349"/>
      <c r="D68" s="349"/>
      <c r="E68" s="349"/>
      <c r="F68" s="182" t="str">
        <f t="shared" si="18"/>
        <v>LIME</v>
      </c>
      <c r="G68" s="262"/>
      <c r="H68" s="407" t="str">
        <f>$D$33</f>
        <v>LIME</v>
      </c>
      <c r="I68" s="321" t="str">
        <f t="shared" si="15"/>
        <v>BLACK</v>
      </c>
      <c r="J68" s="184" t="s">
        <v>86</v>
      </c>
      <c r="K68" s="184">
        <f>$P$35</f>
        <v>0</v>
      </c>
      <c r="L68" s="254">
        <f>195/5000</f>
        <v>3.9E-2</v>
      </c>
      <c r="M68" s="191">
        <f t="shared" si="16"/>
        <v>0</v>
      </c>
      <c r="N68" s="191"/>
      <c r="O68" s="187">
        <f t="shared" si="17"/>
        <v>0</v>
      </c>
      <c r="P68" s="263"/>
    </row>
    <row r="69" spans="1:16" s="15" customFormat="1" ht="57.75" hidden="1" customHeight="1">
      <c r="A69" s="190">
        <v>2</v>
      </c>
      <c r="B69" s="349" t="s">
        <v>87</v>
      </c>
      <c r="C69" s="349"/>
      <c r="D69" s="349"/>
      <c r="E69" s="349"/>
      <c r="F69" s="408" t="s">
        <v>39</v>
      </c>
      <c r="G69" s="412" t="s">
        <v>146</v>
      </c>
      <c r="H69" s="416" t="str">
        <f t="shared" ref="H69" si="19">$D$18</f>
        <v>BLACK</v>
      </c>
      <c r="I69" s="417" t="str">
        <f t="shared" si="15"/>
        <v>BLACK</v>
      </c>
      <c r="J69" s="184" t="s">
        <v>86</v>
      </c>
      <c r="K69" s="184">
        <f t="shared" ref="K69" si="20">$P$20</f>
        <v>0</v>
      </c>
      <c r="L69" s="255">
        <f>4/4500</f>
        <v>8.8888888888888893E-4</v>
      </c>
      <c r="M69" s="191">
        <f t="shared" si="16"/>
        <v>0</v>
      </c>
      <c r="N69" s="191"/>
      <c r="O69" s="187">
        <f t="shared" si="17"/>
        <v>0</v>
      </c>
      <c r="P69" s="263"/>
    </row>
    <row r="70" spans="1:16" s="15" customFormat="1" ht="84" customHeight="1">
      <c r="A70" s="190">
        <v>2</v>
      </c>
      <c r="B70" s="349" t="s">
        <v>87</v>
      </c>
      <c r="C70" s="349"/>
      <c r="D70" s="349"/>
      <c r="E70" s="349"/>
      <c r="F70" s="409" t="s">
        <v>39</v>
      </c>
      <c r="G70" s="413" t="s">
        <v>146</v>
      </c>
      <c r="H70" s="322" t="str">
        <f t="shared" ref="H70" si="21">$D$23</f>
        <v>GREY HEATHER</v>
      </c>
      <c r="I70" s="322" t="str">
        <f t="shared" si="15"/>
        <v>BLACK</v>
      </c>
      <c r="J70" s="184" t="s">
        <v>86</v>
      </c>
      <c r="K70" s="184">
        <f t="shared" ref="K70" si="22">$P$25</f>
        <v>769</v>
      </c>
      <c r="L70" s="255">
        <f>4/4500</f>
        <v>8.8888888888888893E-4</v>
      </c>
      <c r="M70" s="191">
        <f t="shared" si="16"/>
        <v>0.68355555555555558</v>
      </c>
      <c r="N70" s="191"/>
      <c r="O70" s="187">
        <f t="shared" si="17"/>
        <v>1</v>
      </c>
      <c r="P70" s="263"/>
    </row>
    <row r="71" spans="1:16" s="15" customFormat="1" ht="57.75" hidden="1" customHeight="1">
      <c r="A71" s="190">
        <v>2</v>
      </c>
      <c r="B71" s="349" t="s">
        <v>87</v>
      </c>
      <c r="C71" s="349"/>
      <c r="D71" s="349"/>
      <c r="E71" s="349"/>
      <c r="F71" s="410" t="s">
        <v>39</v>
      </c>
      <c r="G71" s="414" t="s">
        <v>146</v>
      </c>
      <c r="H71" s="418" t="str">
        <f t="shared" ref="H71" si="23">$D$28</f>
        <v>WASHED BURGUNDY</v>
      </c>
      <c r="I71" s="419" t="str">
        <f t="shared" si="15"/>
        <v>BLACK</v>
      </c>
      <c r="J71" s="184" t="s">
        <v>86</v>
      </c>
      <c r="K71" s="184">
        <f t="shared" ref="K71" si="24">$P$30</f>
        <v>0</v>
      </c>
      <c r="L71" s="255">
        <f>4/4500</f>
        <v>8.8888888888888893E-4</v>
      </c>
      <c r="M71" s="191">
        <f t="shared" si="16"/>
        <v>0</v>
      </c>
      <c r="N71" s="191"/>
      <c r="O71" s="187">
        <f t="shared" si="17"/>
        <v>0</v>
      </c>
      <c r="P71" s="263"/>
    </row>
    <row r="72" spans="1:16" s="15" customFormat="1" ht="57.75" hidden="1" customHeight="1">
      <c r="A72" s="190">
        <v>2</v>
      </c>
      <c r="B72" s="349" t="s">
        <v>87</v>
      </c>
      <c r="C72" s="349"/>
      <c r="D72" s="349"/>
      <c r="E72" s="349"/>
      <c r="F72" s="411" t="s">
        <v>39</v>
      </c>
      <c r="G72" s="415" t="s">
        <v>146</v>
      </c>
      <c r="H72" s="407" t="str">
        <f t="shared" ref="H72" si="25">$D$33</f>
        <v>LIME</v>
      </c>
      <c r="I72" s="321" t="str">
        <f t="shared" si="15"/>
        <v>BLACK</v>
      </c>
      <c r="J72" s="184" t="s">
        <v>86</v>
      </c>
      <c r="K72" s="184">
        <f t="shared" ref="K72" si="26">$P$35</f>
        <v>0</v>
      </c>
      <c r="L72" s="255">
        <f>4/4500</f>
        <v>8.8888888888888893E-4</v>
      </c>
      <c r="M72" s="191">
        <f t="shared" si="16"/>
        <v>0</v>
      </c>
      <c r="N72" s="191"/>
      <c r="O72" s="187">
        <f t="shared" si="17"/>
        <v>0</v>
      </c>
      <c r="P72" s="263"/>
    </row>
    <row r="73" spans="1:16" s="15" customFormat="1" ht="57.75" hidden="1" customHeight="1">
      <c r="A73" s="190">
        <v>3</v>
      </c>
      <c r="B73" s="359" t="s">
        <v>147</v>
      </c>
      <c r="C73" s="349"/>
      <c r="D73" s="349"/>
      <c r="E73" s="349"/>
      <c r="F73" s="408" t="s">
        <v>148</v>
      </c>
      <c r="G73" s="412" t="s">
        <v>149</v>
      </c>
      <c r="H73" s="416" t="str">
        <f t="shared" ref="H73" si="27">$D$18</f>
        <v>BLACK</v>
      </c>
      <c r="I73" s="417" t="str">
        <f t="shared" si="15"/>
        <v>BLACK</v>
      </c>
      <c r="J73" s="184" t="s">
        <v>88</v>
      </c>
      <c r="K73" s="184">
        <f t="shared" ref="K73" si="28">$P$20</f>
        <v>0</v>
      </c>
      <c r="L73" s="184">
        <v>1</v>
      </c>
      <c r="M73" s="184">
        <f t="shared" ref="M73:M84" si="29">L73*K73</f>
        <v>0</v>
      </c>
      <c r="N73" s="191"/>
      <c r="O73" s="187">
        <f t="shared" si="17"/>
        <v>0</v>
      </c>
      <c r="P73" s="263"/>
    </row>
    <row r="74" spans="1:16" s="15" customFormat="1" ht="84" customHeight="1">
      <c r="A74" s="190">
        <v>3</v>
      </c>
      <c r="B74" s="359" t="s">
        <v>147</v>
      </c>
      <c r="C74" s="349"/>
      <c r="D74" s="349"/>
      <c r="E74" s="349"/>
      <c r="F74" s="409"/>
      <c r="G74" s="413"/>
      <c r="H74" s="322" t="str">
        <f t="shared" ref="H74" si="30">$D$23</f>
        <v>GREY HEATHER</v>
      </c>
      <c r="I74" s="322" t="str">
        <f t="shared" si="15"/>
        <v>BLACK</v>
      </c>
      <c r="J74" s="184" t="s">
        <v>88</v>
      </c>
      <c r="K74" s="184">
        <f t="shared" ref="K74" si="31">$P$25</f>
        <v>769</v>
      </c>
      <c r="L74" s="184">
        <v>1</v>
      </c>
      <c r="M74" s="184">
        <f t="shared" si="29"/>
        <v>769</v>
      </c>
      <c r="N74" s="191"/>
      <c r="O74" s="187">
        <f t="shared" si="17"/>
        <v>769</v>
      </c>
      <c r="P74" s="263"/>
    </row>
    <row r="75" spans="1:16" s="15" customFormat="1" ht="57.75" hidden="1" customHeight="1">
      <c r="A75" s="190">
        <v>3</v>
      </c>
      <c r="B75" s="359" t="s">
        <v>147</v>
      </c>
      <c r="C75" s="349"/>
      <c r="D75" s="349"/>
      <c r="E75" s="349"/>
      <c r="F75" s="410"/>
      <c r="G75" s="414"/>
      <c r="H75" s="418" t="str">
        <f t="shared" ref="H75" si="32">$D$28</f>
        <v>WASHED BURGUNDY</v>
      </c>
      <c r="I75" s="419" t="str">
        <f t="shared" si="15"/>
        <v>BLACK</v>
      </c>
      <c r="J75" s="184" t="s">
        <v>88</v>
      </c>
      <c r="K75" s="184">
        <f t="shared" ref="K75" si="33">$P$30</f>
        <v>0</v>
      </c>
      <c r="L75" s="184">
        <v>1</v>
      </c>
      <c r="M75" s="184">
        <f t="shared" si="29"/>
        <v>0</v>
      </c>
      <c r="N75" s="191"/>
      <c r="O75" s="187">
        <f t="shared" si="17"/>
        <v>0</v>
      </c>
      <c r="P75" s="263"/>
    </row>
    <row r="76" spans="1:16" s="15" customFormat="1" ht="57.75" hidden="1" customHeight="1">
      <c r="A76" s="190">
        <v>3</v>
      </c>
      <c r="B76" s="359" t="s">
        <v>147</v>
      </c>
      <c r="C76" s="349"/>
      <c r="D76" s="349"/>
      <c r="E76" s="349"/>
      <c r="F76" s="411"/>
      <c r="G76" s="415"/>
      <c r="H76" s="407" t="str">
        <f t="shared" ref="H76" si="34">$D$33</f>
        <v>LIME</v>
      </c>
      <c r="I76" s="321" t="str">
        <f t="shared" si="15"/>
        <v>BLACK</v>
      </c>
      <c r="J76" s="184" t="s">
        <v>88</v>
      </c>
      <c r="K76" s="184">
        <f t="shared" ref="K76" si="35">$P$35</f>
        <v>0</v>
      </c>
      <c r="L76" s="184">
        <v>1</v>
      </c>
      <c r="M76" s="184">
        <f t="shared" si="29"/>
        <v>0</v>
      </c>
      <c r="N76" s="191"/>
      <c r="O76" s="187">
        <f t="shared" si="17"/>
        <v>0</v>
      </c>
      <c r="P76" s="263"/>
    </row>
    <row r="77" spans="1:16" s="15" customFormat="1" ht="57.75" hidden="1" customHeight="1">
      <c r="A77" s="190">
        <v>4</v>
      </c>
      <c r="B77" s="359" t="s">
        <v>150</v>
      </c>
      <c r="C77" s="349"/>
      <c r="D77" s="349"/>
      <c r="E77" s="349"/>
      <c r="F77" s="408" t="s">
        <v>148</v>
      </c>
      <c r="G77" s="412" t="s">
        <v>151</v>
      </c>
      <c r="H77" s="416" t="str">
        <f t="shared" ref="H77" si="36">$D$18</f>
        <v>BLACK</v>
      </c>
      <c r="I77" s="417" t="str">
        <f t="shared" si="15"/>
        <v>BLACK</v>
      </c>
      <c r="J77" s="184" t="s">
        <v>88</v>
      </c>
      <c r="K77" s="184">
        <f t="shared" ref="K77" si="37">$P$20</f>
        <v>0</v>
      </c>
      <c r="L77" s="184">
        <v>1</v>
      </c>
      <c r="M77" s="184">
        <f t="shared" si="29"/>
        <v>0</v>
      </c>
      <c r="N77" s="191"/>
      <c r="O77" s="187">
        <f t="shared" si="17"/>
        <v>0</v>
      </c>
      <c r="P77" s="263"/>
    </row>
    <row r="78" spans="1:16" s="15" customFormat="1" ht="84" customHeight="1">
      <c r="A78" s="190">
        <v>4</v>
      </c>
      <c r="B78" s="359" t="s">
        <v>150</v>
      </c>
      <c r="C78" s="349"/>
      <c r="D78" s="349"/>
      <c r="E78" s="349"/>
      <c r="F78" s="409"/>
      <c r="G78" s="413"/>
      <c r="H78" s="322" t="str">
        <f t="shared" ref="H78" si="38">$D$23</f>
        <v>GREY HEATHER</v>
      </c>
      <c r="I78" s="322" t="str">
        <f t="shared" si="15"/>
        <v>BLACK</v>
      </c>
      <c r="J78" s="184" t="s">
        <v>88</v>
      </c>
      <c r="K78" s="184">
        <f t="shared" ref="K78" si="39">$P$25</f>
        <v>769</v>
      </c>
      <c r="L78" s="184">
        <v>1</v>
      </c>
      <c r="M78" s="184">
        <f t="shared" si="29"/>
        <v>769</v>
      </c>
      <c r="N78" s="191"/>
      <c r="O78" s="187">
        <f t="shared" si="17"/>
        <v>769</v>
      </c>
      <c r="P78" s="263"/>
    </row>
    <row r="79" spans="1:16" s="15" customFormat="1" ht="57.75" hidden="1" customHeight="1">
      <c r="A79" s="190">
        <v>4</v>
      </c>
      <c r="B79" s="359" t="s">
        <v>150</v>
      </c>
      <c r="C79" s="349"/>
      <c r="D79" s="349"/>
      <c r="E79" s="349"/>
      <c r="F79" s="410"/>
      <c r="G79" s="414"/>
      <c r="H79" s="418" t="str">
        <f t="shared" ref="H79" si="40">$D$28</f>
        <v>WASHED BURGUNDY</v>
      </c>
      <c r="I79" s="419" t="str">
        <f t="shared" si="15"/>
        <v>BLACK</v>
      </c>
      <c r="J79" s="184" t="s">
        <v>88</v>
      </c>
      <c r="K79" s="184">
        <f t="shared" ref="K79" si="41">$P$30</f>
        <v>0</v>
      </c>
      <c r="L79" s="184">
        <v>1</v>
      </c>
      <c r="M79" s="184">
        <f t="shared" si="29"/>
        <v>0</v>
      </c>
      <c r="N79" s="191"/>
      <c r="O79" s="187">
        <f t="shared" si="17"/>
        <v>0</v>
      </c>
      <c r="P79" s="263"/>
    </row>
    <row r="80" spans="1:16" s="15" customFormat="1" ht="57.75" hidden="1" customHeight="1">
      <c r="A80" s="190">
        <v>4</v>
      </c>
      <c r="B80" s="359" t="s">
        <v>150</v>
      </c>
      <c r="C80" s="349"/>
      <c r="D80" s="349"/>
      <c r="E80" s="349"/>
      <c r="F80" s="411"/>
      <c r="G80" s="415"/>
      <c r="H80" s="407" t="str">
        <f t="shared" ref="H80" si="42">$D$33</f>
        <v>LIME</v>
      </c>
      <c r="I80" s="321" t="str">
        <f t="shared" si="15"/>
        <v>BLACK</v>
      </c>
      <c r="J80" s="184" t="s">
        <v>88</v>
      </c>
      <c r="K80" s="184">
        <f t="shared" ref="K80" si="43">$P$35</f>
        <v>0</v>
      </c>
      <c r="L80" s="184">
        <v>1</v>
      </c>
      <c r="M80" s="184">
        <f t="shared" si="29"/>
        <v>0</v>
      </c>
      <c r="N80" s="191"/>
      <c r="O80" s="187">
        <f t="shared" si="17"/>
        <v>0</v>
      </c>
      <c r="P80" s="263"/>
    </row>
    <row r="81" spans="1:16" s="15" customFormat="1" ht="57.75" hidden="1" customHeight="1">
      <c r="A81" s="190">
        <v>5</v>
      </c>
      <c r="B81" s="359" t="s">
        <v>89</v>
      </c>
      <c r="C81" s="349"/>
      <c r="D81" s="349"/>
      <c r="E81" s="349"/>
      <c r="F81" s="408" t="s">
        <v>90</v>
      </c>
      <c r="G81" s="412"/>
      <c r="H81" s="416" t="str">
        <f t="shared" ref="H81" si="44">$D$18</f>
        <v>BLACK</v>
      </c>
      <c r="I81" s="417" t="str">
        <f t="shared" si="15"/>
        <v>BLACK</v>
      </c>
      <c r="J81" s="184" t="s">
        <v>88</v>
      </c>
      <c r="K81" s="184">
        <f t="shared" ref="K81" si="45">$P$20</f>
        <v>0</v>
      </c>
      <c r="L81" s="184">
        <v>1</v>
      </c>
      <c r="M81" s="184">
        <f t="shared" si="29"/>
        <v>0</v>
      </c>
      <c r="N81" s="191"/>
      <c r="O81" s="187">
        <f t="shared" si="17"/>
        <v>0</v>
      </c>
      <c r="P81" s="263"/>
    </row>
    <row r="82" spans="1:16" s="15" customFormat="1" ht="84" customHeight="1">
      <c r="A82" s="190">
        <v>5</v>
      </c>
      <c r="B82" s="359" t="s">
        <v>89</v>
      </c>
      <c r="C82" s="349"/>
      <c r="D82" s="349"/>
      <c r="E82" s="349"/>
      <c r="F82" s="409"/>
      <c r="G82" s="413"/>
      <c r="H82" s="322" t="str">
        <f t="shared" ref="H82" si="46">$D$23</f>
        <v>GREY HEATHER</v>
      </c>
      <c r="I82" s="322" t="str">
        <f t="shared" si="15"/>
        <v>BLACK</v>
      </c>
      <c r="J82" s="184" t="s">
        <v>88</v>
      </c>
      <c r="K82" s="184">
        <f t="shared" ref="K82" si="47">$P$25</f>
        <v>769</v>
      </c>
      <c r="L82" s="184">
        <v>1</v>
      </c>
      <c r="M82" s="184">
        <f t="shared" si="29"/>
        <v>769</v>
      </c>
      <c r="N82" s="191"/>
      <c r="O82" s="187">
        <f t="shared" si="17"/>
        <v>769</v>
      </c>
      <c r="P82" s="263" t="s">
        <v>152</v>
      </c>
    </row>
    <row r="83" spans="1:16" s="15" customFormat="1" ht="57.75" hidden="1" customHeight="1">
      <c r="A83" s="190">
        <v>5</v>
      </c>
      <c r="B83" s="359" t="s">
        <v>89</v>
      </c>
      <c r="C83" s="349"/>
      <c r="D83" s="349"/>
      <c r="E83" s="349"/>
      <c r="F83" s="410"/>
      <c r="G83" s="414"/>
      <c r="H83" s="418" t="str">
        <f t="shared" ref="H83" si="48">$D$28</f>
        <v>WASHED BURGUNDY</v>
      </c>
      <c r="I83" s="419" t="str">
        <f t="shared" si="15"/>
        <v>BLACK</v>
      </c>
      <c r="J83" s="184" t="s">
        <v>88</v>
      </c>
      <c r="K83" s="184">
        <f t="shared" ref="K83" si="49">$P$30</f>
        <v>0</v>
      </c>
      <c r="L83" s="184">
        <v>1</v>
      </c>
      <c r="M83" s="184">
        <f t="shared" si="29"/>
        <v>0</v>
      </c>
      <c r="N83" s="191"/>
      <c r="O83" s="187">
        <f t="shared" si="17"/>
        <v>0</v>
      </c>
      <c r="P83" s="263"/>
    </row>
    <row r="84" spans="1:16" s="15" customFormat="1" ht="57.75" hidden="1" customHeight="1">
      <c r="A84" s="190">
        <v>5</v>
      </c>
      <c r="B84" s="359" t="s">
        <v>89</v>
      </c>
      <c r="C84" s="349"/>
      <c r="D84" s="349"/>
      <c r="E84" s="349"/>
      <c r="F84" s="411"/>
      <c r="G84" s="415"/>
      <c r="H84" s="407" t="str">
        <f t="shared" ref="H84" si="50">$D$33</f>
        <v>LIME</v>
      </c>
      <c r="I84" s="321" t="str">
        <f t="shared" si="15"/>
        <v>BLACK</v>
      </c>
      <c r="J84" s="184" t="s">
        <v>88</v>
      </c>
      <c r="K84" s="184">
        <f t="shared" ref="K84" si="51">$P$35</f>
        <v>0</v>
      </c>
      <c r="L84" s="184">
        <v>1</v>
      </c>
      <c r="M84" s="184">
        <f t="shared" si="29"/>
        <v>0</v>
      </c>
      <c r="N84" s="191"/>
      <c r="O84" s="187">
        <f t="shared" si="17"/>
        <v>0</v>
      </c>
      <c r="P84" s="263"/>
    </row>
    <row r="85" spans="1:16" s="15" customFormat="1" ht="57.75" hidden="1" customHeight="1">
      <c r="A85" s="190">
        <v>6</v>
      </c>
      <c r="B85" s="349" t="s">
        <v>153</v>
      </c>
      <c r="C85" s="349"/>
      <c r="D85" s="349"/>
      <c r="E85" s="349"/>
      <c r="F85" s="408" t="s">
        <v>154</v>
      </c>
      <c r="G85" s="412" t="s">
        <v>155</v>
      </c>
      <c r="H85" s="416" t="str">
        <f t="shared" ref="H85" si="52">$D$18</f>
        <v>BLACK</v>
      </c>
      <c r="I85" s="417" t="str">
        <f t="shared" si="15"/>
        <v>BLACK</v>
      </c>
      <c r="J85" s="184" t="s">
        <v>88</v>
      </c>
      <c r="K85" s="184">
        <f t="shared" ref="K85" si="53">$P$20</f>
        <v>0</v>
      </c>
      <c r="L85" s="184">
        <v>1</v>
      </c>
      <c r="M85" s="191">
        <f t="shared" ref="M85:M88" si="54">K85*L85</f>
        <v>0</v>
      </c>
      <c r="N85" s="191"/>
      <c r="O85" s="187">
        <f t="shared" si="17"/>
        <v>0</v>
      </c>
      <c r="P85" s="263"/>
    </row>
    <row r="86" spans="1:16" s="15" customFormat="1" ht="95.25" customHeight="1">
      <c r="A86" s="190">
        <v>6</v>
      </c>
      <c r="B86" s="349" t="s">
        <v>153</v>
      </c>
      <c r="C86" s="349"/>
      <c r="D86" s="349"/>
      <c r="E86" s="349"/>
      <c r="F86" s="409"/>
      <c r="G86" s="413"/>
      <c r="H86" s="322" t="str">
        <f t="shared" ref="H86" si="55">$D$23</f>
        <v>GREY HEATHER</v>
      </c>
      <c r="I86" s="322" t="str">
        <f t="shared" si="15"/>
        <v>BLACK</v>
      </c>
      <c r="J86" s="184" t="s">
        <v>88</v>
      </c>
      <c r="K86" s="184">
        <f t="shared" ref="K86" si="56">$P$25</f>
        <v>769</v>
      </c>
      <c r="L86" s="184">
        <v>1</v>
      </c>
      <c r="M86" s="191">
        <f t="shared" si="54"/>
        <v>769</v>
      </c>
      <c r="N86" s="191"/>
      <c r="O86" s="187">
        <f t="shared" si="17"/>
        <v>769</v>
      </c>
      <c r="P86" s="263"/>
    </row>
    <row r="87" spans="1:16" s="15" customFormat="1" ht="32.5" hidden="1">
      <c r="A87" s="190">
        <v>6</v>
      </c>
      <c r="B87" s="349" t="s">
        <v>153</v>
      </c>
      <c r="C87" s="349"/>
      <c r="D87" s="349"/>
      <c r="E87" s="349"/>
      <c r="F87" s="410"/>
      <c r="G87" s="414"/>
      <c r="H87" s="418" t="str">
        <f t="shared" ref="H87" si="57">$D$28</f>
        <v>WASHED BURGUNDY</v>
      </c>
      <c r="I87" s="419" t="str">
        <f t="shared" si="15"/>
        <v>BLACK</v>
      </c>
      <c r="J87" s="184" t="s">
        <v>88</v>
      </c>
      <c r="K87" s="184">
        <f t="shared" ref="K87" si="58">$P$30</f>
        <v>0</v>
      </c>
      <c r="L87" s="184">
        <v>1</v>
      </c>
      <c r="M87" s="191">
        <f t="shared" si="54"/>
        <v>0</v>
      </c>
      <c r="N87" s="191"/>
      <c r="O87" s="187">
        <f t="shared" si="17"/>
        <v>0</v>
      </c>
      <c r="P87" s="263"/>
    </row>
    <row r="88" spans="1:16" s="15" customFormat="1" ht="32.5" hidden="1">
      <c r="A88" s="190">
        <v>6</v>
      </c>
      <c r="B88" s="349" t="s">
        <v>153</v>
      </c>
      <c r="C88" s="349"/>
      <c r="D88" s="349"/>
      <c r="E88" s="349"/>
      <c r="F88" s="411"/>
      <c r="G88" s="415"/>
      <c r="H88" s="407" t="str">
        <f t="shared" ref="H88" si="59">$D$33</f>
        <v>LIME</v>
      </c>
      <c r="I88" s="321" t="str">
        <f t="shared" si="15"/>
        <v>BLACK</v>
      </c>
      <c r="J88" s="184" t="s">
        <v>88</v>
      </c>
      <c r="K88" s="184">
        <f t="shared" ref="K88" si="60">$P$35</f>
        <v>0</v>
      </c>
      <c r="L88" s="184">
        <v>1</v>
      </c>
      <c r="M88" s="191">
        <f t="shared" si="54"/>
        <v>0</v>
      </c>
      <c r="N88" s="191"/>
      <c r="O88" s="187">
        <f t="shared" si="17"/>
        <v>0</v>
      </c>
      <c r="P88" s="263"/>
    </row>
    <row r="89" spans="1:16" s="26" customFormat="1" ht="33" thickBot="1">
      <c r="B89" s="91" t="s">
        <v>92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46" t="s">
        <v>75</v>
      </c>
      <c r="B90" s="347"/>
      <c r="C90" s="347"/>
      <c r="D90" s="347"/>
      <c r="E90" s="348"/>
      <c r="F90" s="84" t="s">
        <v>76</v>
      </c>
      <c r="G90" s="84" t="s">
        <v>77</v>
      </c>
      <c r="H90" s="356" t="s">
        <v>78</v>
      </c>
      <c r="I90" s="357"/>
      <c r="J90" s="85" t="s">
        <v>52</v>
      </c>
      <c r="K90" s="84" t="s">
        <v>79</v>
      </c>
      <c r="L90" s="84" t="s">
        <v>80</v>
      </c>
      <c r="M90" s="86" t="s">
        <v>81</v>
      </c>
      <c r="N90" s="86" t="s">
        <v>82</v>
      </c>
      <c r="O90" s="86" t="s">
        <v>83</v>
      </c>
      <c r="P90" s="86" t="s">
        <v>84</v>
      </c>
    </row>
    <row r="91" spans="1:16" s="34" customFormat="1" ht="32.5" hidden="1">
      <c r="A91" s="190">
        <v>1</v>
      </c>
      <c r="B91" s="359" t="s">
        <v>93</v>
      </c>
      <c r="C91" s="349"/>
      <c r="D91" s="349"/>
      <c r="E91" s="349"/>
      <c r="F91" s="408" t="s">
        <v>90</v>
      </c>
      <c r="G91" s="412" t="s">
        <v>94</v>
      </c>
      <c r="H91" s="407" t="str">
        <f t="shared" ref="H91" si="61">$D$18</f>
        <v>BLACK</v>
      </c>
      <c r="I91" s="321" t="str">
        <f t="shared" ref="I91:I126" si="62">$E$47</f>
        <v>BLACK</v>
      </c>
      <c r="J91" s="184" t="s">
        <v>156</v>
      </c>
      <c r="K91" s="184">
        <f t="shared" ref="K91:K123" si="63">$P$20</f>
        <v>0</v>
      </c>
      <c r="L91" s="184">
        <v>2</v>
      </c>
      <c r="M91" s="184">
        <f t="shared" ref="M91:M118" si="64">K91*L91</f>
        <v>0</v>
      </c>
      <c r="N91" s="191"/>
      <c r="O91" s="187">
        <f t="shared" ref="O91:O131" si="65">ROUNDUP(N91+M91,0)</f>
        <v>0</v>
      </c>
      <c r="P91" s="243"/>
    </row>
    <row r="92" spans="1:16" s="34" customFormat="1" ht="98.25" customHeight="1">
      <c r="A92" s="190">
        <v>1</v>
      </c>
      <c r="B92" s="359" t="s">
        <v>93</v>
      </c>
      <c r="C92" s="349"/>
      <c r="D92" s="349"/>
      <c r="E92" s="349"/>
      <c r="F92" s="410"/>
      <c r="G92" s="414"/>
      <c r="H92" s="407" t="str">
        <f t="shared" ref="H92" si="66">$D$23</f>
        <v>GREY HEATHER</v>
      </c>
      <c r="I92" s="321" t="str">
        <f t="shared" si="62"/>
        <v>BLACK</v>
      </c>
      <c r="J92" s="184" t="s">
        <v>156</v>
      </c>
      <c r="K92" s="184">
        <f t="shared" ref="K92:K124" si="67">$P$25</f>
        <v>769</v>
      </c>
      <c r="L92" s="184">
        <v>2</v>
      </c>
      <c r="M92" s="184">
        <f t="shared" si="64"/>
        <v>1538</v>
      </c>
      <c r="N92" s="191"/>
      <c r="O92" s="187">
        <f t="shared" si="65"/>
        <v>1538</v>
      </c>
      <c r="P92" s="243" t="s">
        <v>157</v>
      </c>
    </row>
    <row r="93" spans="1:16" s="34" customFormat="1" ht="32.5" hidden="1">
      <c r="A93" s="190">
        <v>1</v>
      </c>
      <c r="B93" s="359" t="s">
        <v>93</v>
      </c>
      <c r="C93" s="349"/>
      <c r="D93" s="349"/>
      <c r="E93" s="349"/>
      <c r="F93" s="410"/>
      <c r="G93" s="414"/>
      <c r="H93" s="407" t="str">
        <f t="shared" ref="H93" si="68">$D$28</f>
        <v>WASHED BURGUNDY</v>
      </c>
      <c r="I93" s="321" t="str">
        <f t="shared" si="62"/>
        <v>BLACK</v>
      </c>
      <c r="J93" s="184" t="s">
        <v>156</v>
      </c>
      <c r="K93" s="184">
        <f t="shared" ref="K93" si="69">$P$30</f>
        <v>0</v>
      </c>
      <c r="L93" s="184">
        <v>2</v>
      </c>
      <c r="M93" s="184">
        <f t="shared" si="64"/>
        <v>0</v>
      </c>
      <c r="N93" s="191"/>
      <c r="O93" s="187">
        <f t="shared" si="65"/>
        <v>0</v>
      </c>
      <c r="P93" s="243"/>
    </row>
    <row r="94" spans="1:16" s="34" customFormat="1" ht="32.5" hidden="1">
      <c r="A94" s="190">
        <v>1</v>
      </c>
      <c r="B94" s="359" t="s">
        <v>93</v>
      </c>
      <c r="C94" s="349"/>
      <c r="D94" s="349"/>
      <c r="E94" s="349"/>
      <c r="F94" s="411"/>
      <c r="G94" s="415"/>
      <c r="H94" s="407" t="str">
        <f t="shared" ref="H94" si="70">$D$33</f>
        <v>LIME</v>
      </c>
      <c r="I94" s="321" t="str">
        <f t="shared" si="62"/>
        <v>BLACK</v>
      </c>
      <c r="J94" s="184" t="s">
        <v>156</v>
      </c>
      <c r="K94" s="184">
        <f t="shared" ref="K94" si="71">$P$35</f>
        <v>0</v>
      </c>
      <c r="L94" s="184">
        <v>2</v>
      </c>
      <c r="M94" s="184">
        <f t="shared" si="64"/>
        <v>0</v>
      </c>
      <c r="N94" s="191"/>
      <c r="O94" s="187">
        <f t="shared" si="65"/>
        <v>0</v>
      </c>
      <c r="P94" s="243"/>
    </row>
    <row r="95" spans="1:16" s="34" customFormat="1" ht="32.5" hidden="1">
      <c r="A95" s="190">
        <v>2</v>
      </c>
      <c r="B95" s="318" t="s">
        <v>95</v>
      </c>
      <c r="C95" s="319"/>
      <c r="D95" s="319"/>
      <c r="E95" s="320"/>
      <c r="F95" s="408" t="s">
        <v>90</v>
      </c>
      <c r="G95" s="412" t="s">
        <v>94</v>
      </c>
      <c r="H95" s="407" t="str">
        <f t="shared" ref="H95:H123" si="72">$D$18</f>
        <v>BLACK</v>
      </c>
      <c r="I95" s="321" t="str">
        <f t="shared" si="62"/>
        <v>BLACK</v>
      </c>
      <c r="J95" s="184" t="s">
        <v>156</v>
      </c>
      <c r="K95" s="184">
        <f t="shared" si="63"/>
        <v>0</v>
      </c>
      <c r="L95" s="192">
        <f>L107*2</f>
        <v>0.08</v>
      </c>
      <c r="M95" s="184">
        <f t="shared" si="64"/>
        <v>0</v>
      </c>
      <c r="N95" s="191"/>
      <c r="O95" s="187">
        <f t="shared" si="65"/>
        <v>0</v>
      </c>
      <c r="P95" s="243"/>
    </row>
    <row r="96" spans="1:16" s="34" customFormat="1" ht="98.25" customHeight="1">
      <c r="A96" s="190">
        <v>2</v>
      </c>
      <c r="B96" s="318" t="s">
        <v>95</v>
      </c>
      <c r="C96" s="319"/>
      <c r="D96" s="319"/>
      <c r="E96" s="320"/>
      <c r="F96" s="410"/>
      <c r="G96" s="414"/>
      <c r="H96" s="407" t="str">
        <f t="shared" ref="H96:H124" si="73">$D$23</f>
        <v>GREY HEATHER</v>
      </c>
      <c r="I96" s="321" t="str">
        <f t="shared" si="62"/>
        <v>BLACK</v>
      </c>
      <c r="J96" s="184" t="s">
        <v>156</v>
      </c>
      <c r="K96" s="184">
        <f t="shared" si="67"/>
        <v>769</v>
      </c>
      <c r="L96" s="192">
        <f>L108*2</f>
        <v>0.08</v>
      </c>
      <c r="M96" s="184">
        <f t="shared" si="64"/>
        <v>61.52</v>
      </c>
      <c r="N96" s="191"/>
      <c r="O96" s="187">
        <f t="shared" si="65"/>
        <v>62</v>
      </c>
      <c r="P96" s="243" t="s">
        <v>157</v>
      </c>
    </row>
    <row r="97" spans="1:16" s="34" customFormat="1" ht="32.5" hidden="1">
      <c r="A97" s="190">
        <v>2</v>
      </c>
      <c r="B97" s="318" t="s">
        <v>95</v>
      </c>
      <c r="C97" s="319"/>
      <c r="D97" s="319"/>
      <c r="E97" s="320"/>
      <c r="F97" s="410"/>
      <c r="G97" s="414"/>
      <c r="H97" s="407" t="str">
        <f t="shared" ref="H97:H121" si="74">$D$28</f>
        <v>WASHED BURGUNDY</v>
      </c>
      <c r="I97" s="321" t="str">
        <f t="shared" si="62"/>
        <v>BLACK</v>
      </c>
      <c r="J97" s="184" t="s">
        <v>156</v>
      </c>
      <c r="K97" s="184">
        <f t="shared" ref="K97:K125" si="75">$P$30</f>
        <v>0</v>
      </c>
      <c r="L97" s="192">
        <f>L109*2</f>
        <v>0.08</v>
      </c>
      <c r="M97" s="184">
        <f t="shared" si="64"/>
        <v>0</v>
      </c>
      <c r="N97" s="191"/>
      <c r="O97" s="187">
        <f t="shared" si="65"/>
        <v>0</v>
      </c>
      <c r="P97" s="243"/>
    </row>
    <row r="98" spans="1:16" s="34" customFormat="1" ht="32.5" hidden="1">
      <c r="A98" s="190">
        <v>2</v>
      </c>
      <c r="B98" s="318" t="s">
        <v>95</v>
      </c>
      <c r="C98" s="319"/>
      <c r="D98" s="319"/>
      <c r="E98" s="320"/>
      <c r="F98" s="411"/>
      <c r="G98" s="415"/>
      <c r="H98" s="407" t="str">
        <f t="shared" ref="H98:H122" si="76">$D$33</f>
        <v>LIME</v>
      </c>
      <c r="I98" s="321" t="str">
        <f t="shared" si="62"/>
        <v>BLACK</v>
      </c>
      <c r="J98" s="184" t="s">
        <v>156</v>
      </c>
      <c r="K98" s="184">
        <f t="shared" ref="K98:K126" si="77">$P$35</f>
        <v>0</v>
      </c>
      <c r="L98" s="192">
        <f>L110*2</f>
        <v>0.08</v>
      </c>
      <c r="M98" s="184">
        <f t="shared" si="64"/>
        <v>0</v>
      </c>
      <c r="N98" s="191"/>
      <c r="O98" s="187">
        <f t="shared" si="65"/>
        <v>0</v>
      </c>
      <c r="P98" s="243"/>
    </row>
    <row r="99" spans="1:16" s="34" customFormat="1" ht="32.5" hidden="1">
      <c r="A99" s="190">
        <v>3</v>
      </c>
      <c r="B99" s="318" t="s">
        <v>96</v>
      </c>
      <c r="C99" s="319"/>
      <c r="D99" s="319"/>
      <c r="E99" s="320"/>
      <c r="F99" s="408" t="s">
        <v>97</v>
      </c>
      <c r="G99" s="412" t="s">
        <v>98</v>
      </c>
      <c r="H99" s="407" t="str">
        <f t="shared" si="72"/>
        <v>BLACK</v>
      </c>
      <c r="I99" s="321" t="str">
        <f t="shared" si="62"/>
        <v>BLACK</v>
      </c>
      <c r="J99" s="184" t="s">
        <v>156</v>
      </c>
      <c r="K99" s="184">
        <f t="shared" si="63"/>
        <v>0</v>
      </c>
      <c r="L99" s="184">
        <v>1</v>
      </c>
      <c r="M99" s="184">
        <f t="shared" si="64"/>
        <v>0</v>
      </c>
      <c r="N99" s="191"/>
      <c r="O99" s="187">
        <f t="shared" si="65"/>
        <v>0</v>
      </c>
      <c r="P99" s="243"/>
    </row>
    <row r="100" spans="1:16" s="34" customFormat="1" ht="98.25" customHeight="1">
      <c r="A100" s="190">
        <v>3</v>
      </c>
      <c r="B100" s="318" t="s">
        <v>96</v>
      </c>
      <c r="C100" s="319"/>
      <c r="D100" s="319"/>
      <c r="E100" s="320"/>
      <c r="F100" s="410"/>
      <c r="G100" s="414"/>
      <c r="H100" s="407" t="str">
        <f t="shared" si="73"/>
        <v>GREY HEATHER</v>
      </c>
      <c r="I100" s="321" t="str">
        <f t="shared" si="62"/>
        <v>BLACK</v>
      </c>
      <c r="J100" s="184" t="s">
        <v>156</v>
      </c>
      <c r="K100" s="184">
        <f t="shared" si="67"/>
        <v>769</v>
      </c>
      <c r="L100" s="184">
        <v>1</v>
      </c>
      <c r="M100" s="184">
        <f t="shared" si="64"/>
        <v>769</v>
      </c>
      <c r="N100" s="191"/>
      <c r="O100" s="187">
        <f t="shared" si="65"/>
        <v>769</v>
      </c>
      <c r="P100" s="243"/>
    </row>
    <row r="101" spans="1:16" s="34" customFormat="1" ht="32.5" hidden="1">
      <c r="A101" s="190">
        <v>3</v>
      </c>
      <c r="B101" s="318" t="s">
        <v>96</v>
      </c>
      <c r="C101" s="319"/>
      <c r="D101" s="319"/>
      <c r="E101" s="320"/>
      <c r="F101" s="410"/>
      <c r="G101" s="414"/>
      <c r="H101" s="407" t="str">
        <f t="shared" si="74"/>
        <v>WASHED BURGUNDY</v>
      </c>
      <c r="I101" s="321" t="str">
        <f t="shared" si="62"/>
        <v>BLACK</v>
      </c>
      <c r="J101" s="184" t="s">
        <v>156</v>
      </c>
      <c r="K101" s="184">
        <f t="shared" si="75"/>
        <v>0</v>
      </c>
      <c r="L101" s="184">
        <v>1</v>
      </c>
      <c r="M101" s="184">
        <f t="shared" si="64"/>
        <v>0</v>
      </c>
      <c r="N101" s="191"/>
      <c r="O101" s="187">
        <f t="shared" si="65"/>
        <v>0</v>
      </c>
      <c r="P101" s="243"/>
    </row>
    <row r="102" spans="1:16" s="34" customFormat="1" ht="32.5" hidden="1">
      <c r="A102" s="190">
        <v>3</v>
      </c>
      <c r="B102" s="318" t="s">
        <v>96</v>
      </c>
      <c r="C102" s="319"/>
      <c r="D102" s="319"/>
      <c r="E102" s="320"/>
      <c r="F102" s="411"/>
      <c r="G102" s="415"/>
      <c r="H102" s="407" t="str">
        <f t="shared" si="76"/>
        <v>LIME</v>
      </c>
      <c r="I102" s="321" t="str">
        <f t="shared" si="62"/>
        <v>BLACK</v>
      </c>
      <c r="J102" s="184" t="s">
        <v>156</v>
      </c>
      <c r="K102" s="184">
        <f t="shared" si="77"/>
        <v>0</v>
      </c>
      <c r="L102" s="184">
        <v>1</v>
      </c>
      <c r="M102" s="184">
        <f t="shared" si="64"/>
        <v>0</v>
      </c>
      <c r="N102" s="191"/>
      <c r="O102" s="187">
        <f t="shared" si="65"/>
        <v>0</v>
      </c>
      <c r="P102" s="243"/>
    </row>
    <row r="103" spans="1:16" s="34" customFormat="1" ht="32.5" hidden="1">
      <c r="A103" s="190">
        <v>4</v>
      </c>
      <c r="B103" s="318" t="s">
        <v>99</v>
      </c>
      <c r="C103" s="319"/>
      <c r="D103" s="319"/>
      <c r="E103" s="320"/>
      <c r="F103" s="182" t="s">
        <v>100</v>
      </c>
      <c r="G103" s="182"/>
      <c r="H103" s="407" t="str">
        <f t="shared" si="72"/>
        <v>BLACK</v>
      </c>
      <c r="I103" s="321" t="str">
        <f t="shared" si="62"/>
        <v>BLACK</v>
      </c>
      <c r="J103" s="184" t="s">
        <v>156</v>
      </c>
      <c r="K103" s="184">
        <f t="shared" si="63"/>
        <v>0</v>
      </c>
      <c r="L103" s="184">
        <v>1</v>
      </c>
      <c r="M103" s="184">
        <f t="shared" si="64"/>
        <v>0</v>
      </c>
      <c r="N103" s="191"/>
      <c r="O103" s="187">
        <f t="shared" si="65"/>
        <v>0</v>
      </c>
      <c r="P103" s="243"/>
    </row>
    <row r="104" spans="1:16" s="34" customFormat="1" ht="63.75" customHeight="1">
      <c r="A104" s="190">
        <v>4</v>
      </c>
      <c r="B104" s="318" t="s">
        <v>99</v>
      </c>
      <c r="C104" s="319"/>
      <c r="D104" s="319"/>
      <c r="E104" s="320"/>
      <c r="F104" s="182" t="s">
        <v>100</v>
      </c>
      <c r="G104" s="182"/>
      <c r="H104" s="407" t="str">
        <f t="shared" si="73"/>
        <v>GREY HEATHER</v>
      </c>
      <c r="I104" s="321" t="str">
        <f t="shared" si="62"/>
        <v>BLACK</v>
      </c>
      <c r="J104" s="184" t="s">
        <v>156</v>
      </c>
      <c r="K104" s="184">
        <f t="shared" si="67"/>
        <v>769</v>
      </c>
      <c r="L104" s="184">
        <v>1</v>
      </c>
      <c r="M104" s="184">
        <f t="shared" si="64"/>
        <v>769</v>
      </c>
      <c r="N104" s="191"/>
      <c r="O104" s="187">
        <f t="shared" si="65"/>
        <v>769</v>
      </c>
      <c r="P104" s="243"/>
    </row>
    <row r="105" spans="1:16" s="34" customFormat="1" ht="32.5" hidden="1">
      <c r="A105" s="190">
        <v>4</v>
      </c>
      <c r="B105" s="318" t="s">
        <v>99</v>
      </c>
      <c r="C105" s="319"/>
      <c r="D105" s="319"/>
      <c r="E105" s="320"/>
      <c r="F105" s="182" t="s">
        <v>100</v>
      </c>
      <c r="G105" s="182"/>
      <c r="H105" s="407" t="str">
        <f t="shared" si="74"/>
        <v>WASHED BURGUNDY</v>
      </c>
      <c r="I105" s="321" t="str">
        <f t="shared" si="62"/>
        <v>BLACK</v>
      </c>
      <c r="J105" s="184" t="s">
        <v>156</v>
      </c>
      <c r="K105" s="184">
        <f t="shared" si="75"/>
        <v>0</v>
      </c>
      <c r="L105" s="184">
        <v>1</v>
      </c>
      <c r="M105" s="184">
        <f t="shared" si="64"/>
        <v>0</v>
      </c>
      <c r="N105" s="191"/>
      <c r="O105" s="187">
        <f t="shared" si="65"/>
        <v>0</v>
      </c>
      <c r="P105" s="243"/>
    </row>
    <row r="106" spans="1:16" s="34" customFormat="1" ht="32.5" hidden="1">
      <c r="A106" s="190">
        <v>4</v>
      </c>
      <c r="B106" s="318" t="s">
        <v>99</v>
      </c>
      <c r="C106" s="319"/>
      <c r="D106" s="319"/>
      <c r="E106" s="320"/>
      <c r="F106" s="182" t="s">
        <v>100</v>
      </c>
      <c r="G106" s="182"/>
      <c r="H106" s="407" t="str">
        <f t="shared" si="76"/>
        <v>LIME</v>
      </c>
      <c r="I106" s="321" t="str">
        <f t="shared" si="62"/>
        <v>BLACK</v>
      </c>
      <c r="J106" s="184" t="s">
        <v>156</v>
      </c>
      <c r="K106" s="184">
        <f t="shared" si="77"/>
        <v>0</v>
      </c>
      <c r="L106" s="184">
        <v>1</v>
      </c>
      <c r="M106" s="184">
        <f t="shared" si="64"/>
        <v>0</v>
      </c>
      <c r="N106" s="191"/>
      <c r="O106" s="187">
        <f t="shared" si="65"/>
        <v>0</v>
      </c>
      <c r="P106" s="243"/>
    </row>
    <row r="107" spans="1:16" s="34" customFormat="1" ht="32.5" hidden="1">
      <c r="A107" s="190">
        <v>5</v>
      </c>
      <c r="B107" s="359" t="s">
        <v>101</v>
      </c>
      <c r="C107" s="349"/>
      <c r="D107" s="349"/>
      <c r="E107" s="349"/>
      <c r="F107" s="182" t="s">
        <v>102</v>
      </c>
      <c r="G107" s="182"/>
      <c r="H107" s="407" t="str">
        <f t="shared" si="72"/>
        <v>BLACK</v>
      </c>
      <c r="I107" s="321" t="str">
        <f t="shared" si="62"/>
        <v>BLACK</v>
      </c>
      <c r="J107" s="184" t="s">
        <v>156</v>
      </c>
      <c r="K107" s="184">
        <f t="shared" si="63"/>
        <v>0</v>
      </c>
      <c r="L107" s="192">
        <f>1/25</f>
        <v>0.04</v>
      </c>
      <c r="M107" s="184">
        <f t="shared" si="64"/>
        <v>0</v>
      </c>
      <c r="N107" s="191"/>
      <c r="O107" s="187">
        <f t="shared" si="65"/>
        <v>0</v>
      </c>
      <c r="P107" s="243"/>
    </row>
    <row r="108" spans="1:16" s="34" customFormat="1" ht="63.75" customHeight="1">
      <c r="A108" s="190">
        <v>5</v>
      </c>
      <c r="B108" s="359" t="s">
        <v>101</v>
      </c>
      <c r="C108" s="349"/>
      <c r="D108" s="349"/>
      <c r="E108" s="349"/>
      <c r="F108" s="182" t="s">
        <v>102</v>
      </c>
      <c r="G108" s="182"/>
      <c r="H108" s="407" t="str">
        <f t="shared" si="73"/>
        <v>GREY HEATHER</v>
      </c>
      <c r="I108" s="321" t="str">
        <f t="shared" si="62"/>
        <v>BLACK</v>
      </c>
      <c r="J108" s="184" t="s">
        <v>156</v>
      </c>
      <c r="K108" s="184">
        <f t="shared" si="67"/>
        <v>769</v>
      </c>
      <c r="L108" s="192">
        <f t="shared" ref="L108:L110" si="78">1/25</f>
        <v>0.04</v>
      </c>
      <c r="M108" s="184">
        <f t="shared" si="64"/>
        <v>30.76</v>
      </c>
      <c r="N108" s="191"/>
      <c r="O108" s="187">
        <f t="shared" si="65"/>
        <v>31</v>
      </c>
      <c r="P108" s="243"/>
    </row>
    <row r="109" spans="1:16" s="34" customFormat="1" ht="32.5" hidden="1">
      <c r="A109" s="190">
        <v>5</v>
      </c>
      <c r="B109" s="359" t="s">
        <v>101</v>
      </c>
      <c r="C109" s="349"/>
      <c r="D109" s="349"/>
      <c r="E109" s="349"/>
      <c r="F109" s="182" t="s">
        <v>102</v>
      </c>
      <c r="G109" s="182"/>
      <c r="H109" s="407" t="str">
        <f t="shared" si="74"/>
        <v>WASHED BURGUNDY</v>
      </c>
      <c r="I109" s="321" t="str">
        <f t="shared" si="62"/>
        <v>BLACK</v>
      </c>
      <c r="J109" s="184" t="s">
        <v>156</v>
      </c>
      <c r="K109" s="184">
        <f t="shared" si="75"/>
        <v>0</v>
      </c>
      <c r="L109" s="192">
        <f t="shared" si="78"/>
        <v>0.04</v>
      </c>
      <c r="M109" s="184">
        <f t="shared" si="64"/>
        <v>0</v>
      </c>
      <c r="N109" s="191"/>
      <c r="O109" s="187">
        <f t="shared" si="65"/>
        <v>0</v>
      </c>
      <c r="P109" s="243"/>
    </row>
    <row r="110" spans="1:16" s="34" customFormat="1" ht="32.5" hidden="1">
      <c r="A110" s="190">
        <v>5</v>
      </c>
      <c r="B110" s="359" t="s">
        <v>101</v>
      </c>
      <c r="C110" s="349"/>
      <c r="D110" s="349"/>
      <c r="E110" s="349"/>
      <c r="F110" s="182" t="s">
        <v>102</v>
      </c>
      <c r="G110" s="182"/>
      <c r="H110" s="407" t="str">
        <f t="shared" si="76"/>
        <v>LIME</v>
      </c>
      <c r="I110" s="321" t="str">
        <f t="shared" si="62"/>
        <v>BLACK</v>
      </c>
      <c r="J110" s="184" t="s">
        <v>156</v>
      </c>
      <c r="K110" s="184">
        <f t="shared" si="77"/>
        <v>0</v>
      </c>
      <c r="L110" s="192">
        <f t="shared" si="78"/>
        <v>0.04</v>
      </c>
      <c r="M110" s="184">
        <f t="shared" si="64"/>
        <v>0</v>
      </c>
      <c r="N110" s="191"/>
      <c r="O110" s="187">
        <f t="shared" si="65"/>
        <v>0</v>
      </c>
      <c r="P110" s="243"/>
    </row>
    <row r="111" spans="1:16" s="34" customFormat="1" ht="32.5" hidden="1">
      <c r="A111" s="190">
        <v>6</v>
      </c>
      <c r="B111" s="359" t="s">
        <v>103</v>
      </c>
      <c r="C111" s="349"/>
      <c r="D111" s="349"/>
      <c r="E111" s="349"/>
      <c r="F111" s="182" t="s">
        <v>102</v>
      </c>
      <c r="G111" s="182"/>
      <c r="H111" s="407" t="str">
        <f t="shared" si="72"/>
        <v>BLACK</v>
      </c>
      <c r="I111" s="321" t="str">
        <f t="shared" si="62"/>
        <v>BLACK</v>
      </c>
      <c r="J111" s="184" t="s">
        <v>156</v>
      </c>
      <c r="K111" s="184">
        <f t="shared" si="63"/>
        <v>0</v>
      </c>
      <c r="L111" s="192">
        <f>L107*2</f>
        <v>0.08</v>
      </c>
      <c r="M111" s="184">
        <f t="shared" si="64"/>
        <v>0</v>
      </c>
      <c r="N111" s="191"/>
      <c r="O111" s="187">
        <f t="shared" si="65"/>
        <v>0</v>
      </c>
      <c r="P111" s="243"/>
    </row>
    <row r="112" spans="1:16" s="34" customFormat="1" ht="63.75" customHeight="1">
      <c r="A112" s="190">
        <v>6</v>
      </c>
      <c r="B112" s="359" t="s">
        <v>103</v>
      </c>
      <c r="C112" s="349"/>
      <c r="D112" s="349"/>
      <c r="E112" s="349"/>
      <c r="F112" s="182" t="s">
        <v>102</v>
      </c>
      <c r="G112" s="182"/>
      <c r="H112" s="407" t="str">
        <f t="shared" si="73"/>
        <v>GREY HEATHER</v>
      </c>
      <c r="I112" s="321" t="str">
        <f t="shared" si="62"/>
        <v>BLACK</v>
      </c>
      <c r="J112" s="184" t="s">
        <v>156</v>
      </c>
      <c r="K112" s="184">
        <f t="shared" si="67"/>
        <v>769</v>
      </c>
      <c r="L112" s="192">
        <f>L108*2</f>
        <v>0.08</v>
      </c>
      <c r="M112" s="184">
        <f t="shared" si="64"/>
        <v>61.52</v>
      </c>
      <c r="N112" s="191"/>
      <c r="O112" s="187">
        <f t="shared" si="65"/>
        <v>62</v>
      </c>
      <c r="P112" s="243"/>
    </row>
    <row r="113" spans="1:16" s="34" customFormat="1" ht="32.5" hidden="1">
      <c r="A113" s="190">
        <v>6</v>
      </c>
      <c r="B113" s="359" t="s">
        <v>103</v>
      </c>
      <c r="C113" s="349"/>
      <c r="D113" s="349"/>
      <c r="E113" s="349"/>
      <c r="F113" s="182" t="s">
        <v>102</v>
      </c>
      <c r="G113" s="182"/>
      <c r="H113" s="407" t="str">
        <f t="shared" si="74"/>
        <v>WASHED BURGUNDY</v>
      </c>
      <c r="I113" s="321" t="str">
        <f t="shared" si="62"/>
        <v>BLACK</v>
      </c>
      <c r="J113" s="184" t="s">
        <v>156</v>
      </c>
      <c r="K113" s="184">
        <f t="shared" si="75"/>
        <v>0</v>
      </c>
      <c r="L113" s="192">
        <f>L109*2</f>
        <v>0.08</v>
      </c>
      <c r="M113" s="184">
        <f t="shared" si="64"/>
        <v>0</v>
      </c>
      <c r="N113" s="191"/>
      <c r="O113" s="187">
        <f t="shared" si="65"/>
        <v>0</v>
      </c>
      <c r="P113" s="243"/>
    </row>
    <row r="114" spans="1:16" s="34" customFormat="1" ht="32.5" hidden="1">
      <c r="A114" s="190">
        <v>6</v>
      </c>
      <c r="B114" s="359" t="s">
        <v>103</v>
      </c>
      <c r="C114" s="349"/>
      <c r="D114" s="349"/>
      <c r="E114" s="349"/>
      <c r="F114" s="182" t="s">
        <v>102</v>
      </c>
      <c r="G114" s="182"/>
      <c r="H114" s="407" t="str">
        <f t="shared" si="76"/>
        <v>LIME</v>
      </c>
      <c r="I114" s="321" t="str">
        <f t="shared" si="62"/>
        <v>BLACK</v>
      </c>
      <c r="J114" s="184" t="s">
        <v>156</v>
      </c>
      <c r="K114" s="184">
        <f t="shared" si="77"/>
        <v>0</v>
      </c>
      <c r="L114" s="192">
        <f>L110*2</f>
        <v>0.08</v>
      </c>
      <c r="M114" s="184">
        <f t="shared" si="64"/>
        <v>0</v>
      </c>
      <c r="N114" s="191"/>
      <c r="O114" s="187">
        <f t="shared" si="65"/>
        <v>0</v>
      </c>
      <c r="P114" s="243"/>
    </row>
    <row r="115" spans="1:16" s="34" customFormat="1" ht="32.5" hidden="1">
      <c r="A115" s="190">
        <v>7</v>
      </c>
      <c r="B115" s="359" t="s">
        <v>104</v>
      </c>
      <c r="C115" s="349"/>
      <c r="D115" s="349"/>
      <c r="E115" s="349"/>
      <c r="F115" s="182" t="s">
        <v>100</v>
      </c>
      <c r="G115" s="182"/>
      <c r="H115" s="407" t="str">
        <f t="shared" si="72"/>
        <v>BLACK</v>
      </c>
      <c r="I115" s="321" t="str">
        <f t="shared" si="62"/>
        <v>BLACK</v>
      </c>
      <c r="J115" s="184" t="s">
        <v>156</v>
      </c>
      <c r="K115" s="184">
        <f t="shared" si="63"/>
        <v>0</v>
      </c>
      <c r="L115" s="192">
        <f>L107</f>
        <v>0.04</v>
      </c>
      <c r="M115" s="184">
        <f t="shared" si="64"/>
        <v>0</v>
      </c>
      <c r="N115" s="191"/>
      <c r="O115" s="187">
        <f t="shared" si="65"/>
        <v>0</v>
      </c>
      <c r="P115" s="243"/>
    </row>
    <row r="116" spans="1:16" s="34" customFormat="1" ht="63.75" customHeight="1">
      <c r="A116" s="190">
        <v>7</v>
      </c>
      <c r="B116" s="359" t="s">
        <v>104</v>
      </c>
      <c r="C116" s="349"/>
      <c r="D116" s="349"/>
      <c r="E116" s="349"/>
      <c r="F116" s="182" t="s">
        <v>100</v>
      </c>
      <c r="G116" s="182"/>
      <c r="H116" s="407" t="str">
        <f t="shared" si="73"/>
        <v>GREY HEATHER</v>
      </c>
      <c r="I116" s="321" t="str">
        <f t="shared" si="62"/>
        <v>BLACK</v>
      </c>
      <c r="J116" s="184" t="s">
        <v>156</v>
      </c>
      <c r="K116" s="184">
        <f t="shared" si="67"/>
        <v>769</v>
      </c>
      <c r="L116" s="192">
        <f>L108</f>
        <v>0.04</v>
      </c>
      <c r="M116" s="184">
        <f t="shared" si="64"/>
        <v>30.76</v>
      </c>
      <c r="N116" s="191"/>
      <c r="O116" s="187">
        <f t="shared" si="65"/>
        <v>31</v>
      </c>
      <c r="P116" s="243"/>
    </row>
    <row r="117" spans="1:16" s="34" customFormat="1" ht="32.5" hidden="1">
      <c r="A117" s="190">
        <v>7</v>
      </c>
      <c r="B117" s="359" t="s">
        <v>104</v>
      </c>
      <c r="C117" s="349"/>
      <c r="D117" s="349"/>
      <c r="E117" s="349"/>
      <c r="F117" s="182" t="s">
        <v>100</v>
      </c>
      <c r="G117" s="182"/>
      <c r="H117" s="407" t="str">
        <f t="shared" si="74"/>
        <v>WASHED BURGUNDY</v>
      </c>
      <c r="I117" s="321" t="str">
        <f t="shared" si="62"/>
        <v>BLACK</v>
      </c>
      <c r="J117" s="184" t="s">
        <v>156</v>
      </c>
      <c r="K117" s="184">
        <f t="shared" si="75"/>
        <v>0</v>
      </c>
      <c r="L117" s="192">
        <f>L109</f>
        <v>0.04</v>
      </c>
      <c r="M117" s="184">
        <f t="shared" si="64"/>
        <v>0</v>
      </c>
      <c r="N117" s="191"/>
      <c r="O117" s="187">
        <f t="shared" si="65"/>
        <v>0</v>
      </c>
      <c r="P117" s="243"/>
    </row>
    <row r="118" spans="1:16" s="34" customFormat="1" ht="32.5" hidden="1">
      <c r="A118" s="190">
        <v>7</v>
      </c>
      <c r="B118" s="359" t="s">
        <v>104</v>
      </c>
      <c r="C118" s="349"/>
      <c r="D118" s="349"/>
      <c r="E118" s="349"/>
      <c r="F118" s="182" t="s">
        <v>100</v>
      </c>
      <c r="G118" s="182"/>
      <c r="H118" s="407" t="str">
        <f t="shared" si="76"/>
        <v>LIME</v>
      </c>
      <c r="I118" s="321" t="str">
        <f t="shared" si="62"/>
        <v>BLACK</v>
      </c>
      <c r="J118" s="184" t="s">
        <v>156</v>
      </c>
      <c r="K118" s="184">
        <f t="shared" si="77"/>
        <v>0</v>
      </c>
      <c r="L118" s="192">
        <f>L110</f>
        <v>0.04</v>
      </c>
      <c r="M118" s="184">
        <f t="shared" si="64"/>
        <v>0</v>
      </c>
      <c r="N118" s="191"/>
      <c r="O118" s="187">
        <f t="shared" si="65"/>
        <v>0</v>
      </c>
      <c r="P118" s="243"/>
    </row>
    <row r="119" spans="1:16" s="34" customFormat="1" ht="32.5" hidden="1">
      <c r="A119" s="190">
        <v>8</v>
      </c>
      <c r="B119" s="318" t="s">
        <v>105</v>
      </c>
      <c r="C119" s="319"/>
      <c r="D119" s="319"/>
      <c r="E119" s="320"/>
      <c r="F119" s="182" t="s">
        <v>106</v>
      </c>
      <c r="G119" s="182"/>
      <c r="H119" s="407" t="str">
        <f t="shared" si="72"/>
        <v>BLACK</v>
      </c>
      <c r="I119" s="321" t="str">
        <f t="shared" si="62"/>
        <v>BLACK</v>
      </c>
      <c r="J119" s="184" t="s">
        <v>156</v>
      </c>
      <c r="K119" s="184">
        <f t="shared" si="63"/>
        <v>0</v>
      </c>
      <c r="L119" s="184">
        <v>1</v>
      </c>
      <c r="M119" s="184">
        <f>K119*L119</f>
        <v>0</v>
      </c>
      <c r="N119" s="191"/>
      <c r="O119" s="187">
        <f t="shared" si="65"/>
        <v>0</v>
      </c>
      <c r="P119" s="243"/>
    </row>
    <row r="120" spans="1:16" s="34" customFormat="1" ht="63.75" customHeight="1">
      <c r="A120" s="190">
        <v>8</v>
      </c>
      <c r="B120" s="359" t="s">
        <v>105</v>
      </c>
      <c r="C120" s="349"/>
      <c r="D120" s="349"/>
      <c r="E120" s="349"/>
      <c r="F120" s="182" t="s">
        <v>106</v>
      </c>
      <c r="G120" s="182"/>
      <c r="H120" s="407" t="str">
        <f t="shared" si="73"/>
        <v>GREY HEATHER</v>
      </c>
      <c r="I120" s="321" t="str">
        <f t="shared" si="62"/>
        <v>BLACK</v>
      </c>
      <c r="J120" s="184" t="s">
        <v>156</v>
      </c>
      <c r="K120" s="184">
        <f t="shared" si="67"/>
        <v>769</v>
      </c>
      <c r="L120" s="184">
        <v>1</v>
      </c>
      <c r="M120" s="184">
        <f t="shared" ref="M120:M131" si="79">K120*L120</f>
        <v>769</v>
      </c>
      <c r="N120" s="191"/>
      <c r="O120" s="187">
        <f t="shared" si="65"/>
        <v>769</v>
      </c>
      <c r="P120" s="243"/>
    </row>
    <row r="121" spans="1:16" s="34" customFormat="1" ht="32.5" hidden="1">
      <c r="A121" s="190">
        <v>8</v>
      </c>
      <c r="B121" s="359" t="s">
        <v>105</v>
      </c>
      <c r="C121" s="349"/>
      <c r="D121" s="349"/>
      <c r="E121" s="349"/>
      <c r="F121" s="182" t="s">
        <v>106</v>
      </c>
      <c r="G121" s="182"/>
      <c r="H121" s="407" t="str">
        <f t="shared" si="74"/>
        <v>WASHED BURGUNDY</v>
      </c>
      <c r="I121" s="321" t="str">
        <f t="shared" si="62"/>
        <v>BLACK</v>
      </c>
      <c r="J121" s="184" t="s">
        <v>156</v>
      </c>
      <c r="K121" s="184">
        <f t="shared" si="75"/>
        <v>0</v>
      </c>
      <c r="L121" s="184">
        <v>1</v>
      </c>
      <c r="M121" s="184">
        <f t="shared" si="79"/>
        <v>0</v>
      </c>
      <c r="N121" s="191"/>
      <c r="O121" s="187">
        <f t="shared" si="65"/>
        <v>0</v>
      </c>
      <c r="P121" s="243"/>
    </row>
    <row r="122" spans="1:16" s="34" customFormat="1" ht="32.5" hidden="1">
      <c r="A122" s="190">
        <v>8</v>
      </c>
      <c r="B122" s="359" t="s">
        <v>105</v>
      </c>
      <c r="C122" s="349"/>
      <c r="D122" s="349"/>
      <c r="E122" s="349"/>
      <c r="F122" s="182" t="s">
        <v>106</v>
      </c>
      <c r="G122" s="182"/>
      <c r="H122" s="407" t="str">
        <f t="shared" si="76"/>
        <v>LIME</v>
      </c>
      <c r="I122" s="321" t="str">
        <f t="shared" si="62"/>
        <v>BLACK</v>
      </c>
      <c r="J122" s="184" t="s">
        <v>156</v>
      </c>
      <c r="K122" s="184">
        <f t="shared" si="77"/>
        <v>0</v>
      </c>
      <c r="L122" s="184">
        <v>1</v>
      </c>
      <c r="M122" s="184">
        <f t="shared" si="79"/>
        <v>0</v>
      </c>
      <c r="N122" s="191"/>
      <c r="O122" s="187">
        <f t="shared" si="65"/>
        <v>0</v>
      </c>
      <c r="P122" s="243"/>
    </row>
    <row r="123" spans="1:16" s="34" customFormat="1" ht="32.5" hidden="1">
      <c r="A123" s="190">
        <v>9</v>
      </c>
      <c r="B123" s="359" t="s">
        <v>107</v>
      </c>
      <c r="C123" s="349"/>
      <c r="D123" s="349"/>
      <c r="E123" s="349"/>
      <c r="F123" s="182" t="s">
        <v>100</v>
      </c>
      <c r="G123" s="182"/>
      <c r="H123" s="407" t="str">
        <f t="shared" si="72"/>
        <v>BLACK</v>
      </c>
      <c r="I123" s="321" t="str">
        <f t="shared" si="62"/>
        <v>BLACK</v>
      </c>
      <c r="J123" s="184" t="s">
        <v>156</v>
      </c>
      <c r="K123" s="184">
        <f t="shared" si="63"/>
        <v>0</v>
      </c>
      <c r="L123" s="184">
        <v>1.1000000000000001</v>
      </c>
      <c r="M123" s="184">
        <f t="shared" si="79"/>
        <v>0</v>
      </c>
      <c r="N123" s="191"/>
      <c r="O123" s="187">
        <f t="shared" si="65"/>
        <v>0</v>
      </c>
      <c r="P123" s="243"/>
    </row>
    <row r="124" spans="1:16" s="34" customFormat="1" ht="63.75" customHeight="1">
      <c r="A124" s="190">
        <v>9</v>
      </c>
      <c r="B124" s="318" t="s">
        <v>107</v>
      </c>
      <c r="C124" s="319"/>
      <c r="D124" s="319"/>
      <c r="E124" s="320"/>
      <c r="F124" s="182" t="s">
        <v>100</v>
      </c>
      <c r="G124" s="182"/>
      <c r="H124" s="407" t="str">
        <f t="shared" si="73"/>
        <v>GREY HEATHER</v>
      </c>
      <c r="I124" s="321" t="str">
        <f t="shared" si="62"/>
        <v>BLACK</v>
      </c>
      <c r="J124" s="184" t="s">
        <v>156</v>
      </c>
      <c r="K124" s="184">
        <f t="shared" si="67"/>
        <v>769</v>
      </c>
      <c r="L124" s="184">
        <v>1.1000000000000001</v>
      </c>
      <c r="M124" s="184">
        <f t="shared" si="79"/>
        <v>845.90000000000009</v>
      </c>
      <c r="N124" s="191"/>
      <c r="O124" s="187">
        <f t="shared" si="65"/>
        <v>846</v>
      </c>
      <c r="P124" s="243"/>
    </row>
    <row r="125" spans="1:16" s="34" customFormat="1" ht="32.5" hidden="1">
      <c r="A125" s="190">
        <v>9</v>
      </c>
      <c r="B125" s="318" t="s">
        <v>107</v>
      </c>
      <c r="C125" s="319"/>
      <c r="D125" s="319"/>
      <c r="E125" s="320"/>
      <c r="F125" s="182" t="s">
        <v>100</v>
      </c>
      <c r="G125" s="182"/>
      <c r="H125" s="407" t="str">
        <f>$D$28</f>
        <v>WASHED BURGUNDY</v>
      </c>
      <c r="I125" s="321" t="str">
        <f t="shared" si="62"/>
        <v>BLACK</v>
      </c>
      <c r="J125" s="184" t="s">
        <v>156</v>
      </c>
      <c r="K125" s="184">
        <f t="shared" si="75"/>
        <v>0</v>
      </c>
      <c r="L125" s="184">
        <v>1.1000000000000001</v>
      </c>
      <c r="M125" s="184">
        <f t="shared" si="79"/>
        <v>0</v>
      </c>
      <c r="N125" s="191"/>
      <c r="O125" s="187">
        <f t="shared" si="65"/>
        <v>0</v>
      </c>
      <c r="P125" s="243"/>
    </row>
    <row r="126" spans="1:16" s="34" customFormat="1" ht="32.5" hidden="1">
      <c r="A126" s="190">
        <v>9</v>
      </c>
      <c r="B126" s="318" t="s">
        <v>107</v>
      </c>
      <c r="C126" s="319"/>
      <c r="D126" s="319"/>
      <c r="E126" s="320"/>
      <c r="F126" s="182" t="s">
        <v>100</v>
      </c>
      <c r="G126" s="182"/>
      <c r="H126" s="407" t="str">
        <f>$D$33</f>
        <v>LIME</v>
      </c>
      <c r="I126" s="321" t="str">
        <f t="shared" si="62"/>
        <v>BLACK</v>
      </c>
      <c r="J126" s="184" t="s">
        <v>156</v>
      </c>
      <c r="K126" s="184">
        <f t="shared" si="77"/>
        <v>0</v>
      </c>
      <c r="L126" s="184">
        <v>1.1000000000000001</v>
      </c>
      <c r="M126" s="184">
        <f t="shared" si="79"/>
        <v>0</v>
      </c>
      <c r="N126" s="191"/>
      <c r="O126" s="187">
        <f t="shared" si="65"/>
        <v>0</v>
      </c>
      <c r="P126" s="243"/>
    </row>
    <row r="127" spans="1:16" s="34" customFormat="1" ht="46.5" customHeight="1">
      <c r="A127" s="190">
        <v>10</v>
      </c>
      <c r="B127" s="359" t="s">
        <v>158</v>
      </c>
      <c r="C127" s="349"/>
      <c r="D127" s="349"/>
      <c r="E127" s="349"/>
      <c r="F127" s="420" t="s">
        <v>159</v>
      </c>
      <c r="G127" s="182"/>
      <c r="H127" s="421" t="s">
        <v>160</v>
      </c>
      <c r="I127" s="321"/>
      <c r="J127" s="184" t="s">
        <v>156</v>
      </c>
      <c r="K127" s="184">
        <v>9</v>
      </c>
      <c r="L127" s="192">
        <f>$L$107*2</f>
        <v>0.08</v>
      </c>
      <c r="M127" s="184">
        <f t="shared" si="79"/>
        <v>0.72</v>
      </c>
      <c r="N127" s="191"/>
      <c r="O127" s="187">
        <f t="shared" si="65"/>
        <v>1</v>
      </c>
      <c r="P127" s="243"/>
    </row>
    <row r="128" spans="1:16" s="34" customFormat="1" ht="46.5" customHeight="1">
      <c r="A128" s="190">
        <v>10</v>
      </c>
      <c r="B128" s="359" t="s">
        <v>158</v>
      </c>
      <c r="C128" s="349"/>
      <c r="D128" s="349"/>
      <c r="E128" s="349"/>
      <c r="F128" s="420"/>
      <c r="G128" s="182"/>
      <c r="H128" s="421" t="s">
        <v>161</v>
      </c>
      <c r="I128" s="321"/>
      <c r="J128" s="184" t="s">
        <v>156</v>
      </c>
      <c r="K128" s="184">
        <v>24</v>
      </c>
      <c r="L128" s="192">
        <f t="shared" ref="L128:L131" si="80">$L$107*2</f>
        <v>0.08</v>
      </c>
      <c r="M128" s="184">
        <f t="shared" si="79"/>
        <v>1.92</v>
      </c>
      <c r="N128" s="191"/>
      <c r="O128" s="187">
        <f t="shared" si="65"/>
        <v>2</v>
      </c>
      <c r="P128" s="243"/>
    </row>
    <row r="129" spans="1:16" s="34" customFormat="1" ht="46.5" customHeight="1">
      <c r="A129" s="190">
        <v>10</v>
      </c>
      <c r="B129" s="359" t="s">
        <v>158</v>
      </c>
      <c r="C129" s="349"/>
      <c r="D129" s="349"/>
      <c r="E129" s="349"/>
      <c r="F129" s="420"/>
      <c r="G129" s="182"/>
      <c r="H129" s="421" t="s">
        <v>162</v>
      </c>
      <c r="I129" s="321"/>
      <c r="J129" s="184" t="s">
        <v>156</v>
      </c>
      <c r="K129" s="184">
        <v>12</v>
      </c>
      <c r="L129" s="192">
        <f t="shared" si="80"/>
        <v>0.08</v>
      </c>
      <c r="M129" s="184">
        <f t="shared" si="79"/>
        <v>0.96</v>
      </c>
      <c r="N129" s="191"/>
      <c r="O129" s="187">
        <f t="shared" si="65"/>
        <v>1</v>
      </c>
      <c r="P129" s="243"/>
    </row>
    <row r="130" spans="1:16" s="34" customFormat="1" ht="46.5" customHeight="1">
      <c r="A130" s="190">
        <v>10</v>
      </c>
      <c r="B130" s="359" t="s">
        <v>158</v>
      </c>
      <c r="C130" s="349"/>
      <c r="D130" s="349"/>
      <c r="E130" s="349"/>
      <c r="F130" s="420"/>
      <c r="G130" s="182"/>
      <c r="H130" s="421">
        <v>41</v>
      </c>
      <c r="I130" s="321"/>
      <c r="J130" s="184" t="s">
        <v>156</v>
      </c>
      <c r="K130" s="184">
        <v>30</v>
      </c>
      <c r="L130" s="192">
        <f t="shared" si="80"/>
        <v>0.08</v>
      </c>
      <c r="M130" s="184">
        <f t="shared" si="79"/>
        <v>2.4</v>
      </c>
      <c r="N130" s="191"/>
      <c r="O130" s="187">
        <f t="shared" si="65"/>
        <v>3</v>
      </c>
      <c r="P130" s="243"/>
    </row>
    <row r="131" spans="1:16" s="34" customFormat="1" ht="46.5" customHeight="1">
      <c r="A131" s="190">
        <v>10</v>
      </c>
      <c r="B131" s="359" t="s">
        <v>158</v>
      </c>
      <c r="C131" s="349"/>
      <c r="D131" s="349"/>
      <c r="E131" s="349"/>
      <c r="F131" s="420"/>
      <c r="G131" s="182"/>
      <c r="H131" s="407">
        <v>42</v>
      </c>
      <c r="I131" s="321"/>
      <c r="J131" s="184" t="s">
        <v>156</v>
      </c>
      <c r="K131" s="184">
        <v>67</v>
      </c>
      <c r="L131" s="192">
        <f t="shared" si="80"/>
        <v>0.08</v>
      </c>
      <c r="M131" s="184">
        <f t="shared" si="79"/>
        <v>5.36</v>
      </c>
      <c r="N131" s="191"/>
      <c r="O131" s="187">
        <f t="shared" si="65"/>
        <v>6</v>
      </c>
      <c r="P131" s="243"/>
    </row>
    <row r="132" spans="1:16" s="15" customFormat="1" ht="32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108</v>
      </c>
      <c r="C133" s="88"/>
      <c r="D133" s="89"/>
      <c r="E133" s="89"/>
      <c r="F133" s="89"/>
      <c r="G133" s="90"/>
      <c r="H133" s="89"/>
      <c r="I133" s="89"/>
      <c r="J133" s="362" t="s">
        <v>109</v>
      </c>
      <c r="K133" s="362"/>
      <c r="L133" s="362"/>
      <c r="M133" s="362"/>
      <c r="N133" s="33"/>
      <c r="O133" s="33"/>
      <c r="P133" s="34"/>
    </row>
    <row r="134" spans="1:16" s="92" customFormat="1" ht="34.5" customHeight="1">
      <c r="A134" s="92">
        <v>1</v>
      </c>
      <c r="B134" s="94" t="s">
        <v>110</v>
      </c>
      <c r="C134" s="98" t="s">
        <v>111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63" t="s">
        <v>112</v>
      </c>
      <c r="C135" s="364"/>
      <c r="D135" s="364"/>
      <c r="E135" s="364"/>
      <c r="F135" s="364"/>
      <c r="G135" s="364"/>
      <c r="H135" s="364"/>
      <c r="I135" s="36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78</v>
      </c>
      <c r="C136" s="264" t="s">
        <v>163</v>
      </c>
      <c r="D136" s="422" t="s">
        <v>164</v>
      </c>
      <c r="E136" s="422"/>
      <c r="F136" s="422" t="s">
        <v>165</v>
      </c>
      <c r="G136" s="422"/>
      <c r="H136" s="422"/>
      <c r="I136" s="422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6" t="str">
        <f t="shared" ref="B137" si="81">$D$18</f>
        <v>BLACK</v>
      </c>
      <c r="C137" s="423" t="s">
        <v>166</v>
      </c>
      <c r="D137" s="425" t="s">
        <v>167</v>
      </c>
      <c r="E137" s="426"/>
      <c r="F137" s="427" t="s">
        <v>168</v>
      </c>
      <c r="G137" s="427"/>
      <c r="H137" s="427"/>
      <c r="I137" s="427"/>
      <c r="J137" s="35"/>
      <c r="K137" s="35"/>
      <c r="L137" s="35"/>
      <c r="M137" s="35"/>
      <c r="N137" s="35"/>
    </row>
    <row r="138" spans="1:16" s="15" customFormat="1" ht="65" hidden="1">
      <c r="A138" s="92"/>
      <c r="B138" s="196" t="str">
        <f t="shared" ref="B138" si="82">$D$23</f>
        <v>GREY HEATHER</v>
      </c>
      <c r="C138" s="424"/>
      <c r="D138" s="370" t="s">
        <v>169</v>
      </c>
      <c r="E138" s="372"/>
      <c r="F138" s="427" t="s">
        <v>170</v>
      </c>
      <c r="G138" s="427"/>
      <c r="H138" s="427"/>
      <c r="I138" s="427"/>
      <c r="J138" s="35"/>
      <c r="K138" s="35"/>
      <c r="L138" s="35"/>
      <c r="M138" s="35"/>
      <c r="N138" s="35"/>
    </row>
    <row r="139" spans="1:16" s="15" customFormat="1" ht="32.5" hidden="1"/>
    <row r="140" spans="1:16" s="15" customFormat="1" ht="32.5" hidden="1">
      <c r="A140" s="92"/>
      <c r="B140" s="363"/>
      <c r="C140" s="364"/>
      <c r="D140" s="366"/>
      <c r="E140" s="366"/>
      <c r="F140" s="366"/>
      <c r="G140" s="366"/>
      <c r="H140" s="366"/>
      <c r="I140" s="367"/>
      <c r="J140" s="35"/>
      <c r="K140" s="35"/>
    </row>
    <row r="141" spans="1:16" s="15" customFormat="1" ht="32.5" hidden="1">
      <c r="A141" s="92"/>
      <c r="B141" s="318"/>
      <c r="C141" s="320"/>
      <c r="D141" s="256" t="s">
        <v>31</v>
      </c>
      <c r="E141" s="256" t="s">
        <v>32</v>
      </c>
      <c r="F141" s="256" t="s">
        <v>33</v>
      </c>
      <c r="G141" s="256" t="s">
        <v>34</v>
      </c>
      <c r="H141" s="256" t="s">
        <v>35</v>
      </c>
      <c r="I141" s="256" t="s">
        <v>36</v>
      </c>
      <c r="J141" s="35"/>
    </row>
    <row r="142" spans="1:16" s="15" customFormat="1" ht="178.5" hidden="1" customHeight="1">
      <c r="A142" s="92"/>
      <c r="B142" s="368" t="s">
        <v>171</v>
      </c>
      <c r="C142" s="368"/>
      <c r="D142" s="265"/>
      <c r="E142" s="265">
        <v>2.2000000000000002</v>
      </c>
      <c r="F142" s="382">
        <v>3</v>
      </c>
      <c r="G142" s="383"/>
      <c r="H142" s="383"/>
      <c r="I142" s="38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5">
      <c r="A144" s="16">
        <v>2</v>
      </c>
      <c r="B144" s="94" t="s">
        <v>115</v>
      </c>
      <c r="C144" s="385" t="s">
        <v>172</v>
      </c>
      <c r="D144" s="385"/>
      <c r="E144" s="385"/>
      <c r="F144" s="385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5">
      <c r="A145" s="92"/>
      <c r="B145" s="363" t="s">
        <v>112</v>
      </c>
      <c r="C145" s="364"/>
      <c r="D145" s="364"/>
      <c r="E145" s="364"/>
      <c r="F145" s="364"/>
      <c r="G145" s="364"/>
      <c r="H145" s="364"/>
      <c r="I145" s="36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78</v>
      </c>
      <c r="C146" s="139" t="s">
        <v>173</v>
      </c>
      <c r="D146" s="139" t="s">
        <v>174</v>
      </c>
      <c r="E146" s="375" t="s">
        <v>113</v>
      </c>
      <c r="F146" s="376"/>
      <c r="G146" s="376"/>
      <c r="H146" s="376"/>
      <c r="I146" s="377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175</v>
      </c>
      <c r="D147" s="141" t="s">
        <v>176</v>
      </c>
      <c r="E147" s="370" t="s">
        <v>119</v>
      </c>
      <c r="F147" s="371"/>
      <c r="G147" s="371"/>
      <c r="H147" s="371"/>
      <c r="I147" s="372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175</v>
      </c>
      <c r="D148" s="141" t="s">
        <v>176</v>
      </c>
      <c r="E148" s="370" t="s">
        <v>177</v>
      </c>
      <c r="F148" s="371"/>
      <c r="G148" s="371"/>
      <c r="H148" s="371"/>
      <c r="I148" s="372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175</v>
      </c>
      <c r="D149" s="141" t="s">
        <v>176</v>
      </c>
      <c r="E149" s="370" t="s">
        <v>119</v>
      </c>
      <c r="F149" s="371"/>
      <c r="G149" s="371"/>
      <c r="H149" s="371"/>
      <c r="I149" s="372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175</v>
      </c>
      <c r="D150" s="141" t="s">
        <v>176</v>
      </c>
      <c r="E150" s="370" t="s">
        <v>119</v>
      </c>
      <c r="F150" s="371"/>
      <c r="G150" s="371"/>
      <c r="H150" s="371"/>
      <c r="I150" s="372"/>
      <c r="J150" s="35"/>
      <c r="K150" s="35"/>
      <c r="L150" s="35"/>
      <c r="M150" s="35"/>
      <c r="N150" s="35"/>
    </row>
    <row r="151" spans="1:16" s="15" customFormat="1" ht="32.5">
      <c r="A151" s="92"/>
      <c r="B151" s="363" t="s">
        <v>116</v>
      </c>
      <c r="C151" s="364"/>
      <c r="D151" s="366"/>
      <c r="E151" s="366"/>
      <c r="F151" s="366"/>
      <c r="G151" s="366"/>
      <c r="H151" s="366"/>
      <c r="I151" s="367"/>
      <c r="J151" s="35"/>
      <c r="K151" s="35"/>
    </row>
    <row r="152" spans="1:16" s="15" customFormat="1" ht="56.25" customHeight="1">
      <c r="A152" s="92"/>
      <c r="B152" s="318"/>
      <c r="C152" s="320"/>
      <c r="D152" s="256" t="s">
        <v>31</v>
      </c>
      <c r="E152" s="256" t="s">
        <v>32</v>
      </c>
      <c r="F152" s="256" t="s">
        <v>33</v>
      </c>
      <c r="G152" s="256" t="s">
        <v>34</v>
      </c>
      <c r="H152" s="256" t="s">
        <v>35</v>
      </c>
      <c r="I152" s="256" t="s">
        <v>36</v>
      </c>
      <c r="J152" s="35"/>
    </row>
    <row r="153" spans="1:16" s="15" customFormat="1" ht="111.75" customHeight="1">
      <c r="A153" s="92"/>
      <c r="B153" s="439" t="s">
        <v>178</v>
      </c>
      <c r="C153" s="440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39" t="s">
        <v>179</v>
      </c>
      <c r="C154" s="440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5">
      <c r="A156" s="16">
        <v>3</v>
      </c>
      <c r="B156" s="94" t="s">
        <v>117</v>
      </c>
      <c r="C156" s="18" t="s">
        <v>180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78</v>
      </c>
      <c r="C157" s="373" t="s">
        <v>181</v>
      </c>
      <c r="D157" s="441"/>
      <c r="E157" s="441"/>
      <c r="F157" s="441"/>
      <c r="G157" s="441"/>
      <c r="H157" s="441"/>
      <c r="I157" s="37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6" t="str">
        <f t="shared" ref="B158" si="83">$D$18</f>
        <v>BLACK</v>
      </c>
      <c r="C158" s="370" t="s">
        <v>182</v>
      </c>
      <c r="D158" s="371"/>
      <c r="E158" s="371"/>
      <c r="F158" s="371"/>
      <c r="G158" s="371"/>
      <c r="H158" s="371"/>
      <c r="I158" s="372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6" t="str">
        <f t="shared" ref="B159" si="84">$D$23</f>
        <v>GREY HEATHER</v>
      </c>
      <c r="C159" s="370" t="s">
        <v>183</v>
      </c>
      <c r="D159" s="371"/>
      <c r="E159" s="371"/>
      <c r="F159" s="371"/>
      <c r="G159" s="371"/>
      <c r="H159" s="371"/>
      <c r="I159" s="372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6" t="s">
        <v>184</v>
      </c>
      <c r="C160" s="428" t="s">
        <v>182</v>
      </c>
      <c r="D160" s="429"/>
      <c r="E160" s="429"/>
      <c r="F160" s="429"/>
      <c r="G160" s="429"/>
      <c r="H160" s="429"/>
      <c r="I160" s="430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6" t="s">
        <v>185</v>
      </c>
      <c r="C161" s="431"/>
      <c r="D161" s="432"/>
      <c r="E161" s="432"/>
      <c r="F161" s="432"/>
      <c r="G161" s="432"/>
      <c r="H161" s="432"/>
      <c r="I161" s="43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6" t="s">
        <v>137</v>
      </c>
      <c r="C162" s="434"/>
      <c r="D162" s="435"/>
      <c r="E162" s="435"/>
      <c r="F162" s="435"/>
      <c r="G162" s="435"/>
      <c r="H162" s="435"/>
      <c r="I162" s="436"/>
      <c r="J162" s="35"/>
      <c r="K162" s="35"/>
      <c r="L162" s="35"/>
      <c r="M162" s="35"/>
      <c r="N162" s="35"/>
    </row>
    <row r="163" spans="1:16" s="15" customFormat="1" ht="32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62" t="s">
        <v>120</v>
      </c>
      <c r="C164" s="362"/>
      <c r="D164" s="362"/>
      <c r="E164" s="36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121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122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123</v>
      </c>
      <c r="C167" s="92"/>
      <c r="D167" s="92"/>
      <c r="G167" s="35"/>
      <c r="M167" s="34"/>
      <c r="N167" s="33"/>
      <c r="O167" s="33"/>
      <c r="P167" s="34"/>
    </row>
    <row r="168" spans="1:16" s="18" customFormat="1" ht="32.5">
      <c r="A168" s="16"/>
      <c r="B168" s="257" t="s">
        <v>124</v>
      </c>
      <c r="C168" s="258" t="s">
        <v>32</v>
      </c>
      <c r="D168" s="258" t="s">
        <v>33</v>
      </c>
      <c r="E168" s="258" t="s">
        <v>34</v>
      </c>
      <c r="F168" s="258" t="s">
        <v>35</v>
      </c>
      <c r="G168" s="258" t="s">
        <v>36</v>
      </c>
      <c r="H168" s="258" t="s">
        <v>37</v>
      </c>
      <c r="L168" s="36"/>
      <c r="M168" s="37"/>
      <c r="N168" s="37"/>
      <c r="O168" s="36"/>
    </row>
    <row r="169" spans="1:16" s="18" customFormat="1" ht="50.15" customHeight="1">
      <c r="A169" s="16"/>
      <c r="B169" s="257" t="s">
        <v>125</v>
      </c>
      <c r="C169" s="187">
        <f>G42</f>
        <v>133</v>
      </c>
      <c r="D169" s="187">
        <f t="shared" ref="D169:G169" si="85">H42</f>
        <v>268</v>
      </c>
      <c r="E169" s="187">
        <f t="shared" si="85"/>
        <v>248</v>
      </c>
      <c r="F169" s="187">
        <f t="shared" si="85"/>
        <v>105</v>
      </c>
      <c r="G169" s="187">
        <f t="shared" si="85"/>
        <v>15</v>
      </c>
      <c r="H169" s="187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37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</row>
    <row r="171" spans="1:16" s="96" customFormat="1" ht="133.15" customHeight="1">
      <c r="G171" s="97"/>
    </row>
    <row r="172" spans="1:16" s="96" customFormat="1" ht="32.5">
      <c r="G172" s="97"/>
    </row>
    <row r="173" spans="1:16" s="96" customFormat="1" ht="32.5">
      <c r="G173" s="97"/>
    </row>
    <row r="174" spans="1:16" s="96" customFormat="1" ht="32.5">
      <c r="G174" s="97"/>
    </row>
    <row r="175" spans="1:16" s="96" customFormat="1" ht="32.5">
      <c r="G175" s="97"/>
    </row>
    <row r="176" spans="1:16" s="96" customFormat="1" ht="32.5">
      <c r="G176" s="97"/>
    </row>
    <row r="177" spans="7:7" s="96" customFormat="1" ht="32.5">
      <c r="G177" s="97"/>
    </row>
    <row r="178" spans="7:7" s="96" customFormat="1" ht="32.5">
      <c r="G178" s="97"/>
    </row>
    <row r="179" spans="7:7" s="96" customFormat="1" ht="32.5">
      <c r="G179" s="97"/>
    </row>
    <row r="180" spans="7:7" s="96" customFormat="1" ht="32.5">
      <c r="G180" s="97"/>
    </row>
    <row r="181" spans="7:7" s="96" customFormat="1" ht="32.5">
      <c r="G181" s="97"/>
    </row>
    <row r="182" spans="7:7" s="96" customFormat="1" ht="32.5">
      <c r="G182" s="97"/>
    </row>
    <row r="183" spans="7:7" s="96" customFormat="1" ht="32.5">
      <c r="G183" s="97"/>
    </row>
    <row r="184" spans="7:7" s="96" customFormat="1" ht="32.5">
      <c r="G184" s="97"/>
    </row>
    <row r="185" spans="7:7" s="96" customFormat="1" ht="32.5">
      <c r="G185" s="97"/>
    </row>
    <row r="186" spans="7:7" s="96" customFormat="1" ht="32.5">
      <c r="G186" s="97"/>
    </row>
    <row r="187" spans="7:7" s="96" customFormat="1" ht="32.5">
      <c r="G187" s="97"/>
    </row>
    <row r="188" spans="7:7" s="96" customFormat="1" ht="32.5">
      <c r="G188" s="97"/>
    </row>
    <row r="189" spans="7:7" s="96" customFormat="1" ht="32.5">
      <c r="G189" s="97"/>
    </row>
    <row r="190" spans="7:7" s="96" customFormat="1" ht="32.5">
      <c r="G190" s="97"/>
    </row>
    <row r="191" spans="7:7" s="96" customFormat="1" ht="32.5">
      <c r="G191" s="97"/>
    </row>
    <row r="192" spans="7:7" s="96" customFormat="1" ht="32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I27"/>
  <sheetViews>
    <sheetView view="pageBreakPreview" zoomScale="25" zoomScaleNormal="40" zoomScaleSheetLayoutView="25" zoomScalePageLayoutView="25" workbookViewId="0">
      <selection activeCell="B8" sqref="B8"/>
    </sheetView>
  </sheetViews>
  <sheetFormatPr defaultColWidth="9.26953125" defaultRowHeight="24"/>
  <cols>
    <col min="1" max="1" width="97.26953125" style="79" customWidth="1"/>
    <col min="2" max="2" width="191.7265625" style="80" customWidth="1"/>
    <col min="3" max="3" width="108.7265625" style="80" customWidth="1"/>
    <col min="4" max="16384" width="9.269531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R12-HD12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RCC WOMEN'S COTTON HOODIE</v>
      </c>
    </row>
    <row r="5" spans="1:9" s="74" customFormat="1" ht="76.150000000000006" customHeight="1">
      <c r="A5" s="180"/>
      <c r="B5" s="142" t="str">
        <f>'1. CUTTING DOCKET'!$D$20</f>
        <v>DARK NAVY</v>
      </c>
    </row>
    <row r="6" spans="1:9" s="77" customFormat="1" ht="69.75" customHeight="1">
      <c r="A6" s="144" t="s">
        <v>186</v>
      </c>
      <c r="B6" s="144" t="str">
        <f>'1. CUTTING DOCKET'!$E$49</f>
        <v>CAPTAIN BLUE</v>
      </c>
    </row>
    <row r="7" spans="1:9" s="77" customFormat="1" ht="105" customHeight="1">
      <c r="A7" s="181" t="s">
        <v>187</v>
      </c>
      <c r="B7" s="144" t="str">
        <f>'1. CUTTING DOCKET'!M11</f>
        <v>FRENCH TERRY100% ORGANIC COTTON 430 GSM</v>
      </c>
    </row>
    <row r="8" spans="1:9" s="77" customFormat="1" ht="376.5" customHeight="1">
      <c r="A8" s="145" t="str">
        <f>'1. CUTTING DOCKET'!D49</f>
        <v>VẢI CHÍNH</v>
      </c>
      <c r="B8" s="273"/>
      <c r="I8" s="78"/>
    </row>
    <row r="9" spans="1:9" s="77" customFormat="1" ht="184.9" customHeight="1">
      <c r="A9" s="144" t="str">
        <f>'1. CUTTING DOCKET'!B50</f>
        <v>VTK6002-4 RIB 2X2 97%ORGANIC COTTON 3%SPAN, 16'S/1CMOGC+55D/OP 445GSM; CW: 116CM</v>
      </c>
      <c r="B9" s="144" t="s">
        <v>264</v>
      </c>
    </row>
    <row r="10" spans="1:9" s="77" customFormat="1" ht="334.5" customHeight="1">
      <c r="A10" s="145" t="str">
        <f>'1. CUTTING DOCKET'!D50</f>
        <v>BO TAY/BO LAI</v>
      </c>
      <c r="B10" s="273"/>
      <c r="I10" s="78"/>
    </row>
    <row r="11" spans="1:9" s="77" customFormat="1" ht="153" customHeight="1">
      <c r="A11" s="144" t="str">
        <f>'1. CUTTING DOCKET'!B51</f>
        <v>VTK6210-1 SINGLE JERSEY 100% ORGANIC COTTON 20'SCM/1, 195GSM, CW: 185CM</v>
      </c>
      <c r="B11" s="144" t="str">
        <f>'1. CUTTING DOCKET'!E51</f>
        <v>CAPTAIN BLUE</v>
      </c>
    </row>
    <row r="12" spans="1:9" s="77" customFormat="1" ht="241.5" customHeight="1">
      <c r="A12" s="145" t="str">
        <f>'1. CUTTING DOCKET'!D51</f>
        <v>VIỀN CỔ SAU</v>
      </c>
      <c r="B12" s="273"/>
      <c r="I12" s="78"/>
    </row>
    <row r="13" spans="1:9" s="77" customFormat="1" ht="135" hidden="1" customHeight="1">
      <c r="A13" s="144" t="e">
        <f>'1. CUTTING DOCKET'!#REF!</f>
        <v>#REF!</v>
      </c>
      <c r="B13" s="144" t="e">
        <f>'1. CUTTING DOCKET'!#REF!</f>
        <v>#REF!</v>
      </c>
    </row>
    <row r="14" spans="1:9" s="77" customFormat="1" ht="409.6" hidden="1" customHeight="1">
      <c r="A14" s="145" t="e">
        <f>'1. CUTTING DOCKET'!#REF!</f>
        <v>#REF!</v>
      </c>
      <c r="B14" s="146"/>
      <c r="I14" s="78"/>
    </row>
    <row r="15" spans="1:9" s="77" customFormat="1" ht="74.25" customHeight="1">
      <c r="A15" s="144" t="s">
        <v>188</v>
      </c>
      <c r="B15" s="148" t="str">
        <f>'1. CUTTING DOCKET'!$F$67</f>
        <v>CAPTAIN BLUE</v>
      </c>
    </row>
    <row r="16" spans="1:9" s="77" customFormat="1" ht="169.5" customHeight="1">
      <c r="A16" s="145" t="str">
        <f>'1. CUTTING DOCKET'!B67</f>
        <v xml:space="preserve">CHỈ 40/2 MAY CHÍNH + VẮT SỔ + NHÃN CHÍNH </v>
      </c>
      <c r="B16" s="143"/>
    </row>
    <row r="17" spans="1:9" s="77" customFormat="1" ht="115.5" hidden="1" customHeight="1">
      <c r="A17" s="145" t="e">
        <f>'1. CUTTING DOCKET'!#REF!</f>
        <v>#REF!</v>
      </c>
      <c r="B17" s="143" t="e">
        <f>'1. CUTTING DOCKET'!#REF!</f>
        <v>#REF!</v>
      </c>
    </row>
    <row r="18" spans="1:9" s="77" customFormat="1" ht="90" customHeight="1">
      <c r="A18" s="144" t="str">
        <f>'1. CUTTING DOCKET'!B68</f>
        <v>NHÃN CHÍNH + SIZE</v>
      </c>
      <c r="B18" s="148" t="str">
        <f>'1. CUTTING DOCKET'!F68</f>
        <v>BLACK</v>
      </c>
    </row>
    <row r="19" spans="1:9" s="77" customFormat="1" ht="409.6" customHeight="1">
      <c r="A19" s="149" t="s">
        <v>252</v>
      </c>
      <c r="B19" s="237"/>
    </row>
    <row r="20" spans="1:9" s="77" customFormat="1" ht="91.9" customHeight="1">
      <c r="A20" s="144" t="s">
        <v>261</v>
      </c>
      <c r="B20" s="148" t="s">
        <v>262</v>
      </c>
    </row>
    <row r="21" spans="1:9" s="77" customFormat="1" ht="409.6" customHeight="1">
      <c r="A21" s="145" t="s">
        <v>271</v>
      </c>
      <c r="B21" s="240"/>
    </row>
    <row r="22" spans="1:9" s="77" customFormat="1" ht="91.9" customHeight="1">
      <c r="A22" s="144" t="s">
        <v>247</v>
      </c>
      <c r="B22" s="148" t="s">
        <v>39</v>
      </c>
    </row>
    <row r="23" spans="1:9" s="77" customFormat="1" ht="384.65" customHeight="1">
      <c r="A23" s="145" t="s">
        <v>257</v>
      </c>
      <c r="B23" s="240"/>
    </row>
    <row r="24" spans="1:9" s="77" customFormat="1" ht="74.25" customHeight="1">
      <c r="A24" s="144" t="s">
        <v>189</v>
      </c>
      <c r="B24" s="239" t="str">
        <f>'1. CUTTING DOCKET'!F70</f>
        <v>BLACK</v>
      </c>
    </row>
    <row r="25" spans="1:9" s="77" customFormat="1" ht="241.15" customHeight="1">
      <c r="A25" s="145" t="s">
        <v>190</v>
      </c>
      <c r="B25" s="241"/>
      <c r="I25" s="78"/>
    </row>
    <row r="26" spans="1:9" s="77" customFormat="1" ht="109.5" customHeight="1">
      <c r="A26" s="144" t="s">
        <v>91</v>
      </c>
      <c r="B26" s="239" t="s">
        <v>264</v>
      </c>
    </row>
    <row r="27" spans="1:9" s="77" customFormat="1" ht="241.5" customHeight="1">
      <c r="A27" s="145" t="s">
        <v>192</v>
      </c>
      <c r="B27" s="147"/>
      <c r="I27" s="78"/>
    </row>
  </sheetData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44EEB-44E4-4F00-8A55-DA5694630AEB}">
  <sheetPr codeName="Sheet9">
    <pageSetUpPr fitToPage="1"/>
  </sheetPr>
  <dimension ref="A1:N39"/>
  <sheetViews>
    <sheetView view="pageBreakPreview" topLeftCell="A13" zoomScale="70" zoomScaleNormal="85" zoomScaleSheetLayoutView="70" workbookViewId="0">
      <selection activeCell="J24" sqref="J24"/>
    </sheetView>
  </sheetViews>
  <sheetFormatPr defaultColWidth="9.1796875" defaultRowHeight="14.5"/>
  <cols>
    <col min="1" max="1" width="21.7265625" style="311" customWidth="1"/>
    <col min="2" max="2" width="31" style="311" customWidth="1"/>
    <col min="3" max="3" width="45" style="311" customWidth="1"/>
    <col min="4" max="4" width="45" style="311" hidden="1" customWidth="1"/>
    <col min="5" max="5" width="45" style="311" customWidth="1"/>
    <col min="6" max="6" width="9.26953125" style="311" customWidth="1"/>
    <col min="7" max="7" width="9.54296875" style="311" customWidth="1"/>
    <col min="8" max="10" width="9.26953125" style="311" customWidth="1"/>
    <col min="11" max="11" width="9.54296875" style="311" customWidth="1"/>
    <col min="12" max="13" width="9.26953125" style="311" customWidth="1"/>
    <col min="14" max="14" width="26.54296875" style="306" customWidth="1"/>
    <col min="15" max="16384" width="9.1796875" style="311"/>
  </cols>
  <sheetData>
    <row r="1" spans="1:14" s="313" customFormat="1" ht="18">
      <c r="A1" s="312" t="str">
        <f>'1. CUTTING DOCKET'!B6</f>
        <v xml:space="preserve">JOB NUMBER:  </v>
      </c>
      <c r="B1" s="312" t="str">
        <f>'1. CUTTING DOCKET'!D6</f>
        <v>R12 SS25 S2737</v>
      </c>
    </row>
    <row r="2" spans="1:14" s="313" customFormat="1" ht="18">
      <c r="A2" s="312" t="str">
        <f>'1. CUTTING DOCKET'!B7</f>
        <v xml:space="preserve">STYLE NUMBER: </v>
      </c>
      <c r="B2" s="312" t="str">
        <f>'1. CUTTING DOCKET'!D7</f>
        <v>R12-HD12</v>
      </c>
    </row>
    <row r="3" spans="1:14" s="313" customFormat="1" ht="18">
      <c r="A3" s="312" t="str">
        <f>'1. CUTTING DOCKET'!B8</f>
        <v xml:space="preserve">STYLE NAME : </v>
      </c>
      <c r="B3" s="312" t="str">
        <f>'1. CUTTING DOCKET'!D8</f>
        <v>RCC WOMEN'S COTTON HOODIE</v>
      </c>
    </row>
    <row r="4" spans="1:14" ht="21.75" customHeight="1">
      <c r="A4" s="285" t="s">
        <v>296</v>
      </c>
      <c r="B4" s="285" t="s">
        <v>297</v>
      </c>
      <c r="C4" s="285" t="s">
        <v>298</v>
      </c>
      <c r="D4" s="285" t="s">
        <v>276</v>
      </c>
      <c r="E4" s="285" t="s">
        <v>276</v>
      </c>
      <c r="F4" s="286" t="s">
        <v>299</v>
      </c>
      <c r="G4" s="285" t="s">
        <v>300</v>
      </c>
      <c r="H4" s="287" t="s">
        <v>301</v>
      </c>
      <c r="I4" s="288" t="s">
        <v>302</v>
      </c>
      <c r="J4" s="289" t="s">
        <v>303</v>
      </c>
      <c r="K4" s="290" t="s">
        <v>304</v>
      </c>
      <c r="L4" s="288" t="s">
        <v>305</v>
      </c>
      <c r="M4" s="291" t="s">
        <v>306</v>
      </c>
      <c r="N4" s="292" t="s">
        <v>307</v>
      </c>
    </row>
    <row r="5" spans="1:14" ht="32.25" customHeight="1">
      <c r="A5" s="293" t="s">
        <v>308</v>
      </c>
      <c r="B5" s="293" t="s">
        <v>309</v>
      </c>
      <c r="C5" s="293" t="s">
        <v>310</v>
      </c>
      <c r="D5" s="293" t="s">
        <v>277</v>
      </c>
      <c r="E5" s="293" t="s">
        <v>277</v>
      </c>
      <c r="F5" s="283">
        <v>-1</v>
      </c>
      <c r="G5" s="294">
        <v>1</v>
      </c>
      <c r="H5" s="295">
        <v>57.4</v>
      </c>
      <c r="I5" s="283">
        <v>59.4</v>
      </c>
      <c r="J5" s="296">
        <v>61.4</v>
      </c>
      <c r="K5" s="283">
        <v>63.4</v>
      </c>
      <c r="L5" s="283">
        <v>65.400000000000006</v>
      </c>
      <c r="M5" s="294">
        <v>67.400000000000006</v>
      </c>
      <c r="N5" s="297"/>
    </row>
    <row r="6" spans="1:14" ht="32.25" customHeight="1">
      <c r="A6" s="293" t="s">
        <v>311</v>
      </c>
      <c r="B6" s="293" t="s">
        <v>312</v>
      </c>
      <c r="C6" s="293" t="s">
        <v>310</v>
      </c>
      <c r="D6" s="293" t="s">
        <v>278</v>
      </c>
      <c r="E6" s="293" t="s">
        <v>278</v>
      </c>
      <c r="F6" s="283">
        <v>-1</v>
      </c>
      <c r="G6" s="294">
        <v>1</v>
      </c>
      <c r="H6" s="295">
        <v>57.3</v>
      </c>
      <c r="I6" s="283">
        <v>59.3</v>
      </c>
      <c r="J6" s="298">
        <v>61.3</v>
      </c>
      <c r="K6" s="283">
        <v>63.3</v>
      </c>
      <c r="L6" s="283">
        <v>65.3</v>
      </c>
      <c r="M6" s="294">
        <v>67.3</v>
      </c>
      <c r="N6" s="297"/>
    </row>
    <row r="7" spans="1:14" ht="32.25" customHeight="1">
      <c r="A7" s="293" t="s">
        <v>313</v>
      </c>
      <c r="B7" s="293" t="s">
        <v>314</v>
      </c>
      <c r="C7" s="293" t="s">
        <v>315</v>
      </c>
      <c r="D7" s="293" t="s">
        <v>279</v>
      </c>
      <c r="E7" s="293" t="s">
        <v>279</v>
      </c>
      <c r="F7" s="283">
        <v>-1</v>
      </c>
      <c r="G7" s="294">
        <v>1</v>
      </c>
      <c r="H7" s="295">
        <v>44.3</v>
      </c>
      <c r="I7" s="283">
        <v>45.8</v>
      </c>
      <c r="J7" s="298">
        <v>47.3</v>
      </c>
      <c r="K7" s="283">
        <v>48.8</v>
      </c>
      <c r="L7" s="283">
        <v>50.3</v>
      </c>
      <c r="M7" s="294">
        <v>51.8</v>
      </c>
      <c r="N7" s="297"/>
    </row>
    <row r="8" spans="1:14" ht="32.25" customHeight="1">
      <c r="A8" s="293" t="s">
        <v>316</v>
      </c>
      <c r="B8" s="293" t="s">
        <v>317</v>
      </c>
      <c r="C8" s="293" t="s">
        <v>318</v>
      </c>
      <c r="D8" s="293" t="s">
        <v>280</v>
      </c>
      <c r="E8" s="293" t="s">
        <v>280</v>
      </c>
      <c r="F8" s="283">
        <v>-1</v>
      </c>
      <c r="G8" s="294">
        <v>1</v>
      </c>
      <c r="H8" s="295">
        <v>41.1</v>
      </c>
      <c r="I8" s="283">
        <v>42.6</v>
      </c>
      <c r="J8" s="298">
        <v>44.1</v>
      </c>
      <c r="K8" s="283">
        <v>45.6</v>
      </c>
      <c r="L8" s="283">
        <v>47.1</v>
      </c>
      <c r="M8" s="294">
        <v>48.6</v>
      </c>
      <c r="N8" s="297"/>
    </row>
    <row r="9" spans="1:14" ht="32.25" customHeight="1">
      <c r="A9" s="293" t="s">
        <v>319</v>
      </c>
      <c r="B9" s="293" t="s">
        <v>320</v>
      </c>
      <c r="C9" s="293" t="s">
        <v>318</v>
      </c>
      <c r="D9" s="293" t="s">
        <v>281</v>
      </c>
      <c r="E9" s="293" t="s">
        <v>281</v>
      </c>
      <c r="F9" s="283">
        <v>-1</v>
      </c>
      <c r="G9" s="294">
        <v>1</v>
      </c>
      <c r="H9" s="295">
        <v>40.799999999999997</v>
      </c>
      <c r="I9" s="283">
        <v>42.3</v>
      </c>
      <c r="J9" s="298">
        <v>43.8</v>
      </c>
      <c r="K9" s="283">
        <v>45.3</v>
      </c>
      <c r="L9" s="283">
        <v>46.8</v>
      </c>
      <c r="M9" s="294">
        <v>48.3</v>
      </c>
      <c r="N9" s="297"/>
    </row>
    <row r="10" spans="1:14" ht="32.25" customHeight="1">
      <c r="A10" s="293" t="s">
        <v>321</v>
      </c>
      <c r="B10" s="293" t="s">
        <v>322</v>
      </c>
      <c r="C10" s="293" t="s">
        <v>323</v>
      </c>
      <c r="D10" s="293" t="s">
        <v>282</v>
      </c>
      <c r="E10" s="293" t="s">
        <v>282</v>
      </c>
      <c r="F10" s="283">
        <v>-1</v>
      </c>
      <c r="G10" s="294">
        <v>1</v>
      </c>
      <c r="H10" s="295">
        <v>58</v>
      </c>
      <c r="I10" s="283">
        <v>60.5</v>
      </c>
      <c r="J10" s="298">
        <v>63</v>
      </c>
      <c r="K10" s="283">
        <v>65.5</v>
      </c>
      <c r="L10" s="283">
        <v>68</v>
      </c>
      <c r="M10" s="294">
        <v>70.5</v>
      </c>
      <c r="N10" s="297"/>
    </row>
    <row r="11" spans="1:14" ht="32.25" customHeight="1">
      <c r="A11" s="293" t="s">
        <v>324</v>
      </c>
      <c r="B11" s="293" t="s">
        <v>325</v>
      </c>
      <c r="C11" s="293" t="s">
        <v>326</v>
      </c>
      <c r="D11" s="293" t="s">
        <v>283</v>
      </c>
      <c r="E11" s="293" t="s">
        <v>283</v>
      </c>
      <c r="F11" s="283">
        <v>0</v>
      </c>
      <c r="G11" s="294">
        <v>0</v>
      </c>
      <c r="H11" s="295">
        <v>39</v>
      </c>
      <c r="I11" s="283">
        <v>40</v>
      </c>
      <c r="J11" s="298">
        <v>41</v>
      </c>
      <c r="K11" s="283">
        <v>42</v>
      </c>
      <c r="L11" s="283">
        <v>43</v>
      </c>
      <c r="M11" s="294">
        <v>44</v>
      </c>
      <c r="N11" s="297"/>
    </row>
    <row r="12" spans="1:14" ht="32.25" customHeight="1">
      <c r="A12" s="293" t="s">
        <v>327</v>
      </c>
      <c r="B12" s="293" t="s">
        <v>328</v>
      </c>
      <c r="C12" s="293" t="s">
        <v>329</v>
      </c>
      <c r="D12" s="293" t="s">
        <v>284</v>
      </c>
      <c r="E12" s="293" t="s">
        <v>284</v>
      </c>
      <c r="F12" s="283">
        <v>-1</v>
      </c>
      <c r="G12" s="294">
        <v>1</v>
      </c>
      <c r="H12" s="295">
        <v>55</v>
      </c>
      <c r="I12" s="283">
        <v>57.5</v>
      </c>
      <c r="J12" s="298">
        <v>60</v>
      </c>
      <c r="K12" s="283">
        <v>62.5</v>
      </c>
      <c r="L12" s="283">
        <v>65</v>
      </c>
      <c r="M12" s="294">
        <v>67.5</v>
      </c>
      <c r="N12" s="297"/>
    </row>
    <row r="13" spans="1:14" ht="32.25" customHeight="1">
      <c r="A13" s="299" t="s">
        <v>330</v>
      </c>
      <c r="B13" s="293" t="s">
        <v>331</v>
      </c>
      <c r="C13" s="293" t="s">
        <v>332</v>
      </c>
      <c r="D13" s="293" t="s">
        <v>333</v>
      </c>
      <c r="E13" s="293" t="s">
        <v>399</v>
      </c>
      <c r="F13" s="283">
        <v>-1</v>
      </c>
      <c r="G13" s="294">
        <v>1</v>
      </c>
      <c r="H13" s="295">
        <v>41.2</v>
      </c>
      <c r="I13" s="283">
        <v>43.7</v>
      </c>
      <c r="J13" s="298">
        <v>46.2</v>
      </c>
      <c r="K13" s="283">
        <v>48.7</v>
      </c>
      <c r="L13" s="283">
        <v>51.2</v>
      </c>
      <c r="M13" s="294">
        <v>53.7</v>
      </c>
      <c r="N13" s="297"/>
    </row>
    <row r="14" spans="1:14" ht="32.25" customHeight="1">
      <c r="A14" s="293" t="s">
        <v>334</v>
      </c>
      <c r="B14" s="293" t="s">
        <v>335</v>
      </c>
      <c r="C14" s="299" t="s">
        <v>336</v>
      </c>
      <c r="D14" s="293" t="s">
        <v>337</v>
      </c>
      <c r="E14" s="293" t="s">
        <v>395</v>
      </c>
      <c r="F14" s="283">
        <v>-1</v>
      </c>
      <c r="G14" s="294">
        <v>1</v>
      </c>
      <c r="H14" s="295">
        <v>46</v>
      </c>
      <c r="I14" s="283">
        <v>48.5</v>
      </c>
      <c r="J14" s="298">
        <v>51</v>
      </c>
      <c r="K14" s="283">
        <v>53.5</v>
      </c>
      <c r="L14" s="283">
        <v>56</v>
      </c>
      <c r="M14" s="294">
        <v>58.5</v>
      </c>
      <c r="N14" s="297"/>
    </row>
    <row r="15" spans="1:14" ht="32.25" customHeight="1">
      <c r="A15" s="293" t="s">
        <v>338</v>
      </c>
      <c r="B15" s="293" t="s">
        <v>339</v>
      </c>
      <c r="C15" s="300"/>
      <c r="D15" s="293" t="s">
        <v>241</v>
      </c>
      <c r="E15" s="293" t="s">
        <v>241</v>
      </c>
      <c r="F15" s="283">
        <v>-0.3</v>
      </c>
      <c r="G15" s="294">
        <v>0.3</v>
      </c>
      <c r="H15" s="295">
        <v>5.2</v>
      </c>
      <c r="I15" s="283">
        <v>5.2</v>
      </c>
      <c r="J15" s="298">
        <v>5.2</v>
      </c>
      <c r="K15" s="283">
        <v>5.2</v>
      </c>
      <c r="L15" s="283">
        <v>5.2</v>
      </c>
      <c r="M15" s="294">
        <v>5.2</v>
      </c>
      <c r="N15" s="297"/>
    </row>
    <row r="16" spans="1:14" ht="32.25" customHeight="1">
      <c r="A16" s="293" t="s">
        <v>340</v>
      </c>
      <c r="B16" s="293" t="s">
        <v>341</v>
      </c>
      <c r="C16" s="293" t="s">
        <v>342</v>
      </c>
      <c r="D16" s="293" t="s">
        <v>285</v>
      </c>
      <c r="E16" s="293" t="s">
        <v>285</v>
      </c>
      <c r="F16" s="283">
        <v>-1</v>
      </c>
      <c r="G16" s="294">
        <v>1</v>
      </c>
      <c r="H16" s="295">
        <v>22.5</v>
      </c>
      <c r="I16" s="283">
        <v>23</v>
      </c>
      <c r="J16" s="298">
        <v>23.5</v>
      </c>
      <c r="K16" s="283">
        <v>24</v>
      </c>
      <c r="L16" s="283">
        <v>24.5</v>
      </c>
      <c r="M16" s="294">
        <v>25</v>
      </c>
      <c r="N16" s="297"/>
    </row>
    <row r="17" spans="1:14" ht="32.25" customHeight="1">
      <c r="A17" s="293" t="s">
        <v>343</v>
      </c>
      <c r="B17" s="293" t="s">
        <v>344</v>
      </c>
      <c r="C17" s="293" t="s">
        <v>345</v>
      </c>
      <c r="D17" s="293" t="s">
        <v>286</v>
      </c>
      <c r="E17" s="293" t="s">
        <v>286</v>
      </c>
      <c r="F17" s="283">
        <v>-0.3</v>
      </c>
      <c r="G17" s="294">
        <v>0.3</v>
      </c>
      <c r="H17" s="295">
        <v>7.1</v>
      </c>
      <c r="I17" s="283">
        <v>7.6</v>
      </c>
      <c r="J17" s="298">
        <v>8.1</v>
      </c>
      <c r="K17" s="283">
        <v>8.6</v>
      </c>
      <c r="L17" s="283">
        <v>9.1</v>
      </c>
      <c r="M17" s="294">
        <v>9.6</v>
      </c>
      <c r="N17" s="297"/>
    </row>
    <row r="18" spans="1:14" ht="32.25" customHeight="1">
      <c r="A18" s="293" t="s">
        <v>346</v>
      </c>
      <c r="B18" s="293" t="s">
        <v>347</v>
      </c>
      <c r="C18" s="293" t="s">
        <v>348</v>
      </c>
      <c r="D18" s="293" t="s">
        <v>287</v>
      </c>
      <c r="E18" s="293" t="s">
        <v>287</v>
      </c>
      <c r="F18" s="283">
        <v>-0.3</v>
      </c>
      <c r="G18" s="294">
        <v>0.3</v>
      </c>
      <c r="H18" s="295">
        <v>1.7</v>
      </c>
      <c r="I18" s="283">
        <v>1.7</v>
      </c>
      <c r="J18" s="298">
        <v>1.7</v>
      </c>
      <c r="K18" s="283">
        <v>1.7</v>
      </c>
      <c r="L18" s="283">
        <v>1.7</v>
      </c>
      <c r="M18" s="294">
        <v>1.7</v>
      </c>
      <c r="N18" s="297"/>
    </row>
    <row r="19" spans="1:14" ht="32.25" customHeight="1">
      <c r="A19" s="293" t="s">
        <v>349</v>
      </c>
      <c r="B19" s="293" t="s">
        <v>350</v>
      </c>
      <c r="C19" s="293" t="s">
        <v>351</v>
      </c>
      <c r="D19" s="293" t="s">
        <v>224</v>
      </c>
      <c r="E19" s="293" t="s">
        <v>224</v>
      </c>
      <c r="F19" s="283">
        <v>-0.5</v>
      </c>
      <c r="G19" s="294">
        <v>0.5</v>
      </c>
      <c r="H19" s="295">
        <v>21.5</v>
      </c>
      <c r="I19" s="283">
        <v>22.5</v>
      </c>
      <c r="J19" s="298">
        <v>23.5</v>
      </c>
      <c r="K19" s="283">
        <v>24.5</v>
      </c>
      <c r="L19" s="283">
        <v>25.5</v>
      </c>
      <c r="M19" s="294">
        <v>26.5</v>
      </c>
      <c r="N19" s="297"/>
    </row>
    <row r="20" spans="1:14" ht="32.25" customHeight="1">
      <c r="A20" s="293" t="s">
        <v>352</v>
      </c>
      <c r="B20" s="293" t="s">
        <v>353</v>
      </c>
      <c r="C20" s="293" t="s">
        <v>354</v>
      </c>
      <c r="D20" s="293" t="s">
        <v>288</v>
      </c>
      <c r="E20" s="293" t="s">
        <v>288</v>
      </c>
      <c r="F20" s="283">
        <v>-1</v>
      </c>
      <c r="G20" s="294">
        <v>1</v>
      </c>
      <c r="H20" s="295">
        <v>56</v>
      </c>
      <c r="I20" s="283">
        <v>57</v>
      </c>
      <c r="J20" s="298">
        <v>58</v>
      </c>
      <c r="K20" s="283">
        <v>59</v>
      </c>
      <c r="L20" s="283">
        <v>60</v>
      </c>
      <c r="M20" s="294">
        <v>61</v>
      </c>
      <c r="N20" s="297"/>
    </row>
    <row r="21" spans="1:14" ht="32.25" customHeight="1">
      <c r="A21" s="293" t="s">
        <v>355</v>
      </c>
      <c r="B21" s="293" t="s">
        <v>356</v>
      </c>
      <c r="C21" s="293" t="s">
        <v>357</v>
      </c>
      <c r="D21" s="293" t="s">
        <v>289</v>
      </c>
      <c r="E21" s="293" t="s">
        <v>289</v>
      </c>
      <c r="F21" s="283">
        <v>-1</v>
      </c>
      <c r="G21" s="294">
        <v>1</v>
      </c>
      <c r="H21" s="295">
        <v>20.5</v>
      </c>
      <c r="I21" s="283">
        <v>21.5</v>
      </c>
      <c r="J21" s="298">
        <v>22.5</v>
      </c>
      <c r="K21" s="283">
        <v>23.5</v>
      </c>
      <c r="L21" s="283">
        <v>24.5</v>
      </c>
      <c r="M21" s="294">
        <v>25.5</v>
      </c>
      <c r="N21" s="297"/>
    </row>
    <row r="22" spans="1:14" ht="32.25" customHeight="1">
      <c r="A22" s="293" t="s">
        <v>358</v>
      </c>
      <c r="B22" s="293" t="s">
        <v>359</v>
      </c>
      <c r="C22" s="299" t="s">
        <v>360</v>
      </c>
      <c r="D22" s="293" t="s">
        <v>361</v>
      </c>
      <c r="E22" s="293" t="s">
        <v>396</v>
      </c>
      <c r="F22" s="283">
        <v>-0.5</v>
      </c>
      <c r="G22" s="294">
        <v>0.5</v>
      </c>
      <c r="H22" s="295">
        <v>17.2</v>
      </c>
      <c r="I22" s="283">
        <v>18</v>
      </c>
      <c r="J22" s="298">
        <v>18.7</v>
      </c>
      <c r="K22" s="283">
        <v>19.5</v>
      </c>
      <c r="L22" s="283">
        <v>20.2</v>
      </c>
      <c r="M22" s="294">
        <v>21</v>
      </c>
      <c r="N22" s="301"/>
    </row>
    <row r="23" spans="1:14" ht="32.25" customHeight="1">
      <c r="A23" s="293" t="s">
        <v>362</v>
      </c>
      <c r="B23" s="293" t="s">
        <v>363</v>
      </c>
      <c r="C23" s="293" t="s">
        <v>364</v>
      </c>
      <c r="D23" s="293" t="s">
        <v>237</v>
      </c>
      <c r="E23" s="293" t="s">
        <v>237</v>
      </c>
      <c r="F23" s="283">
        <v>-0.5</v>
      </c>
      <c r="G23" s="294">
        <v>0.5</v>
      </c>
      <c r="H23" s="295">
        <v>7.7</v>
      </c>
      <c r="I23" s="283">
        <v>8.1999999999999993</v>
      </c>
      <c r="J23" s="298">
        <v>8.6999999999999993</v>
      </c>
      <c r="K23" s="283">
        <v>9.1999999999999993</v>
      </c>
      <c r="L23" s="283">
        <v>9.6999999999999993</v>
      </c>
      <c r="M23" s="294">
        <v>10.199999999999999</v>
      </c>
      <c r="N23" s="301"/>
    </row>
    <row r="24" spans="1:14" ht="32.25" customHeight="1">
      <c r="A24" s="293" t="s">
        <v>365</v>
      </c>
      <c r="B24" s="293" t="s">
        <v>366</v>
      </c>
      <c r="C24" s="300"/>
      <c r="D24" s="293" t="s">
        <v>239</v>
      </c>
      <c r="E24" s="293" t="s">
        <v>239</v>
      </c>
      <c r="F24" s="283">
        <v>-0.3</v>
      </c>
      <c r="G24" s="294">
        <v>0.3</v>
      </c>
      <c r="H24" s="295">
        <v>5.2</v>
      </c>
      <c r="I24" s="283">
        <v>5.2</v>
      </c>
      <c r="J24" s="302">
        <v>5.2</v>
      </c>
      <c r="K24" s="283">
        <v>5.2</v>
      </c>
      <c r="L24" s="283">
        <v>5.2</v>
      </c>
      <c r="M24" s="294">
        <v>5.2</v>
      </c>
      <c r="N24" s="301"/>
    </row>
    <row r="25" spans="1:14" ht="32.25" customHeight="1">
      <c r="A25" s="293" t="s">
        <v>367</v>
      </c>
      <c r="B25" s="293" t="s">
        <v>368</v>
      </c>
      <c r="C25" s="293" t="s">
        <v>369</v>
      </c>
      <c r="D25" s="293" t="s">
        <v>290</v>
      </c>
      <c r="E25" s="293" t="s">
        <v>290</v>
      </c>
      <c r="F25" s="283">
        <v>-1</v>
      </c>
      <c r="G25" s="294">
        <v>1</v>
      </c>
      <c r="H25" s="283">
        <f>I25-1.3</f>
        <v>49.400000000000006</v>
      </c>
      <c r="I25" s="283">
        <f>J25-1.3</f>
        <v>50.7</v>
      </c>
      <c r="J25" s="303">
        <v>52</v>
      </c>
      <c r="K25" s="283">
        <f>J25+1.3</f>
        <v>53.3</v>
      </c>
      <c r="L25" s="283">
        <f>K25+1.3</f>
        <v>54.599999999999994</v>
      </c>
      <c r="M25" s="295">
        <f>L25+1.3</f>
        <v>55.899999999999991</v>
      </c>
      <c r="N25" s="301"/>
    </row>
    <row r="26" spans="1:14" ht="32.25" customHeight="1">
      <c r="A26" s="293" t="s">
        <v>370</v>
      </c>
      <c r="B26" s="293" t="s">
        <v>371</v>
      </c>
      <c r="C26" s="293" t="s">
        <v>372</v>
      </c>
      <c r="D26" s="293" t="s">
        <v>291</v>
      </c>
      <c r="E26" s="293" t="s">
        <v>291</v>
      </c>
      <c r="F26" s="284">
        <v>-0.5</v>
      </c>
      <c r="G26" s="304">
        <v>0.5</v>
      </c>
      <c r="H26" s="283">
        <v>26.5</v>
      </c>
      <c r="I26" s="283">
        <v>27.3</v>
      </c>
      <c r="J26" s="302">
        <v>28.1</v>
      </c>
      <c r="K26" s="283">
        <v>28.9</v>
      </c>
      <c r="L26" s="283">
        <v>29.7</v>
      </c>
      <c r="M26" s="305">
        <v>30.5</v>
      </c>
      <c r="N26" s="442"/>
    </row>
    <row r="27" spans="1:14" ht="32.25" customHeight="1">
      <c r="A27" s="293" t="s">
        <v>373</v>
      </c>
      <c r="B27" s="293" t="s">
        <v>374</v>
      </c>
      <c r="C27" s="293" t="s">
        <v>375</v>
      </c>
      <c r="D27" s="293" t="s">
        <v>245</v>
      </c>
      <c r="E27" s="293" t="s">
        <v>245</v>
      </c>
      <c r="F27" s="284">
        <v>-0.5</v>
      </c>
      <c r="G27" s="304">
        <v>0.5</v>
      </c>
      <c r="H27" s="283">
        <v>37.4</v>
      </c>
      <c r="I27" s="283">
        <v>37.9</v>
      </c>
      <c r="J27" s="298">
        <v>38.4</v>
      </c>
      <c r="K27" s="283">
        <v>38.9</v>
      </c>
      <c r="L27" s="283">
        <v>39.4</v>
      </c>
      <c r="M27" s="305">
        <v>39.9</v>
      </c>
      <c r="N27" s="443"/>
    </row>
    <row r="28" spans="1:14" ht="32.25" customHeight="1">
      <c r="A28" s="293" t="s">
        <v>376</v>
      </c>
      <c r="B28" s="293" t="s">
        <v>377</v>
      </c>
      <c r="C28" s="300"/>
      <c r="D28" s="293" t="s">
        <v>378</v>
      </c>
      <c r="E28" s="293" t="s">
        <v>397</v>
      </c>
      <c r="F28" s="284">
        <v>-0.5</v>
      </c>
      <c r="G28" s="304">
        <v>0.5</v>
      </c>
      <c r="H28" s="283">
        <v>14.2</v>
      </c>
      <c r="I28" s="283">
        <v>14.7</v>
      </c>
      <c r="J28" s="298">
        <v>15.2</v>
      </c>
      <c r="K28" s="283">
        <v>15.7</v>
      </c>
      <c r="L28" s="283">
        <v>16.2</v>
      </c>
      <c r="M28" s="305">
        <v>16.7</v>
      </c>
      <c r="N28" s="443"/>
    </row>
    <row r="29" spans="1:14" ht="32.25" customHeight="1">
      <c r="A29" s="293" t="s">
        <v>379</v>
      </c>
      <c r="B29" s="293" t="s">
        <v>380</v>
      </c>
      <c r="C29" s="293" t="s">
        <v>380</v>
      </c>
      <c r="D29" s="293" t="s">
        <v>244</v>
      </c>
      <c r="E29" s="293" t="s">
        <v>244</v>
      </c>
      <c r="F29" s="284">
        <v>-0.5</v>
      </c>
      <c r="G29" s="304">
        <v>0.5</v>
      </c>
      <c r="H29" s="283">
        <v>19</v>
      </c>
      <c r="I29" s="283">
        <v>19.5</v>
      </c>
      <c r="J29" s="298">
        <v>20</v>
      </c>
      <c r="K29" s="283">
        <v>20.5</v>
      </c>
      <c r="L29" s="283">
        <v>21</v>
      </c>
      <c r="M29" s="305">
        <v>21.5</v>
      </c>
      <c r="N29" s="444"/>
    </row>
    <row r="30" spans="1:14" ht="32.25" customHeight="1">
      <c r="A30" s="293" t="s">
        <v>381</v>
      </c>
      <c r="B30" s="299" t="s">
        <v>382</v>
      </c>
      <c r="C30" s="293" t="s">
        <v>383</v>
      </c>
      <c r="D30" s="293" t="s">
        <v>384</v>
      </c>
      <c r="E30" s="293" t="s">
        <v>398</v>
      </c>
      <c r="F30" s="284">
        <v>-0.5</v>
      </c>
      <c r="G30" s="304">
        <v>0.5</v>
      </c>
      <c r="H30" s="283">
        <v>18</v>
      </c>
      <c r="I30" s="283">
        <v>19</v>
      </c>
      <c r="J30" s="298">
        <v>20</v>
      </c>
      <c r="K30" s="283">
        <v>21</v>
      </c>
      <c r="L30" s="283">
        <v>22</v>
      </c>
      <c r="M30" s="295">
        <v>23</v>
      </c>
      <c r="N30" s="297"/>
    </row>
    <row r="31" spans="1:14" ht="32.25" customHeight="1">
      <c r="A31" s="293" t="s">
        <v>385</v>
      </c>
      <c r="B31" s="299" t="s">
        <v>382</v>
      </c>
      <c r="C31" s="293" t="s">
        <v>386</v>
      </c>
      <c r="D31" s="293" t="s">
        <v>387</v>
      </c>
      <c r="E31" s="293" t="s">
        <v>244</v>
      </c>
      <c r="F31" s="284">
        <v>-0.5</v>
      </c>
      <c r="G31" s="304">
        <v>0.5</v>
      </c>
      <c r="H31" s="283">
        <v>32</v>
      </c>
      <c r="I31" s="283">
        <v>33</v>
      </c>
      <c r="J31" s="298">
        <v>34</v>
      </c>
      <c r="K31" s="283">
        <v>35</v>
      </c>
      <c r="L31" s="283">
        <v>36</v>
      </c>
      <c r="M31" s="295">
        <v>37</v>
      </c>
    </row>
    <row r="32" spans="1:14" ht="32.25" customHeight="1">
      <c r="A32" s="293" t="s">
        <v>388</v>
      </c>
      <c r="B32" s="299" t="s">
        <v>382</v>
      </c>
      <c r="C32" s="293" t="s">
        <v>389</v>
      </c>
      <c r="D32" s="293" t="s">
        <v>390</v>
      </c>
      <c r="E32" s="293" t="s">
        <v>398</v>
      </c>
      <c r="F32" s="284">
        <v>-0.5</v>
      </c>
      <c r="G32" s="304">
        <v>0.5</v>
      </c>
      <c r="H32" s="283">
        <v>32</v>
      </c>
      <c r="I32" s="283">
        <v>33</v>
      </c>
      <c r="J32" s="298">
        <v>34</v>
      </c>
      <c r="K32" s="283">
        <v>35</v>
      </c>
      <c r="L32" s="283">
        <v>36</v>
      </c>
      <c r="M32" s="295">
        <v>37</v>
      </c>
      <c r="N32" s="297"/>
    </row>
    <row r="33" spans="1:14" ht="32.25" customHeight="1">
      <c r="A33" s="293" t="s">
        <v>391</v>
      </c>
      <c r="B33" s="293" t="s">
        <v>392</v>
      </c>
      <c r="C33" s="293" t="s">
        <v>393</v>
      </c>
      <c r="D33" s="293" t="s">
        <v>292</v>
      </c>
      <c r="E33" s="293" t="s">
        <v>292</v>
      </c>
      <c r="F33" s="284">
        <v>-0.5</v>
      </c>
      <c r="G33" s="304">
        <v>0.5</v>
      </c>
      <c r="H33" s="283">
        <v>16</v>
      </c>
      <c r="I33" s="283">
        <v>16.5</v>
      </c>
      <c r="J33" s="298">
        <v>17</v>
      </c>
      <c r="K33" s="283">
        <v>17.5</v>
      </c>
      <c r="L33" s="283">
        <v>18</v>
      </c>
      <c r="M33" s="295">
        <v>18.5</v>
      </c>
      <c r="N33" s="297"/>
    </row>
    <row r="34" spans="1:14" ht="32.25" customHeight="1">
      <c r="A34" s="307" t="s">
        <v>394</v>
      </c>
      <c r="B34" s="308"/>
      <c r="C34" s="308"/>
      <c r="D34" s="308"/>
      <c r="E34" s="293"/>
      <c r="F34" s="308"/>
      <c r="G34" s="308"/>
      <c r="H34" s="308"/>
      <c r="I34" s="308"/>
      <c r="J34" s="308"/>
      <c r="K34" s="308"/>
      <c r="L34" s="308"/>
      <c r="M34" s="309"/>
      <c r="N34" s="310"/>
    </row>
    <row r="35" spans="1:14" ht="19.5" customHeight="1"/>
    <row r="36" spans="1:14" ht="19.5" customHeight="1"/>
    <row r="37" spans="1:14" ht="19.5" customHeight="1"/>
    <row r="38" spans="1:14" ht="19.5" customHeight="1"/>
    <row r="39" spans="1:14" ht="16.5" customHeight="1"/>
  </sheetData>
  <mergeCells count="1">
    <mergeCell ref="N26:N29"/>
  </mergeCells>
  <printOptions horizontalCentered="1"/>
  <pageMargins left="0" right="0" top="0" bottom="0" header="0" footer="0"/>
  <pageSetup paperSize="9" scale="6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6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6953125" defaultRowHeight="24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7265625" style="80" hidden="1" customWidth="1"/>
    <col min="6" max="16384" width="9.269531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  <c r="C2" s="73" t="s">
        <v>128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R12-HD12</v>
      </c>
      <c r="C3" s="75" t="s">
        <v>129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RCC WOMEN'S COTTON HOODIE</v>
      </c>
      <c r="C4" s="75" t="s">
        <v>130</v>
      </c>
      <c r="D4" s="75"/>
      <c r="E4" s="75"/>
    </row>
    <row r="5" spans="1:12" s="74" customFormat="1" ht="76.150000000000006" customHeight="1">
      <c r="A5" s="76"/>
      <c r="B5" s="142" t="str">
        <f>'1. CUTTING DOCKET'!$D$20</f>
        <v>DARK NAVY</v>
      </c>
      <c r="C5" s="142" t="e">
        <f>'1. CUTTING DOCKET'!#REF!</f>
        <v>#REF!</v>
      </c>
      <c r="D5" s="142" t="str">
        <f>'1. CUTTING DOCKET'!$D$30</f>
        <v>WASHED BURGUNDY</v>
      </c>
      <c r="E5" s="142" t="str">
        <f>'1. CUTTING DOCKET'!$D$36</f>
        <v>LIME</v>
      </c>
    </row>
    <row r="6" spans="1:12" s="77" customFormat="1" ht="69.75" customHeight="1">
      <c r="A6" s="144" t="s">
        <v>186</v>
      </c>
      <c r="B6" s="144" t="str">
        <f>'1. CUTTING DOCKET'!$E$49</f>
        <v>CAPTAIN BLUE</v>
      </c>
      <c r="C6" s="144" t="str">
        <f>'1. CUTTING DOCKET'!$E$53</f>
        <v>GREY HEATHER</v>
      </c>
      <c r="D6" s="144" t="str">
        <f>'1. CUTTING DOCKET'!$E$57</f>
        <v>WASHED BURGUNDY 19-1530</v>
      </c>
      <c r="E6" s="144" t="str">
        <f>'1. CUTTING DOCKET'!$E$61</f>
        <v>LIME</v>
      </c>
    </row>
    <row r="7" spans="1:12" s="77" customFormat="1" ht="75" customHeight="1">
      <c r="A7" s="181" t="s">
        <v>187</v>
      </c>
      <c r="B7" s="448" t="str">
        <f>'1. CUTTING DOCKET'!M11</f>
        <v>FRENCH TERRY100% ORGANIC COTTON 430 GSM</v>
      </c>
      <c r="C7" s="449"/>
      <c r="D7" s="449"/>
      <c r="E7" s="450"/>
    </row>
    <row r="8" spans="1:12" s="77" customFormat="1" ht="409.6" customHeight="1">
      <c r="A8" s="145" t="str">
        <f>'1. CUTTING DOCKET'!D49</f>
        <v>VẢI CHÍNH</v>
      </c>
      <c r="B8" s="451"/>
      <c r="C8" s="452"/>
      <c r="D8" s="452"/>
      <c r="E8" s="453"/>
      <c r="L8" s="78"/>
    </row>
    <row r="9" spans="1:12" s="77" customFormat="1" ht="94.5" customHeight="1">
      <c r="A9" s="144" t="str">
        <f>'1. CUTTING DOCKET'!$B$58</f>
        <v>RIB 1X1 430GSM</v>
      </c>
      <c r="B9" s="144" t="e">
        <f>'1. CUTTING DOCKET'!#REF!</f>
        <v>#REF!</v>
      </c>
      <c r="C9" s="144" t="str">
        <f>'1. CUTTING DOCKET'!$E$54</f>
        <v>GREY HEATHER</v>
      </c>
      <c r="D9" s="144" t="str">
        <f>'1. CUTTING DOCKET'!$E$58</f>
        <v>WASHED BURGUNDY 19-1530</v>
      </c>
      <c r="E9" s="144" t="str">
        <f>'1. CUTTING DOCKET'!$E$62</f>
        <v>LIME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str">
        <f>'1. CUTTING DOCKET'!$E$55</f>
        <v>GREY HEATHER</v>
      </c>
      <c r="D11" s="144" t="str">
        <f>'1. CUTTING DOCKET'!$E$59</f>
        <v>WASHED BURGUNDY 19-1530</v>
      </c>
      <c r="E11" s="144" t="str">
        <f>'1. CUTTING DOCKET'!$E$63</f>
        <v>LIME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448" t="e">
        <f>'1. CUTTING DOCKET'!#REF!</f>
        <v>#REF!</v>
      </c>
      <c r="C13" s="449"/>
      <c r="D13" s="45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451"/>
      <c r="C14" s="452"/>
      <c r="D14" s="452"/>
      <c r="E14" s="266"/>
      <c r="L14" s="78"/>
    </row>
    <row r="15" spans="1:12" s="77" customFormat="1" ht="74.25" customHeight="1">
      <c r="A15" s="144" t="s">
        <v>188</v>
      </c>
      <c r="B15" s="148" t="str">
        <f>'1. CUTTING DOCKET'!$F$67</f>
        <v>CAPTAIN BLUE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144</v>
      </c>
      <c r="B16" s="143">
        <f>'1. CUTTING DOCKET'!$G$67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454" t="e">
        <f>'1. CUTTING DOCKET'!#REF!</f>
        <v>#REF!</v>
      </c>
      <c r="C17" s="455"/>
      <c r="D17" s="455"/>
      <c r="E17" s="456"/>
    </row>
    <row r="18" spans="1:5" s="77" customFormat="1" ht="90" customHeight="1">
      <c r="A18" s="144" t="str">
        <f>'1. CUTTING DOCKET'!B68</f>
        <v>NHÃN CHÍNH + SIZE</v>
      </c>
      <c r="B18" s="445" t="str">
        <f>'1. CUTTING DOCKET'!F68</f>
        <v>BLACK</v>
      </c>
      <c r="C18" s="446"/>
      <c r="D18" s="446"/>
      <c r="E18" s="447"/>
    </row>
    <row r="19" spans="1:5" s="77" customFormat="1" ht="409.6" customHeight="1">
      <c r="A19" s="149" t="s">
        <v>196</v>
      </c>
      <c r="B19" s="457"/>
      <c r="C19" s="458"/>
      <c r="D19" s="458"/>
      <c r="E19" s="458"/>
    </row>
    <row r="20" spans="1:5" s="77" customFormat="1" ht="79.5" customHeight="1">
      <c r="A20" s="144" t="e">
        <f>'1. CUTTING DOCKET'!#REF!</f>
        <v>#REF!</v>
      </c>
      <c r="B20" s="445" t="e">
        <f>'1. CUTTING DOCKET'!#REF!</f>
        <v>#REF!</v>
      </c>
      <c r="C20" s="446"/>
      <c r="D20" s="446"/>
      <c r="E20" s="447"/>
    </row>
    <row r="21" spans="1:5" s="77" customFormat="1" ht="346.5" customHeight="1">
      <c r="A21" s="145" t="s">
        <v>197</v>
      </c>
      <c r="B21" s="459"/>
      <c r="C21" s="460"/>
      <c r="D21" s="460"/>
      <c r="E21" s="461"/>
    </row>
    <row r="22" spans="1:5" s="77" customFormat="1" ht="41.5">
      <c r="A22" s="144" t="e">
        <f>'1. CUTTING DOCKET'!#REF!</f>
        <v>#REF!</v>
      </c>
      <c r="B22" s="445" t="e">
        <f>'1. CUTTING DOCKET'!#REF!</f>
        <v>#REF!</v>
      </c>
      <c r="C22" s="446"/>
      <c r="D22" s="446"/>
      <c r="E22" s="267"/>
    </row>
    <row r="23" spans="1:5" s="77" customFormat="1" ht="299.25" customHeight="1">
      <c r="A23" s="149" t="s">
        <v>198</v>
      </c>
      <c r="B23" s="462"/>
      <c r="C23" s="463"/>
      <c r="D23" s="463"/>
      <c r="E23" s="463"/>
    </row>
    <row r="24" spans="1:5" s="77" customFormat="1" ht="101.65" customHeight="1">
      <c r="A24" s="144" t="e">
        <f>'1. CUTTING DOCKET'!#REF!</f>
        <v>#REF!</v>
      </c>
      <c r="B24" s="445" t="e">
        <f>'1. CUTTING DOCKET'!#REF!</f>
        <v>#REF!</v>
      </c>
      <c r="C24" s="446"/>
      <c r="D24" s="446"/>
      <c r="E24" s="267"/>
    </row>
    <row r="25" spans="1:5" s="77" customFormat="1" ht="362.25" customHeight="1">
      <c r="A25" s="149" t="s">
        <v>191</v>
      </c>
      <c r="B25" s="464" t="s">
        <v>199</v>
      </c>
      <c r="C25" s="465"/>
      <c r="D25" s="465"/>
      <c r="E25" s="268"/>
    </row>
    <row r="26" spans="1:5" s="77" customFormat="1" ht="109.5" customHeight="1">
      <c r="A26" s="144" t="s">
        <v>200</v>
      </c>
      <c r="B26" s="445" t="str">
        <f>'1. CUTTING DOCKET'!F75</f>
        <v>NỀN TRẮNG CHỮ ĐEN</v>
      </c>
      <c r="C26" s="446"/>
      <c r="D26" s="446"/>
      <c r="E26" s="269"/>
    </row>
    <row r="27" spans="1:5" s="77" customFormat="1" ht="282" customHeight="1">
      <c r="A27" s="149" t="s">
        <v>201</v>
      </c>
      <c r="B27" s="466" t="s">
        <v>202</v>
      </c>
      <c r="C27" s="467"/>
      <c r="D27" s="467"/>
      <c r="E27" s="467"/>
    </row>
    <row r="28" spans="1:5" s="77" customFormat="1" ht="93.65" customHeight="1">
      <c r="A28" s="144" t="str">
        <f>'1. CUTTING DOCKET'!B83</f>
        <v>THẺ BÀI 1 LÁ - ZHGT08</v>
      </c>
      <c r="B28" s="445" t="str">
        <f>'1. CUTTING DOCKET'!F83</f>
        <v>NỀN NATURAL CHỮ ĐEN</v>
      </c>
      <c r="C28" s="446"/>
      <c r="D28" s="446"/>
      <c r="E28" s="269"/>
    </row>
    <row r="29" spans="1:5" s="77" customFormat="1" ht="273" customHeight="1">
      <c r="A29" s="145" t="s">
        <v>203</v>
      </c>
      <c r="B29" s="468"/>
      <c r="C29" s="469"/>
      <c r="D29" s="469"/>
      <c r="E29" s="469"/>
    </row>
    <row r="30" spans="1:5" s="77" customFormat="1" ht="95.25" customHeight="1">
      <c r="A30" s="144" t="str">
        <f>'1. CUTTING DOCKET'!B87</f>
        <v>POLY BAG - 25" x 20" + 2"</v>
      </c>
      <c r="B30" s="445" t="str">
        <f>'1. CUTTING DOCKET'!F87</f>
        <v>CLEAR</v>
      </c>
      <c r="C30" s="446"/>
      <c r="D30" s="446"/>
      <c r="E30" s="269"/>
    </row>
    <row r="31" spans="1:5" s="77" customFormat="1" ht="324.75" customHeight="1">
      <c r="A31" s="145"/>
      <c r="B31" s="468"/>
      <c r="C31" s="469"/>
      <c r="D31" s="469"/>
      <c r="E31" s="469"/>
    </row>
    <row r="32" spans="1:5" s="77" customFormat="1" ht="119.65" customHeight="1">
      <c r="A32" s="144" t="s">
        <v>193</v>
      </c>
      <c r="B32" s="445" t="str">
        <f>'1. CUTTING DOCKET'!F91</f>
        <v>NATURAL</v>
      </c>
      <c r="C32" s="446"/>
      <c r="D32" s="446"/>
      <c r="E32" s="269"/>
    </row>
    <row r="33" spans="1:9" s="77" customFormat="1" ht="287.25" customHeight="1">
      <c r="A33" s="145" t="s">
        <v>194</v>
      </c>
      <c r="B33" s="468"/>
      <c r="C33" s="469"/>
      <c r="D33" s="469"/>
      <c r="E33" s="469"/>
    </row>
    <row r="34" spans="1:9" s="77" customFormat="1" ht="71.650000000000006" customHeight="1">
      <c r="A34" s="144" t="s">
        <v>105</v>
      </c>
      <c r="B34" s="445" t="s">
        <v>106</v>
      </c>
      <c r="C34" s="446"/>
      <c r="D34" s="446"/>
      <c r="E34" s="269"/>
    </row>
    <row r="35" spans="1:9" s="77" customFormat="1" ht="87" customHeight="1">
      <c r="A35" s="145" t="s">
        <v>195</v>
      </c>
      <c r="B35" s="468"/>
      <c r="C35" s="469"/>
      <c r="D35" s="469"/>
      <c r="E35" s="469"/>
    </row>
    <row r="36" spans="1:9" s="77" customFormat="1" ht="63.65" customHeight="1">
      <c r="A36" s="144" t="s">
        <v>107</v>
      </c>
      <c r="B36" s="445" t="s">
        <v>100</v>
      </c>
      <c r="C36" s="446"/>
      <c r="D36" s="446"/>
      <c r="E36" s="269"/>
    </row>
    <row r="37" spans="1:9" s="77" customFormat="1" ht="97.5" customHeight="1">
      <c r="A37" s="145" t="s">
        <v>195</v>
      </c>
      <c r="B37" s="468"/>
      <c r="C37" s="469"/>
      <c r="D37" s="469"/>
      <c r="E37" s="469"/>
    </row>
    <row r="38" spans="1:9" s="77" customFormat="1" ht="97.5" customHeight="1">
      <c r="A38" s="270" t="e">
        <f>'1. CUTTING DOCKET'!#REF!</f>
        <v>#REF!</v>
      </c>
      <c r="B38" s="470" t="e">
        <f>'1. CUTTING DOCKET'!#REF!</f>
        <v>#REF!</v>
      </c>
      <c r="C38" s="471"/>
      <c r="D38" s="472"/>
      <c r="E38" s="271"/>
    </row>
    <row r="39" spans="1:9" s="77" customFormat="1" ht="221.65" customHeight="1">
      <c r="A39" s="145"/>
      <c r="B39" s="473"/>
      <c r="C39" s="473"/>
      <c r="D39" s="473"/>
      <c r="E39" s="473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6.5"/>
  <cols>
    <col min="1" max="17" width="9.26953125" style="41"/>
    <col min="18" max="18" width="80.26953125" style="41" customWidth="1"/>
    <col min="19" max="16384" width="9.269531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204</v>
      </c>
      <c r="C1" s="44" t="s">
        <v>205</v>
      </c>
      <c r="D1" s="474" t="s">
        <v>206</v>
      </c>
      <c r="E1" s="474"/>
      <c r="F1" s="47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207</v>
      </c>
      <c r="C2" s="49" t="s">
        <v>208</v>
      </c>
      <c r="D2" s="475" t="s">
        <v>209</v>
      </c>
      <c r="E2" s="475"/>
      <c r="F2" s="475"/>
      <c r="G2" s="475"/>
      <c r="H2" s="475"/>
      <c r="I2" s="47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210</v>
      </c>
      <c r="B3" s="51" t="s">
        <v>211</v>
      </c>
      <c r="C3" s="51" t="s">
        <v>212</v>
      </c>
      <c r="D3" s="52" t="s">
        <v>32</v>
      </c>
      <c r="E3" s="52" t="s">
        <v>33</v>
      </c>
      <c r="F3" s="52" t="s">
        <v>34</v>
      </c>
      <c r="G3" s="52" t="s">
        <v>35</v>
      </c>
      <c r="H3" s="52" t="s">
        <v>36</v>
      </c>
      <c r="I3" s="53" t="s">
        <v>213</v>
      </c>
      <c r="J3" s="54"/>
      <c r="K3" s="54"/>
    </row>
    <row r="4" spans="1:25" s="61" customFormat="1" ht="27" customHeight="1">
      <c r="A4" s="56">
        <v>1</v>
      </c>
      <c r="B4" s="57" t="s">
        <v>214</v>
      </c>
      <c r="C4" s="57" t="s">
        <v>215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216</v>
      </c>
      <c r="J4" s="60"/>
      <c r="K4" s="60"/>
    </row>
    <row r="5" spans="1:25" s="61" customFormat="1" ht="27" customHeight="1">
      <c r="A5" s="56">
        <v>2</v>
      </c>
      <c r="B5" s="57" t="s">
        <v>217</v>
      </c>
      <c r="C5" s="57" t="s">
        <v>218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216</v>
      </c>
      <c r="J5" s="60"/>
      <c r="K5" s="60"/>
    </row>
    <row r="6" spans="1:25" s="61" customFormat="1" ht="27" customHeight="1">
      <c r="A6" s="56">
        <v>3</v>
      </c>
      <c r="B6" s="42" t="s">
        <v>219</v>
      </c>
      <c r="C6" s="42" t="s">
        <v>220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216</v>
      </c>
      <c r="J6" s="60"/>
      <c r="K6" s="60"/>
    </row>
    <row r="7" spans="1:25" s="61" customFormat="1" ht="27" customHeight="1">
      <c r="A7" s="56">
        <v>4</v>
      </c>
      <c r="B7" s="42" t="s">
        <v>221</v>
      </c>
      <c r="C7" s="42" t="s">
        <v>222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216</v>
      </c>
      <c r="J7" s="60"/>
      <c r="K7" s="60"/>
    </row>
    <row r="8" spans="1:25" s="61" customFormat="1" ht="27" customHeight="1">
      <c r="A8" s="56">
        <v>5</v>
      </c>
      <c r="B8" s="42" t="s">
        <v>223</v>
      </c>
      <c r="C8" s="42" t="s">
        <v>224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225</v>
      </c>
      <c r="J8" s="60"/>
      <c r="K8" s="60"/>
    </row>
    <row r="9" spans="1:25" s="61" customFormat="1" ht="27" customHeight="1">
      <c r="A9" s="56">
        <v>6</v>
      </c>
      <c r="B9" s="42" t="s">
        <v>226</v>
      </c>
      <c r="C9" s="42" t="s">
        <v>227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216</v>
      </c>
      <c r="J9" s="60"/>
      <c r="K9" s="60"/>
    </row>
    <row r="10" spans="1:25" s="61" customFormat="1" ht="27" customHeight="1">
      <c r="A10" s="56">
        <v>7</v>
      </c>
      <c r="B10" s="42" t="s">
        <v>228</v>
      </c>
      <c r="C10" s="42" t="s">
        <v>229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216</v>
      </c>
      <c r="J10" s="60"/>
      <c r="K10" s="60"/>
    </row>
    <row r="11" spans="1:25" s="61" customFormat="1" ht="27" customHeight="1">
      <c r="A11" s="56">
        <v>8</v>
      </c>
      <c r="B11" s="42" t="s">
        <v>230</v>
      </c>
      <c r="C11" s="42" t="s">
        <v>231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232</v>
      </c>
      <c r="C12" s="42" t="s">
        <v>233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225</v>
      </c>
      <c r="J12" s="60"/>
      <c r="K12" s="60"/>
    </row>
    <row r="13" spans="1:25" s="61" customFormat="1" ht="27" customHeight="1">
      <c r="A13" s="56">
        <v>10</v>
      </c>
      <c r="B13" s="42" t="s">
        <v>234</v>
      </c>
      <c r="C13" s="42" t="s">
        <v>235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225</v>
      </c>
      <c r="J13" s="60"/>
      <c r="K13" s="60"/>
    </row>
    <row r="14" spans="1:25" s="61" customFormat="1" ht="27" customHeight="1">
      <c r="A14" s="56">
        <v>11</v>
      </c>
      <c r="B14" s="42" t="s">
        <v>236</v>
      </c>
      <c r="C14" s="42" t="s">
        <v>237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238</v>
      </c>
      <c r="C15" s="42" t="s">
        <v>239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240</v>
      </c>
      <c r="C16" s="42" t="s">
        <v>241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242</v>
      </c>
      <c r="C17" s="66" t="s">
        <v>243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4DE6CF-7C31-4DA0-9D94-BAA88844BF17}">
  <ds:schemaRefs>
    <ds:schemaRef ds:uri="http://schemas.microsoft.com/office/2006/metadata/properties"/>
    <ds:schemaRef ds:uri="http://schemas.microsoft.com/office/infopath/2007/PartnerControls"/>
    <ds:schemaRef ds:uri="1972f4fa-a3a2-4010-a47e-cf3d6c5d1421"/>
    <ds:schemaRef ds:uri="4bf10b48-52f7-4ad4-b1e1-de514cec68e0"/>
    <ds:schemaRef ds:uri="cc099e4b-e381-4360-bcff-5e1f51ab48dc"/>
  </ds:schemaRefs>
</ds:datastoreItem>
</file>

<file path=customXml/itemProps2.xml><?xml version="1.0" encoding="utf-8"?>
<ds:datastoreItem xmlns:ds="http://schemas.openxmlformats.org/officeDocument/2006/customXml" ds:itemID="{95E21DFD-4181-45EA-95F6-1D49F654A4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F455C7-575B-4B73-9EB3-4DF5F7057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CUTTING DOCKET</vt:lpstr>
      <vt:lpstr>GREY</vt:lpstr>
      <vt:lpstr>2. TRIM CARD</vt:lpstr>
      <vt:lpstr>SPEC SUGESST BY UA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'SPEC SUGESST BY UA'!Print_Area</vt:lpstr>
      <vt:lpstr>'1. CUTTING DOCKET'!Print_Titles</vt:lpstr>
      <vt:lpstr>'2. TRIM CARD'!Print_Titles</vt:lpstr>
      <vt:lpstr>'2. TRIM CARD (GREY)'!Print_Titles</vt:lpstr>
      <vt:lpstr>GREY!Print_Titles</vt:lpstr>
      <vt:lpstr>'SPEC SUGESST BY UA'!Print_Titles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Thao Nguyen Thi Thu</cp:lastModifiedBy>
  <cp:revision/>
  <cp:lastPrinted>2024-10-10T09:45:24Z</cp:lastPrinted>
  <dcterms:created xsi:type="dcterms:W3CDTF">2016-05-06T01:47:29Z</dcterms:created>
  <dcterms:modified xsi:type="dcterms:W3CDTF">2024-12-31T01:50:25Z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