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/"/>
    </mc:Choice>
  </mc:AlternateContent>
  <xr:revisionPtr revIDLastSave="1005" documentId="13_ncr:1_{060FD0D6-5963-4740-8591-6C5A8FB05237}" xr6:coauthVersionLast="47" xr6:coauthVersionMax="47" xr10:uidLastSave="{48CCB72D-B648-4C25-BA00-02FF3D78092C}"/>
  <bookViews>
    <workbookView xWindow="-120" yWindow="-120" windowWidth="20730" windowHeight="1104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2'!$A$4:$P$9</definedName>
    <definedName name="_xlnm._FilterDatabase" localSheetId="0" hidden="1">PO!$A$10:$U$10</definedName>
    <definedName name="_xlnm.Print_Area" localSheetId="1">'DETAIL 2'!$A$1:$P$9</definedName>
    <definedName name="_xlnm.Print_Area" localSheetId="0">PO!$A$1:$N$16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" i="5" l="1"/>
  <c r="K16" i="5"/>
  <c r="J11" i="5" l="1"/>
  <c r="J5" i="5" l="1"/>
  <c r="I9" i="5"/>
  <c r="O11" i="2" l="1"/>
  <c r="O12" i="2"/>
  <c r="J7" i="5"/>
  <c r="K7" i="5" s="1"/>
  <c r="A7" i="5"/>
  <c r="J6" i="5"/>
  <c r="K6" i="5" s="1"/>
  <c r="A6" i="5"/>
  <c r="L12" i="2" l="1"/>
  <c r="K12" i="2"/>
  <c r="M12" i="2" s="1"/>
  <c r="L11" i="2"/>
  <c r="J8" i="5" l="1"/>
  <c r="K5" i="5"/>
  <c r="K8" i="5" l="1"/>
  <c r="J9" i="5"/>
  <c r="A8" i="5"/>
  <c r="A5" i="5"/>
  <c r="I14" i="2" l="1"/>
  <c r="K11" i="2" l="1"/>
  <c r="M11" i="2" l="1"/>
  <c r="H8" i="2"/>
  <c r="H7" i="2" l="1"/>
  <c r="K14" i="2" l="1"/>
  <c r="M14" i="2" l="1"/>
</calcChain>
</file>

<file path=xl/sharedStrings.xml><?xml version="1.0" encoding="utf-8"?>
<sst xmlns="http://schemas.openxmlformats.org/spreadsheetml/2006/main" count="96" uniqueCount="82">
  <si>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</si>
  <si>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</si>
  <si>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</si>
  <si>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</si>
  <si>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</si>
  <si>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</si>
  <si>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</si>
  <si>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</si>
  <si>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</si>
  <si>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</si>
  <si>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</si>
  <si>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</si>
  <si>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</si>
  <si>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</si>
  <si>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</si>
  <si>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</si>
  <si>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</si>
  <si>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</si>
  <si>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</si>
  <si>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</si>
  <si>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</si>
  <si>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</si>
  <si>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</si>
  <si>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</si>
  <si>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</si>
  <si>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</si>
  <si>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</si>
  <si>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</si>
  <si>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</si>
  <si>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</si>
  <si>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</si>
  <si>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</si>
  <si>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</si>
  <si>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</si>
  <si>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</si>
  <si>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</si>
  <si>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</si>
  <si>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</si>
  <si>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</si>
  <si>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</si>
  <si>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</si>
  <si>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</si>
  <si>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</si>
  <si>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</si>
  <si>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</si>
  <si>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</si>
  <si>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</si>
  <si>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</si>
  <si>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</si>
  <si>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</si>
  <si>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</si>
  <si>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</si>
  <si>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</si>
  <si>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</si>
  <si>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</si>
  <si>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</si>
  <si>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</si>
  <si>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</si>
  <si>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</si>
  <si>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</si>
  <si>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RAPHA BLK CARE LBL R</t>
  </si>
  <si>
    <t>CARE INSTRUCTIONS</t>
  </si>
  <si>
    <t>SS25 - AMANI</t>
  </si>
  <si>
    <t>C0046-LST023</t>
  </si>
  <si>
    <t>C0046-SST230</t>
  </si>
  <si>
    <t>C0046-SST231</t>
  </si>
  <si>
    <t>C0046-HOD068</t>
  </si>
  <si>
    <t>LS TEE</t>
  </si>
  <si>
    <t>HOODIE</t>
  </si>
  <si>
    <t>Amani Long Sleeve T-Shirt</t>
  </si>
  <si>
    <t>Amani Men's SS T-Shirt</t>
  </si>
  <si>
    <t>Amani Women's SS T-Shirt</t>
  </si>
  <si>
    <t>Amani Zip Hoodie</t>
  </si>
  <si>
    <t>CMQ01XXMUL</t>
  </si>
  <si>
    <t>CMG01XXMUL</t>
  </si>
  <si>
    <t>CMM01XXMUL</t>
  </si>
  <si>
    <t>CMN01XXMUL</t>
  </si>
  <si>
    <t>SS25M50153TEE</t>
  </si>
  <si>
    <t>RAPHA WHT CARE LBL R</t>
  </si>
  <si>
    <t>SS25M50144TEE</t>
  </si>
  <si>
    <t>SS25W50140TEE</t>
  </si>
  <si>
    <t>SS25M50145TOP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</si>
</sst>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4</xdr:row>
      <xdr:rowOff>200025</xdr:rowOff>
    </xdr:from>
    <xdr:to>
      <xdr:col>15</xdr:col>
      <xdr:colOff>152400</xdr:colOff>
      <xdr:row>7</xdr:row>
      <xdr:rowOff>665891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9075" y="1228725"/>
          <a:ext cx="1466850" cy="3037616"/>
        </a:xfrm>
        <a:prstGeom prst="rect">
          <a:avLst/>
        </a:prstGeom>
      </xdr:spPr>
    </xdr:pic>
    <xdr:clientData/>
  </xdr:twoCellAnchor>
  <xdr:twoCellAnchor>
    <xdr:from>
      <xdr:col>11</xdr:col>
      <xdr:colOff>104776</xdr:colOff>
      <xdr:row>4</xdr:row>
      <xdr:rowOff>190501</xdr:rowOff>
    </xdr:from>
    <xdr:to>
      <xdr:col>11</xdr:col>
      <xdr:colOff>1952626</xdr:colOff>
      <xdr:row>4</xdr:row>
      <xdr:rowOff>623986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8D8B03-475E-655E-2F9F-9F75D063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73051" y="1219201"/>
          <a:ext cx="1847850" cy="433485"/>
        </a:xfrm>
        <a:prstGeom prst="rect">
          <a:avLst/>
        </a:prstGeom>
      </xdr:spPr>
    </xdr:pic>
    <xdr:clientData/>
  </xdr:twoCellAnchor>
  <xdr:twoCellAnchor>
    <xdr:from>
      <xdr:col>11</xdr:col>
      <xdr:colOff>95249</xdr:colOff>
      <xdr:row>5</xdr:row>
      <xdr:rowOff>219075</xdr:rowOff>
    </xdr:from>
    <xdr:to>
      <xdr:col>12</xdr:col>
      <xdr:colOff>10300</xdr:colOff>
      <xdr:row>5</xdr:row>
      <xdr:rowOff>631698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5A9CE-7D39-7A6A-B1F9-50173BC8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3524" y="2105025"/>
          <a:ext cx="1991501" cy="412623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6</xdr:row>
      <xdr:rowOff>247650</xdr:rowOff>
    </xdr:from>
    <xdr:to>
      <xdr:col>11</xdr:col>
      <xdr:colOff>2057400</xdr:colOff>
      <xdr:row>6</xdr:row>
      <xdr:rowOff>714490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F1AB32-7D73-58C3-7C6C-EB0AE73A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6850" y="2990850"/>
          <a:ext cx="2028825" cy="466840"/>
        </a:xfrm>
        <a:prstGeom prst="rect">
          <a:avLst/>
        </a:prstGeom>
      </xdr:spPr>
    </xdr:pic>
    <xdr:clientData/>
  </xdr:twoCellAnchor>
  <xdr:twoCellAnchor>
    <xdr:from>
      <xdr:col>11</xdr:col>
      <xdr:colOff>76199</xdr:colOff>
      <xdr:row>7</xdr:row>
      <xdr:rowOff>219076</xdr:rowOff>
    </xdr:from>
    <xdr:to>
      <xdr:col>12</xdr:col>
      <xdr:colOff>286750</xdr:colOff>
      <xdr:row>7</xdr:row>
      <xdr:rowOff>613910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AF18B9-A6EB-E287-96BD-3EDF955A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44474" y="3819526"/>
          <a:ext cx="2287001" cy="394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1"/>
  <sheetViews>
    <sheetView tabSelected="1" view="pageBreakPreview" topLeftCell="A8" zoomScale="55" zoomScaleNormal="55" zoomScaleSheetLayoutView="55" zoomScalePageLayoutView="55" workbookViewId="0">
      <selection activeCell="N11" sqref="N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3.85546875" style="77" customWidth="1"/>
    <col min="8" max="8" width="12.85546875" style="7" customWidth="1"/>
    <col min="9" max="9" width="16.42578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45609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62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45629</v>
      </c>
      <c r="I7" s="114"/>
      <c r="J7" s="18"/>
      <c r="K7" s="18"/>
      <c r="L7" s="19"/>
      <c r="M7" s="20" t="s">
        <v>13</v>
      </c>
      <c r="N7" s="26" t="s">
        <v>55</v>
      </c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45639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56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v>689</v>
      </c>
      <c r="J11" s="91">
        <v>0</v>
      </c>
      <c r="K11" s="91">
        <f t="shared" ref="K11" si="0">I11-J11</f>
        <v>689</v>
      </c>
      <c r="L11" s="104">
        <f>ROUNDUP((94.53/1000)*1.4,3)</f>
        <v>0.13300000000000001</v>
      </c>
      <c r="M11" s="105">
        <f t="shared" ref="M11" si="1">K11*L11</f>
        <v>91.637</v>
      </c>
      <c r="N11" s="85"/>
      <c r="O11" s="7">
        <f>I11-92</f>
        <v>597</v>
      </c>
    </row>
    <row r="12" spans="1:19" ht="158.25" customHeight="1">
      <c r="A12" s="87" t="s">
        <v>52</v>
      </c>
      <c r="B12" s="87"/>
      <c r="C12" s="87" t="s">
        <v>56</v>
      </c>
      <c r="D12" s="87" t="s">
        <v>53</v>
      </c>
      <c r="E12" s="87" t="s">
        <v>53</v>
      </c>
      <c r="F12" s="88" t="s">
        <v>54</v>
      </c>
      <c r="G12" s="89" t="s">
        <v>57</v>
      </c>
      <c r="H12" s="90" t="s">
        <v>35</v>
      </c>
      <c r="I12" s="92">
        <v>1051</v>
      </c>
      <c r="J12" s="91">
        <v>0</v>
      </c>
      <c r="K12" s="91">
        <f t="shared" ref="K12" si="2">I12-J12</f>
        <v>1051</v>
      </c>
      <c r="L12" s="104">
        <f>ROUNDUP((94.53/1000)*1.4,3)</f>
        <v>0.13300000000000001</v>
      </c>
      <c r="M12" s="105">
        <f t="shared" ref="M12" si="3">K12*L12</f>
        <v>139.78300000000002</v>
      </c>
      <c r="N12" s="85"/>
      <c r="O12" s="7">
        <f>4947-127</f>
        <v>4820</v>
      </c>
    </row>
    <row r="13" spans="1:19" ht="21.75" customHeight="1">
      <c r="A13" s="40"/>
      <c r="B13" s="40"/>
      <c r="C13" s="41"/>
      <c r="D13" s="42"/>
      <c r="E13" s="42"/>
      <c r="F13" s="43"/>
      <c r="G13" s="44"/>
      <c r="H13" s="40"/>
      <c r="I13" s="45"/>
      <c r="J13" s="45"/>
      <c r="K13" s="45"/>
      <c r="L13" s="46"/>
      <c r="M13" s="106"/>
      <c r="N13" s="47"/>
      <c r="O13" s="86"/>
    </row>
    <row r="14" spans="1:19" ht="42.75" customHeight="1">
      <c r="A14" s="48"/>
      <c r="B14" s="48"/>
      <c r="C14" s="49"/>
      <c r="D14" s="48"/>
      <c r="E14" s="48"/>
      <c r="F14" s="48"/>
      <c r="G14" s="50"/>
      <c r="H14" s="61" t="s">
        <v>30</v>
      </c>
      <c r="I14" s="51">
        <f>SUM(I11:I13)</f>
        <v>1740</v>
      </c>
      <c r="J14" s="52"/>
      <c r="K14" s="51">
        <f>SUM(K11:K13)</f>
        <v>1740</v>
      </c>
      <c r="L14" s="53"/>
      <c r="M14" s="107">
        <f>SUM(M11:M11)</f>
        <v>91.637</v>
      </c>
      <c r="N14" s="54"/>
    </row>
    <row r="15" spans="1:19" ht="21.75" customHeight="1">
      <c r="A15" s="55"/>
      <c r="B15" s="55"/>
      <c r="C15" s="56"/>
      <c r="D15" s="57"/>
      <c r="E15" s="57"/>
      <c r="F15" s="57"/>
      <c r="G15" s="58"/>
      <c r="H15" s="54"/>
      <c r="I15" s="54"/>
      <c r="J15" s="54"/>
      <c r="K15" s="54"/>
      <c r="L15" s="59"/>
      <c r="M15" s="59"/>
      <c r="N15" s="54"/>
    </row>
    <row r="16" spans="1:19" ht="21.75" customHeight="1">
      <c r="A16" s="116" t="s">
        <v>31</v>
      </c>
      <c r="B16" s="116"/>
      <c r="C16" s="60"/>
      <c r="D16" s="61"/>
      <c r="E16" s="117" t="s">
        <v>32</v>
      </c>
      <c r="F16" s="117"/>
      <c r="G16" s="117"/>
      <c r="H16" s="62"/>
      <c r="I16" s="63"/>
      <c r="J16" s="63"/>
      <c r="K16" s="63"/>
      <c r="L16" s="115" t="s">
        <v>33</v>
      </c>
      <c r="M16" s="115"/>
      <c r="N16" s="54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5"/>
      <c r="C18" s="66"/>
      <c r="D18" s="64"/>
      <c r="E18" s="64"/>
      <c r="F18" s="64"/>
      <c r="G18" s="67"/>
      <c r="H18" s="68"/>
      <c r="I18" s="68"/>
      <c r="J18" s="68"/>
    </row>
    <row r="19" spans="1:10" ht="21.75" customHeight="1">
      <c r="A19" s="70"/>
      <c r="B19" s="66"/>
      <c r="C19" s="66"/>
      <c r="D19" s="64"/>
      <c r="E19" s="64"/>
      <c r="F19" s="64"/>
      <c r="G19" s="71"/>
      <c r="H19" s="72"/>
      <c r="I19" s="64"/>
      <c r="J19" s="68"/>
    </row>
    <row r="20" spans="1:10" ht="21.75" customHeight="1">
      <c r="A20" s="74"/>
      <c r="B20" s="73"/>
      <c r="C20" s="65"/>
      <c r="D20" s="68"/>
      <c r="E20" s="74"/>
      <c r="F20" s="74"/>
      <c r="G20" s="75"/>
      <c r="H20" s="76"/>
      <c r="I20" s="76"/>
      <c r="J20" s="68"/>
    </row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3.25" customHeight="1"/>
    <row r="59" ht="23.25" customHeight="1"/>
    <row r="60" ht="23.25" customHeight="1"/>
    <row r="61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6:M16"/>
    <mergeCell ref="A16:B16"/>
    <mergeCell ref="E16:G16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6"/>
  <sheetViews>
    <sheetView view="pageBreakPreview" topLeftCell="D4" zoomScaleNormal="115" zoomScaleSheetLayoutView="100" workbookViewId="0">
      <selection activeCell="K6" sqref="K6:K7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58</v>
      </c>
      <c r="F4" s="93" t="s">
        <v>23</v>
      </c>
      <c r="G4" s="93" t="s">
        <v>59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61</v>
      </c>
      <c r="M4" s="123" t="s">
        <v>48</v>
      </c>
      <c r="N4" s="124"/>
      <c r="O4" s="124"/>
      <c r="P4" s="125"/>
    </row>
    <row r="5" spans="1:16" s="99" customFormat="1" ht="67.5" customHeight="1">
      <c r="A5" s="95">
        <f t="shared" ref="A5:A8" si="0">ROW()-4</f>
        <v>1</v>
      </c>
      <c r="B5" s="96" t="s">
        <v>63</v>
      </c>
      <c r="C5" s="96" t="s">
        <v>67</v>
      </c>
      <c r="D5" s="97" t="s">
        <v>69</v>
      </c>
      <c r="E5" s="97" t="s">
        <v>77</v>
      </c>
      <c r="F5" s="97" t="s">
        <v>60</v>
      </c>
      <c r="G5" s="97" t="s">
        <v>73</v>
      </c>
      <c r="H5" s="98" t="s">
        <v>51</v>
      </c>
      <c r="I5" s="95">
        <v>371</v>
      </c>
      <c r="J5" s="95">
        <f>ROUNDUP(I5*5%,0)</f>
        <v>19</v>
      </c>
      <c r="K5" s="95">
        <f>I5+J5</f>
        <v>390</v>
      </c>
      <c r="L5" s="108"/>
      <c r="M5" s="126"/>
      <c r="N5" s="127"/>
      <c r="O5" s="127"/>
      <c r="P5" s="128"/>
    </row>
    <row r="6" spans="1:16" s="99" customFormat="1" ht="67.5" customHeight="1">
      <c r="A6" s="95">
        <f t="shared" si="0"/>
        <v>2</v>
      </c>
      <c r="B6" s="96" t="s">
        <v>64</v>
      </c>
      <c r="C6" s="96" t="s">
        <v>50</v>
      </c>
      <c r="D6" s="97" t="s">
        <v>70</v>
      </c>
      <c r="E6" s="97" t="s">
        <v>79</v>
      </c>
      <c r="F6" s="97" t="s">
        <v>78</v>
      </c>
      <c r="G6" s="97" t="s">
        <v>74</v>
      </c>
      <c r="H6" s="98" t="s">
        <v>51</v>
      </c>
      <c r="I6" s="95">
        <v>702</v>
      </c>
      <c r="J6" s="95">
        <f>ROUNDUP(I6*10%,0)</f>
        <v>71</v>
      </c>
      <c r="K6" s="95">
        <f>I6+J6</f>
        <v>773</v>
      </c>
      <c r="L6" s="108"/>
      <c r="M6" s="126"/>
      <c r="N6" s="127"/>
      <c r="O6" s="127"/>
      <c r="P6" s="128"/>
    </row>
    <row r="7" spans="1:16" s="99" customFormat="1" ht="67.5" customHeight="1">
      <c r="A7" s="95">
        <f t="shared" si="0"/>
        <v>3</v>
      </c>
      <c r="B7" s="96" t="s">
        <v>65</v>
      </c>
      <c r="C7" s="96" t="s">
        <v>50</v>
      </c>
      <c r="D7" s="97" t="s">
        <v>71</v>
      </c>
      <c r="E7" s="97" t="s">
        <v>80</v>
      </c>
      <c r="F7" s="97" t="s">
        <v>78</v>
      </c>
      <c r="G7" s="97" t="s">
        <v>75</v>
      </c>
      <c r="H7" s="98" t="s">
        <v>51</v>
      </c>
      <c r="I7" s="95">
        <v>252</v>
      </c>
      <c r="J7" s="95">
        <f t="shared" ref="J7" si="1">ROUNDUP(I7*10%,0)</f>
        <v>26</v>
      </c>
      <c r="K7" s="95">
        <f t="shared" ref="K7" si="2">I7+J7</f>
        <v>278</v>
      </c>
      <c r="L7" s="108"/>
      <c r="M7" s="126"/>
      <c r="N7" s="127"/>
      <c r="O7" s="127"/>
      <c r="P7" s="128"/>
    </row>
    <row r="8" spans="1:16" s="99" customFormat="1" ht="67.5" customHeight="1">
      <c r="A8" s="95">
        <f t="shared" si="0"/>
        <v>4</v>
      </c>
      <c r="B8" s="96" t="s">
        <v>66</v>
      </c>
      <c r="C8" s="96" t="s">
        <v>68</v>
      </c>
      <c r="D8" s="97" t="s">
        <v>72</v>
      </c>
      <c r="E8" s="97" t="s">
        <v>81</v>
      </c>
      <c r="F8" s="97" t="s">
        <v>60</v>
      </c>
      <c r="G8" s="97" t="s">
        <v>76</v>
      </c>
      <c r="H8" s="98" t="s">
        <v>51</v>
      </c>
      <c r="I8" s="95">
        <v>271</v>
      </c>
      <c r="J8" s="95">
        <f t="shared" ref="J8" si="3">ROUNDUP(I8*10%,0)</f>
        <v>28</v>
      </c>
      <c r="K8" s="95">
        <f t="shared" ref="K8" si="4">I8+J8</f>
        <v>299</v>
      </c>
      <c r="L8" s="108"/>
      <c r="M8" s="126"/>
      <c r="N8" s="127"/>
      <c r="O8" s="127"/>
      <c r="P8" s="128"/>
    </row>
    <row r="9" spans="1:16" ht="20.25" customHeight="1">
      <c r="A9" s="129" t="s">
        <v>49</v>
      </c>
      <c r="B9" s="130"/>
      <c r="C9" s="130"/>
      <c r="D9" s="130"/>
      <c r="E9" s="130"/>
      <c r="F9" s="130"/>
      <c r="G9" s="130"/>
      <c r="H9" s="131"/>
      <c r="I9" s="100">
        <f>SUM(I5:I8)</f>
        <v>1596</v>
      </c>
      <c r="J9" s="100">
        <f>SUM(J5:J8)</f>
        <v>144</v>
      </c>
      <c r="K9" s="100">
        <f>SUM(K5:K8)</f>
        <v>1740</v>
      </c>
      <c r="L9" s="101"/>
      <c r="M9" s="132"/>
      <c r="N9" s="133"/>
      <c r="O9" s="133"/>
      <c r="P9" s="134"/>
    </row>
    <row r="11" spans="1:16" ht="20.25" customHeight="1">
      <c r="J11" s="102">
        <f>278-265</f>
        <v>13</v>
      </c>
    </row>
    <row r="16" spans="1:16" ht="20.25" customHeight="1">
      <c r="K16" s="102">
        <f>299-286</f>
        <v>13</v>
      </c>
    </row>
  </sheetData>
  <autoFilter ref="A4:P9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8"/>
    <mergeCell ref="A9:H9"/>
    <mergeCell ref="M9:P9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2024-11-15T09:07:57Z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