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EF/COMMERCIAL/"/>
    </mc:Choice>
  </mc:AlternateContent>
  <xr:revisionPtr revIDLastSave="1044" documentId="13_ncr:1_{060FD0D6-5963-4740-8591-6C5A8FB05237}" xr6:coauthVersionLast="47" xr6:coauthVersionMax="47" xr10:uidLastSave="{CAC70612-C06B-46AC-9559-5F1B2F72EFB7}"/>
  <bookViews>
    <workbookView xWindow="-120" yWindow="-120" windowWidth="20730" windowHeight="11040" activeTab="1" xr2:uid="{00000000-000D-0000-FFFF-FFFF00000000}"/>
  </bookViews>
  <sheets>
    <sheet name="R12-0017" sheetId="2" r:id="rId1"/>
    <sheet name="DETAIL 2" sheetId="5" r:id="rId2"/>
  </sheets>
  <definedNames>
    <definedName name="_xlnm._FilterDatabase" localSheetId="1" hidden="1">'DETAIL 2'!$A$4:$P$11</definedName>
    <definedName name="_xlnm._FilterDatabase" localSheetId="0" hidden="1">'R12-0017'!$A$10:$U$10</definedName>
    <definedName name="_xlnm.Print_Area" localSheetId="1">'DETAIL 2'!$A$1:$P$11</definedName>
    <definedName name="_xlnm.Print_Area" localSheetId="0">'R12-0017'!$A$1:$N$16</definedName>
    <definedName name="_xlnm.Print_Titles" localSheetId="1">'DETAIL 2'!$4:$4</definedName>
    <definedName name="_xlnm.Print_Titles" localSheetId="0">'R12-0017'!$4:$10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" i="5" l="1"/>
  <c r="Q5" i="5"/>
  <c r="I11" i="5"/>
  <c r="J6" i="5"/>
  <c r="J7" i="5"/>
  <c r="J8" i="5"/>
  <c r="K8" i="5" s="1"/>
  <c r="J9" i="5"/>
  <c r="K9" i="5" s="1"/>
  <c r="J10" i="5"/>
  <c r="K10" i="5" s="1"/>
  <c r="J5" i="5"/>
  <c r="A6" i="5"/>
  <c r="A7" i="5"/>
  <c r="A8" i="5"/>
  <c r="A9" i="5"/>
  <c r="A10" i="5"/>
  <c r="O11" i="2" l="1"/>
  <c r="O12" i="2"/>
  <c r="K7" i="5"/>
  <c r="K6" i="5"/>
  <c r="L12" i="2" l="1"/>
  <c r="K12" i="2"/>
  <c r="M12" i="2" s="1"/>
  <c r="L11" i="2"/>
  <c r="K5" i="5" l="1"/>
  <c r="K11" i="5" s="1"/>
  <c r="A5" i="5" l="1"/>
  <c r="I14" i="2" l="1"/>
  <c r="J11" i="5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<sst xmlns="http://schemas.openxmlformats.org/spreadsheetml/2006/main" count="110" uniqueCount="87">
  <si>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</si>
  <si>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</si>
  <si>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</si>
  <si>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</si>
  <si>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</si>
  <si>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</si>
  <si>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</si>
  <si>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</si>
  <si>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</si>
  <si>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</si>
  <si>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</si>
  <si>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</si>
  <si>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</si>
  <si>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</si>
  <si>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</si>
  <si>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</si>
  <si>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</si>
  <si>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</si>
  <si>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</si>
  <si>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</si>
  <si>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</si>
  <si>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</si>
  <si>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</si>
  <si>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</si>
  <si>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</si>
  <si>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</si>
  <si>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</si>
  <si>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</si>
  <si>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</si>
  <si>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</si>
  <si>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</si>
  <si>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</si>
  <si>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</si>
  <si>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</si>
  <si>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</si>
  <si>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</si>
  <si>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</si>
  <si>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</si>
  <si>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</si>
  <si>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</si>
  <si>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</si>
  <si>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</si>
  <si>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</si>
  <si>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</si>
  <si>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</si>
  <si>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</si>
  <si>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</si>
  <si>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</si>
  <si>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</si>
  <si>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</si>
  <si>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</si>
  <si>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</si>
  <si>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</si>
  <si>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</si>
  <si>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</si>
  <si>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</si>
  <si>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</si>
  <si>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BASIC WHITE</t>
  </si>
  <si>
    <t>PLM</t>
  </si>
  <si>
    <t>SKU</t>
  </si>
  <si>
    <t>RAPHA BLK CARE LBL R</t>
  </si>
  <si>
    <t>CARE INSTRUCTIONS</t>
  </si>
  <si>
    <t>SS25 - EF_COMMERCIAL</t>
  </si>
  <si>
    <t>RAPHA WHT CARE LBL R</t>
  </si>
  <si>
    <t>EF Men's Short Sleeve T-shirt</t>
  </si>
  <si>
    <t>EF Men's Short Sleeve T-Shirt</t>
  </si>
  <si>
    <t>EF Women's Short Sleeve T-shirt</t>
  </si>
  <si>
    <t>EF Women's Short Sleeve T-Shirt</t>
  </si>
  <si>
    <t>EF Long Sleeve T-Shirt</t>
  </si>
  <si>
    <t>EF Everyday Hoodie</t>
  </si>
  <si>
    <t>C0046-SST225</t>
  </si>
  <si>
    <t>C0046-SST226</t>
  </si>
  <si>
    <t>C0046-SST227</t>
  </si>
  <si>
    <t>C0046-SST228</t>
  </si>
  <si>
    <t>C0046-LST022</t>
  </si>
  <si>
    <t>C0046-HOD067</t>
  </si>
  <si>
    <t>HOODIE</t>
  </si>
  <si>
    <t>CKJ01XX</t>
  </si>
  <si>
    <t>CKJ02XX</t>
  </si>
  <si>
    <t>CKK01XX</t>
  </si>
  <si>
    <t>CKK02XX</t>
  </si>
  <si>
    <t>CKM01XX</t>
  </si>
  <si>
    <t>CKN01XX</t>
  </si>
  <si>
    <t>SS25M50156TEE002</t>
  </si>
  <si>
    <t>SS25W50147TEE002</t>
  </si>
  <si>
    <t>SS25M50158TEE002</t>
  </si>
  <si>
    <t>SS25M50157TOP002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</si>
</sst>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1"/>
      <color indexed="8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40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26" fillId="0" borderId="1" xfId="0" applyFont="1" applyBorder="1" applyAlignment="1">
      <alignment vertical="center" wrapText="1"/>
    </xf>
    <xf numFmtId="0" fontId="27" fillId="0" borderId="1" xfId="11" applyFont="1" applyBorder="1" applyAlignment="1">
      <alignment horizontal="center" vertical="center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left" vertical="center"/>
    </xf>
    <xf numFmtId="0" fontId="6" fillId="3" borderId="5" xfId="6" applyFont="1" applyFill="1" applyBorder="1" applyAlignment="1">
      <alignment horizontal="left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6" fillId="0" borderId="14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485775</xdr:colOff>
      <xdr:row>5</xdr:row>
      <xdr:rowOff>47625</xdr:rowOff>
    </xdr:from>
    <xdr:ext cx="1466850" cy="3037616"/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0" y="1933575"/>
          <a:ext cx="1466850" cy="3037616"/>
        </a:xfrm>
        <a:prstGeom prst="rect">
          <a:avLst/>
        </a:prstGeom>
      </xdr:spPr>
    </xdr:pic>
    <xdr:clientData/>
  </xdr:oneCellAnchor>
  <xdr:twoCellAnchor editAs="oneCell">
    <xdr:from>
      <xdr:col>11</xdr:col>
      <xdr:colOff>123825</xdr:colOff>
      <xdr:row>4</xdr:row>
      <xdr:rowOff>685800</xdr:rowOff>
    </xdr:from>
    <xdr:to>
      <xdr:col>11</xdr:col>
      <xdr:colOff>2009775</xdr:colOff>
      <xdr:row>5</xdr:row>
      <xdr:rowOff>166975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3FBC8-FA36-CFE7-618D-62A7B7B11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92100" y="1714500"/>
          <a:ext cx="1885950" cy="33842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6</xdr:row>
      <xdr:rowOff>647701</xdr:rowOff>
    </xdr:from>
    <xdr:to>
      <xdr:col>11</xdr:col>
      <xdr:colOff>2047875</xdr:colOff>
      <xdr:row>7</xdr:row>
      <xdr:rowOff>164323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5025D5-F86C-DF1D-0BFD-BF375A9AA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34950" y="3390901"/>
          <a:ext cx="1981200" cy="373872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28576</xdr:colOff>
      <xdr:row>8</xdr:row>
      <xdr:rowOff>200024</xdr:rowOff>
    </xdr:from>
    <xdr:to>
      <xdr:col>11</xdr:col>
      <xdr:colOff>1984404</xdr:colOff>
      <xdr:row>8</xdr:row>
      <xdr:rowOff>590549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6A4506-076C-B496-CE21-27F2F3244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96851" y="4657724"/>
          <a:ext cx="1955828" cy="390525"/>
        </a:xfrm>
        <a:prstGeom prst="rect">
          <a:avLst/>
        </a:prstGeom>
      </xdr:spPr>
    </xdr:pic>
    <xdr:clientData/>
  </xdr:twoCellAnchor>
  <xdr:twoCellAnchor editAs="oneCell">
    <xdr:from>
      <xdr:col>11</xdr:col>
      <xdr:colOff>35285</xdr:colOff>
      <xdr:row>9</xdr:row>
      <xdr:rowOff>190501</xdr:rowOff>
    </xdr:from>
    <xdr:to>
      <xdr:col>11</xdr:col>
      <xdr:colOff>2003779</xdr:colOff>
      <xdr:row>9</xdr:row>
      <xdr:rowOff>581025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E089B1-402F-4EF6-0F25-A6DA7C728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03560" y="5505451"/>
          <a:ext cx="1968494" cy="390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view="pageBreakPreview" topLeftCell="A11" zoomScale="55" zoomScaleNormal="55" zoomScaleSheetLayoutView="55" zoomScalePageLayoutView="55" workbookViewId="0">
      <selection activeCell="J11" sqref="J11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4.140625" style="77" customWidth="1"/>
    <col min="8" max="8" width="16.5703125" style="7" customWidth="1"/>
    <col min="9" max="9" width="19.5703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1" t="s">
        <v>39</v>
      </c>
      <c r="D5" s="111"/>
      <c r="E5" s="17"/>
      <c r="F5" s="113" t="s">
        <v>6</v>
      </c>
      <c r="G5" s="114"/>
      <c r="H5" s="121" t="s">
        <v>36</v>
      </c>
      <c r="I5" s="122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3" t="s">
        <v>9</v>
      </c>
      <c r="G6" s="114"/>
      <c r="H6" s="123" t="s">
        <v>62</v>
      </c>
      <c r="I6" s="124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2"/>
      <c r="C7" s="112"/>
      <c r="D7" s="25"/>
      <c r="E7" s="17"/>
      <c r="F7" s="113" t="s">
        <v>12</v>
      </c>
      <c r="G7" s="114"/>
      <c r="H7" s="115">
        <f>N5+20</f>
        <v>20</v>
      </c>
      <c r="I7" s="116"/>
      <c r="J7" s="18"/>
      <c r="K7" s="18"/>
      <c r="L7" s="19"/>
      <c r="M7" s="20" t="s">
        <v>13</v>
      </c>
      <c r="N7" s="26" t="s">
        <v>55</v>
      </c>
    </row>
    <row r="8" spans="1:19" ht="30.75" customHeight="1">
      <c r="A8" s="82" t="s">
        <v>14</v>
      </c>
      <c r="B8" s="120"/>
      <c r="C8" s="120"/>
      <c r="D8" s="27"/>
      <c r="E8" s="17"/>
      <c r="F8" s="113" t="s">
        <v>15</v>
      </c>
      <c r="G8" s="114"/>
      <c r="H8" s="115">
        <f>N5+30</f>
        <v>30</v>
      </c>
      <c r="I8" s="116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52</v>
      </c>
      <c r="B11" s="87"/>
      <c r="C11" s="87" t="s">
        <v>56</v>
      </c>
      <c r="D11" s="87" t="s">
        <v>53</v>
      </c>
      <c r="E11" s="87" t="s">
        <v>53</v>
      </c>
      <c r="F11" s="88" t="s">
        <v>54</v>
      </c>
      <c r="G11" s="89" t="s">
        <v>38</v>
      </c>
      <c r="H11" s="90" t="s">
        <v>35</v>
      </c>
      <c r="I11" s="92">
        <v>1387</v>
      </c>
      <c r="J11" s="91">
        <v>0</v>
      </c>
      <c r="K11" s="91">
        <f t="shared" ref="K11" si="0">I11-J11</f>
        <v>1387</v>
      </c>
      <c r="L11" s="104">
        <f>ROUNDUP((94.53/1000)*1.4,3)</f>
        <v>0.13300000000000001</v>
      </c>
      <c r="M11" s="105">
        <f t="shared" ref="M11" si="1">K11*L11</f>
        <v>184.471</v>
      </c>
      <c r="N11" s="85"/>
      <c r="O11" s="7">
        <f>I11-92</f>
        <v>1295</v>
      </c>
    </row>
    <row r="12" spans="1:19" ht="158.25" customHeight="1">
      <c r="A12" s="87" t="s">
        <v>52</v>
      </c>
      <c r="B12" s="87"/>
      <c r="C12" s="87" t="s">
        <v>56</v>
      </c>
      <c r="D12" s="87" t="s">
        <v>53</v>
      </c>
      <c r="E12" s="87" t="s">
        <v>53</v>
      </c>
      <c r="F12" s="88" t="s">
        <v>54</v>
      </c>
      <c r="G12" s="89" t="s">
        <v>57</v>
      </c>
      <c r="H12" s="90" t="s">
        <v>35</v>
      </c>
      <c r="I12" s="92">
        <v>1601</v>
      </c>
      <c r="J12" s="91">
        <v>0</v>
      </c>
      <c r="K12" s="91">
        <f t="shared" ref="K12" si="2">I12-J12</f>
        <v>1601</v>
      </c>
      <c r="L12" s="104">
        <f>ROUNDUP((94.53/1000)*1.4,3)</f>
        <v>0.13300000000000001</v>
      </c>
      <c r="M12" s="105">
        <f t="shared" ref="M12" si="3">K12*L12</f>
        <v>212.93300000000002</v>
      </c>
      <c r="N12" s="85"/>
      <c r="O12" s="7">
        <f>4947-127</f>
        <v>4820</v>
      </c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46"/>
      <c r="M13" s="106"/>
      <c r="N13" s="47"/>
      <c r="O13" s="86"/>
    </row>
    <row r="14" spans="1:19" ht="42.75" customHeight="1">
      <c r="A14" s="48"/>
      <c r="B14" s="48"/>
      <c r="C14" s="49"/>
      <c r="D14" s="48"/>
      <c r="E14" s="48"/>
      <c r="F14" s="48"/>
      <c r="G14" s="50"/>
      <c r="H14" s="61" t="s">
        <v>30</v>
      </c>
      <c r="I14" s="51">
        <f>SUM(I11:I13)</f>
        <v>2988</v>
      </c>
      <c r="J14" s="52"/>
      <c r="K14" s="51">
        <f>SUM(K11:K13)</f>
        <v>2988</v>
      </c>
      <c r="L14" s="53"/>
      <c r="M14" s="107">
        <f>SUM(M11:M11)</f>
        <v>184.471</v>
      </c>
      <c r="N14" s="54"/>
    </row>
    <row r="15" spans="1:19" ht="21.75" customHeight="1">
      <c r="A15" s="55"/>
      <c r="B15" s="55"/>
      <c r="C15" s="56"/>
      <c r="D15" s="57"/>
      <c r="E15" s="57"/>
      <c r="F15" s="57"/>
      <c r="G15" s="58"/>
      <c r="H15" s="54"/>
      <c r="I15" s="54"/>
      <c r="J15" s="54"/>
      <c r="K15" s="54"/>
      <c r="L15" s="59"/>
      <c r="M15" s="59"/>
      <c r="N15" s="54"/>
    </row>
    <row r="16" spans="1:19" ht="21.75" customHeight="1">
      <c r="A16" s="118" t="s">
        <v>31</v>
      </c>
      <c r="B16" s="118"/>
      <c r="C16" s="60"/>
      <c r="D16" s="61"/>
      <c r="E16" s="119" t="s">
        <v>32</v>
      </c>
      <c r="F16" s="119"/>
      <c r="G16" s="119"/>
      <c r="H16" s="62"/>
      <c r="I16" s="63"/>
      <c r="J16" s="63"/>
      <c r="K16" s="63"/>
      <c r="L16" s="117" t="s">
        <v>33</v>
      </c>
      <c r="M16" s="117"/>
      <c r="N16" s="54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5"/>
      <c r="C18" s="66"/>
      <c r="D18" s="64"/>
      <c r="E18" s="64"/>
      <c r="F18" s="64"/>
      <c r="G18" s="67"/>
      <c r="H18" s="68"/>
      <c r="I18" s="68"/>
      <c r="J18" s="68"/>
    </row>
    <row r="19" spans="1:10" ht="21.75" customHeight="1">
      <c r="A19" s="70"/>
      <c r="B19" s="66"/>
      <c r="C19" s="66"/>
      <c r="D19" s="64"/>
      <c r="E19" s="64"/>
      <c r="F19" s="64"/>
      <c r="G19" s="71"/>
      <c r="H19" s="72"/>
      <c r="I19" s="64"/>
      <c r="J19" s="68"/>
    </row>
    <row r="20" spans="1:10" ht="21.75" customHeight="1">
      <c r="A20" s="74"/>
      <c r="B20" s="73"/>
      <c r="C20" s="65"/>
      <c r="D20" s="68"/>
      <c r="E20" s="74"/>
      <c r="F20" s="74"/>
      <c r="G20" s="75"/>
      <c r="H20" s="76"/>
      <c r="I20" s="76"/>
      <c r="J20" s="68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1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Q11"/>
  <sheetViews>
    <sheetView tabSelected="1" view="pageBreakPreview" topLeftCell="F1" zoomScaleNormal="115" zoomScaleSheetLayoutView="100" workbookViewId="0">
      <selection activeCell="Q7" sqref="Q7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7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58</v>
      </c>
      <c r="F4" s="93" t="s">
        <v>23</v>
      </c>
      <c r="G4" s="93" t="s">
        <v>59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61</v>
      </c>
      <c r="M4" s="125" t="s">
        <v>48</v>
      </c>
      <c r="N4" s="126"/>
      <c r="O4" s="126"/>
      <c r="P4" s="127"/>
    </row>
    <row r="5" spans="1:17" s="99" customFormat="1" ht="67.5" customHeight="1">
      <c r="A5" s="95">
        <f t="shared" ref="A5:A10" si="0">ROW()-4</f>
        <v>1</v>
      </c>
      <c r="B5" s="96" t="s">
        <v>70</v>
      </c>
      <c r="C5" s="96" t="s">
        <v>50</v>
      </c>
      <c r="D5" s="108" t="s">
        <v>64</v>
      </c>
      <c r="E5" s="110" t="s">
        <v>83</v>
      </c>
      <c r="F5" s="97" t="s">
        <v>63</v>
      </c>
      <c r="G5" s="97" t="s">
        <v>77</v>
      </c>
      <c r="H5" s="98" t="s">
        <v>51</v>
      </c>
      <c r="I5" s="95">
        <v>947</v>
      </c>
      <c r="J5" s="95">
        <f>ROUNDUP(I5*5%,0)</f>
        <v>48</v>
      </c>
      <c r="K5" s="95">
        <f>I5+J5</f>
        <v>995</v>
      </c>
      <c r="L5" s="137"/>
      <c r="M5" s="128"/>
      <c r="N5" s="129"/>
      <c r="O5" s="129"/>
      <c r="P5" s="130"/>
      <c r="Q5" s="99">
        <f>995-944</f>
        <v>51</v>
      </c>
    </row>
    <row r="6" spans="1:17" s="99" customFormat="1" ht="67.5" customHeight="1">
      <c r="A6" s="95">
        <f t="shared" si="0"/>
        <v>2</v>
      </c>
      <c r="B6" s="96" t="s">
        <v>71</v>
      </c>
      <c r="C6" s="96" t="s">
        <v>50</v>
      </c>
      <c r="D6" s="108" t="s">
        <v>65</v>
      </c>
      <c r="E6" s="110" t="s">
        <v>83</v>
      </c>
      <c r="F6" s="97" t="s">
        <v>60</v>
      </c>
      <c r="G6" s="97" t="s">
        <v>78</v>
      </c>
      <c r="H6" s="98" t="s">
        <v>51</v>
      </c>
      <c r="I6" s="95">
        <v>658</v>
      </c>
      <c r="J6" s="95">
        <f t="shared" ref="J6:J10" si="1">ROUNDUP(I6*5%,0)</f>
        <v>33</v>
      </c>
      <c r="K6" s="95">
        <f>I6+J6</f>
        <v>691</v>
      </c>
      <c r="L6" s="138"/>
      <c r="M6" s="128"/>
      <c r="N6" s="129"/>
      <c r="O6" s="129"/>
      <c r="P6" s="130"/>
      <c r="Q6" s="99">
        <f>691-655</f>
        <v>36</v>
      </c>
    </row>
    <row r="7" spans="1:17" s="99" customFormat="1" ht="67.5" customHeight="1">
      <c r="A7" s="95">
        <f t="shared" si="0"/>
        <v>3</v>
      </c>
      <c r="B7" s="96" t="s">
        <v>72</v>
      </c>
      <c r="C7" s="96" t="s">
        <v>50</v>
      </c>
      <c r="D7" s="108" t="s">
        <v>66</v>
      </c>
      <c r="E7" s="110" t="s">
        <v>84</v>
      </c>
      <c r="F7" s="97" t="s">
        <v>63</v>
      </c>
      <c r="G7" s="97" t="s">
        <v>79</v>
      </c>
      <c r="H7" s="98" t="s">
        <v>51</v>
      </c>
      <c r="I7" s="95">
        <v>162</v>
      </c>
      <c r="J7" s="95">
        <f t="shared" si="1"/>
        <v>9</v>
      </c>
      <c r="K7" s="95">
        <f t="shared" ref="K7:K10" si="2">I7+J7</f>
        <v>171</v>
      </c>
      <c r="L7" s="139"/>
      <c r="M7" s="128"/>
      <c r="N7" s="129"/>
      <c r="O7" s="129"/>
      <c r="P7" s="130"/>
    </row>
    <row r="8" spans="1:17" s="99" customFormat="1" ht="67.5" customHeight="1">
      <c r="A8" s="95">
        <f t="shared" si="0"/>
        <v>4</v>
      </c>
      <c r="B8" s="96" t="s">
        <v>73</v>
      </c>
      <c r="C8" s="96" t="s">
        <v>50</v>
      </c>
      <c r="D8" s="108" t="s">
        <v>67</v>
      </c>
      <c r="E8" s="110" t="s">
        <v>84</v>
      </c>
      <c r="F8" s="97" t="s">
        <v>60</v>
      </c>
      <c r="G8" s="97" t="s">
        <v>80</v>
      </c>
      <c r="H8" s="98" t="s">
        <v>51</v>
      </c>
      <c r="I8" s="95">
        <v>226</v>
      </c>
      <c r="J8" s="95">
        <f t="shared" si="1"/>
        <v>12</v>
      </c>
      <c r="K8" s="95">
        <f t="shared" si="2"/>
        <v>238</v>
      </c>
      <c r="L8" s="138"/>
      <c r="M8" s="128"/>
      <c r="N8" s="129"/>
      <c r="O8" s="129"/>
      <c r="P8" s="130"/>
    </row>
    <row r="9" spans="1:17" s="99" customFormat="1" ht="67.5" customHeight="1">
      <c r="A9" s="95">
        <f t="shared" si="0"/>
        <v>5</v>
      </c>
      <c r="B9" s="96" t="s">
        <v>74</v>
      </c>
      <c r="C9" s="96" t="s">
        <v>50</v>
      </c>
      <c r="D9" s="108" t="s">
        <v>68</v>
      </c>
      <c r="E9" s="110" t="s">
        <v>85</v>
      </c>
      <c r="F9" s="97" t="s">
        <v>63</v>
      </c>
      <c r="G9" s="97" t="s">
        <v>81</v>
      </c>
      <c r="H9" s="98" t="s">
        <v>51</v>
      </c>
      <c r="I9" s="95">
        <v>414</v>
      </c>
      <c r="J9" s="95">
        <f t="shared" si="1"/>
        <v>21</v>
      </c>
      <c r="K9" s="95">
        <f t="shared" si="2"/>
        <v>435</v>
      </c>
      <c r="L9" s="109"/>
      <c r="M9" s="128"/>
      <c r="N9" s="129"/>
      <c r="O9" s="129"/>
      <c r="P9" s="130"/>
    </row>
    <row r="10" spans="1:17" s="99" customFormat="1" ht="67.5" customHeight="1">
      <c r="A10" s="95">
        <f t="shared" si="0"/>
        <v>6</v>
      </c>
      <c r="B10" s="96" t="s">
        <v>75</v>
      </c>
      <c r="C10" s="96" t="s">
        <v>76</v>
      </c>
      <c r="D10" s="108" t="s">
        <v>69</v>
      </c>
      <c r="E10" s="110" t="s">
        <v>86</v>
      </c>
      <c r="F10" s="97" t="s">
        <v>60</v>
      </c>
      <c r="G10" s="97" t="s">
        <v>82</v>
      </c>
      <c r="H10" s="98" t="s">
        <v>51</v>
      </c>
      <c r="I10" s="95">
        <v>436</v>
      </c>
      <c r="J10" s="95">
        <f t="shared" si="1"/>
        <v>22</v>
      </c>
      <c r="K10" s="95">
        <f t="shared" si="2"/>
        <v>458</v>
      </c>
      <c r="L10" s="109"/>
      <c r="M10" s="128"/>
      <c r="N10" s="129"/>
      <c r="O10" s="129"/>
      <c r="P10" s="130"/>
    </row>
    <row r="11" spans="1:17" ht="20.25" customHeight="1">
      <c r="A11" s="131" t="s">
        <v>49</v>
      </c>
      <c r="B11" s="132"/>
      <c r="C11" s="132"/>
      <c r="D11" s="132"/>
      <c r="E11" s="132"/>
      <c r="F11" s="132"/>
      <c r="G11" s="132"/>
      <c r="H11" s="133"/>
      <c r="I11" s="100">
        <f>SUM(I5:I10)</f>
        <v>2843</v>
      </c>
      <c r="J11" s="100">
        <f>SUM(J5:J10)</f>
        <v>145</v>
      </c>
      <c r="K11" s="100">
        <f>SUM(K5:K10)</f>
        <v>2988</v>
      </c>
      <c r="L11" s="101"/>
      <c r="M11" s="134"/>
      <c r="N11" s="135"/>
      <c r="O11" s="135"/>
      <c r="P11" s="136"/>
    </row>
  </sheetData>
  <autoFilter ref="A4:P11" xr:uid="{00000000-0009-0000-0000-000001000000}">
    <filterColumn colId="12" showButton="0"/>
    <filterColumn colId="13" showButton="0"/>
    <filterColumn colId="14" showButton="0"/>
  </autoFilter>
  <mergeCells count="6">
    <mergeCell ref="M4:P4"/>
    <mergeCell ref="M5:P10"/>
    <mergeCell ref="A11:H11"/>
    <mergeCell ref="M11:P11"/>
    <mergeCell ref="L5:L6"/>
    <mergeCell ref="L7:L8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R12-0017</vt:lpstr>
      <vt:lpstr>DETAIL 2</vt:lpstr>
      <vt:lpstr>'DETAIL 2'!Print_Area</vt:lpstr>
      <vt:lpstr>'R12-0017'!Print_Area</vt:lpstr>
      <vt:lpstr>'DETAIL 2'!Print_Titles</vt:lpstr>
      <vt:lpstr>'R12-0017'!Print_Titles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2024-10-24T03:30:41Z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