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UA/FW25 UNIFORM/2-PRODUCTION/1-CUSTOMER-ORDER/"/>
    </mc:Choice>
  </mc:AlternateContent>
  <xr:revisionPtr revIDLastSave="99" documentId="13_ncr:1_{84731D5F-8C17-4427-A22D-552D8DF942A7}" xr6:coauthVersionLast="47" xr6:coauthVersionMax="47" xr10:uidLastSave="{36A36067-1F91-49F8-9C39-1156EB984743}"/>
  <bookViews>
    <workbookView xWindow="-110" yWindow="-110" windowWidth="19420" windowHeight="10300" activeTab="3" xr2:uid="{397193E5-9351-421D-8C4D-181B24CE8E67}"/>
  </bookViews>
  <sheets>
    <sheet name="CHI TIẾT " sheetId="2" r:id="rId1"/>
    <sheet name="TỔNG" sheetId="3" r:id="rId2"/>
    <sheet name="NAM" sheetId="7" r:id="rId3"/>
    <sheet name="NỮ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7" l="1"/>
  <c r="I6" i="7"/>
  <c r="I7" i="7"/>
  <c r="I8" i="7"/>
  <c r="J8" i="7" s="1"/>
  <c r="I9" i="7"/>
  <c r="J9" i="7" s="1"/>
  <c r="I10" i="7"/>
  <c r="J10" i="7" s="1"/>
  <c r="I11" i="7"/>
  <c r="I12" i="7"/>
  <c r="J12" i="7" s="1"/>
  <c r="I13" i="7"/>
  <c r="I14" i="7"/>
  <c r="I15" i="7"/>
  <c r="I16" i="7"/>
  <c r="I17" i="7"/>
  <c r="I18" i="7"/>
  <c r="J18" i="7" s="1"/>
  <c r="I19" i="7"/>
  <c r="J19" i="7" s="1"/>
  <c r="I20" i="7"/>
  <c r="J20" i="7" s="1"/>
  <c r="I21" i="7"/>
  <c r="J21" i="7" s="1"/>
  <c r="I22" i="7"/>
  <c r="I4" i="7"/>
  <c r="D24" i="8"/>
  <c r="F24" i="8"/>
  <c r="H24" i="8"/>
  <c r="I23" i="8"/>
  <c r="I22" i="8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E24" i="8"/>
  <c r="I6" i="8"/>
  <c r="J6" i="8" s="1"/>
  <c r="I5" i="8"/>
  <c r="J5" i="8" s="1"/>
  <c r="I4" i="8"/>
  <c r="G24" i="8"/>
  <c r="H24" i="7"/>
  <c r="I23" i="7"/>
  <c r="J17" i="7"/>
  <c r="J16" i="7"/>
  <c r="J15" i="7"/>
  <c r="J14" i="7"/>
  <c r="J13" i="7"/>
  <c r="J11" i="7"/>
  <c r="G24" i="7"/>
  <c r="F24" i="7"/>
  <c r="E24" i="7"/>
  <c r="J7" i="7"/>
  <c r="J6" i="7"/>
  <c r="J5" i="7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L24" i="3"/>
  <c r="M24" i="3"/>
  <c r="K25" i="2"/>
  <c r="L25" i="2"/>
  <c r="M8" i="2"/>
  <c r="G50" i="2"/>
  <c r="I50" i="2"/>
  <c r="J50" i="2"/>
  <c r="F5" i="3"/>
  <c r="H5" i="3"/>
  <c r="F6" i="3"/>
  <c r="J8" i="3"/>
  <c r="K9" i="3"/>
  <c r="J10" i="3"/>
  <c r="K10" i="3"/>
  <c r="I11" i="3"/>
  <c r="J11" i="3"/>
  <c r="F12" i="3"/>
  <c r="I12" i="3"/>
  <c r="J12" i="3"/>
  <c r="K12" i="3"/>
  <c r="J16" i="3"/>
  <c r="J17" i="3"/>
  <c r="H18" i="3"/>
  <c r="J19" i="3"/>
  <c r="H20" i="3"/>
  <c r="I20" i="3"/>
  <c r="F22" i="3"/>
  <c r="H22" i="3"/>
  <c r="J22" i="3"/>
  <c r="K22" i="3"/>
  <c r="E21" i="3"/>
  <c r="D5" i="3"/>
  <c r="D6" i="3"/>
  <c r="D7" i="3"/>
  <c r="D8" i="3"/>
  <c r="D12" i="3"/>
  <c r="D19" i="3"/>
  <c r="D22" i="3"/>
  <c r="N23" i="3"/>
  <c r="A5" i="3"/>
  <c r="A6" i="3" s="1"/>
  <c r="A7" i="3" s="1"/>
  <c r="A8" i="3" s="1"/>
  <c r="A9" i="3" s="1"/>
  <c r="A10" i="3" s="1"/>
  <c r="A11" i="3" s="1"/>
  <c r="A12" i="3" s="1"/>
  <c r="Z19" i="2"/>
  <c r="J18" i="3" s="1"/>
  <c r="G25" i="2"/>
  <c r="I25" i="2"/>
  <c r="J25" i="2"/>
  <c r="U5" i="2"/>
  <c r="E4" i="3" s="1"/>
  <c r="V5" i="2"/>
  <c r="F4" i="3" s="1"/>
  <c r="W5" i="2"/>
  <c r="X5" i="2"/>
  <c r="X25" i="2" s="1"/>
  <c r="Y5" i="2"/>
  <c r="Z5" i="2"/>
  <c r="J4" i="3" s="1"/>
  <c r="AA5" i="2"/>
  <c r="K4" i="3" s="1"/>
  <c r="U6" i="2"/>
  <c r="E5" i="3" s="1"/>
  <c r="Y6" i="2"/>
  <c r="I5" i="3" s="1"/>
  <c r="Z6" i="2"/>
  <c r="J5" i="3" s="1"/>
  <c r="AA6" i="2"/>
  <c r="K5" i="3" s="1"/>
  <c r="U7" i="2"/>
  <c r="E6" i="3" s="1"/>
  <c r="W7" i="2"/>
  <c r="G6" i="3" s="1"/>
  <c r="X7" i="2"/>
  <c r="H6" i="3" s="1"/>
  <c r="Y7" i="2"/>
  <c r="I6" i="3" s="1"/>
  <c r="Z7" i="2"/>
  <c r="J6" i="3" s="1"/>
  <c r="AA7" i="2"/>
  <c r="K6" i="3" s="1"/>
  <c r="U8" i="2"/>
  <c r="E7" i="3" s="1"/>
  <c r="V8" i="2"/>
  <c r="F7" i="3" s="1"/>
  <c r="X8" i="2"/>
  <c r="H7" i="3" s="1"/>
  <c r="Y8" i="2"/>
  <c r="I7" i="3" s="1"/>
  <c r="Z8" i="2"/>
  <c r="J7" i="3" s="1"/>
  <c r="AA8" i="2"/>
  <c r="K7" i="3" s="1"/>
  <c r="U9" i="2"/>
  <c r="E8" i="3" s="1"/>
  <c r="V9" i="2"/>
  <c r="F8" i="3" s="1"/>
  <c r="X9" i="2"/>
  <c r="H8" i="3" s="1"/>
  <c r="AA9" i="2"/>
  <c r="K8" i="3" s="1"/>
  <c r="U10" i="2"/>
  <c r="E9" i="3" s="1"/>
  <c r="V10" i="2"/>
  <c r="F9" i="3" s="1"/>
  <c r="W10" i="2"/>
  <c r="G9" i="3" s="1"/>
  <c r="X10" i="2"/>
  <c r="H9" i="3" s="1"/>
  <c r="Z10" i="2"/>
  <c r="J9" i="3" s="1"/>
  <c r="V11" i="2"/>
  <c r="X11" i="2"/>
  <c r="H10" i="3" s="1"/>
  <c r="V12" i="2"/>
  <c r="F11" i="3" s="1"/>
  <c r="X12" i="2"/>
  <c r="H11" i="3" s="1"/>
  <c r="AA12" i="2"/>
  <c r="K11" i="3" s="1"/>
  <c r="X13" i="2"/>
  <c r="H12" i="3" s="1"/>
  <c r="X14" i="2"/>
  <c r="H15" i="3" s="1"/>
  <c r="Y14" i="2"/>
  <c r="I15" i="3" s="1"/>
  <c r="Z14" i="2"/>
  <c r="J15" i="3" s="1"/>
  <c r="AA14" i="2"/>
  <c r="K15" i="3" s="1"/>
  <c r="U15" i="2"/>
  <c r="E13" i="3" s="1"/>
  <c r="W15" i="2"/>
  <c r="G13" i="3" s="1"/>
  <c r="X15" i="2"/>
  <c r="H13" i="3" s="1"/>
  <c r="Y15" i="2"/>
  <c r="I13" i="3" s="1"/>
  <c r="Z15" i="2"/>
  <c r="J13" i="3" s="1"/>
  <c r="AA15" i="2"/>
  <c r="K13" i="3" s="1"/>
  <c r="V16" i="2"/>
  <c r="F16" i="3" s="1"/>
  <c r="X16" i="2"/>
  <c r="H16" i="3" s="1"/>
  <c r="Y16" i="2"/>
  <c r="I16" i="3" s="1"/>
  <c r="AA16" i="2"/>
  <c r="K16" i="3" s="1"/>
  <c r="V17" i="2"/>
  <c r="X17" i="2"/>
  <c r="H17" i="3" s="1"/>
  <c r="Y17" i="2"/>
  <c r="I17" i="3" s="1"/>
  <c r="AA17" i="2"/>
  <c r="K17" i="3" s="1"/>
  <c r="U18" i="2"/>
  <c r="V18" i="2"/>
  <c r="W18" i="2"/>
  <c r="X18" i="2"/>
  <c r="Y18" i="2"/>
  <c r="AA18" i="2"/>
  <c r="U19" i="2"/>
  <c r="E18" i="3" s="1"/>
  <c r="V19" i="2"/>
  <c r="F18" i="3" s="1"/>
  <c r="W19" i="2"/>
  <c r="G18" i="3" s="1"/>
  <c r="Y19" i="2"/>
  <c r="I18" i="3" s="1"/>
  <c r="AA19" i="2"/>
  <c r="K18" i="3" s="1"/>
  <c r="U20" i="2"/>
  <c r="E19" i="3" s="1"/>
  <c r="V20" i="2"/>
  <c r="F19" i="3" s="1"/>
  <c r="W20" i="2"/>
  <c r="G19" i="3" s="1"/>
  <c r="X20" i="2"/>
  <c r="H19" i="3" s="1"/>
  <c r="Y20" i="2"/>
  <c r="I19" i="3" s="1"/>
  <c r="AA20" i="2"/>
  <c r="K19" i="3" s="1"/>
  <c r="U21" i="2"/>
  <c r="E20" i="3" s="1"/>
  <c r="V21" i="2"/>
  <c r="F20" i="3" s="1"/>
  <c r="W21" i="2"/>
  <c r="G20" i="3" s="1"/>
  <c r="Z21" i="2"/>
  <c r="J20" i="3" s="1"/>
  <c r="AA21" i="2"/>
  <c r="K20" i="3" s="1"/>
  <c r="U22" i="2"/>
  <c r="V22" i="2"/>
  <c r="F21" i="3" s="1"/>
  <c r="W22" i="2"/>
  <c r="G21" i="3" s="1"/>
  <c r="X22" i="2"/>
  <c r="H21" i="3" s="1"/>
  <c r="Y22" i="2"/>
  <c r="I21" i="3" s="1"/>
  <c r="Z22" i="2"/>
  <c r="J21" i="3" s="1"/>
  <c r="AA22" i="2"/>
  <c r="K21" i="3" s="1"/>
  <c r="U23" i="2"/>
  <c r="E22" i="3" s="1"/>
  <c r="W23" i="2"/>
  <c r="G22" i="3" s="1"/>
  <c r="Y23" i="2"/>
  <c r="I22" i="3" s="1"/>
  <c r="T10" i="2"/>
  <c r="D9" i="3" s="1"/>
  <c r="T12" i="2"/>
  <c r="D11" i="3" s="1"/>
  <c r="T16" i="2"/>
  <c r="D16" i="3" s="1"/>
  <c r="T17" i="2"/>
  <c r="D17" i="3" s="1"/>
  <c r="T18" i="2"/>
  <c r="T19" i="2"/>
  <c r="D18" i="3" s="1"/>
  <c r="T21" i="2"/>
  <c r="D20" i="3" s="1"/>
  <c r="T22" i="2"/>
  <c r="D21" i="3" s="1"/>
  <c r="T5" i="2"/>
  <c r="AB24" i="2"/>
  <c r="R6" i="2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F42" i="2"/>
  <c r="E42" i="2"/>
  <c r="D42" i="2"/>
  <c r="F41" i="2"/>
  <c r="D41" i="2"/>
  <c r="E40" i="2"/>
  <c r="C40" i="2"/>
  <c r="F39" i="2"/>
  <c r="E39" i="2"/>
  <c r="D39" i="2"/>
  <c r="C39" i="2"/>
  <c r="C50" i="2" s="1"/>
  <c r="F38" i="2"/>
  <c r="D38" i="2"/>
  <c r="M38" i="2" s="1"/>
  <c r="F37" i="2"/>
  <c r="D37" i="2"/>
  <c r="H36" i="2"/>
  <c r="F36" i="2"/>
  <c r="M36" i="2" s="1"/>
  <c r="H34" i="2"/>
  <c r="M34" i="2" s="1"/>
  <c r="F34" i="2"/>
  <c r="F33" i="2"/>
  <c r="F31" i="2"/>
  <c r="M31" i="2" s="1"/>
  <c r="F30" i="2"/>
  <c r="M30" i="2" s="1"/>
  <c r="M49" i="2"/>
  <c r="M48" i="2"/>
  <c r="M47" i="2"/>
  <c r="M46" i="2"/>
  <c r="M45" i="2"/>
  <c r="M44" i="2"/>
  <c r="M43" i="2"/>
  <c r="M39" i="2"/>
  <c r="M35" i="2"/>
  <c r="M33" i="2"/>
  <c r="M32" i="2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E15" i="2"/>
  <c r="C15" i="2"/>
  <c r="T15" i="2" s="1"/>
  <c r="F17" i="2"/>
  <c r="E17" i="2"/>
  <c r="D17" i="2"/>
  <c r="J4" i="8" l="1"/>
  <c r="I7" i="8"/>
  <c r="J7" i="8" s="1"/>
  <c r="D24" i="7"/>
  <c r="N14" i="3"/>
  <c r="O14" i="3" s="1"/>
  <c r="N19" i="3"/>
  <c r="O19" i="3" s="1"/>
  <c r="J24" i="3"/>
  <c r="E50" i="2"/>
  <c r="F17" i="3"/>
  <c r="D50" i="2"/>
  <c r="G4" i="3"/>
  <c r="H4" i="3"/>
  <c r="H24" i="3" s="1"/>
  <c r="F50" i="2"/>
  <c r="N21" i="3"/>
  <c r="O21" i="3" s="1"/>
  <c r="N6" i="3"/>
  <c r="O6" i="3" s="1"/>
  <c r="K24" i="3"/>
  <c r="AA25" i="2"/>
  <c r="AB5" i="2"/>
  <c r="AB18" i="2"/>
  <c r="W17" i="2"/>
  <c r="G17" i="3" s="1"/>
  <c r="AB7" i="2"/>
  <c r="I4" i="3"/>
  <c r="M42" i="2"/>
  <c r="AB22" i="2"/>
  <c r="AB23" i="2"/>
  <c r="U17" i="2"/>
  <c r="E17" i="3" s="1"/>
  <c r="V15" i="2"/>
  <c r="AB15" i="2" s="1"/>
  <c r="Z25" i="2"/>
  <c r="D4" i="3"/>
  <c r="D13" i="3"/>
  <c r="M37" i="2"/>
  <c r="AB20" i="2"/>
  <c r="F10" i="3"/>
  <c r="H50" i="2"/>
  <c r="N22" i="3"/>
  <c r="N18" i="3"/>
  <c r="O18" i="3" s="1"/>
  <c r="N20" i="3"/>
  <c r="O20" i="3" s="1"/>
  <c r="AB19" i="2"/>
  <c r="AB21" i="2"/>
  <c r="M41" i="2"/>
  <c r="M40" i="2"/>
  <c r="I24" i="8" l="1"/>
  <c r="J4" i="7"/>
  <c r="I24" i="7"/>
  <c r="N4" i="3"/>
  <c r="N17" i="3"/>
  <c r="O17" i="3" s="1"/>
  <c r="AB17" i="2"/>
  <c r="F13" i="3"/>
  <c r="N13" i="3" s="1"/>
  <c r="O13" i="3" s="1"/>
  <c r="M50" i="2"/>
  <c r="O4" i="3" l="1"/>
  <c r="F16" i="2"/>
  <c r="D16" i="2"/>
  <c r="F14" i="2"/>
  <c r="E14" i="2"/>
  <c r="D14" i="2"/>
  <c r="C14" i="2"/>
  <c r="F6" i="2"/>
  <c r="F8" i="2"/>
  <c r="H9" i="2"/>
  <c r="F9" i="2"/>
  <c r="H10" i="2"/>
  <c r="H11" i="2"/>
  <c r="F11" i="2"/>
  <c r="D11" i="2"/>
  <c r="C11" i="2"/>
  <c r="F13" i="2"/>
  <c r="D13" i="2"/>
  <c r="F12" i="2"/>
  <c r="D12" i="2"/>
  <c r="U13" i="2" l="1"/>
  <c r="E12" i="3" s="1"/>
  <c r="W11" i="2"/>
  <c r="G10" i="3" s="1"/>
  <c r="Y9" i="2"/>
  <c r="H25" i="2"/>
  <c r="U14" i="2"/>
  <c r="W16" i="2"/>
  <c r="G16" i="3"/>
  <c r="G12" i="3"/>
  <c r="W13" i="2"/>
  <c r="Y11" i="2"/>
  <c r="I10" i="3"/>
  <c r="W8" i="2"/>
  <c r="AB8" i="2" s="1"/>
  <c r="E25" i="2"/>
  <c r="V14" i="2"/>
  <c r="V25" i="2" s="1"/>
  <c r="U12" i="2"/>
  <c r="E11" i="3" s="1"/>
  <c r="D10" i="3"/>
  <c r="C25" i="2"/>
  <c r="T11" i="2"/>
  <c r="Y10" i="2"/>
  <c r="AB10" i="2" s="1"/>
  <c r="I9" i="3"/>
  <c r="N9" i="3" s="1"/>
  <c r="O9" i="3" s="1"/>
  <c r="F25" i="2"/>
  <c r="W6" i="2"/>
  <c r="G5" i="3" s="1"/>
  <c r="W14" i="2"/>
  <c r="G15" i="3" s="1"/>
  <c r="W12" i="2"/>
  <c r="AB12" i="2" s="1"/>
  <c r="U11" i="2"/>
  <c r="D25" i="2"/>
  <c r="W9" i="2"/>
  <c r="AB9" i="2" s="1"/>
  <c r="D15" i="3"/>
  <c r="T14" i="2"/>
  <c r="U16" i="2"/>
  <c r="M12" i="2"/>
  <c r="M24" i="2"/>
  <c r="M23" i="2"/>
  <c r="M22" i="2"/>
  <c r="M21" i="2"/>
  <c r="M20" i="2"/>
  <c r="M19" i="2"/>
  <c r="M18" i="2"/>
  <c r="M17" i="2"/>
  <c r="M16" i="2"/>
  <c r="M15" i="2"/>
  <c r="M14" i="2"/>
  <c r="M13" i="2"/>
  <c r="M11" i="2"/>
  <c r="M10" i="2"/>
  <c r="M9" i="2"/>
  <c r="M7" i="2"/>
  <c r="M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M5" i="2"/>
  <c r="Y25" i="2" l="1"/>
  <c r="AB16" i="2"/>
  <c r="M25" i="2"/>
  <c r="G11" i="3"/>
  <c r="N11" i="3" s="1"/>
  <c r="O11" i="3" s="1"/>
  <c r="G7" i="3"/>
  <c r="I8" i="3"/>
  <c r="N12" i="3"/>
  <c r="O12" i="3" s="1"/>
  <c r="N5" i="3"/>
  <c r="AB14" i="2"/>
  <c r="U25" i="2"/>
  <c r="D24" i="3"/>
  <c r="I24" i="3"/>
  <c r="E16" i="3"/>
  <c r="N16" i="3" s="1"/>
  <c r="O16" i="3" s="1"/>
  <c r="G8" i="3"/>
  <c r="F15" i="3"/>
  <c r="F24" i="3" s="1"/>
  <c r="E10" i="3"/>
  <c r="W25" i="2"/>
  <c r="AB6" i="2"/>
  <c r="AB11" i="2"/>
  <c r="T25" i="2"/>
  <c r="E15" i="3"/>
  <c r="AB13" i="2"/>
  <c r="N13" i="2"/>
  <c r="N12" i="2"/>
  <c r="N22" i="2"/>
  <c r="N15" i="2"/>
  <c r="N11" i="2"/>
  <c r="N17" i="2"/>
  <c r="N16" i="2"/>
  <c r="N14" i="2"/>
  <c r="N18" i="2"/>
  <c r="N20" i="2"/>
  <c r="N19" i="2"/>
  <c r="N21" i="2"/>
  <c r="N6" i="2"/>
  <c r="N7" i="2"/>
  <c r="N8" i="2"/>
  <c r="N9" i="2"/>
  <c r="N10" i="2"/>
  <c r="N5" i="2"/>
  <c r="N7" i="3" l="1"/>
  <c r="N8" i="3"/>
  <c r="O8" i="3" s="1"/>
  <c r="N15" i="3"/>
  <c r="O15" i="3" s="1"/>
  <c r="E24" i="3"/>
  <c r="G24" i="3"/>
  <c r="AB25" i="2"/>
  <c r="N10" i="3"/>
  <c r="O10" i="3" s="1"/>
  <c r="O5" i="3"/>
  <c r="N24" i="3" l="1"/>
  <c r="O7" i="3"/>
</calcChain>
</file>

<file path=xl/sharedStrings.xml><?xml version="1.0" encoding="utf-8"?>
<sst xmlns="http://schemas.openxmlformats.org/spreadsheetml/2006/main" count="305" uniqueCount="64">
  <si>
    <t>STT</t>
  </si>
  <si>
    <t>BỘ PHẬN</t>
  </si>
  <si>
    <t>Total</t>
  </si>
  <si>
    <t>S</t>
  </si>
  <si>
    <t>M</t>
  </si>
  <si>
    <t>L</t>
  </si>
  <si>
    <t>XL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</si>
  <si>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</si>
  <si>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</si>
  <si>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</si>
  <si>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</si>
  <si>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</si>
  <si>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</si>
  <si>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</si>
  <si>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</si>
  <si>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Sampling</t>
  </si>
  <si>
    <t>Pre-Production</t>
  </si>
  <si>
    <t>Printing</t>
  </si>
  <si>
    <t>Finishing</t>
  </si>
  <si>
    <t>QA/QC</t>
  </si>
  <si>
    <t>Warehouse</t>
  </si>
  <si>
    <t>Maintenance</t>
  </si>
  <si>
    <t>Mechanic</t>
  </si>
  <si>
    <t>Tạp vụ</t>
  </si>
  <si>
    <t>Headline</t>
  </si>
  <si>
    <t>Inline</t>
  </si>
  <si>
    <t>Bầu</t>
  </si>
  <si>
    <t>Tổng</t>
  </si>
  <si>
    <t>1 ÁO XÁM</t>
  </si>
  <si>
    <t>m</t>
  </si>
  <si>
    <t>Xám</t>
  </si>
  <si>
    <t>s</t>
  </si>
  <si>
    <t>xám</t>
  </si>
  <si>
    <t>xs</t>
  </si>
  <si>
    <t>3ÁO XÁM</t>
  </si>
  <si>
    <t xml:space="preserve">Nếu không đổi mẫu thì không cần may </t>
  </si>
  <si>
    <t xml:space="preserve">1 xám </t>
  </si>
  <si>
    <t>Số lượng 3 áo/ công nhân( cập nhật số lượng ngày 20/04/2025), cấp mới do thay đổi mẫu mã</t>
  </si>
  <si>
    <t>Nam</t>
  </si>
  <si>
    <t>Nữ</t>
  </si>
  <si>
    <t>PHÁT ĐỊNH KỲ LẦN 2 (2 CÁI/CN)</t>
  </si>
  <si>
    <t>ĐĂNG KÝ ĐỒNG PHỤC NĂM 2025</t>
  </si>
  <si>
    <t>SỐ LƯỢNG DỰ TRÙ (50%)</t>
  </si>
  <si>
    <t>XXL</t>
  </si>
  <si>
    <t>COLOR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</si>
  <si>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</si>
  <si>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</si>
  <si>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</si>
  <si>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</si>
  <si>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</si>
  <si>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</si>
  <si>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</si>
  <si>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</si>
  <si>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SAMPLING</t>
  </si>
  <si>
    <t>PRINTING</t>
  </si>
  <si>
    <t>WAREHOUSE</t>
  </si>
  <si>
    <t>PRE-PRODUCTION</t>
  </si>
  <si>
    <t>FINISHING</t>
  </si>
  <si>
    <t>MAINTENANCE</t>
  </si>
  <si>
    <t>MECHANIC</t>
  </si>
  <si>
    <t>TẠP VỤ</t>
  </si>
  <si>
    <t>HEADLINE</t>
  </si>
  <si>
    <t>INLINE</t>
  </si>
  <si>
    <t>BẦU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</si>
</sst>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rgb="FF000000"/>
      <name val="Times New Roman"/>
      <family val="1"/>
    </font>
    <font>
      <b/>
      <sz val="13.5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6"/>
      <color theme="1"/>
      <name val="Times New Roman"/>
      <family val="1"/>
    </font>
    <font>
      <b/>
      <sz val="18"/>
      <color theme="1"/>
      <name val="Muli"/>
    </font>
    <font>
      <b/>
      <sz val="9"/>
      <color rgb="FFFF0000"/>
      <name val="Muli"/>
    </font>
    <font>
      <b/>
      <sz val="14"/>
      <color theme="1"/>
      <name val="Aptos Narrow"/>
      <family val="2"/>
      <scheme val="minor"/>
    </font>
    <font>
      <b/>
      <sz val="14"/>
      <color theme="1"/>
      <name val="Muli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7</xdr:row>
      <xdr:rowOff>44450</xdr:rowOff>
    </xdr:from>
    <xdr:to>
      <xdr:col>1</xdr:col>
      <xdr:colOff>1352619</xdr:colOff>
      <xdr:row>8</xdr:row>
      <xdr:rowOff>120664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BC98C3-70B3-63A6-AD4B-74946B375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300" y="1847850"/>
          <a:ext cx="1339919" cy="26671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14</xdr:row>
      <xdr:rowOff>44450</xdr:rowOff>
    </xdr:from>
    <xdr:to>
      <xdr:col>1</xdr:col>
      <xdr:colOff>1358970</xdr:colOff>
      <xdr:row>14</xdr:row>
      <xdr:rowOff>298463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DDA894-B8DB-8687-2D62-55DD724FB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" y="3181350"/>
          <a:ext cx="1352620" cy="254013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15</xdr:row>
      <xdr:rowOff>50800</xdr:rowOff>
    </xdr:from>
    <xdr:to>
      <xdr:col>1</xdr:col>
      <xdr:colOff>1327218</xdr:colOff>
      <xdr:row>15</xdr:row>
      <xdr:rowOff>323864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CFC72C-4F4C-A152-FCE8-C9FB7202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3556000"/>
          <a:ext cx="1314518" cy="2730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16</xdr:row>
      <xdr:rowOff>31750</xdr:rowOff>
    </xdr:from>
    <xdr:to>
      <xdr:col>1</xdr:col>
      <xdr:colOff>1339918</xdr:colOff>
      <xdr:row>16</xdr:row>
      <xdr:rowOff>323865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44BBD4-6F3E-6A0D-3F9C-F0B43CDB0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" y="3905250"/>
          <a:ext cx="1320868" cy="29211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17</xdr:row>
      <xdr:rowOff>12700</xdr:rowOff>
    </xdr:from>
    <xdr:to>
      <xdr:col>1</xdr:col>
      <xdr:colOff>1314516</xdr:colOff>
      <xdr:row>17</xdr:row>
      <xdr:rowOff>304815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3384DC-683F-FC83-4120-37525B3F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1350" y="4622800"/>
          <a:ext cx="1282766" cy="29211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18</xdr:row>
      <xdr:rowOff>50800</xdr:rowOff>
    </xdr:from>
    <xdr:to>
      <xdr:col>1</xdr:col>
      <xdr:colOff>1346268</xdr:colOff>
      <xdr:row>18</xdr:row>
      <xdr:rowOff>304813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59141BD-193F-6884-5686-761FE8EC0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5000" y="5029200"/>
          <a:ext cx="1320868" cy="254013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19</xdr:row>
      <xdr:rowOff>44450</xdr:rowOff>
    </xdr:from>
    <xdr:to>
      <xdr:col>1</xdr:col>
      <xdr:colOff>1365320</xdr:colOff>
      <xdr:row>19</xdr:row>
      <xdr:rowOff>317514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2DF19EC-874F-9CAC-9201-1BF31E82F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5950" y="5391150"/>
          <a:ext cx="1358970" cy="2730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20</xdr:row>
      <xdr:rowOff>38100</xdr:rowOff>
    </xdr:from>
    <xdr:to>
      <xdr:col>1</xdr:col>
      <xdr:colOff>1339918</xdr:colOff>
      <xdr:row>20</xdr:row>
      <xdr:rowOff>342916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760E34D-82BF-BE00-1655-1955AFC86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" y="5753100"/>
          <a:ext cx="1320868" cy="304816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21</xdr:row>
      <xdr:rowOff>44450</xdr:rowOff>
    </xdr:from>
    <xdr:to>
      <xdr:col>1</xdr:col>
      <xdr:colOff>1371669</xdr:colOff>
      <xdr:row>21</xdr:row>
      <xdr:rowOff>317514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68898FC-0B9B-F507-98F1-D08C9C52D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1350" y="6127750"/>
          <a:ext cx="1339919" cy="27306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22</xdr:row>
      <xdr:rowOff>12700</xdr:rowOff>
    </xdr:from>
    <xdr:to>
      <xdr:col>1</xdr:col>
      <xdr:colOff>1378019</xdr:colOff>
      <xdr:row>22</xdr:row>
      <xdr:rowOff>285764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0647714-9421-6476-3D5A-C44D0C409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7700" y="6464300"/>
          <a:ext cx="1339919" cy="273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7</xdr:row>
      <xdr:rowOff>44450</xdr:rowOff>
    </xdr:from>
    <xdr:to>
      <xdr:col>1</xdr:col>
      <xdr:colOff>1352619</xdr:colOff>
      <xdr:row>8</xdr:row>
      <xdr:rowOff>120664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24BCF1-30D5-4835-B6DA-8859ADB89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300" y="1847850"/>
          <a:ext cx="1339919" cy="26671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14</xdr:row>
      <xdr:rowOff>44450</xdr:rowOff>
    </xdr:from>
    <xdr:to>
      <xdr:col>1</xdr:col>
      <xdr:colOff>1358970</xdr:colOff>
      <xdr:row>14</xdr:row>
      <xdr:rowOff>298463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96C888-B3BC-45AA-A384-D5AE920B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" y="3181350"/>
          <a:ext cx="1352620" cy="254013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15</xdr:row>
      <xdr:rowOff>50800</xdr:rowOff>
    </xdr:from>
    <xdr:to>
      <xdr:col>1</xdr:col>
      <xdr:colOff>1327218</xdr:colOff>
      <xdr:row>15</xdr:row>
      <xdr:rowOff>323864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12034D-3B0D-4AC9-AE2C-CC5DFD97E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3556000"/>
          <a:ext cx="1314518" cy="2730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16</xdr:row>
      <xdr:rowOff>31750</xdr:rowOff>
    </xdr:from>
    <xdr:to>
      <xdr:col>1</xdr:col>
      <xdr:colOff>1339918</xdr:colOff>
      <xdr:row>16</xdr:row>
      <xdr:rowOff>323865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67BD36-9F9B-42D6-AF11-DEBDD7A02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" y="3905250"/>
          <a:ext cx="1320868" cy="29211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17</xdr:row>
      <xdr:rowOff>12700</xdr:rowOff>
    </xdr:from>
    <xdr:to>
      <xdr:col>1</xdr:col>
      <xdr:colOff>1314516</xdr:colOff>
      <xdr:row>17</xdr:row>
      <xdr:rowOff>304815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1643147-558F-4CEB-93C7-59450552C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1350" y="4254500"/>
          <a:ext cx="1282766" cy="29211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18</xdr:row>
      <xdr:rowOff>50800</xdr:rowOff>
    </xdr:from>
    <xdr:to>
      <xdr:col>1</xdr:col>
      <xdr:colOff>1346268</xdr:colOff>
      <xdr:row>18</xdr:row>
      <xdr:rowOff>304813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FE92548-B6ED-400A-829C-DCD7F1B2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5000" y="4660900"/>
          <a:ext cx="1320868" cy="254013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19</xdr:row>
      <xdr:rowOff>44450</xdr:rowOff>
    </xdr:from>
    <xdr:to>
      <xdr:col>1</xdr:col>
      <xdr:colOff>1365320</xdr:colOff>
      <xdr:row>19</xdr:row>
      <xdr:rowOff>317514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16FA104-10A8-4148-A251-623284BB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5950" y="5022850"/>
          <a:ext cx="1358970" cy="2730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20</xdr:row>
      <xdr:rowOff>38100</xdr:rowOff>
    </xdr:from>
    <xdr:to>
      <xdr:col>1</xdr:col>
      <xdr:colOff>1339918</xdr:colOff>
      <xdr:row>20</xdr:row>
      <xdr:rowOff>342916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5139608-7BC1-47B7-905B-774EE9231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" y="5384800"/>
          <a:ext cx="1320868" cy="304816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21</xdr:row>
      <xdr:rowOff>44450</xdr:rowOff>
    </xdr:from>
    <xdr:to>
      <xdr:col>1</xdr:col>
      <xdr:colOff>1371669</xdr:colOff>
      <xdr:row>21</xdr:row>
      <xdr:rowOff>317514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432CAA1-2D4E-450F-AEE8-5E87581B5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1350" y="5759450"/>
          <a:ext cx="1339919" cy="27306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22</xdr:row>
      <xdr:rowOff>12700</xdr:rowOff>
    </xdr:from>
    <xdr:to>
      <xdr:col>1</xdr:col>
      <xdr:colOff>1378019</xdr:colOff>
      <xdr:row>22</xdr:row>
      <xdr:rowOff>285764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C8AF6C5-47B1-4068-8F91-99AECE88A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7700" y="6096000"/>
          <a:ext cx="1339919" cy="273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7</xdr:row>
      <xdr:rowOff>44450</xdr:rowOff>
    </xdr:from>
    <xdr:to>
      <xdr:col>1</xdr:col>
      <xdr:colOff>1352619</xdr:colOff>
      <xdr:row>8</xdr:row>
      <xdr:rowOff>120664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FBA7D-CAE5-4B3C-80A1-EF95848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300" y="1847850"/>
          <a:ext cx="1339919" cy="26671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14</xdr:row>
      <xdr:rowOff>44450</xdr:rowOff>
    </xdr:from>
    <xdr:to>
      <xdr:col>1</xdr:col>
      <xdr:colOff>1358970</xdr:colOff>
      <xdr:row>14</xdr:row>
      <xdr:rowOff>298463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4871C0-1D1B-4FC3-9C94-76327F116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" y="3181350"/>
          <a:ext cx="1352620" cy="254013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15</xdr:row>
      <xdr:rowOff>50800</xdr:rowOff>
    </xdr:from>
    <xdr:to>
      <xdr:col>1</xdr:col>
      <xdr:colOff>1327218</xdr:colOff>
      <xdr:row>15</xdr:row>
      <xdr:rowOff>323864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A359B1-7E91-49C8-A42C-79745E587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3556000"/>
          <a:ext cx="1314518" cy="2730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16</xdr:row>
      <xdr:rowOff>31750</xdr:rowOff>
    </xdr:from>
    <xdr:to>
      <xdr:col>1</xdr:col>
      <xdr:colOff>1339918</xdr:colOff>
      <xdr:row>16</xdr:row>
      <xdr:rowOff>323865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41A1EE-74BE-4C69-8954-1B4E25A5C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" y="3905250"/>
          <a:ext cx="1320868" cy="29211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17</xdr:row>
      <xdr:rowOff>12700</xdr:rowOff>
    </xdr:from>
    <xdr:to>
      <xdr:col>1</xdr:col>
      <xdr:colOff>1314516</xdr:colOff>
      <xdr:row>17</xdr:row>
      <xdr:rowOff>304815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1B62603-16C7-45AB-BAB7-6B4D4E41F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1350" y="4254500"/>
          <a:ext cx="1282766" cy="29211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18</xdr:row>
      <xdr:rowOff>50800</xdr:rowOff>
    </xdr:from>
    <xdr:to>
      <xdr:col>1</xdr:col>
      <xdr:colOff>1346268</xdr:colOff>
      <xdr:row>18</xdr:row>
      <xdr:rowOff>304813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5A006E1-112F-4EF5-AC03-BD363BCAE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5000" y="4660900"/>
          <a:ext cx="1320868" cy="254013"/>
        </a:xfrm>
        <a:prstGeom prst="rect">
          <a:avLst/>
        </a:prstGeom>
      </xdr:spPr>
    </xdr:pic>
    <xdr:clientData/>
  </xdr:twoCellAnchor>
  <xdr:twoCellAnchor editAs="oneCell">
    <xdr:from>
      <xdr:col>1</xdr:col>
      <xdr:colOff>6350</xdr:colOff>
      <xdr:row>19</xdr:row>
      <xdr:rowOff>44450</xdr:rowOff>
    </xdr:from>
    <xdr:to>
      <xdr:col>1</xdr:col>
      <xdr:colOff>1365320</xdr:colOff>
      <xdr:row>19</xdr:row>
      <xdr:rowOff>317514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4242BA-1D9B-4CEA-97AB-0345D6C41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5950" y="5022850"/>
          <a:ext cx="1358970" cy="2730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20</xdr:row>
      <xdr:rowOff>38100</xdr:rowOff>
    </xdr:from>
    <xdr:to>
      <xdr:col>1</xdr:col>
      <xdr:colOff>1339918</xdr:colOff>
      <xdr:row>20</xdr:row>
      <xdr:rowOff>342916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78A5016-8C7C-4B52-AD7B-20B8DEF59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" y="5384800"/>
          <a:ext cx="1320868" cy="304816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21</xdr:row>
      <xdr:rowOff>44450</xdr:rowOff>
    </xdr:from>
    <xdr:to>
      <xdr:col>1</xdr:col>
      <xdr:colOff>1371669</xdr:colOff>
      <xdr:row>21</xdr:row>
      <xdr:rowOff>317514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B6074ED-2250-417E-B107-E5AF0F6B1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1350" y="5759450"/>
          <a:ext cx="1339919" cy="27306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22</xdr:row>
      <xdr:rowOff>12700</xdr:rowOff>
    </xdr:from>
    <xdr:to>
      <xdr:col>1</xdr:col>
      <xdr:colOff>1378019</xdr:colOff>
      <xdr:row>22</xdr:row>
      <xdr:rowOff>285764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B82BD74-18E8-4742-9B9A-0F49E6B80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7700" y="6096000"/>
          <a:ext cx="1339919" cy="273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53758-56B9-4F32-AB27-D53CE2F964B5}">
  <sheetPr>
    <tabColor theme="4" tint="0.39997558519241921"/>
  </sheetPr>
  <dimension ref="A1:AB50"/>
  <sheetViews>
    <sheetView topLeftCell="A18" workbookViewId="0">
      <selection activeCell="L28" sqref="L28"/>
    </sheetView>
  </sheetViews>
  <sheetFormatPr defaultRowHeight="14.5" x14ac:dyDescent="0.35"/>
  <cols>
    <col min="2" max="2" width="13.36328125" bestFit="1" customWidth="1"/>
    <col min="13" max="13" width="9.7265625" bestFit="1" customWidth="1"/>
    <col min="14" max="16" width="0" hidden="1" customWidth="1"/>
    <col min="19" max="19" width="13.36328125" bestFit="1" customWidth="1"/>
    <col min="28" max="28" width="9.7265625" bestFit="1" customWidth="1"/>
  </cols>
  <sheetData>
    <row r="1" spans="1:28" ht="36.75" customHeight="1" x14ac:dyDescent="0.3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R1" s="21" t="s">
        <v>42</v>
      </c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15.75" customHeight="1" x14ac:dyDescent="0.35">
      <c r="A2" s="30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17.25" customHeight="1" x14ac:dyDescent="0.35">
      <c r="A3" s="26" t="s">
        <v>0</v>
      </c>
      <c r="B3" s="24" t="s">
        <v>1</v>
      </c>
      <c r="C3" s="22" t="s">
        <v>3</v>
      </c>
      <c r="D3" s="23"/>
      <c r="E3" s="22" t="s">
        <v>4</v>
      </c>
      <c r="F3" s="23"/>
      <c r="G3" s="22" t="s">
        <v>5</v>
      </c>
      <c r="H3" s="23"/>
      <c r="I3" s="22" t="s">
        <v>6</v>
      </c>
      <c r="J3" s="23"/>
      <c r="K3" s="22" t="s">
        <v>43</v>
      </c>
      <c r="L3" s="23"/>
      <c r="M3" s="24" t="s">
        <v>2</v>
      </c>
      <c r="R3" s="26" t="s">
        <v>0</v>
      </c>
      <c r="S3" s="24" t="s">
        <v>1</v>
      </c>
      <c r="T3" s="22" t="s">
        <v>3</v>
      </c>
      <c r="U3" s="23"/>
      <c r="V3" s="22" t="s">
        <v>4</v>
      </c>
      <c r="W3" s="23"/>
      <c r="X3" s="22" t="s">
        <v>5</v>
      </c>
      <c r="Y3" s="23"/>
      <c r="Z3" s="22" t="s">
        <v>6</v>
      </c>
      <c r="AA3" s="23"/>
      <c r="AB3" s="24" t="s">
        <v>2</v>
      </c>
    </row>
    <row r="4" spans="1:28" ht="17.25" customHeight="1" x14ac:dyDescent="0.35">
      <c r="A4" s="27"/>
      <c r="B4" s="25"/>
      <c r="C4" s="9" t="s">
        <v>38</v>
      </c>
      <c r="D4" s="9" t="s">
        <v>39</v>
      </c>
      <c r="E4" s="9" t="s">
        <v>38</v>
      </c>
      <c r="F4" s="9" t="s">
        <v>39</v>
      </c>
      <c r="G4" s="9" t="s">
        <v>38</v>
      </c>
      <c r="H4" s="9" t="s">
        <v>39</v>
      </c>
      <c r="I4" s="9" t="s">
        <v>38</v>
      </c>
      <c r="J4" s="9" t="s">
        <v>39</v>
      </c>
      <c r="K4" s="9" t="s">
        <v>38</v>
      </c>
      <c r="L4" s="9" t="s">
        <v>39</v>
      </c>
      <c r="M4" s="25" t="s">
        <v>2</v>
      </c>
      <c r="R4" s="27"/>
      <c r="S4" s="25"/>
      <c r="T4" s="9" t="s">
        <v>38</v>
      </c>
      <c r="U4" s="9" t="s">
        <v>39</v>
      </c>
      <c r="V4" s="9" t="s">
        <v>38</v>
      </c>
      <c r="W4" s="9" t="s">
        <v>39</v>
      </c>
      <c r="X4" s="9" t="s">
        <v>38</v>
      </c>
      <c r="Y4" s="9" t="s">
        <v>39</v>
      </c>
      <c r="Z4" s="9" t="s">
        <v>38</v>
      </c>
      <c r="AA4" s="9" t="s">
        <v>39</v>
      </c>
      <c r="AB4" s="25" t="s">
        <v>2</v>
      </c>
    </row>
    <row r="5" spans="1:28" ht="15" x14ac:dyDescent="0.35">
      <c r="A5" s="1">
        <v>1</v>
      </c>
      <c r="B5" s="2" t="s">
        <v>7</v>
      </c>
      <c r="C5" s="3">
        <v>3</v>
      </c>
      <c r="D5" s="3">
        <v>15</v>
      </c>
      <c r="E5" s="3">
        <v>6</v>
      </c>
      <c r="F5" s="3">
        <v>27</v>
      </c>
      <c r="G5" s="3">
        <v>3</v>
      </c>
      <c r="H5" s="3">
        <v>15</v>
      </c>
      <c r="I5" s="3">
        <v>3</v>
      </c>
      <c r="J5" s="3">
        <v>9</v>
      </c>
      <c r="K5" s="3"/>
      <c r="L5" s="3"/>
      <c r="M5" s="4">
        <f t="shared" ref="M5:M24" si="0">SUM(C5:J5)</f>
        <v>81</v>
      </c>
      <c r="N5">
        <f t="shared" ref="N5:N22" si="1">+M5/3</f>
        <v>27</v>
      </c>
      <c r="O5" t="s">
        <v>28</v>
      </c>
      <c r="P5" t="s">
        <v>4</v>
      </c>
      <c r="R5" s="1">
        <v>1</v>
      </c>
      <c r="S5" s="2" t="s">
        <v>7</v>
      </c>
      <c r="T5" s="3">
        <f t="shared" ref="T5:AA5" si="2">+C5*50%</f>
        <v>1.5</v>
      </c>
      <c r="U5" s="3">
        <f t="shared" si="2"/>
        <v>7.5</v>
      </c>
      <c r="V5" s="3">
        <f t="shared" si="2"/>
        <v>3</v>
      </c>
      <c r="W5" s="3">
        <f t="shared" si="2"/>
        <v>13.5</v>
      </c>
      <c r="X5" s="3">
        <f t="shared" si="2"/>
        <v>1.5</v>
      </c>
      <c r="Y5" s="3">
        <f t="shared" si="2"/>
        <v>7.5</v>
      </c>
      <c r="Z5" s="3">
        <f t="shared" si="2"/>
        <v>1.5</v>
      </c>
      <c r="AA5" s="3">
        <f t="shared" si="2"/>
        <v>4.5</v>
      </c>
      <c r="AB5" s="4">
        <f t="shared" ref="AB5:AB14" si="3">SUM(T5:AA5)</f>
        <v>40.5</v>
      </c>
    </row>
    <row r="6" spans="1:28" ht="15" x14ac:dyDescent="0.35">
      <c r="A6" s="1">
        <f>1+A5</f>
        <v>2</v>
      </c>
      <c r="B6" s="2" t="s">
        <v>8</v>
      </c>
      <c r="C6" s="3">
        <v>0</v>
      </c>
      <c r="D6" s="3">
        <v>12</v>
      </c>
      <c r="E6" s="3">
        <v>0</v>
      </c>
      <c r="F6" s="3">
        <f>16*3</f>
        <v>48</v>
      </c>
      <c r="G6" s="3">
        <v>0</v>
      </c>
      <c r="H6" s="3">
        <v>18</v>
      </c>
      <c r="I6" s="3">
        <v>3</v>
      </c>
      <c r="J6" s="3">
        <v>3</v>
      </c>
      <c r="K6" s="3"/>
      <c r="L6" s="3"/>
      <c r="M6" s="4">
        <f t="shared" si="0"/>
        <v>84</v>
      </c>
      <c r="N6">
        <f t="shared" si="1"/>
        <v>28</v>
      </c>
      <c r="R6" s="1">
        <f>1+R5</f>
        <v>2</v>
      </c>
      <c r="S6" s="2" t="s">
        <v>8</v>
      </c>
      <c r="T6" s="3">
        <v>6</v>
      </c>
      <c r="U6" s="3">
        <f t="shared" ref="U6:U20" si="4">+D6*50%</f>
        <v>6</v>
      </c>
      <c r="V6" s="3">
        <v>12</v>
      </c>
      <c r="W6" s="3">
        <f t="shared" ref="W6:W20" si="5">+F6*50%</f>
        <v>24</v>
      </c>
      <c r="X6" s="3">
        <v>10</v>
      </c>
      <c r="Y6" s="3">
        <f t="shared" ref="Y6:AA8" si="6">+H6*50%</f>
        <v>9</v>
      </c>
      <c r="Z6" s="3">
        <f t="shared" si="6"/>
        <v>1.5</v>
      </c>
      <c r="AA6" s="3">
        <f t="shared" si="6"/>
        <v>1.5</v>
      </c>
      <c r="AB6" s="4">
        <f t="shared" si="3"/>
        <v>70</v>
      </c>
    </row>
    <row r="7" spans="1:28" ht="15" x14ac:dyDescent="0.35">
      <c r="A7" s="1">
        <f t="shared" ref="A7:A24" si="7">1+A6</f>
        <v>3</v>
      </c>
      <c r="B7" s="2" t="s">
        <v>9</v>
      </c>
      <c r="C7" s="3">
        <v>0</v>
      </c>
      <c r="D7" s="3">
        <v>9</v>
      </c>
      <c r="E7" s="3">
        <v>0</v>
      </c>
      <c r="F7" s="3">
        <v>27</v>
      </c>
      <c r="G7" s="3">
        <v>15</v>
      </c>
      <c r="H7" s="3">
        <v>30</v>
      </c>
      <c r="I7" s="3">
        <v>3</v>
      </c>
      <c r="J7" s="3">
        <v>9</v>
      </c>
      <c r="K7" s="3"/>
      <c r="L7" s="3"/>
      <c r="M7" s="4">
        <f t="shared" si="0"/>
        <v>93</v>
      </c>
      <c r="N7">
        <f t="shared" si="1"/>
        <v>31</v>
      </c>
      <c r="O7" t="s">
        <v>30</v>
      </c>
      <c r="P7" t="s">
        <v>31</v>
      </c>
      <c r="R7" s="1">
        <f t="shared" ref="R7:R24" si="8">1+R6</f>
        <v>3</v>
      </c>
      <c r="S7" s="2" t="s">
        <v>9</v>
      </c>
      <c r="T7" s="3">
        <v>6</v>
      </c>
      <c r="U7" s="3">
        <f t="shared" si="4"/>
        <v>4.5</v>
      </c>
      <c r="V7" s="3">
        <v>12</v>
      </c>
      <c r="W7" s="3">
        <f t="shared" si="5"/>
        <v>13.5</v>
      </c>
      <c r="X7" s="3">
        <f t="shared" ref="X7:X18" si="9">+G7*50%</f>
        <v>7.5</v>
      </c>
      <c r="Y7" s="3">
        <f t="shared" si="6"/>
        <v>15</v>
      </c>
      <c r="Z7" s="3">
        <f t="shared" si="6"/>
        <v>1.5</v>
      </c>
      <c r="AA7" s="3">
        <f t="shared" si="6"/>
        <v>4.5</v>
      </c>
      <c r="AB7" s="4">
        <f t="shared" si="3"/>
        <v>64.5</v>
      </c>
    </row>
    <row r="8" spans="1:28" ht="15" x14ac:dyDescent="0.35">
      <c r="A8" s="1">
        <f t="shared" si="7"/>
        <v>4</v>
      </c>
      <c r="B8" s="2" t="s">
        <v>10</v>
      </c>
      <c r="C8" s="3">
        <v>0</v>
      </c>
      <c r="D8" s="3">
        <v>15</v>
      </c>
      <c r="E8" s="3">
        <v>12</v>
      </c>
      <c r="F8" s="3">
        <f>8*3</f>
        <v>24</v>
      </c>
      <c r="G8" s="3">
        <v>3</v>
      </c>
      <c r="H8" s="3">
        <v>15</v>
      </c>
      <c r="I8" s="3">
        <v>9</v>
      </c>
      <c r="J8" s="3">
        <v>12</v>
      </c>
      <c r="K8" s="3">
        <v>15</v>
      </c>
      <c r="L8" s="3"/>
      <c r="M8" s="4">
        <f>SUM(C8:K8)</f>
        <v>105</v>
      </c>
      <c r="N8">
        <f t="shared" si="1"/>
        <v>35</v>
      </c>
      <c r="R8" s="1">
        <f t="shared" si="8"/>
        <v>4</v>
      </c>
      <c r="S8" s="2" t="s">
        <v>10</v>
      </c>
      <c r="T8" s="3">
        <v>6</v>
      </c>
      <c r="U8" s="3">
        <f t="shared" si="4"/>
        <v>7.5</v>
      </c>
      <c r="V8" s="3">
        <f>+E8*50%</f>
        <v>6</v>
      </c>
      <c r="W8" s="3">
        <f t="shared" si="5"/>
        <v>12</v>
      </c>
      <c r="X8" s="3">
        <f t="shared" si="9"/>
        <v>1.5</v>
      </c>
      <c r="Y8" s="3">
        <f t="shared" si="6"/>
        <v>7.5</v>
      </c>
      <c r="Z8" s="3">
        <f t="shared" si="6"/>
        <v>4.5</v>
      </c>
      <c r="AA8" s="3">
        <f t="shared" si="6"/>
        <v>6</v>
      </c>
      <c r="AB8" s="4">
        <f t="shared" si="3"/>
        <v>51</v>
      </c>
    </row>
    <row r="9" spans="1:28" ht="15" x14ac:dyDescent="0.35">
      <c r="A9" s="1">
        <f t="shared" si="7"/>
        <v>5</v>
      </c>
      <c r="B9" s="2" t="s">
        <v>11</v>
      </c>
      <c r="C9" s="3">
        <v>0</v>
      </c>
      <c r="D9" s="3">
        <v>9</v>
      </c>
      <c r="E9" s="3">
        <v>9</v>
      </c>
      <c r="F9" s="3">
        <f>11*3</f>
        <v>33</v>
      </c>
      <c r="G9" s="3">
        <v>9</v>
      </c>
      <c r="H9" s="3">
        <f>8*3</f>
        <v>24</v>
      </c>
      <c r="I9" s="3">
        <v>0</v>
      </c>
      <c r="J9" s="3">
        <v>6</v>
      </c>
      <c r="K9" s="3"/>
      <c r="L9" s="3"/>
      <c r="M9" s="4">
        <f t="shared" si="0"/>
        <v>90</v>
      </c>
      <c r="N9">
        <f t="shared" si="1"/>
        <v>30</v>
      </c>
      <c r="O9" t="s">
        <v>32</v>
      </c>
      <c r="P9" t="s">
        <v>29</v>
      </c>
      <c r="R9" s="1">
        <f t="shared" si="8"/>
        <v>5</v>
      </c>
      <c r="S9" s="2" t="s">
        <v>11</v>
      </c>
      <c r="T9" s="3">
        <v>6</v>
      </c>
      <c r="U9" s="3">
        <f t="shared" si="4"/>
        <v>4.5</v>
      </c>
      <c r="V9" s="3">
        <f>+E9*50%</f>
        <v>4.5</v>
      </c>
      <c r="W9" s="3">
        <f t="shared" si="5"/>
        <v>16.5</v>
      </c>
      <c r="X9" s="3">
        <f t="shared" si="9"/>
        <v>4.5</v>
      </c>
      <c r="Y9" s="3">
        <f>+H9*50%</f>
        <v>12</v>
      </c>
      <c r="Z9" s="3">
        <v>3</v>
      </c>
      <c r="AA9" s="3">
        <f>+J9*50%</f>
        <v>3</v>
      </c>
      <c r="AB9" s="4">
        <f t="shared" si="3"/>
        <v>54</v>
      </c>
    </row>
    <row r="10" spans="1:28" ht="15" x14ac:dyDescent="0.35">
      <c r="A10" s="1">
        <f t="shared" si="7"/>
        <v>6</v>
      </c>
      <c r="B10" s="2" t="s">
        <v>12</v>
      </c>
      <c r="C10" s="3">
        <v>9</v>
      </c>
      <c r="D10" s="3">
        <v>12</v>
      </c>
      <c r="E10" s="3">
        <v>3</v>
      </c>
      <c r="F10" s="3">
        <v>30</v>
      </c>
      <c r="G10" s="3">
        <v>6</v>
      </c>
      <c r="H10" s="3">
        <f>8*3</f>
        <v>24</v>
      </c>
      <c r="I10" s="3">
        <v>6</v>
      </c>
      <c r="J10" s="3">
        <v>0</v>
      </c>
      <c r="K10" s="3"/>
      <c r="L10" s="3"/>
      <c r="M10" s="4">
        <f t="shared" si="0"/>
        <v>90</v>
      </c>
      <c r="N10">
        <f t="shared" si="1"/>
        <v>30</v>
      </c>
      <c r="O10" t="s">
        <v>32</v>
      </c>
      <c r="P10" t="s">
        <v>29</v>
      </c>
      <c r="R10" s="1">
        <f t="shared" si="8"/>
        <v>6</v>
      </c>
      <c r="S10" s="2" t="s">
        <v>12</v>
      </c>
      <c r="T10" s="3">
        <f t="shared" ref="T10:T22" si="10">+C10*50%</f>
        <v>4.5</v>
      </c>
      <c r="U10" s="3">
        <f t="shared" si="4"/>
        <v>6</v>
      </c>
      <c r="V10" s="3">
        <f>+E10*50%</f>
        <v>1.5</v>
      </c>
      <c r="W10" s="3">
        <f t="shared" si="5"/>
        <v>15</v>
      </c>
      <c r="X10" s="3">
        <f t="shared" si="9"/>
        <v>3</v>
      </c>
      <c r="Y10" s="3">
        <f>+H10*50%</f>
        <v>12</v>
      </c>
      <c r="Z10" s="3">
        <f>+I10*50%</f>
        <v>3</v>
      </c>
      <c r="AA10" s="3">
        <v>3</v>
      </c>
      <c r="AB10" s="4">
        <f t="shared" si="3"/>
        <v>48</v>
      </c>
    </row>
    <row r="11" spans="1:28" ht="15" x14ac:dyDescent="0.35">
      <c r="A11" s="1">
        <f t="shared" si="7"/>
        <v>7</v>
      </c>
      <c r="B11" s="2" t="s">
        <v>13</v>
      </c>
      <c r="C11" s="3">
        <f>2*3</f>
        <v>6</v>
      </c>
      <c r="D11" s="3">
        <f>7*3</f>
        <v>21</v>
      </c>
      <c r="E11" s="3">
        <v>9</v>
      </c>
      <c r="F11" s="3">
        <f>12*3</f>
        <v>36</v>
      </c>
      <c r="G11" s="3">
        <v>3</v>
      </c>
      <c r="H11" s="3">
        <f>6*3</f>
        <v>18</v>
      </c>
      <c r="I11" s="3">
        <v>0</v>
      </c>
      <c r="J11" s="3">
        <v>0</v>
      </c>
      <c r="K11" s="3"/>
      <c r="L11" s="3"/>
      <c r="M11" s="4">
        <f t="shared" si="0"/>
        <v>93</v>
      </c>
      <c r="N11">
        <f t="shared" si="1"/>
        <v>31</v>
      </c>
      <c r="R11" s="1">
        <f t="shared" si="8"/>
        <v>7</v>
      </c>
      <c r="S11" s="2" t="s">
        <v>13</v>
      </c>
      <c r="T11" s="3">
        <f t="shared" si="10"/>
        <v>3</v>
      </c>
      <c r="U11" s="3">
        <f t="shared" si="4"/>
        <v>10.5</v>
      </c>
      <c r="V11" s="3">
        <f>+E11*50%</f>
        <v>4.5</v>
      </c>
      <c r="W11" s="3">
        <f t="shared" si="5"/>
        <v>18</v>
      </c>
      <c r="X11" s="3">
        <f t="shared" si="9"/>
        <v>1.5</v>
      </c>
      <c r="Y11" s="3">
        <f>+H11*50%</f>
        <v>9</v>
      </c>
      <c r="Z11" s="3">
        <v>3</v>
      </c>
      <c r="AA11" s="3">
        <v>3</v>
      </c>
      <c r="AB11" s="4">
        <f t="shared" si="3"/>
        <v>52.5</v>
      </c>
    </row>
    <row r="12" spans="1:28" ht="15" x14ac:dyDescent="0.35">
      <c r="A12" s="1">
        <f t="shared" si="7"/>
        <v>8</v>
      </c>
      <c r="B12" s="2" t="s">
        <v>14</v>
      </c>
      <c r="C12" s="3">
        <v>3</v>
      </c>
      <c r="D12" s="3">
        <f>8*3</f>
        <v>24</v>
      </c>
      <c r="E12" s="3">
        <v>3</v>
      </c>
      <c r="F12" s="3">
        <f>3*3</f>
        <v>9</v>
      </c>
      <c r="G12" s="3">
        <v>3</v>
      </c>
      <c r="H12" s="3">
        <v>0</v>
      </c>
      <c r="I12" s="3">
        <v>0</v>
      </c>
      <c r="J12" s="3">
        <v>3</v>
      </c>
      <c r="K12" s="3"/>
      <c r="L12" s="3"/>
      <c r="M12" s="4">
        <f t="shared" si="0"/>
        <v>45</v>
      </c>
      <c r="N12">
        <f t="shared" si="1"/>
        <v>15</v>
      </c>
      <c r="R12" s="1">
        <f t="shared" si="8"/>
        <v>8</v>
      </c>
      <c r="S12" s="2" t="s">
        <v>14</v>
      </c>
      <c r="T12" s="3">
        <f t="shared" si="10"/>
        <v>1.5</v>
      </c>
      <c r="U12" s="3">
        <f t="shared" si="4"/>
        <v>12</v>
      </c>
      <c r="V12" s="3">
        <f>+E12*50%</f>
        <v>1.5</v>
      </c>
      <c r="W12" s="3">
        <f t="shared" si="5"/>
        <v>4.5</v>
      </c>
      <c r="X12" s="3">
        <f t="shared" si="9"/>
        <v>1.5</v>
      </c>
      <c r="Y12" s="3">
        <v>3</v>
      </c>
      <c r="Z12" s="3">
        <v>3</v>
      </c>
      <c r="AA12" s="3">
        <f>+J12*50%</f>
        <v>1.5</v>
      </c>
      <c r="AB12" s="4">
        <f t="shared" si="3"/>
        <v>28.5</v>
      </c>
    </row>
    <row r="13" spans="1:28" ht="15" x14ac:dyDescent="0.35">
      <c r="A13" s="1">
        <f t="shared" si="7"/>
        <v>9</v>
      </c>
      <c r="B13" s="2" t="s">
        <v>15</v>
      </c>
      <c r="C13" s="3">
        <v>0</v>
      </c>
      <c r="D13" s="3">
        <f>4*3</f>
        <v>12</v>
      </c>
      <c r="E13" s="3">
        <v>0</v>
      </c>
      <c r="F13" s="3">
        <f>5*3</f>
        <v>15</v>
      </c>
      <c r="G13" s="3">
        <v>3</v>
      </c>
      <c r="H13" s="3">
        <v>0</v>
      </c>
      <c r="I13" s="3">
        <v>0</v>
      </c>
      <c r="J13" s="3">
        <v>0</v>
      </c>
      <c r="K13" s="3"/>
      <c r="L13" s="3"/>
      <c r="M13" s="4">
        <f t="shared" si="0"/>
        <v>30</v>
      </c>
      <c r="N13">
        <f t="shared" si="1"/>
        <v>10</v>
      </c>
      <c r="O13" t="s">
        <v>32</v>
      </c>
      <c r="P13" t="s">
        <v>29</v>
      </c>
      <c r="R13" s="1">
        <f t="shared" si="8"/>
        <v>9</v>
      </c>
      <c r="S13" s="2" t="s">
        <v>15</v>
      </c>
      <c r="T13" s="3">
        <v>3</v>
      </c>
      <c r="U13" s="3">
        <f t="shared" si="4"/>
        <v>6</v>
      </c>
      <c r="V13" s="3">
        <v>3</v>
      </c>
      <c r="W13" s="3">
        <f t="shared" si="5"/>
        <v>7.5</v>
      </c>
      <c r="X13" s="3">
        <f t="shared" si="9"/>
        <v>1.5</v>
      </c>
      <c r="Y13" s="3">
        <v>3</v>
      </c>
      <c r="Z13" s="3">
        <v>3</v>
      </c>
      <c r="AA13" s="3">
        <v>3</v>
      </c>
      <c r="AB13" s="4">
        <f t="shared" si="3"/>
        <v>30</v>
      </c>
    </row>
    <row r="14" spans="1:28" ht="15" x14ac:dyDescent="0.35">
      <c r="A14" s="1">
        <f t="shared" si="7"/>
        <v>10</v>
      </c>
      <c r="B14" s="2" t="s">
        <v>16</v>
      </c>
      <c r="C14" s="3">
        <f>12*3</f>
        <v>36</v>
      </c>
      <c r="D14" s="3">
        <f>8*3</f>
        <v>24</v>
      </c>
      <c r="E14" s="3">
        <f>5*3</f>
        <v>15</v>
      </c>
      <c r="F14" s="3">
        <f>9*3</f>
        <v>27</v>
      </c>
      <c r="G14" s="3">
        <v>6</v>
      </c>
      <c r="H14" s="3">
        <v>3</v>
      </c>
      <c r="I14" s="3">
        <v>6</v>
      </c>
      <c r="J14" s="3">
        <v>6</v>
      </c>
      <c r="K14" s="3"/>
      <c r="L14" s="3"/>
      <c r="M14" s="4">
        <f t="shared" si="0"/>
        <v>123</v>
      </c>
      <c r="N14">
        <f t="shared" si="1"/>
        <v>41</v>
      </c>
      <c r="R14" s="1">
        <f t="shared" si="8"/>
        <v>10</v>
      </c>
      <c r="S14" s="2" t="s">
        <v>16</v>
      </c>
      <c r="T14" s="3">
        <f t="shared" si="10"/>
        <v>18</v>
      </c>
      <c r="U14" s="3">
        <f t="shared" si="4"/>
        <v>12</v>
      </c>
      <c r="V14" s="3">
        <f t="shared" ref="V14:V20" si="11">+E14*50%</f>
        <v>7.5</v>
      </c>
      <c r="W14" s="3">
        <f t="shared" si="5"/>
        <v>13.5</v>
      </c>
      <c r="X14" s="3">
        <f t="shared" si="9"/>
        <v>3</v>
      </c>
      <c r="Y14" s="3">
        <f t="shared" ref="Y14:AA15" si="12">+H14*50%</f>
        <v>1.5</v>
      </c>
      <c r="Z14" s="3">
        <f t="shared" si="12"/>
        <v>3</v>
      </c>
      <c r="AA14" s="3">
        <f t="shared" si="12"/>
        <v>3</v>
      </c>
      <c r="AB14" s="4">
        <f t="shared" si="3"/>
        <v>61.5</v>
      </c>
    </row>
    <row r="15" spans="1:28" ht="15" x14ac:dyDescent="0.35">
      <c r="A15" s="1">
        <f t="shared" si="7"/>
        <v>11</v>
      </c>
      <c r="B15" s="2" t="s">
        <v>17</v>
      </c>
      <c r="C15" s="3">
        <f>14*3</f>
        <v>42</v>
      </c>
      <c r="D15" s="3">
        <v>12</v>
      </c>
      <c r="E15" s="3">
        <f>13*3</f>
        <v>39</v>
      </c>
      <c r="F15" s="3">
        <v>21</v>
      </c>
      <c r="G15" s="3">
        <v>6</v>
      </c>
      <c r="H15" s="3">
        <v>9</v>
      </c>
      <c r="I15" s="10">
        <v>6</v>
      </c>
      <c r="J15" s="3">
        <v>3</v>
      </c>
      <c r="K15" s="3"/>
      <c r="L15" s="3"/>
      <c r="M15" s="4">
        <f>SUM(C15:J15)</f>
        <v>138</v>
      </c>
      <c r="N15">
        <f t="shared" si="1"/>
        <v>46</v>
      </c>
      <c r="O15" t="s">
        <v>28</v>
      </c>
      <c r="P15" t="s">
        <v>3</v>
      </c>
      <c r="R15" s="1">
        <f t="shared" si="8"/>
        <v>11</v>
      </c>
      <c r="S15" s="2" t="s">
        <v>17</v>
      </c>
      <c r="T15" s="3">
        <f t="shared" si="10"/>
        <v>21</v>
      </c>
      <c r="U15" s="3">
        <f t="shared" si="4"/>
        <v>6</v>
      </c>
      <c r="V15" s="3">
        <f t="shared" si="11"/>
        <v>19.5</v>
      </c>
      <c r="W15" s="3">
        <f t="shared" si="5"/>
        <v>10.5</v>
      </c>
      <c r="X15" s="3">
        <f t="shared" si="9"/>
        <v>3</v>
      </c>
      <c r="Y15" s="3">
        <f t="shared" si="12"/>
        <v>4.5</v>
      </c>
      <c r="Z15" s="3">
        <f t="shared" si="12"/>
        <v>3</v>
      </c>
      <c r="AA15" s="3">
        <f t="shared" si="12"/>
        <v>1.5</v>
      </c>
      <c r="AB15" s="4">
        <f>SUM(T15:AA15)</f>
        <v>69</v>
      </c>
    </row>
    <row r="16" spans="1:28" ht="15" x14ac:dyDescent="0.35">
      <c r="A16" s="1">
        <f t="shared" si="7"/>
        <v>12</v>
      </c>
      <c r="B16" s="2" t="s">
        <v>18</v>
      </c>
      <c r="C16" s="3">
        <v>9</v>
      </c>
      <c r="D16" s="3">
        <f>11*3</f>
        <v>33</v>
      </c>
      <c r="E16" s="3">
        <v>6</v>
      </c>
      <c r="F16" s="3">
        <f>13*3</f>
        <v>39</v>
      </c>
      <c r="G16" s="3">
        <v>15</v>
      </c>
      <c r="H16" s="3">
        <v>6</v>
      </c>
      <c r="I16" s="3">
        <v>0</v>
      </c>
      <c r="J16" s="3">
        <v>6</v>
      </c>
      <c r="K16" s="3"/>
      <c r="L16" s="3"/>
      <c r="M16" s="4">
        <f t="shared" si="0"/>
        <v>114</v>
      </c>
      <c r="N16">
        <f t="shared" si="1"/>
        <v>38</v>
      </c>
      <c r="O16" t="s">
        <v>28</v>
      </c>
      <c r="P16" t="s">
        <v>33</v>
      </c>
      <c r="R16" s="1">
        <f t="shared" si="8"/>
        <v>12</v>
      </c>
      <c r="S16" s="2" t="s">
        <v>18</v>
      </c>
      <c r="T16" s="3">
        <f t="shared" si="10"/>
        <v>4.5</v>
      </c>
      <c r="U16" s="3">
        <f t="shared" si="4"/>
        <v>16.5</v>
      </c>
      <c r="V16" s="3">
        <f t="shared" si="11"/>
        <v>3</v>
      </c>
      <c r="W16" s="3">
        <f t="shared" si="5"/>
        <v>19.5</v>
      </c>
      <c r="X16" s="3">
        <f t="shared" si="9"/>
        <v>7.5</v>
      </c>
      <c r="Y16" s="3">
        <f>+H16*50%</f>
        <v>3</v>
      </c>
      <c r="Z16" s="3">
        <v>3</v>
      </c>
      <c r="AA16" s="3">
        <f>+J16*50%</f>
        <v>3</v>
      </c>
      <c r="AB16" s="4">
        <f t="shared" ref="AB16:AB24" si="13">SUM(T16:AA16)</f>
        <v>60</v>
      </c>
    </row>
    <row r="17" spans="1:28" ht="15" x14ac:dyDescent="0.35">
      <c r="A17" s="1">
        <f t="shared" si="7"/>
        <v>13</v>
      </c>
      <c r="B17" s="2" t="s">
        <v>19</v>
      </c>
      <c r="C17" s="3">
        <v>3</v>
      </c>
      <c r="D17" s="3">
        <f>12*3</f>
        <v>36</v>
      </c>
      <c r="E17" s="3">
        <f>8*3</f>
        <v>24</v>
      </c>
      <c r="F17" s="3">
        <f>12*3</f>
        <v>36</v>
      </c>
      <c r="G17" s="3">
        <v>12</v>
      </c>
      <c r="H17" s="3">
        <v>9</v>
      </c>
      <c r="I17" s="3">
        <v>0</v>
      </c>
      <c r="J17" s="3">
        <v>15</v>
      </c>
      <c r="K17" s="3"/>
      <c r="L17" s="3"/>
      <c r="M17" s="4">
        <f t="shared" si="0"/>
        <v>135</v>
      </c>
      <c r="N17">
        <f t="shared" si="1"/>
        <v>45</v>
      </c>
      <c r="O17" t="s">
        <v>34</v>
      </c>
      <c r="P17" t="s">
        <v>29</v>
      </c>
      <c r="R17" s="1">
        <f t="shared" si="8"/>
        <v>13</v>
      </c>
      <c r="S17" s="2" t="s">
        <v>19</v>
      </c>
      <c r="T17" s="3">
        <f t="shared" si="10"/>
        <v>1.5</v>
      </c>
      <c r="U17" s="3">
        <f t="shared" si="4"/>
        <v>18</v>
      </c>
      <c r="V17" s="3">
        <f t="shared" si="11"/>
        <v>12</v>
      </c>
      <c r="W17" s="3">
        <f t="shared" si="5"/>
        <v>18</v>
      </c>
      <c r="X17" s="3">
        <f t="shared" si="9"/>
        <v>6</v>
      </c>
      <c r="Y17" s="3">
        <f>+H17*50%</f>
        <v>4.5</v>
      </c>
      <c r="Z17" s="3">
        <v>3</v>
      </c>
      <c r="AA17" s="3">
        <f>+J17*50%</f>
        <v>7.5</v>
      </c>
      <c r="AB17" s="4">
        <f t="shared" si="13"/>
        <v>70.5</v>
      </c>
    </row>
    <row r="18" spans="1:28" ht="15" x14ac:dyDescent="0.35">
      <c r="A18" s="1">
        <f t="shared" si="7"/>
        <v>14</v>
      </c>
      <c r="B18" s="2" t="s">
        <v>20</v>
      </c>
      <c r="C18" s="3">
        <v>18</v>
      </c>
      <c r="D18" s="3">
        <v>0</v>
      </c>
      <c r="E18" s="3">
        <v>18</v>
      </c>
      <c r="F18" s="3">
        <v>0</v>
      </c>
      <c r="G18" s="3">
        <v>3</v>
      </c>
      <c r="H18" s="3">
        <v>0</v>
      </c>
      <c r="I18" s="3">
        <v>0</v>
      </c>
      <c r="J18" s="3">
        <v>0</v>
      </c>
      <c r="K18" s="3"/>
      <c r="L18" s="3"/>
      <c r="M18" s="4">
        <f t="shared" si="0"/>
        <v>39</v>
      </c>
      <c r="N18">
        <f t="shared" si="1"/>
        <v>13</v>
      </c>
      <c r="R18" s="1">
        <f t="shared" si="8"/>
        <v>14</v>
      </c>
      <c r="S18" s="2" t="s">
        <v>20</v>
      </c>
      <c r="T18" s="3">
        <f t="shared" si="10"/>
        <v>9</v>
      </c>
      <c r="U18" s="3">
        <f t="shared" si="4"/>
        <v>0</v>
      </c>
      <c r="V18" s="3">
        <f t="shared" si="11"/>
        <v>9</v>
      </c>
      <c r="W18" s="3">
        <f t="shared" si="5"/>
        <v>0</v>
      </c>
      <c r="X18" s="3">
        <f t="shared" si="9"/>
        <v>1.5</v>
      </c>
      <c r="Y18" s="3">
        <f>+H18*50%</f>
        <v>0</v>
      </c>
      <c r="Z18" s="3">
        <v>3</v>
      </c>
      <c r="AA18" s="3">
        <f>+J18*50%</f>
        <v>0</v>
      </c>
      <c r="AB18" s="4">
        <f t="shared" si="13"/>
        <v>22.5</v>
      </c>
    </row>
    <row r="19" spans="1:28" ht="16.5" customHeight="1" x14ac:dyDescent="0.35">
      <c r="A19" s="1">
        <f t="shared" si="7"/>
        <v>15</v>
      </c>
      <c r="B19" s="2" t="s">
        <v>21</v>
      </c>
      <c r="C19" s="3">
        <v>3</v>
      </c>
      <c r="D19" s="3">
        <v>0</v>
      </c>
      <c r="E19" s="3">
        <v>9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/>
      <c r="L19" s="3"/>
      <c r="M19" s="4">
        <f t="shared" si="0"/>
        <v>12</v>
      </c>
      <c r="N19">
        <f t="shared" si="1"/>
        <v>4</v>
      </c>
      <c r="R19" s="1">
        <f t="shared" si="8"/>
        <v>15</v>
      </c>
      <c r="S19" s="2" t="s">
        <v>21</v>
      </c>
      <c r="T19" s="3">
        <f t="shared" si="10"/>
        <v>1.5</v>
      </c>
      <c r="U19" s="3">
        <f t="shared" si="4"/>
        <v>0</v>
      </c>
      <c r="V19" s="3">
        <f t="shared" si="11"/>
        <v>4.5</v>
      </c>
      <c r="W19" s="3">
        <f t="shared" si="5"/>
        <v>0</v>
      </c>
      <c r="X19" s="3">
        <v>3</v>
      </c>
      <c r="Y19" s="3">
        <f>+H19*50%</f>
        <v>0</v>
      </c>
      <c r="Z19" s="3">
        <f>+I19*50%</f>
        <v>0</v>
      </c>
      <c r="AA19" s="3">
        <f>+J19*50%</f>
        <v>0</v>
      </c>
      <c r="AB19" s="4">
        <f t="shared" si="13"/>
        <v>9</v>
      </c>
    </row>
    <row r="20" spans="1:28" ht="15" x14ac:dyDescent="0.35">
      <c r="A20" s="1">
        <f t="shared" si="7"/>
        <v>16</v>
      </c>
      <c r="B20" s="2" t="s">
        <v>22</v>
      </c>
      <c r="C20" s="3">
        <v>0</v>
      </c>
      <c r="D20" s="3">
        <v>0</v>
      </c>
      <c r="E20" s="3">
        <v>12</v>
      </c>
      <c r="F20" s="3">
        <v>0</v>
      </c>
      <c r="G20" s="3">
        <v>3</v>
      </c>
      <c r="H20" s="3"/>
      <c r="I20" s="3"/>
      <c r="J20" s="3"/>
      <c r="K20" s="3"/>
      <c r="L20" s="3"/>
      <c r="M20" s="4">
        <f t="shared" si="0"/>
        <v>15</v>
      </c>
      <c r="N20">
        <f t="shared" si="1"/>
        <v>5</v>
      </c>
      <c r="O20" t="s">
        <v>36</v>
      </c>
      <c r="P20" t="s">
        <v>29</v>
      </c>
      <c r="R20" s="1">
        <f t="shared" si="8"/>
        <v>16</v>
      </c>
      <c r="S20" s="2" t="s">
        <v>22</v>
      </c>
      <c r="T20" s="3">
        <v>3</v>
      </c>
      <c r="U20" s="3">
        <f t="shared" si="4"/>
        <v>0</v>
      </c>
      <c r="V20" s="3">
        <f t="shared" si="11"/>
        <v>6</v>
      </c>
      <c r="W20" s="3">
        <f t="shared" si="5"/>
        <v>0</v>
      </c>
      <c r="X20" s="3">
        <f>+G20*50%</f>
        <v>1.5</v>
      </c>
      <c r="Y20" s="3">
        <f>+H20*50%</f>
        <v>0</v>
      </c>
      <c r="Z20" s="3">
        <v>3</v>
      </c>
      <c r="AA20" s="3">
        <f>+J20*50%</f>
        <v>0</v>
      </c>
      <c r="AB20" s="4">
        <f t="shared" si="13"/>
        <v>13.5</v>
      </c>
    </row>
    <row r="21" spans="1:28" ht="15" x14ac:dyDescent="0.35">
      <c r="A21" s="1">
        <f t="shared" si="7"/>
        <v>17</v>
      </c>
      <c r="B21" s="2" t="s">
        <v>23</v>
      </c>
      <c r="C21" s="3">
        <v>0</v>
      </c>
      <c r="D21" s="3">
        <v>9</v>
      </c>
      <c r="E21" s="3">
        <v>3</v>
      </c>
      <c r="F21" s="3">
        <v>6</v>
      </c>
      <c r="G21" s="3"/>
      <c r="H21" s="3"/>
      <c r="I21" s="3">
        <v>3</v>
      </c>
      <c r="J21" s="3">
        <v>0</v>
      </c>
      <c r="K21" s="3"/>
      <c r="L21" s="3"/>
      <c r="M21" s="4">
        <f t="shared" si="0"/>
        <v>21</v>
      </c>
      <c r="N21">
        <f t="shared" si="1"/>
        <v>7</v>
      </c>
      <c r="R21" s="1">
        <f t="shared" si="8"/>
        <v>17</v>
      </c>
      <c r="S21" s="2" t="s">
        <v>23</v>
      </c>
      <c r="T21" s="3">
        <f t="shared" si="10"/>
        <v>0</v>
      </c>
      <c r="U21" s="3">
        <f t="shared" ref="U21:U23" si="14">+D21*50%</f>
        <v>4.5</v>
      </c>
      <c r="V21" s="3">
        <f t="shared" ref="V21:V22" si="15">+E21*50%</f>
        <v>1.5</v>
      </c>
      <c r="W21" s="3">
        <f t="shared" ref="W21:W23" si="16">+F21*50%</f>
        <v>3</v>
      </c>
      <c r="X21" s="3">
        <v>3</v>
      </c>
      <c r="Y21" s="3">
        <v>3</v>
      </c>
      <c r="Z21" s="3">
        <f t="shared" ref="Z21:Z22" si="17">+I21*50%</f>
        <v>1.5</v>
      </c>
      <c r="AA21" s="3">
        <f t="shared" ref="AA21:AA22" si="18">+J21*50%</f>
        <v>0</v>
      </c>
      <c r="AB21" s="4">
        <f t="shared" si="13"/>
        <v>16.5</v>
      </c>
    </row>
    <row r="22" spans="1:28" ht="15" x14ac:dyDescent="0.35">
      <c r="A22" s="1">
        <f t="shared" si="7"/>
        <v>18</v>
      </c>
      <c r="B22" s="2" t="s">
        <v>24</v>
      </c>
      <c r="C22" s="3">
        <v>3</v>
      </c>
      <c r="D22" s="3">
        <v>6</v>
      </c>
      <c r="E22" s="3">
        <v>6</v>
      </c>
      <c r="F22" s="3">
        <v>9</v>
      </c>
      <c r="G22" s="3">
        <v>0</v>
      </c>
      <c r="H22" s="3">
        <v>0</v>
      </c>
      <c r="I22" s="3">
        <v>0</v>
      </c>
      <c r="J22" s="3">
        <v>3</v>
      </c>
      <c r="K22" s="3"/>
      <c r="L22" s="3"/>
      <c r="M22" s="3">
        <f t="shared" si="0"/>
        <v>27</v>
      </c>
      <c r="N22">
        <f t="shared" si="1"/>
        <v>9</v>
      </c>
      <c r="R22" s="1">
        <f t="shared" si="8"/>
        <v>18</v>
      </c>
      <c r="S22" s="2" t="s">
        <v>24</v>
      </c>
      <c r="T22" s="3">
        <f t="shared" si="10"/>
        <v>1.5</v>
      </c>
      <c r="U22" s="3">
        <f t="shared" si="14"/>
        <v>3</v>
      </c>
      <c r="V22" s="3">
        <f t="shared" si="15"/>
        <v>3</v>
      </c>
      <c r="W22" s="3">
        <f t="shared" si="16"/>
        <v>4.5</v>
      </c>
      <c r="X22" s="3">
        <f t="shared" ref="X22" si="19">+G22*50%</f>
        <v>0</v>
      </c>
      <c r="Y22" s="3">
        <f t="shared" ref="Y22:Y23" si="20">+H22*50%</f>
        <v>0</v>
      </c>
      <c r="Z22" s="3">
        <f t="shared" si="17"/>
        <v>0</v>
      </c>
      <c r="AA22" s="3">
        <f t="shared" si="18"/>
        <v>1.5</v>
      </c>
      <c r="AB22" s="3">
        <f t="shared" si="13"/>
        <v>13.5</v>
      </c>
    </row>
    <row r="23" spans="1:28" ht="15" x14ac:dyDescent="0.35">
      <c r="A23" s="1">
        <f t="shared" si="7"/>
        <v>19</v>
      </c>
      <c r="B23" s="2" t="s">
        <v>25</v>
      </c>
      <c r="C23" s="3">
        <v>0</v>
      </c>
      <c r="D23" s="3">
        <v>3</v>
      </c>
      <c r="E23" s="3">
        <v>0</v>
      </c>
      <c r="F23" s="3">
        <v>6</v>
      </c>
      <c r="G23" s="3">
        <v>0</v>
      </c>
      <c r="H23" s="3">
        <v>6</v>
      </c>
      <c r="I23" s="3"/>
      <c r="J23" s="3"/>
      <c r="K23" s="3"/>
      <c r="L23" s="3"/>
      <c r="M23" s="3">
        <f t="shared" si="0"/>
        <v>15</v>
      </c>
      <c r="R23" s="1">
        <f t="shared" si="8"/>
        <v>19</v>
      </c>
      <c r="S23" s="2" t="s">
        <v>25</v>
      </c>
      <c r="T23" s="3">
        <v>3</v>
      </c>
      <c r="U23" s="3">
        <f t="shared" si="14"/>
        <v>1.5</v>
      </c>
      <c r="V23" s="3">
        <v>3</v>
      </c>
      <c r="W23" s="3">
        <f t="shared" si="16"/>
        <v>3</v>
      </c>
      <c r="X23" s="3">
        <v>3</v>
      </c>
      <c r="Y23" s="3">
        <f t="shared" si="20"/>
        <v>3</v>
      </c>
      <c r="Z23" s="3">
        <v>3</v>
      </c>
      <c r="AA23" s="3">
        <v>3</v>
      </c>
      <c r="AB23" s="3">
        <f t="shared" si="13"/>
        <v>22.5</v>
      </c>
    </row>
    <row r="24" spans="1:28" ht="15" x14ac:dyDescent="0.35">
      <c r="A24" s="1">
        <f t="shared" si="7"/>
        <v>20</v>
      </c>
      <c r="B24" s="5" t="s">
        <v>26</v>
      </c>
      <c r="C24" s="11">
        <v>0</v>
      </c>
      <c r="D24" s="12">
        <v>15</v>
      </c>
      <c r="E24" s="11">
        <v>0</v>
      </c>
      <c r="F24" s="12">
        <v>15</v>
      </c>
      <c r="G24" s="11">
        <v>0</v>
      </c>
      <c r="H24" s="12">
        <v>15</v>
      </c>
      <c r="I24" s="11">
        <v>0</v>
      </c>
      <c r="J24" s="12">
        <v>15</v>
      </c>
      <c r="K24" s="12"/>
      <c r="L24" s="12"/>
      <c r="M24" s="3">
        <f t="shared" si="0"/>
        <v>60</v>
      </c>
      <c r="N24" t="s">
        <v>35</v>
      </c>
      <c r="R24" s="1">
        <f t="shared" si="8"/>
        <v>20</v>
      </c>
      <c r="S24" s="5" t="s">
        <v>26</v>
      </c>
      <c r="T24" s="11"/>
      <c r="U24" s="12"/>
      <c r="V24" s="11"/>
      <c r="W24" s="12"/>
      <c r="X24" s="11"/>
      <c r="Y24" s="12"/>
      <c r="Z24" s="11"/>
      <c r="AA24" s="12"/>
      <c r="AB24" s="3">
        <f t="shared" si="13"/>
        <v>0</v>
      </c>
    </row>
    <row r="25" spans="1:28" ht="20" x14ac:dyDescent="0.35">
      <c r="A25" s="6" t="s">
        <v>27</v>
      </c>
      <c r="B25" s="7"/>
      <c r="C25" s="8">
        <f>SUM(C5:C24)</f>
        <v>135</v>
      </c>
      <c r="D25" s="8">
        <f t="shared" ref="D25:L25" si="21">SUM(D5:D24)</f>
        <v>267</v>
      </c>
      <c r="E25" s="8">
        <f t="shared" si="21"/>
        <v>174</v>
      </c>
      <c r="F25" s="8">
        <f t="shared" si="21"/>
        <v>408</v>
      </c>
      <c r="G25" s="8">
        <f t="shared" si="21"/>
        <v>90</v>
      </c>
      <c r="H25" s="8">
        <f t="shared" si="21"/>
        <v>192</v>
      </c>
      <c r="I25" s="8">
        <f t="shared" si="21"/>
        <v>39</v>
      </c>
      <c r="J25" s="8">
        <f t="shared" si="21"/>
        <v>90</v>
      </c>
      <c r="K25" s="8">
        <f t="shared" si="21"/>
        <v>15</v>
      </c>
      <c r="L25" s="8">
        <f t="shared" si="21"/>
        <v>0</v>
      </c>
      <c r="M25" s="8">
        <f>SUM(M5:M24)</f>
        <v>1410</v>
      </c>
      <c r="R25" s="6" t="s">
        <v>27</v>
      </c>
      <c r="S25" s="7"/>
      <c r="T25" s="8">
        <f>SUM(T5:T24)</f>
        <v>100.5</v>
      </c>
      <c r="U25" s="8">
        <f t="shared" ref="U25:AA25" si="22">SUM(U5:U24)</f>
        <v>126</v>
      </c>
      <c r="V25" s="8">
        <f t="shared" si="22"/>
        <v>117</v>
      </c>
      <c r="W25" s="8">
        <f t="shared" si="22"/>
        <v>196.5</v>
      </c>
      <c r="X25" s="8">
        <f t="shared" si="22"/>
        <v>64</v>
      </c>
      <c r="Y25" s="8">
        <f t="shared" si="22"/>
        <v>97.5</v>
      </c>
      <c r="Z25" s="8">
        <f t="shared" si="22"/>
        <v>46.5</v>
      </c>
      <c r="AA25" s="8">
        <f t="shared" si="22"/>
        <v>49.5</v>
      </c>
      <c r="AB25" s="8">
        <f>SUM(AB5:AB24)</f>
        <v>797.5</v>
      </c>
    </row>
    <row r="27" spans="1:28" ht="27.75" customHeight="1" x14ac:dyDescent="0.35">
      <c r="A27" s="28" t="s">
        <v>40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28" ht="17" x14ac:dyDescent="0.35">
      <c r="A28" s="26" t="s">
        <v>0</v>
      </c>
      <c r="B28" s="24" t="s">
        <v>1</v>
      </c>
      <c r="C28" s="22" t="s">
        <v>3</v>
      </c>
      <c r="D28" s="23"/>
      <c r="E28" s="22" t="s">
        <v>4</v>
      </c>
      <c r="F28" s="23"/>
      <c r="G28" s="22" t="s">
        <v>5</v>
      </c>
      <c r="H28" s="23"/>
      <c r="I28" s="22" t="s">
        <v>6</v>
      </c>
      <c r="J28" s="23"/>
      <c r="K28" s="16"/>
      <c r="L28" s="16"/>
      <c r="M28" s="24" t="s">
        <v>2</v>
      </c>
    </row>
    <row r="29" spans="1:28" ht="17" x14ac:dyDescent="0.35">
      <c r="A29" s="27"/>
      <c r="B29" s="25"/>
      <c r="C29" s="9" t="s">
        <v>38</v>
      </c>
      <c r="D29" s="9" t="s">
        <v>39</v>
      </c>
      <c r="E29" s="9" t="s">
        <v>38</v>
      </c>
      <c r="F29" s="9" t="s">
        <v>39</v>
      </c>
      <c r="G29" s="9" t="s">
        <v>38</v>
      </c>
      <c r="H29" s="9" t="s">
        <v>39</v>
      </c>
      <c r="I29" s="9" t="s">
        <v>38</v>
      </c>
      <c r="J29" s="9" t="s">
        <v>39</v>
      </c>
      <c r="K29" s="17"/>
      <c r="L29" s="17"/>
      <c r="M29" s="25" t="s">
        <v>2</v>
      </c>
    </row>
    <row r="30" spans="1:28" ht="15" x14ac:dyDescent="0.35">
      <c r="A30" s="1">
        <v>1</v>
      </c>
      <c r="B30" s="2" t="s">
        <v>7</v>
      </c>
      <c r="C30" s="3">
        <v>2</v>
      </c>
      <c r="D30" s="3">
        <v>10</v>
      </c>
      <c r="E30" s="3">
        <v>4</v>
      </c>
      <c r="F30" s="3">
        <f>9*2</f>
        <v>18</v>
      </c>
      <c r="G30" s="3">
        <v>2</v>
      </c>
      <c r="H30" s="3">
        <v>10</v>
      </c>
      <c r="I30" s="3">
        <v>2</v>
      </c>
      <c r="J30" s="3">
        <v>6</v>
      </c>
      <c r="K30" s="3"/>
      <c r="L30" s="3"/>
      <c r="M30" s="4">
        <f t="shared" ref="M30:M39" si="23">SUM(C30:J30)</f>
        <v>54</v>
      </c>
    </row>
    <row r="31" spans="1:28" ht="15" x14ac:dyDescent="0.35">
      <c r="A31" s="1">
        <f>1+A30</f>
        <v>2</v>
      </c>
      <c r="B31" s="2" t="s">
        <v>8</v>
      </c>
      <c r="C31" s="3">
        <v>0</v>
      </c>
      <c r="D31" s="3">
        <v>8</v>
      </c>
      <c r="E31" s="3">
        <v>0</v>
      </c>
      <c r="F31" s="3">
        <f>16*2</f>
        <v>32</v>
      </c>
      <c r="G31" s="3">
        <v>0</v>
      </c>
      <c r="H31" s="3">
        <v>12</v>
      </c>
      <c r="I31" s="3">
        <v>2</v>
      </c>
      <c r="J31" s="3">
        <v>2</v>
      </c>
      <c r="K31" s="3"/>
      <c r="L31" s="3"/>
      <c r="M31" s="4">
        <f t="shared" si="23"/>
        <v>56</v>
      </c>
    </row>
    <row r="32" spans="1:28" ht="15" x14ac:dyDescent="0.35">
      <c r="A32" s="1">
        <f t="shared" ref="A32:A49" si="24">1+A31</f>
        <v>3</v>
      </c>
      <c r="B32" s="2" t="s">
        <v>9</v>
      </c>
      <c r="C32" s="3">
        <v>0</v>
      </c>
      <c r="D32" s="3">
        <v>6</v>
      </c>
      <c r="E32" s="3">
        <v>0</v>
      </c>
      <c r="F32" s="3">
        <v>18</v>
      </c>
      <c r="G32" s="3">
        <v>10</v>
      </c>
      <c r="H32" s="3">
        <v>20</v>
      </c>
      <c r="I32" s="3">
        <v>2</v>
      </c>
      <c r="J32" s="3">
        <v>6</v>
      </c>
      <c r="K32" s="3"/>
      <c r="L32" s="3"/>
      <c r="M32" s="4">
        <f t="shared" si="23"/>
        <v>62</v>
      </c>
    </row>
    <row r="33" spans="1:13" ht="15" x14ac:dyDescent="0.35">
      <c r="A33" s="1">
        <f t="shared" si="24"/>
        <v>4</v>
      </c>
      <c r="B33" s="2" t="s">
        <v>10</v>
      </c>
      <c r="C33" s="3">
        <v>0</v>
      </c>
      <c r="D33" s="3">
        <v>10</v>
      </c>
      <c r="E33" s="3">
        <v>8</v>
      </c>
      <c r="F33" s="3">
        <f>8*2</f>
        <v>16</v>
      </c>
      <c r="G33" s="3">
        <v>2</v>
      </c>
      <c r="H33" s="3">
        <v>10</v>
      </c>
      <c r="I33" s="3">
        <v>6</v>
      </c>
      <c r="J33" s="3">
        <v>8</v>
      </c>
      <c r="K33" s="3"/>
      <c r="L33" s="3"/>
      <c r="M33" s="4">
        <f t="shared" si="23"/>
        <v>60</v>
      </c>
    </row>
    <row r="34" spans="1:13" ht="15" x14ac:dyDescent="0.35">
      <c r="A34" s="1">
        <f t="shared" si="24"/>
        <v>5</v>
      </c>
      <c r="B34" s="2" t="s">
        <v>11</v>
      </c>
      <c r="C34" s="3">
        <v>0</v>
      </c>
      <c r="D34" s="3">
        <v>6</v>
      </c>
      <c r="E34" s="3">
        <v>6</v>
      </c>
      <c r="F34" s="3">
        <f>11*2</f>
        <v>22</v>
      </c>
      <c r="G34" s="3">
        <v>6</v>
      </c>
      <c r="H34" s="3">
        <f>8*2</f>
        <v>16</v>
      </c>
      <c r="I34" s="3">
        <v>0</v>
      </c>
      <c r="J34" s="3">
        <v>4</v>
      </c>
      <c r="K34" s="3"/>
      <c r="L34" s="3"/>
      <c r="M34" s="4">
        <f t="shared" si="23"/>
        <v>60</v>
      </c>
    </row>
    <row r="35" spans="1:13" ht="15" x14ac:dyDescent="0.35">
      <c r="A35" s="1">
        <f t="shared" si="24"/>
        <v>6</v>
      </c>
      <c r="B35" s="2" t="s">
        <v>12</v>
      </c>
      <c r="C35" s="3">
        <v>6</v>
      </c>
      <c r="D35" s="3">
        <v>8</v>
      </c>
      <c r="E35" s="3">
        <v>2</v>
      </c>
      <c r="F35" s="3">
        <v>10</v>
      </c>
      <c r="G35" s="3">
        <v>4</v>
      </c>
      <c r="H35" s="3">
        <v>16</v>
      </c>
      <c r="I35" s="3">
        <v>4</v>
      </c>
      <c r="J35" s="3">
        <v>0</v>
      </c>
      <c r="K35" s="3"/>
      <c r="L35" s="3"/>
      <c r="M35" s="4">
        <f t="shared" si="23"/>
        <v>50</v>
      </c>
    </row>
    <row r="36" spans="1:13" ht="15" x14ac:dyDescent="0.35">
      <c r="A36" s="1">
        <f t="shared" si="24"/>
        <v>7</v>
      </c>
      <c r="B36" s="2" t="s">
        <v>13</v>
      </c>
      <c r="C36" s="3">
        <v>4</v>
      </c>
      <c r="D36" s="3">
        <v>14</v>
      </c>
      <c r="E36" s="3">
        <v>6</v>
      </c>
      <c r="F36" s="3">
        <f>12*2</f>
        <v>24</v>
      </c>
      <c r="G36" s="3">
        <v>2</v>
      </c>
      <c r="H36" s="3">
        <f>6*2</f>
        <v>12</v>
      </c>
      <c r="I36" s="3">
        <v>0</v>
      </c>
      <c r="J36" s="3">
        <v>0</v>
      </c>
      <c r="K36" s="3"/>
      <c r="L36" s="3"/>
      <c r="M36" s="4">
        <f t="shared" si="23"/>
        <v>62</v>
      </c>
    </row>
    <row r="37" spans="1:13" ht="15" x14ac:dyDescent="0.35">
      <c r="A37" s="1">
        <f t="shared" si="24"/>
        <v>8</v>
      </c>
      <c r="B37" s="2" t="s">
        <v>14</v>
      </c>
      <c r="C37" s="3">
        <v>2</v>
      </c>
      <c r="D37" s="3">
        <f>8*2</f>
        <v>16</v>
      </c>
      <c r="E37" s="3">
        <v>2</v>
      </c>
      <c r="F37" s="3">
        <f>3*2</f>
        <v>6</v>
      </c>
      <c r="G37" s="3">
        <v>2</v>
      </c>
      <c r="H37" s="3">
        <v>0</v>
      </c>
      <c r="I37" s="3">
        <v>0</v>
      </c>
      <c r="J37" s="3">
        <v>2</v>
      </c>
      <c r="K37" s="3"/>
      <c r="L37" s="3"/>
      <c r="M37" s="4">
        <f t="shared" si="23"/>
        <v>30</v>
      </c>
    </row>
    <row r="38" spans="1:13" ht="15" x14ac:dyDescent="0.35">
      <c r="A38" s="1">
        <f t="shared" si="24"/>
        <v>9</v>
      </c>
      <c r="B38" s="2" t="s">
        <v>15</v>
      </c>
      <c r="C38" s="3">
        <v>0</v>
      </c>
      <c r="D38" s="3">
        <f>4*2</f>
        <v>8</v>
      </c>
      <c r="E38" s="3">
        <v>0</v>
      </c>
      <c r="F38" s="3">
        <f>5*2</f>
        <v>10</v>
      </c>
      <c r="G38" s="3">
        <v>2</v>
      </c>
      <c r="H38" s="3">
        <v>0</v>
      </c>
      <c r="I38" s="3">
        <v>0</v>
      </c>
      <c r="J38" s="3">
        <v>0</v>
      </c>
      <c r="K38" s="3"/>
      <c r="L38" s="3"/>
      <c r="M38" s="4">
        <f t="shared" si="23"/>
        <v>20</v>
      </c>
    </row>
    <row r="39" spans="1:13" ht="15" x14ac:dyDescent="0.35">
      <c r="A39" s="1">
        <f t="shared" si="24"/>
        <v>10</v>
      </c>
      <c r="B39" s="2" t="s">
        <v>16</v>
      </c>
      <c r="C39" s="3">
        <f>12*2</f>
        <v>24</v>
      </c>
      <c r="D39" s="3">
        <f>8*2</f>
        <v>16</v>
      </c>
      <c r="E39" s="3">
        <f>5*2</f>
        <v>10</v>
      </c>
      <c r="F39" s="3">
        <f>9*2</f>
        <v>18</v>
      </c>
      <c r="G39" s="3">
        <v>4</v>
      </c>
      <c r="H39" s="3">
        <v>2</v>
      </c>
      <c r="I39" s="3">
        <v>4</v>
      </c>
      <c r="J39" s="3">
        <v>4</v>
      </c>
      <c r="K39" s="3"/>
      <c r="L39" s="3"/>
      <c r="M39" s="4">
        <f t="shared" si="23"/>
        <v>82</v>
      </c>
    </row>
    <row r="40" spans="1:13" ht="15" x14ac:dyDescent="0.35">
      <c r="A40" s="1">
        <f t="shared" si="24"/>
        <v>11</v>
      </c>
      <c r="B40" s="2" t="s">
        <v>17</v>
      </c>
      <c r="C40" s="3">
        <f>14*2</f>
        <v>28</v>
      </c>
      <c r="D40" s="3">
        <v>8</v>
      </c>
      <c r="E40" s="3">
        <f>13*2</f>
        <v>26</v>
      </c>
      <c r="F40" s="3">
        <v>14</v>
      </c>
      <c r="G40" s="3">
        <v>4</v>
      </c>
      <c r="H40" s="3">
        <v>6</v>
      </c>
      <c r="I40" s="10">
        <v>4</v>
      </c>
      <c r="J40" s="3">
        <v>2</v>
      </c>
      <c r="K40" s="3"/>
      <c r="L40" s="3"/>
      <c r="M40" s="4">
        <f>SUM(C40:J40)</f>
        <v>92</v>
      </c>
    </row>
    <row r="41" spans="1:13" ht="15" x14ac:dyDescent="0.35">
      <c r="A41" s="1">
        <f t="shared" si="24"/>
        <v>12</v>
      </c>
      <c r="B41" s="2" t="s">
        <v>18</v>
      </c>
      <c r="C41" s="3">
        <v>6</v>
      </c>
      <c r="D41" s="3">
        <f>11*2</f>
        <v>22</v>
      </c>
      <c r="E41" s="3">
        <v>4</v>
      </c>
      <c r="F41" s="3">
        <f>13*2</f>
        <v>26</v>
      </c>
      <c r="G41" s="3">
        <v>10</v>
      </c>
      <c r="H41" s="3">
        <v>4</v>
      </c>
      <c r="I41" s="3">
        <v>0</v>
      </c>
      <c r="J41" s="3">
        <v>4</v>
      </c>
      <c r="K41" s="3"/>
      <c r="L41" s="3"/>
      <c r="M41" s="4">
        <f t="shared" ref="M41:M49" si="25">SUM(C41:J41)</f>
        <v>76</v>
      </c>
    </row>
    <row r="42" spans="1:13" ht="15" x14ac:dyDescent="0.35">
      <c r="A42" s="1">
        <f t="shared" si="24"/>
        <v>13</v>
      </c>
      <c r="B42" s="2" t="s">
        <v>19</v>
      </c>
      <c r="C42" s="3">
        <v>2</v>
      </c>
      <c r="D42" s="3">
        <f>12*2</f>
        <v>24</v>
      </c>
      <c r="E42" s="3">
        <f>8*2</f>
        <v>16</v>
      </c>
      <c r="F42" s="3">
        <f>12*2</f>
        <v>24</v>
      </c>
      <c r="G42" s="3">
        <v>8</v>
      </c>
      <c r="H42" s="3">
        <v>6</v>
      </c>
      <c r="I42" s="3">
        <v>0</v>
      </c>
      <c r="J42" s="3">
        <v>10</v>
      </c>
      <c r="K42" s="3"/>
      <c r="L42" s="3"/>
      <c r="M42" s="4">
        <f t="shared" si="25"/>
        <v>90</v>
      </c>
    </row>
    <row r="43" spans="1:13" ht="15" x14ac:dyDescent="0.35">
      <c r="A43" s="1">
        <f t="shared" si="24"/>
        <v>14</v>
      </c>
      <c r="B43" s="2" t="s">
        <v>20</v>
      </c>
      <c r="C43" s="3">
        <v>12</v>
      </c>
      <c r="D43" s="3">
        <v>0</v>
      </c>
      <c r="E43" s="3">
        <v>12</v>
      </c>
      <c r="F43" s="3">
        <v>0</v>
      </c>
      <c r="G43" s="3">
        <v>2</v>
      </c>
      <c r="H43" s="3">
        <v>0</v>
      </c>
      <c r="I43" s="3">
        <v>0</v>
      </c>
      <c r="J43" s="3">
        <v>0</v>
      </c>
      <c r="K43" s="3"/>
      <c r="L43" s="3"/>
      <c r="M43" s="4">
        <f t="shared" si="25"/>
        <v>26</v>
      </c>
    </row>
    <row r="44" spans="1:13" ht="15" x14ac:dyDescent="0.35">
      <c r="A44" s="1">
        <f t="shared" si="24"/>
        <v>15</v>
      </c>
      <c r="B44" s="2" t="s">
        <v>21</v>
      </c>
      <c r="C44" s="3">
        <v>2</v>
      </c>
      <c r="D44" s="3">
        <v>0</v>
      </c>
      <c r="E44" s="3">
        <v>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/>
      <c r="L44" s="3"/>
      <c r="M44" s="4">
        <f t="shared" si="25"/>
        <v>8</v>
      </c>
    </row>
    <row r="45" spans="1:13" ht="15" x14ac:dyDescent="0.35">
      <c r="A45" s="1">
        <f t="shared" si="24"/>
        <v>16</v>
      </c>
      <c r="B45" s="2" t="s">
        <v>22</v>
      </c>
      <c r="C45" s="3">
        <v>0</v>
      </c>
      <c r="D45" s="3">
        <v>0</v>
      </c>
      <c r="E45" s="3">
        <v>9</v>
      </c>
      <c r="F45" s="3">
        <v>0</v>
      </c>
      <c r="G45" s="3">
        <v>2</v>
      </c>
      <c r="H45" s="3"/>
      <c r="I45" s="3"/>
      <c r="J45" s="3"/>
      <c r="K45" s="3"/>
      <c r="L45" s="3"/>
      <c r="M45" s="4">
        <f t="shared" si="25"/>
        <v>11</v>
      </c>
    </row>
    <row r="46" spans="1:13" ht="15" x14ac:dyDescent="0.35">
      <c r="A46" s="1">
        <f t="shared" si="24"/>
        <v>17</v>
      </c>
      <c r="B46" s="2" t="s">
        <v>23</v>
      </c>
      <c r="C46" s="3">
        <v>0</v>
      </c>
      <c r="D46" s="3">
        <v>6</v>
      </c>
      <c r="E46" s="3">
        <v>2</v>
      </c>
      <c r="F46" s="3">
        <v>4</v>
      </c>
      <c r="G46" s="3"/>
      <c r="H46" s="3"/>
      <c r="I46" s="3">
        <v>2</v>
      </c>
      <c r="J46" s="3">
        <v>0</v>
      </c>
      <c r="K46" s="3"/>
      <c r="L46" s="3"/>
      <c r="M46" s="4">
        <f t="shared" si="25"/>
        <v>14</v>
      </c>
    </row>
    <row r="47" spans="1:13" ht="15" x14ac:dyDescent="0.35">
      <c r="A47" s="1">
        <f t="shared" si="24"/>
        <v>18</v>
      </c>
      <c r="B47" s="2" t="s">
        <v>24</v>
      </c>
      <c r="C47" s="3">
        <v>2</v>
      </c>
      <c r="D47" s="3">
        <v>4</v>
      </c>
      <c r="E47" s="3">
        <v>4</v>
      </c>
      <c r="F47" s="3">
        <v>6</v>
      </c>
      <c r="G47" s="3">
        <v>0</v>
      </c>
      <c r="H47" s="3">
        <v>0</v>
      </c>
      <c r="I47" s="3">
        <v>0</v>
      </c>
      <c r="J47" s="3">
        <v>2</v>
      </c>
      <c r="K47" s="3"/>
      <c r="L47" s="3"/>
      <c r="M47" s="3">
        <f t="shared" si="25"/>
        <v>18</v>
      </c>
    </row>
    <row r="48" spans="1:13" ht="15" x14ac:dyDescent="0.35">
      <c r="A48" s="1">
        <f t="shared" si="24"/>
        <v>19</v>
      </c>
      <c r="B48" s="2" t="s">
        <v>25</v>
      </c>
      <c r="C48" s="3">
        <v>0</v>
      </c>
      <c r="D48" s="3">
        <v>2</v>
      </c>
      <c r="E48" s="3">
        <v>0</v>
      </c>
      <c r="F48" s="3">
        <v>4</v>
      </c>
      <c r="G48" s="3">
        <v>0</v>
      </c>
      <c r="H48" s="3">
        <v>4</v>
      </c>
      <c r="I48" s="3"/>
      <c r="J48" s="3"/>
      <c r="K48" s="3"/>
      <c r="L48" s="3"/>
      <c r="M48" s="3">
        <f t="shared" si="25"/>
        <v>10</v>
      </c>
    </row>
    <row r="49" spans="1:13" ht="15" x14ac:dyDescent="0.35">
      <c r="A49" s="1">
        <f t="shared" si="24"/>
        <v>20</v>
      </c>
      <c r="B49" s="5" t="s">
        <v>26</v>
      </c>
      <c r="C49" s="13">
        <v>0</v>
      </c>
      <c r="D49" s="13">
        <v>10</v>
      </c>
      <c r="E49" s="13">
        <v>0</v>
      </c>
      <c r="F49" s="13">
        <v>10</v>
      </c>
      <c r="G49" s="13">
        <v>0</v>
      </c>
      <c r="H49" s="13">
        <v>10</v>
      </c>
      <c r="I49" s="13">
        <v>0</v>
      </c>
      <c r="J49" s="13">
        <v>10</v>
      </c>
      <c r="K49" s="13"/>
      <c r="L49" s="13"/>
      <c r="M49" s="3">
        <f t="shared" si="25"/>
        <v>40</v>
      </c>
    </row>
    <row r="50" spans="1:13" ht="20" x14ac:dyDescent="0.35">
      <c r="A50" s="6" t="s">
        <v>27</v>
      </c>
      <c r="B50" s="7"/>
      <c r="C50" s="8">
        <f>SUM(C30:C49)</f>
        <v>90</v>
      </c>
      <c r="D50" s="8">
        <f t="shared" ref="D50:J50" si="26">SUM(D30:D49)</f>
        <v>178</v>
      </c>
      <c r="E50" s="8">
        <f t="shared" si="26"/>
        <v>117</v>
      </c>
      <c r="F50" s="8">
        <f t="shared" si="26"/>
        <v>262</v>
      </c>
      <c r="G50" s="8">
        <f t="shared" si="26"/>
        <v>60</v>
      </c>
      <c r="H50" s="8">
        <f t="shared" si="26"/>
        <v>128</v>
      </c>
      <c r="I50" s="8">
        <f t="shared" si="26"/>
        <v>26</v>
      </c>
      <c r="J50" s="8">
        <f t="shared" si="26"/>
        <v>60</v>
      </c>
      <c r="K50" s="8"/>
      <c r="L50" s="8"/>
      <c r="M50" s="8">
        <f>SUM(M30:M49)</f>
        <v>921</v>
      </c>
    </row>
  </sheetData>
  <mergeCells count="27">
    <mergeCell ref="A1:M1"/>
    <mergeCell ref="A2:M2"/>
    <mergeCell ref="A3:A4"/>
    <mergeCell ref="B3:B4"/>
    <mergeCell ref="M3:M4"/>
    <mergeCell ref="K3:L3"/>
    <mergeCell ref="A27:M27"/>
    <mergeCell ref="C3:D3"/>
    <mergeCell ref="E3:F3"/>
    <mergeCell ref="G3:H3"/>
    <mergeCell ref="I3:J3"/>
    <mergeCell ref="M28:M29"/>
    <mergeCell ref="A28:A29"/>
    <mergeCell ref="B28:B29"/>
    <mergeCell ref="C28:D28"/>
    <mergeCell ref="E28:F28"/>
    <mergeCell ref="G28:H28"/>
    <mergeCell ref="I28:J28"/>
    <mergeCell ref="R2:AB2"/>
    <mergeCell ref="R1:AB1"/>
    <mergeCell ref="Z3:AA3"/>
    <mergeCell ref="AB3:AB4"/>
    <mergeCell ref="R3:R4"/>
    <mergeCell ref="S3:S4"/>
    <mergeCell ref="T3:U3"/>
    <mergeCell ref="V3:W3"/>
    <mergeCell ref="X3:Y3"/>
  </mergeCells>
  <conditionalFormatting sqref="C5:L23 M22:M24 C24 E24 G24 I24">
    <cfRule type="cellIs" dxfId="11" priority="7" operator="greaterThan">
      <formula>0</formula>
    </cfRule>
    <cfRule type="expression" dxfId="10" priority="8">
      <formula>"&lt;&gt;0"</formula>
    </cfRule>
  </conditionalFormatting>
  <conditionalFormatting sqref="C30:L48 M47:M49 C49 E49 G49 I49">
    <cfRule type="cellIs" dxfId="9" priority="5" operator="greaterThan">
      <formula>0</formula>
    </cfRule>
    <cfRule type="expression" dxfId="8" priority="6">
      <formula>"&lt;&gt;0"</formula>
    </cfRule>
  </conditionalFormatting>
  <conditionalFormatting sqref="T5:AA23 AB22:AB24 T24 V24 X24 Z24">
    <cfRule type="cellIs" dxfId="7" priority="1" operator="greaterThan">
      <formula>0</formula>
    </cfRule>
    <cfRule type="expression" dxfId="6" priority="2">
      <formula>"&lt;&gt;0"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7586-839C-4F7B-9239-2A872017FC8B}">
  <sheetPr>
    <tabColor rgb="FFFF0000"/>
  </sheetPr>
  <dimension ref="A1:Q26"/>
  <sheetViews>
    <sheetView topLeftCell="A2" workbookViewId="0">
      <selection activeCell="F4" sqref="F4"/>
    </sheetView>
  </sheetViews>
  <sheetFormatPr defaultRowHeight="14.5" x14ac:dyDescent="0.35"/>
  <cols>
    <col min="2" max="2" width="19.90625" customWidth="1"/>
    <col min="3" max="3" width="20.26953125" customWidth="1"/>
    <col min="14" max="14" width="10.453125" bestFit="1" customWidth="1"/>
    <col min="15" max="17" width="9" hidden="1" customWidth="1"/>
  </cols>
  <sheetData>
    <row r="1" spans="1:17" ht="48" customHeight="1" x14ac:dyDescent="0.3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ht="17.25" customHeight="1" x14ac:dyDescent="0.35">
      <c r="A2" s="26" t="s">
        <v>0</v>
      </c>
      <c r="B2" s="26" t="s">
        <v>44</v>
      </c>
      <c r="C2" s="24" t="s">
        <v>1</v>
      </c>
      <c r="D2" s="22" t="s">
        <v>3</v>
      </c>
      <c r="E2" s="23"/>
      <c r="F2" s="22" t="s">
        <v>4</v>
      </c>
      <c r="G2" s="23"/>
      <c r="H2" s="22" t="s">
        <v>5</v>
      </c>
      <c r="I2" s="23"/>
      <c r="J2" s="22" t="s">
        <v>6</v>
      </c>
      <c r="K2" s="23"/>
      <c r="L2" s="22" t="s">
        <v>43</v>
      </c>
      <c r="M2" s="23"/>
      <c r="N2" s="24" t="s">
        <v>2</v>
      </c>
    </row>
    <row r="3" spans="1:17" ht="17.25" customHeight="1" x14ac:dyDescent="0.35">
      <c r="A3" s="27"/>
      <c r="B3" s="27"/>
      <c r="C3" s="25"/>
      <c r="D3" s="9" t="s">
        <v>38</v>
      </c>
      <c r="E3" s="9" t="s">
        <v>39</v>
      </c>
      <c r="F3" s="9" t="s">
        <v>38</v>
      </c>
      <c r="G3" s="9" t="s">
        <v>39</v>
      </c>
      <c r="H3" s="9" t="s">
        <v>38</v>
      </c>
      <c r="I3" s="9" t="s">
        <v>39</v>
      </c>
      <c r="J3" s="9" t="s">
        <v>38</v>
      </c>
      <c r="K3" s="9" t="s">
        <v>39</v>
      </c>
      <c r="L3" s="9" t="s">
        <v>38</v>
      </c>
      <c r="M3" s="9" t="s">
        <v>39</v>
      </c>
      <c r="N3" s="25" t="s">
        <v>2</v>
      </c>
    </row>
    <row r="4" spans="1:17" ht="15" x14ac:dyDescent="0.35">
      <c r="A4" s="1">
        <v>1</v>
      </c>
      <c r="B4" s="31"/>
      <c r="C4" s="2" t="s">
        <v>7</v>
      </c>
      <c r="D4" s="3">
        <f>+'CHI TIẾT '!C5+'CHI TIẾT '!T5+'CHI TIẾT '!C30</f>
        <v>6.5</v>
      </c>
      <c r="E4" s="3">
        <f>+'CHI TIẾT '!D5+'CHI TIẾT '!U5+'CHI TIẾT '!D30</f>
        <v>32.5</v>
      </c>
      <c r="F4" s="3">
        <f>+'CHI TIẾT '!E5+'CHI TIẾT '!V5+'CHI TIẾT '!E30</f>
        <v>13</v>
      </c>
      <c r="G4" s="3">
        <f>+'CHI TIẾT '!F5+'CHI TIẾT '!W5+'CHI TIẾT '!F30</f>
        <v>58.5</v>
      </c>
      <c r="H4" s="3">
        <f>+'CHI TIẾT '!G5+'CHI TIẾT '!X5+'CHI TIẾT '!G30</f>
        <v>6.5</v>
      </c>
      <c r="I4" s="3">
        <f>+'CHI TIẾT '!H5+'CHI TIẾT '!Y5+'CHI TIẾT '!H30</f>
        <v>32.5</v>
      </c>
      <c r="J4" s="3">
        <f>+'CHI TIẾT '!I5+'CHI TIẾT '!Z5+'CHI TIẾT '!I30</f>
        <v>6.5</v>
      </c>
      <c r="K4" s="3">
        <f>+'CHI TIẾT '!J5+'CHI TIẾT '!AA5+'CHI TIẾT '!J30</f>
        <v>19.5</v>
      </c>
      <c r="L4" s="3"/>
      <c r="M4" s="3"/>
      <c r="N4" s="4">
        <f>SUM(D4:K4)</f>
        <v>175.5</v>
      </c>
      <c r="O4">
        <f t="shared" ref="O4:O21" si="0">+N4/3</f>
        <v>58.5</v>
      </c>
      <c r="P4" t="s">
        <v>28</v>
      </c>
      <c r="Q4" t="s">
        <v>4</v>
      </c>
    </row>
    <row r="5" spans="1:17" ht="15" x14ac:dyDescent="0.35">
      <c r="A5" s="1">
        <f>1+A4</f>
        <v>2</v>
      </c>
      <c r="B5" s="32"/>
      <c r="C5" s="2" t="s">
        <v>8</v>
      </c>
      <c r="D5" s="3">
        <f>+'CHI TIẾT '!C6+'CHI TIẾT '!T6+'CHI TIẾT '!C31</f>
        <v>6</v>
      </c>
      <c r="E5" s="3">
        <f>+'CHI TIẾT '!D6+'CHI TIẾT '!U6+'CHI TIẾT '!D31</f>
        <v>26</v>
      </c>
      <c r="F5" s="3">
        <f>+'CHI TIẾT '!E6+'CHI TIẾT '!V6+'CHI TIẾT '!E31</f>
        <v>12</v>
      </c>
      <c r="G5" s="3">
        <f>+'CHI TIẾT '!F6+'CHI TIẾT '!W6+'CHI TIẾT '!F31</f>
        <v>104</v>
      </c>
      <c r="H5" s="3">
        <f>+'CHI TIẾT '!G6+'CHI TIẾT '!X6+'CHI TIẾT '!G31</f>
        <v>10</v>
      </c>
      <c r="I5" s="3">
        <f>+'CHI TIẾT '!H6+'CHI TIẾT '!Y6+'CHI TIẾT '!H31</f>
        <v>39</v>
      </c>
      <c r="J5" s="3">
        <f>+'CHI TIẾT '!I6+'CHI TIẾT '!Z6+'CHI TIẾT '!I31</f>
        <v>6.5</v>
      </c>
      <c r="K5" s="3">
        <f>+'CHI TIẾT '!J6+'CHI TIẾT '!AA6+'CHI TIẾT '!J31</f>
        <v>6.5</v>
      </c>
      <c r="L5" s="3"/>
      <c r="M5" s="3"/>
      <c r="N5" s="4">
        <f>SUM(D5:K5)</f>
        <v>210</v>
      </c>
      <c r="O5">
        <f t="shared" si="0"/>
        <v>70</v>
      </c>
    </row>
    <row r="6" spans="1:17" ht="15" x14ac:dyDescent="0.35">
      <c r="A6" s="1">
        <f t="shared" ref="A6:A23" si="1">1+A5</f>
        <v>3</v>
      </c>
      <c r="B6" s="32"/>
      <c r="C6" s="2" t="s">
        <v>9</v>
      </c>
      <c r="D6" s="3">
        <f>+'CHI TIẾT '!C7+'CHI TIẾT '!T7+'CHI TIẾT '!C32</f>
        <v>6</v>
      </c>
      <c r="E6" s="3">
        <f>+'CHI TIẾT '!D7+'CHI TIẾT '!U7+'CHI TIẾT '!D32</f>
        <v>19.5</v>
      </c>
      <c r="F6" s="3">
        <f>+'CHI TIẾT '!E7+'CHI TIẾT '!V7+'CHI TIẾT '!E32</f>
        <v>12</v>
      </c>
      <c r="G6" s="3">
        <f>+'CHI TIẾT '!F7+'CHI TIẾT '!W7+'CHI TIẾT '!F32</f>
        <v>58.5</v>
      </c>
      <c r="H6" s="3">
        <f>+'CHI TIẾT '!G7+'CHI TIẾT '!X7+'CHI TIẾT '!G32</f>
        <v>32.5</v>
      </c>
      <c r="I6" s="3">
        <f>+'CHI TIẾT '!H7+'CHI TIẾT '!Y7+'CHI TIẾT '!H32</f>
        <v>65</v>
      </c>
      <c r="J6" s="3">
        <f>+'CHI TIẾT '!I7+'CHI TIẾT '!Z7+'CHI TIẾT '!I32</f>
        <v>6.5</v>
      </c>
      <c r="K6" s="3">
        <f>+'CHI TIẾT '!J7+'CHI TIẾT '!AA7+'CHI TIẾT '!J32</f>
        <v>19.5</v>
      </c>
      <c r="L6" s="3"/>
      <c r="M6" s="3"/>
      <c r="N6" s="4">
        <f>SUM(D6:K6)</f>
        <v>219.5</v>
      </c>
      <c r="O6">
        <f t="shared" si="0"/>
        <v>73.166666666666671</v>
      </c>
      <c r="P6" t="s">
        <v>30</v>
      </c>
      <c r="Q6" t="s">
        <v>31</v>
      </c>
    </row>
    <row r="7" spans="1:17" ht="15" x14ac:dyDescent="0.35">
      <c r="A7" s="1">
        <f t="shared" si="1"/>
        <v>4</v>
      </c>
      <c r="B7" s="32"/>
      <c r="C7" s="2" t="s">
        <v>10</v>
      </c>
      <c r="D7" s="3">
        <f>+'CHI TIẾT '!C8+'CHI TIẾT '!T8+'CHI TIẾT '!C33</f>
        <v>6</v>
      </c>
      <c r="E7" s="3">
        <f>+'CHI TIẾT '!D8+'CHI TIẾT '!U8+'CHI TIẾT '!D33</f>
        <v>32.5</v>
      </c>
      <c r="F7" s="3">
        <f>+'CHI TIẾT '!E8+'CHI TIẾT '!V8+'CHI TIẾT '!E33</f>
        <v>26</v>
      </c>
      <c r="G7" s="3">
        <f>+'CHI TIẾT '!F8+'CHI TIẾT '!W8+'CHI TIẾT '!F33</f>
        <v>52</v>
      </c>
      <c r="H7" s="3">
        <f>+'CHI TIẾT '!G8+'CHI TIẾT '!X8+'CHI TIẾT '!G33</f>
        <v>6.5</v>
      </c>
      <c r="I7" s="3">
        <f>+'CHI TIẾT '!H8+'CHI TIẾT '!Y8+'CHI TIẾT '!H33</f>
        <v>32.5</v>
      </c>
      <c r="J7" s="3">
        <f>+'CHI TIẾT '!I8+'CHI TIẾT '!Z8+'CHI TIẾT '!I33</f>
        <v>19.5</v>
      </c>
      <c r="K7" s="3">
        <f>+'CHI TIẾT '!J8+'CHI TIẾT '!AA8+'CHI TIẾT '!J33</f>
        <v>26</v>
      </c>
      <c r="L7" s="3">
        <v>15</v>
      </c>
      <c r="M7" s="3"/>
      <c r="N7" s="4">
        <f>SUM(D7:M7)</f>
        <v>216</v>
      </c>
      <c r="O7">
        <f t="shared" si="0"/>
        <v>72</v>
      </c>
    </row>
    <row r="8" spans="1:17" ht="15" x14ac:dyDescent="0.35">
      <c r="A8" s="1">
        <f t="shared" si="1"/>
        <v>5</v>
      </c>
      <c r="B8" s="32"/>
      <c r="C8" s="2" t="s">
        <v>11</v>
      </c>
      <c r="D8" s="3">
        <f>+'CHI TIẾT '!C9+'CHI TIẾT '!T9+'CHI TIẾT '!C34</f>
        <v>6</v>
      </c>
      <c r="E8" s="3">
        <f>+'CHI TIẾT '!D9+'CHI TIẾT '!U9+'CHI TIẾT '!D34</f>
        <v>19.5</v>
      </c>
      <c r="F8" s="3">
        <f>+'CHI TIẾT '!E9+'CHI TIẾT '!V9+'CHI TIẾT '!E34</f>
        <v>19.5</v>
      </c>
      <c r="G8" s="3">
        <f>+'CHI TIẾT '!F9+'CHI TIẾT '!W9+'CHI TIẾT '!F34</f>
        <v>71.5</v>
      </c>
      <c r="H8" s="3">
        <f>+'CHI TIẾT '!G9+'CHI TIẾT '!X9+'CHI TIẾT '!G34</f>
        <v>19.5</v>
      </c>
      <c r="I8" s="3">
        <f>+'CHI TIẾT '!H9+'CHI TIẾT '!Y9+'CHI TIẾT '!H34</f>
        <v>52</v>
      </c>
      <c r="J8" s="3">
        <f>+'CHI TIẾT '!I9+'CHI TIẾT '!Z9+'CHI TIẾT '!I34</f>
        <v>3</v>
      </c>
      <c r="K8" s="3">
        <f>+'CHI TIẾT '!J9+'CHI TIẾT '!AA9+'CHI TIẾT '!J34</f>
        <v>13</v>
      </c>
      <c r="L8" s="3"/>
      <c r="M8" s="3"/>
      <c r="N8" s="4">
        <f t="shared" ref="N8:N23" si="2">SUM(D8:K8)</f>
        <v>204</v>
      </c>
      <c r="O8">
        <f t="shared" si="0"/>
        <v>68</v>
      </c>
      <c r="P8" t="s">
        <v>32</v>
      </c>
      <c r="Q8" t="s">
        <v>29</v>
      </c>
    </row>
    <row r="9" spans="1:17" ht="15" x14ac:dyDescent="0.35">
      <c r="A9" s="1">
        <f t="shared" si="1"/>
        <v>6</v>
      </c>
      <c r="B9" s="32"/>
      <c r="C9" s="2" t="s">
        <v>12</v>
      </c>
      <c r="D9" s="3">
        <f>+'CHI TIẾT '!C10+'CHI TIẾT '!T10+'CHI TIẾT '!C35</f>
        <v>19.5</v>
      </c>
      <c r="E9" s="3">
        <f>+'CHI TIẾT '!D10+'CHI TIẾT '!U10+'CHI TIẾT '!D35</f>
        <v>26</v>
      </c>
      <c r="F9" s="3">
        <f>+'CHI TIẾT '!E10+'CHI TIẾT '!V10+'CHI TIẾT '!E35</f>
        <v>6.5</v>
      </c>
      <c r="G9" s="3">
        <f>+'CHI TIẾT '!F10+'CHI TIẾT '!W10+'CHI TIẾT '!F35</f>
        <v>55</v>
      </c>
      <c r="H9" s="3">
        <f>+'CHI TIẾT '!G10+'CHI TIẾT '!X10+'CHI TIẾT '!G35</f>
        <v>13</v>
      </c>
      <c r="I9" s="3">
        <f>+'CHI TIẾT '!H10+'CHI TIẾT '!Y10+'CHI TIẾT '!H35</f>
        <v>52</v>
      </c>
      <c r="J9" s="3">
        <f>+'CHI TIẾT '!I10+'CHI TIẾT '!Z10+'CHI TIẾT '!I35</f>
        <v>13</v>
      </c>
      <c r="K9" s="3">
        <f>+'CHI TIẾT '!J10+'CHI TIẾT '!AA10+'CHI TIẾT '!J35</f>
        <v>3</v>
      </c>
      <c r="L9" s="3"/>
      <c r="M9" s="3"/>
      <c r="N9" s="4">
        <f t="shared" si="2"/>
        <v>188</v>
      </c>
      <c r="O9">
        <f t="shared" si="0"/>
        <v>62.666666666666664</v>
      </c>
      <c r="P9" t="s">
        <v>32</v>
      </c>
      <c r="Q9" t="s">
        <v>29</v>
      </c>
    </row>
    <row r="10" spans="1:17" ht="15" x14ac:dyDescent="0.35">
      <c r="A10" s="1">
        <f t="shared" si="1"/>
        <v>7</v>
      </c>
      <c r="B10" s="32"/>
      <c r="C10" s="2" t="s">
        <v>13</v>
      </c>
      <c r="D10" s="3">
        <f>+'CHI TIẾT '!C11+'CHI TIẾT '!T11+'CHI TIẾT '!C36</f>
        <v>13</v>
      </c>
      <c r="E10" s="3">
        <f>+'CHI TIẾT '!D11+'CHI TIẾT '!U11+'CHI TIẾT '!D36</f>
        <v>45.5</v>
      </c>
      <c r="F10" s="3">
        <f>+'CHI TIẾT '!E11+'CHI TIẾT '!V11+'CHI TIẾT '!E36</f>
        <v>19.5</v>
      </c>
      <c r="G10" s="3">
        <f>+'CHI TIẾT '!F11+'CHI TIẾT '!W11+'CHI TIẾT '!F36</f>
        <v>78</v>
      </c>
      <c r="H10" s="3">
        <f>+'CHI TIẾT '!G11+'CHI TIẾT '!X11+'CHI TIẾT '!G36</f>
        <v>6.5</v>
      </c>
      <c r="I10" s="3">
        <f>+'CHI TIẾT '!H11+'CHI TIẾT '!Y11+'CHI TIẾT '!H36</f>
        <v>39</v>
      </c>
      <c r="J10" s="3">
        <f>+'CHI TIẾT '!I11+'CHI TIẾT '!Z11+'CHI TIẾT '!I36</f>
        <v>3</v>
      </c>
      <c r="K10" s="3">
        <f>+'CHI TIẾT '!J11+'CHI TIẾT '!AA11+'CHI TIẾT '!J36</f>
        <v>3</v>
      </c>
      <c r="L10" s="3"/>
      <c r="M10" s="3"/>
      <c r="N10" s="4">
        <f t="shared" si="2"/>
        <v>207.5</v>
      </c>
      <c r="O10">
        <f t="shared" si="0"/>
        <v>69.166666666666671</v>
      </c>
    </row>
    <row r="11" spans="1:17" ht="15" x14ac:dyDescent="0.35">
      <c r="A11" s="1">
        <f t="shared" si="1"/>
        <v>8</v>
      </c>
      <c r="B11" s="32"/>
      <c r="C11" s="2" t="s">
        <v>14</v>
      </c>
      <c r="D11" s="3">
        <f>+'CHI TIẾT '!C12+'CHI TIẾT '!T12+'CHI TIẾT '!C37</f>
        <v>6.5</v>
      </c>
      <c r="E11" s="3">
        <f>+'CHI TIẾT '!D12+'CHI TIẾT '!U12+'CHI TIẾT '!D37</f>
        <v>52</v>
      </c>
      <c r="F11" s="3">
        <f>+'CHI TIẾT '!E12+'CHI TIẾT '!V12+'CHI TIẾT '!E37</f>
        <v>6.5</v>
      </c>
      <c r="G11" s="3">
        <f>+'CHI TIẾT '!F12+'CHI TIẾT '!W12+'CHI TIẾT '!F37</f>
        <v>19.5</v>
      </c>
      <c r="H11" s="3">
        <f>+'CHI TIẾT '!G12+'CHI TIẾT '!X12+'CHI TIẾT '!G37</f>
        <v>6.5</v>
      </c>
      <c r="I11" s="3">
        <f>+'CHI TIẾT '!H12+'CHI TIẾT '!Y12+'CHI TIẾT '!H37</f>
        <v>3</v>
      </c>
      <c r="J11" s="3">
        <f>+'CHI TIẾT '!I12+'CHI TIẾT '!Z12+'CHI TIẾT '!I37</f>
        <v>3</v>
      </c>
      <c r="K11" s="3">
        <f>+'CHI TIẾT '!J12+'CHI TIẾT '!AA12+'CHI TIẾT '!J37</f>
        <v>6.5</v>
      </c>
      <c r="L11" s="3"/>
      <c r="M11" s="3"/>
      <c r="N11" s="4">
        <f t="shared" si="2"/>
        <v>103.5</v>
      </c>
      <c r="O11">
        <f t="shared" si="0"/>
        <v>34.5</v>
      </c>
    </row>
    <row r="12" spans="1:17" ht="15" x14ac:dyDescent="0.35">
      <c r="A12" s="1">
        <f t="shared" si="1"/>
        <v>9</v>
      </c>
      <c r="B12" s="32"/>
      <c r="C12" s="2" t="s">
        <v>15</v>
      </c>
      <c r="D12" s="3">
        <f>+'CHI TIẾT '!C13+'CHI TIẾT '!T13+'CHI TIẾT '!C38</f>
        <v>3</v>
      </c>
      <c r="E12" s="3">
        <f>+'CHI TIẾT '!D13+'CHI TIẾT '!U13+'CHI TIẾT '!D38</f>
        <v>26</v>
      </c>
      <c r="F12" s="3">
        <f>+'CHI TIẾT '!E13+'CHI TIẾT '!V13+'CHI TIẾT '!E38</f>
        <v>3</v>
      </c>
      <c r="G12" s="3">
        <f>+'CHI TIẾT '!F13+'CHI TIẾT '!W13+'CHI TIẾT '!F38</f>
        <v>32.5</v>
      </c>
      <c r="H12" s="3">
        <f>+'CHI TIẾT '!G13+'CHI TIẾT '!X13+'CHI TIẾT '!G38</f>
        <v>6.5</v>
      </c>
      <c r="I12" s="3">
        <f>+'CHI TIẾT '!H13+'CHI TIẾT '!Y13+'CHI TIẾT '!H38</f>
        <v>3</v>
      </c>
      <c r="J12" s="3">
        <f>+'CHI TIẾT '!I13+'CHI TIẾT '!Z13+'CHI TIẾT '!I38</f>
        <v>3</v>
      </c>
      <c r="K12" s="3">
        <f>+'CHI TIẾT '!J13+'CHI TIẾT '!AA13+'CHI TIẾT '!J38</f>
        <v>3</v>
      </c>
      <c r="L12" s="3"/>
      <c r="M12" s="3"/>
      <c r="N12" s="4">
        <f t="shared" si="2"/>
        <v>80</v>
      </c>
      <c r="O12">
        <f t="shared" si="0"/>
        <v>26.666666666666668</v>
      </c>
      <c r="P12" t="s">
        <v>32</v>
      </c>
      <c r="Q12" t="s">
        <v>29</v>
      </c>
    </row>
    <row r="13" spans="1:17" ht="15" x14ac:dyDescent="0.35">
      <c r="A13" s="1">
        <f t="shared" si="1"/>
        <v>10</v>
      </c>
      <c r="B13" s="32"/>
      <c r="C13" s="2" t="s">
        <v>17</v>
      </c>
      <c r="D13" s="3">
        <f>+'CHI TIẾT '!C15+'CHI TIẾT '!T15+'CHI TIẾT '!C40</f>
        <v>91</v>
      </c>
      <c r="E13" s="3">
        <f>+'CHI TIẾT '!D15+'CHI TIẾT '!U15+'CHI TIẾT '!D40</f>
        <v>26</v>
      </c>
      <c r="F13" s="3">
        <f>+'CHI TIẾT '!E15+'CHI TIẾT '!V15+'CHI TIẾT '!E40</f>
        <v>84.5</v>
      </c>
      <c r="G13" s="3">
        <f>+'CHI TIẾT '!F15+'CHI TIẾT '!W15+'CHI TIẾT '!F40</f>
        <v>45.5</v>
      </c>
      <c r="H13" s="3">
        <f>+'CHI TIẾT '!G15+'CHI TIẾT '!X15+'CHI TIẾT '!G40</f>
        <v>13</v>
      </c>
      <c r="I13" s="3">
        <f>+'CHI TIẾT '!H15+'CHI TIẾT '!Y15+'CHI TIẾT '!H40</f>
        <v>19.5</v>
      </c>
      <c r="J13" s="3">
        <f>+'CHI TIẾT '!I15+'CHI TIẾT '!Z15+'CHI TIẾT '!I40</f>
        <v>13</v>
      </c>
      <c r="K13" s="3">
        <f>+'CHI TIẾT '!J15+'CHI TIẾT '!AA15+'CHI TIẾT '!J40</f>
        <v>6.5</v>
      </c>
      <c r="L13" s="3"/>
      <c r="M13" s="3"/>
      <c r="N13" s="4">
        <f>SUM(D13:K13)</f>
        <v>299</v>
      </c>
      <c r="O13">
        <f>+N13/3</f>
        <v>99.666666666666671</v>
      </c>
      <c r="P13" t="s">
        <v>28</v>
      </c>
      <c r="Q13" t="s">
        <v>3</v>
      </c>
    </row>
    <row r="14" spans="1:17" ht="15" x14ac:dyDescent="0.35">
      <c r="A14" s="1">
        <f t="shared" si="1"/>
        <v>11</v>
      </c>
      <c r="B14" s="33"/>
      <c r="C14" s="2" t="s">
        <v>20</v>
      </c>
      <c r="D14" s="3">
        <v>39</v>
      </c>
      <c r="E14" s="3">
        <v>0</v>
      </c>
      <c r="F14" s="3">
        <v>39</v>
      </c>
      <c r="G14" s="3">
        <v>0</v>
      </c>
      <c r="H14" s="3">
        <v>6.5</v>
      </c>
      <c r="I14" s="3">
        <v>0</v>
      </c>
      <c r="J14" s="3">
        <v>3</v>
      </c>
      <c r="K14" s="3">
        <v>0</v>
      </c>
      <c r="L14" s="3"/>
      <c r="M14" s="3"/>
      <c r="N14" s="4">
        <f t="shared" ref="N14" si="3">SUM(D14:K14)</f>
        <v>87.5</v>
      </c>
      <c r="O14">
        <f t="shared" ref="O14" si="4">+N14/3</f>
        <v>29.166666666666668</v>
      </c>
    </row>
    <row r="15" spans="1:17" ht="29" customHeight="1" x14ac:dyDescent="0.35">
      <c r="A15" s="1">
        <f t="shared" si="1"/>
        <v>12</v>
      </c>
      <c r="B15" s="1"/>
      <c r="C15" s="2" t="s">
        <v>16</v>
      </c>
      <c r="D15" s="3">
        <f>+'CHI TIẾT '!C14+'CHI TIẾT '!T14+'CHI TIẾT '!C39</f>
        <v>78</v>
      </c>
      <c r="E15" s="3">
        <f>+'CHI TIẾT '!D14+'CHI TIẾT '!U14+'CHI TIẾT '!D39</f>
        <v>52</v>
      </c>
      <c r="F15" s="3">
        <f>+'CHI TIẾT '!E14+'CHI TIẾT '!V14+'CHI TIẾT '!E39</f>
        <v>32.5</v>
      </c>
      <c r="G15" s="3">
        <f>+'CHI TIẾT '!F14+'CHI TIẾT '!W14+'CHI TIẾT '!F39</f>
        <v>58.5</v>
      </c>
      <c r="H15" s="3">
        <f>+'CHI TIẾT '!G14+'CHI TIẾT '!X14+'CHI TIẾT '!G39</f>
        <v>13</v>
      </c>
      <c r="I15" s="3">
        <f>+'CHI TIẾT '!H14+'CHI TIẾT '!Y14+'CHI TIẾT '!H39</f>
        <v>6.5</v>
      </c>
      <c r="J15" s="3">
        <f>+'CHI TIẾT '!I14+'CHI TIẾT '!Z14+'CHI TIẾT '!I39</f>
        <v>13</v>
      </c>
      <c r="K15" s="3">
        <f>+'CHI TIẾT '!J14+'CHI TIẾT '!AA14+'CHI TIẾT '!J39</f>
        <v>13</v>
      </c>
      <c r="L15" s="3"/>
      <c r="M15" s="3"/>
      <c r="N15" s="4">
        <f t="shared" si="2"/>
        <v>266.5</v>
      </c>
      <c r="O15">
        <f t="shared" si="0"/>
        <v>88.833333333333329</v>
      </c>
    </row>
    <row r="16" spans="1:17" ht="29" customHeight="1" x14ac:dyDescent="0.35">
      <c r="A16" s="1">
        <f t="shared" si="1"/>
        <v>13</v>
      </c>
      <c r="B16" s="1"/>
      <c r="C16" s="2" t="s">
        <v>18</v>
      </c>
      <c r="D16" s="3">
        <f>+'CHI TIẾT '!C16+'CHI TIẾT '!T16+'CHI TIẾT '!C41</f>
        <v>19.5</v>
      </c>
      <c r="E16" s="3">
        <f>+'CHI TIẾT '!D16+'CHI TIẾT '!U16+'CHI TIẾT '!D41</f>
        <v>71.5</v>
      </c>
      <c r="F16" s="3">
        <f>+'CHI TIẾT '!E16+'CHI TIẾT '!V16+'CHI TIẾT '!E41</f>
        <v>13</v>
      </c>
      <c r="G16" s="3">
        <f>+'CHI TIẾT '!F16+'CHI TIẾT '!W16+'CHI TIẾT '!F41</f>
        <v>84.5</v>
      </c>
      <c r="H16" s="3">
        <f>+'CHI TIẾT '!G16+'CHI TIẾT '!X16+'CHI TIẾT '!G41</f>
        <v>32.5</v>
      </c>
      <c r="I16" s="3">
        <f>+'CHI TIẾT '!H16+'CHI TIẾT '!Y16+'CHI TIẾT '!H41</f>
        <v>13</v>
      </c>
      <c r="J16" s="3">
        <f>+'CHI TIẾT '!I16+'CHI TIẾT '!Z16+'CHI TIẾT '!I41</f>
        <v>3</v>
      </c>
      <c r="K16" s="3">
        <f>+'CHI TIẾT '!J16+'CHI TIẾT '!AA16+'CHI TIẾT '!J41</f>
        <v>13</v>
      </c>
      <c r="L16" s="3"/>
      <c r="M16" s="3"/>
      <c r="N16" s="4">
        <f t="shared" si="2"/>
        <v>250</v>
      </c>
      <c r="O16">
        <f t="shared" si="0"/>
        <v>83.333333333333329</v>
      </c>
      <c r="P16" t="s">
        <v>28</v>
      </c>
      <c r="Q16" t="s">
        <v>33</v>
      </c>
    </row>
    <row r="17" spans="1:17" ht="29" customHeight="1" x14ac:dyDescent="0.35">
      <c r="A17" s="1">
        <f t="shared" si="1"/>
        <v>14</v>
      </c>
      <c r="B17" s="1"/>
      <c r="C17" s="2" t="s">
        <v>19</v>
      </c>
      <c r="D17" s="3">
        <f>+'CHI TIẾT '!C17+'CHI TIẾT '!T17+'CHI TIẾT '!C42</f>
        <v>6.5</v>
      </c>
      <c r="E17" s="3">
        <f>+'CHI TIẾT '!D17+'CHI TIẾT '!U17+'CHI TIẾT '!D42</f>
        <v>78</v>
      </c>
      <c r="F17" s="3">
        <f>+'CHI TIẾT '!E17+'CHI TIẾT '!V17+'CHI TIẾT '!E42</f>
        <v>52</v>
      </c>
      <c r="G17" s="3">
        <f>+'CHI TIẾT '!F17+'CHI TIẾT '!W17+'CHI TIẾT '!F42</f>
        <v>78</v>
      </c>
      <c r="H17" s="3">
        <f>+'CHI TIẾT '!G17+'CHI TIẾT '!X17+'CHI TIẾT '!G42</f>
        <v>26</v>
      </c>
      <c r="I17" s="3">
        <f>+'CHI TIẾT '!H17+'CHI TIẾT '!Y17+'CHI TIẾT '!H42</f>
        <v>19.5</v>
      </c>
      <c r="J17" s="3">
        <f>+'CHI TIẾT '!I17+'CHI TIẾT '!Z17+'CHI TIẾT '!I42</f>
        <v>3</v>
      </c>
      <c r="K17" s="3">
        <f>+'CHI TIẾT '!J17+'CHI TIẾT '!AA17+'CHI TIẾT '!J42</f>
        <v>32.5</v>
      </c>
      <c r="L17" s="3"/>
      <c r="M17" s="3"/>
      <c r="N17" s="4">
        <f t="shared" si="2"/>
        <v>295.5</v>
      </c>
      <c r="O17">
        <f t="shared" si="0"/>
        <v>98.5</v>
      </c>
      <c r="P17" t="s">
        <v>34</v>
      </c>
      <c r="Q17" t="s">
        <v>29</v>
      </c>
    </row>
    <row r="18" spans="1:17" ht="29" customHeight="1" x14ac:dyDescent="0.35">
      <c r="A18" s="1">
        <f t="shared" si="1"/>
        <v>15</v>
      </c>
      <c r="B18" s="1"/>
      <c r="C18" s="2" t="s">
        <v>21</v>
      </c>
      <c r="D18" s="3">
        <f>+'CHI TIẾT '!C19+'CHI TIẾT '!T19+'CHI TIẾT '!C44</f>
        <v>6.5</v>
      </c>
      <c r="E18" s="3">
        <f>+'CHI TIẾT '!D19+'CHI TIẾT '!U19+'CHI TIẾT '!D44</f>
        <v>0</v>
      </c>
      <c r="F18" s="3">
        <f>+'CHI TIẾT '!E19+'CHI TIẾT '!V19+'CHI TIẾT '!E44</f>
        <v>19.5</v>
      </c>
      <c r="G18" s="3">
        <f>+'CHI TIẾT '!F19+'CHI TIẾT '!W19+'CHI TIẾT '!F44</f>
        <v>0</v>
      </c>
      <c r="H18" s="3">
        <f>+'CHI TIẾT '!G19+'CHI TIẾT '!X19+'CHI TIẾT '!G44</f>
        <v>3</v>
      </c>
      <c r="I18" s="3">
        <f>+'CHI TIẾT '!H19+'CHI TIẾT '!Y19+'CHI TIẾT '!H44</f>
        <v>0</v>
      </c>
      <c r="J18" s="3">
        <f>+'CHI TIẾT '!I19+'CHI TIẾT '!Z19+'CHI TIẾT '!I44</f>
        <v>0</v>
      </c>
      <c r="K18" s="3">
        <f>+'CHI TIẾT '!J19+'CHI TIẾT '!AA19+'CHI TIẾT '!J44</f>
        <v>0</v>
      </c>
      <c r="L18" s="3"/>
      <c r="M18" s="3"/>
      <c r="N18" s="4">
        <f t="shared" si="2"/>
        <v>29</v>
      </c>
      <c r="O18">
        <f t="shared" si="0"/>
        <v>9.6666666666666661</v>
      </c>
    </row>
    <row r="19" spans="1:17" ht="29" customHeight="1" x14ac:dyDescent="0.35">
      <c r="A19" s="1">
        <f t="shared" si="1"/>
        <v>16</v>
      </c>
      <c r="B19" s="1"/>
      <c r="C19" s="2" t="s">
        <v>22</v>
      </c>
      <c r="D19" s="3">
        <f>+'CHI TIẾT '!C20+'CHI TIẾT '!T20+'CHI TIẾT '!C45</f>
        <v>3</v>
      </c>
      <c r="E19" s="3">
        <f>+'CHI TIẾT '!D20+'CHI TIẾT '!U20+'CHI TIẾT '!D45</f>
        <v>0</v>
      </c>
      <c r="F19" s="3">
        <f>+'CHI TIẾT '!E20+'CHI TIẾT '!V20+'CHI TIẾT '!E45</f>
        <v>27</v>
      </c>
      <c r="G19" s="3">
        <f>+'CHI TIẾT '!F20+'CHI TIẾT '!W20+'CHI TIẾT '!F45</f>
        <v>0</v>
      </c>
      <c r="H19" s="3">
        <f>+'CHI TIẾT '!G20+'CHI TIẾT '!X20+'CHI TIẾT '!G45</f>
        <v>6.5</v>
      </c>
      <c r="I19" s="3">
        <f>+'CHI TIẾT '!H20+'CHI TIẾT '!Y20+'CHI TIẾT '!H45</f>
        <v>0</v>
      </c>
      <c r="J19" s="3">
        <f>+'CHI TIẾT '!I20+'CHI TIẾT '!Z20+'CHI TIẾT '!I45</f>
        <v>3</v>
      </c>
      <c r="K19" s="3">
        <f>+'CHI TIẾT '!J20+'CHI TIẾT '!AA20+'CHI TIẾT '!J45</f>
        <v>0</v>
      </c>
      <c r="L19" s="3"/>
      <c r="M19" s="3"/>
      <c r="N19" s="4">
        <f t="shared" si="2"/>
        <v>39.5</v>
      </c>
      <c r="O19">
        <f t="shared" si="0"/>
        <v>13.166666666666666</v>
      </c>
      <c r="P19" t="s">
        <v>36</v>
      </c>
      <c r="Q19" t="s">
        <v>29</v>
      </c>
    </row>
    <row r="20" spans="1:17" ht="29" customHeight="1" x14ac:dyDescent="0.35">
      <c r="A20" s="1">
        <f t="shared" si="1"/>
        <v>17</v>
      </c>
      <c r="B20" s="1"/>
      <c r="C20" s="2" t="s">
        <v>23</v>
      </c>
      <c r="D20" s="3">
        <f>+'CHI TIẾT '!C21+'CHI TIẾT '!T21+'CHI TIẾT '!C46</f>
        <v>0</v>
      </c>
      <c r="E20" s="3">
        <f>+'CHI TIẾT '!D21+'CHI TIẾT '!U21+'CHI TIẾT '!D46</f>
        <v>19.5</v>
      </c>
      <c r="F20" s="3">
        <f>+'CHI TIẾT '!E21+'CHI TIẾT '!V21+'CHI TIẾT '!E46</f>
        <v>6.5</v>
      </c>
      <c r="G20" s="3">
        <f>+'CHI TIẾT '!F21+'CHI TIẾT '!W21+'CHI TIẾT '!F46</f>
        <v>13</v>
      </c>
      <c r="H20" s="3">
        <f>+'CHI TIẾT '!G21+'CHI TIẾT '!X21+'CHI TIẾT '!G46</f>
        <v>3</v>
      </c>
      <c r="I20" s="3">
        <f>+'CHI TIẾT '!H21+'CHI TIẾT '!Y21+'CHI TIẾT '!H46</f>
        <v>3</v>
      </c>
      <c r="J20" s="3">
        <f>+'CHI TIẾT '!I21+'CHI TIẾT '!Z21+'CHI TIẾT '!I46</f>
        <v>6.5</v>
      </c>
      <c r="K20" s="3">
        <f>+'CHI TIẾT '!J21+'CHI TIẾT '!AA21+'CHI TIẾT '!J46</f>
        <v>0</v>
      </c>
      <c r="L20" s="3"/>
      <c r="M20" s="3"/>
      <c r="N20" s="4">
        <f t="shared" si="2"/>
        <v>51.5</v>
      </c>
      <c r="O20">
        <f t="shared" si="0"/>
        <v>17.166666666666668</v>
      </c>
    </row>
    <row r="21" spans="1:17" ht="29" customHeight="1" x14ac:dyDescent="0.35">
      <c r="A21" s="1">
        <f t="shared" si="1"/>
        <v>18</v>
      </c>
      <c r="B21" s="1"/>
      <c r="C21" s="2" t="s">
        <v>24</v>
      </c>
      <c r="D21" s="3">
        <f>+'CHI TIẾT '!C22+'CHI TIẾT '!T22+'CHI TIẾT '!C47</f>
        <v>6.5</v>
      </c>
      <c r="E21" s="3">
        <f>+'CHI TIẾT '!D22+'CHI TIẾT '!U22+'CHI TIẾT '!D47</f>
        <v>13</v>
      </c>
      <c r="F21" s="3">
        <f>+'CHI TIẾT '!E22+'CHI TIẾT '!V22+'CHI TIẾT '!E47</f>
        <v>13</v>
      </c>
      <c r="G21" s="3">
        <f>+'CHI TIẾT '!F22+'CHI TIẾT '!W22+'CHI TIẾT '!F47</f>
        <v>19.5</v>
      </c>
      <c r="H21" s="3">
        <f>+'CHI TIẾT '!G22+'CHI TIẾT '!X22+'CHI TIẾT '!G47</f>
        <v>0</v>
      </c>
      <c r="I21" s="3">
        <f>+'CHI TIẾT '!H22+'CHI TIẾT '!Y22+'CHI TIẾT '!H47</f>
        <v>0</v>
      </c>
      <c r="J21" s="3">
        <f>+'CHI TIẾT '!I22+'CHI TIẾT '!Z22+'CHI TIẾT '!I47</f>
        <v>0</v>
      </c>
      <c r="K21" s="3">
        <f>+'CHI TIẾT '!J22+'CHI TIẾT '!AA22+'CHI TIẾT '!J47</f>
        <v>6.5</v>
      </c>
      <c r="L21" s="3"/>
      <c r="M21" s="3"/>
      <c r="N21" s="3">
        <f t="shared" si="2"/>
        <v>58.5</v>
      </c>
      <c r="O21">
        <f t="shared" si="0"/>
        <v>19.5</v>
      </c>
    </row>
    <row r="22" spans="1:17" ht="29" customHeight="1" x14ac:dyDescent="0.35">
      <c r="A22" s="1">
        <f t="shared" si="1"/>
        <v>19</v>
      </c>
      <c r="B22" s="1"/>
      <c r="C22" s="2" t="s">
        <v>25</v>
      </c>
      <c r="D22" s="3">
        <f>+'CHI TIẾT '!C23+'CHI TIẾT '!T23+'CHI TIẾT '!C48</f>
        <v>3</v>
      </c>
      <c r="E22" s="3">
        <f>+'CHI TIẾT '!D23+'CHI TIẾT '!U23+'CHI TIẾT '!D48</f>
        <v>6.5</v>
      </c>
      <c r="F22" s="3">
        <f>+'CHI TIẾT '!E23+'CHI TIẾT '!V23+'CHI TIẾT '!E48</f>
        <v>3</v>
      </c>
      <c r="G22" s="3">
        <f>+'CHI TIẾT '!F23+'CHI TIẾT '!W23+'CHI TIẾT '!F48</f>
        <v>13</v>
      </c>
      <c r="H22" s="3">
        <f>+'CHI TIẾT '!G23+'CHI TIẾT '!X23+'CHI TIẾT '!G48</f>
        <v>3</v>
      </c>
      <c r="I22" s="3">
        <f>+'CHI TIẾT '!H23+'CHI TIẾT '!Y23+'CHI TIẾT '!H48</f>
        <v>13</v>
      </c>
      <c r="J22" s="3">
        <f>+'CHI TIẾT '!I23+'CHI TIẾT '!Z23+'CHI TIẾT '!I48</f>
        <v>3</v>
      </c>
      <c r="K22" s="3">
        <f>+'CHI TIẾT '!J23+'CHI TIẾT '!AA23+'CHI TIẾT '!J48</f>
        <v>3</v>
      </c>
      <c r="L22" s="3"/>
      <c r="M22" s="3"/>
      <c r="N22" s="3">
        <f t="shared" si="2"/>
        <v>47.5</v>
      </c>
    </row>
    <row r="23" spans="1:17" ht="29" customHeight="1" x14ac:dyDescent="0.35">
      <c r="A23" s="1">
        <f t="shared" si="1"/>
        <v>20</v>
      </c>
      <c r="B23" s="19"/>
      <c r="C23" s="5" t="s">
        <v>26</v>
      </c>
      <c r="D23" s="13">
        <v>0</v>
      </c>
      <c r="E23" s="13">
        <v>25</v>
      </c>
      <c r="F23" s="13">
        <v>0</v>
      </c>
      <c r="G23" s="13">
        <v>25</v>
      </c>
      <c r="H23" s="13">
        <v>0</v>
      </c>
      <c r="I23" s="13">
        <v>25</v>
      </c>
      <c r="J23" s="13">
        <v>0</v>
      </c>
      <c r="K23" s="13">
        <v>25</v>
      </c>
      <c r="L23" s="13"/>
      <c r="M23" s="13"/>
      <c r="N23" s="3">
        <f t="shared" si="2"/>
        <v>100</v>
      </c>
      <c r="O23" t="s">
        <v>35</v>
      </c>
    </row>
    <row r="24" spans="1:17" ht="20" x14ac:dyDescent="0.35">
      <c r="A24" s="6" t="s">
        <v>27</v>
      </c>
      <c r="B24" s="18"/>
      <c r="C24" s="7"/>
      <c r="D24" s="8">
        <f>SUM(D4:D23)</f>
        <v>325.5</v>
      </c>
      <c r="E24" s="8">
        <f>SUM(E4:E23)</f>
        <v>571</v>
      </c>
      <c r="F24" s="8">
        <f>SUM(F4:F23)</f>
        <v>408</v>
      </c>
      <c r="G24" s="8">
        <f>SUM(G4:G23)</f>
        <v>866.5</v>
      </c>
      <c r="H24" s="8">
        <f>SUM(H4:H23)</f>
        <v>214</v>
      </c>
      <c r="I24" s="8">
        <f>SUM(I4:I23)</f>
        <v>417.5</v>
      </c>
      <c r="J24" s="8">
        <f>SUM(J4:J23)</f>
        <v>111.5</v>
      </c>
      <c r="K24" s="8">
        <f>SUM(K4:K23)</f>
        <v>199.5</v>
      </c>
      <c r="L24" s="8">
        <f>SUM(L4:L23)</f>
        <v>15</v>
      </c>
      <c r="M24" s="8">
        <f>SUM(M4:M23)</f>
        <v>0</v>
      </c>
      <c r="N24" s="8">
        <f>SUM(N4:N23)</f>
        <v>3128.5</v>
      </c>
    </row>
    <row r="26" spans="1:17" ht="21" customHeight="1" x14ac:dyDescent="0.35"/>
  </sheetData>
  <mergeCells count="11">
    <mergeCell ref="B4:B14"/>
    <mergeCell ref="A1:N1"/>
    <mergeCell ref="A2:A3"/>
    <mergeCell ref="C2:C3"/>
    <mergeCell ref="D2:E2"/>
    <mergeCell ref="F2:G2"/>
    <mergeCell ref="H2:I2"/>
    <mergeCell ref="J2:K2"/>
    <mergeCell ref="N2:N3"/>
    <mergeCell ref="L2:M2"/>
    <mergeCell ref="B2:B3"/>
  </mergeCells>
  <conditionalFormatting sqref="N21:N23 D23 F23 H23 J23 D4:M22">
    <cfRule type="cellIs" dxfId="5" priority="5" operator="greaterThan">
      <formula>0</formula>
    </cfRule>
    <cfRule type="expression" dxfId="4" priority="6">
      <formula>"&lt;&gt;0"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C852-03E7-428B-8829-E11265DE62F5}">
  <sheetPr>
    <tabColor rgb="FFFF0000"/>
  </sheetPr>
  <dimension ref="A1:Q26"/>
  <sheetViews>
    <sheetView topLeftCell="A13" workbookViewId="0">
      <selection activeCell="D12" sqref="D12:G14"/>
    </sheetView>
  </sheetViews>
  <sheetFormatPr defaultRowHeight="14.5" x14ac:dyDescent="0.35"/>
  <cols>
    <col min="2" max="2" width="19.90625" customWidth="1"/>
    <col min="3" max="3" width="20.26953125" customWidth="1"/>
    <col min="9" max="9" width="10.453125" bestFit="1" customWidth="1"/>
    <col min="10" max="12" width="9" hidden="1" customWidth="1"/>
  </cols>
  <sheetData>
    <row r="1" spans="1:12" ht="48" customHeight="1" x14ac:dyDescent="0.35">
      <c r="A1" s="29" t="s">
        <v>41</v>
      </c>
      <c r="B1" s="29"/>
      <c r="C1" s="29"/>
      <c r="D1" s="29"/>
      <c r="E1" s="29"/>
      <c r="F1" s="29"/>
      <c r="G1" s="29"/>
      <c r="H1" s="29"/>
      <c r="I1" s="29"/>
    </row>
    <row r="2" spans="1:12" ht="17.25" customHeight="1" x14ac:dyDescent="0.35">
      <c r="A2" s="26" t="s">
        <v>0</v>
      </c>
      <c r="B2" s="26" t="s">
        <v>44</v>
      </c>
      <c r="C2" s="24" t="s">
        <v>1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43</v>
      </c>
      <c r="I2" s="24" t="s">
        <v>2</v>
      </c>
    </row>
    <row r="3" spans="1:12" ht="17.25" customHeight="1" x14ac:dyDescent="0.35">
      <c r="A3" s="27"/>
      <c r="B3" s="27"/>
      <c r="C3" s="25"/>
      <c r="D3" s="9" t="s">
        <v>38</v>
      </c>
      <c r="E3" s="9" t="s">
        <v>38</v>
      </c>
      <c r="F3" s="9" t="s">
        <v>38</v>
      </c>
      <c r="G3" s="9" t="s">
        <v>38</v>
      </c>
      <c r="H3" s="9" t="s">
        <v>38</v>
      </c>
      <c r="I3" s="25" t="s">
        <v>2</v>
      </c>
    </row>
    <row r="4" spans="1:12" ht="15" x14ac:dyDescent="0.35">
      <c r="A4" s="1">
        <v>1</v>
      </c>
      <c r="B4" s="31"/>
      <c r="C4" s="2" t="s">
        <v>45</v>
      </c>
      <c r="D4" s="3">
        <v>6.5</v>
      </c>
      <c r="E4" s="3">
        <v>13</v>
      </c>
      <c r="F4" s="3">
        <v>6.5</v>
      </c>
      <c r="G4" s="3">
        <v>6.5</v>
      </c>
      <c r="H4" s="3"/>
      <c r="I4" s="34">
        <f>ROUNDUP(SUM(D4:G4),0)</f>
        <v>33</v>
      </c>
      <c r="J4">
        <f t="shared" ref="J4:J21" si="0">+I4/3</f>
        <v>11</v>
      </c>
      <c r="K4" t="s">
        <v>28</v>
      </c>
      <c r="L4" t="s">
        <v>4</v>
      </c>
    </row>
    <row r="5" spans="1:12" ht="15" x14ac:dyDescent="0.35">
      <c r="A5" s="1">
        <v>2</v>
      </c>
      <c r="B5" s="32"/>
      <c r="C5" s="2" t="s">
        <v>46</v>
      </c>
      <c r="D5" s="3">
        <v>6</v>
      </c>
      <c r="E5" s="3">
        <v>12</v>
      </c>
      <c r="F5" s="3">
        <v>10</v>
      </c>
      <c r="G5" s="3">
        <v>6.5</v>
      </c>
      <c r="H5" s="3"/>
      <c r="I5" s="34">
        <f t="shared" ref="I5:I22" si="1">ROUNDUP(SUM(D5:G5),0)</f>
        <v>35</v>
      </c>
      <c r="J5">
        <f t="shared" si="0"/>
        <v>11.666666666666666</v>
      </c>
    </row>
    <row r="6" spans="1:12" ht="15" x14ac:dyDescent="0.35">
      <c r="A6" s="1">
        <v>3</v>
      </c>
      <c r="B6" s="32"/>
      <c r="C6" s="2" t="s">
        <v>47</v>
      </c>
      <c r="D6" s="3">
        <v>6</v>
      </c>
      <c r="E6" s="3">
        <v>12</v>
      </c>
      <c r="F6" s="3">
        <v>32.5</v>
      </c>
      <c r="G6" s="3">
        <v>6.5</v>
      </c>
      <c r="H6" s="3"/>
      <c r="I6" s="34">
        <f t="shared" si="1"/>
        <v>57</v>
      </c>
      <c r="J6">
        <f t="shared" si="0"/>
        <v>19</v>
      </c>
      <c r="K6" t="s">
        <v>30</v>
      </c>
      <c r="L6" t="s">
        <v>31</v>
      </c>
    </row>
    <row r="7" spans="1:12" ht="15" x14ac:dyDescent="0.35">
      <c r="A7" s="1">
        <v>4</v>
      </c>
      <c r="B7" s="32"/>
      <c r="C7" s="2" t="s">
        <v>48</v>
      </c>
      <c r="D7" s="3">
        <v>6</v>
      </c>
      <c r="E7" s="3">
        <v>26</v>
      </c>
      <c r="F7" s="3">
        <v>6.5</v>
      </c>
      <c r="G7" s="3">
        <v>19.5</v>
      </c>
      <c r="H7" s="3">
        <v>15</v>
      </c>
      <c r="I7" s="34">
        <f t="shared" si="1"/>
        <v>58</v>
      </c>
      <c r="J7">
        <f t="shared" si="0"/>
        <v>19.333333333333332</v>
      </c>
    </row>
    <row r="8" spans="1:12" ht="15" x14ac:dyDescent="0.35">
      <c r="A8" s="1">
        <v>5</v>
      </c>
      <c r="B8" s="32"/>
      <c r="C8" s="2" t="s">
        <v>49</v>
      </c>
      <c r="D8" s="3">
        <v>6</v>
      </c>
      <c r="E8" s="3">
        <v>19.5</v>
      </c>
      <c r="F8" s="3">
        <v>19.5</v>
      </c>
      <c r="G8" s="3">
        <v>3</v>
      </c>
      <c r="H8" s="3"/>
      <c r="I8" s="34">
        <f t="shared" si="1"/>
        <v>48</v>
      </c>
      <c r="J8">
        <f t="shared" si="0"/>
        <v>16</v>
      </c>
      <c r="K8" t="s">
        <v>32</v>
      </c>
      <c r="L8" t="s">
        <v>29</v>
      </c>
    </row>
    <row r="9" spans="1:12" ht="15" x14ac:dyDescent="0.35">
      <c r="A9" s="1">
        <v>6</v>
      </c>
      <c r="B9" s="32"/>
      <c r="C9" s="2" t="s">
        <v>50</v>
      </c>
      <c r="D9" s="3">
        <v>19.5</v>
      </c>
      <c r="E9" s="3">
        <v>6.5</v>
      </c>
      <c r="F9" s="3">
        <v>13</v>
      </c>
      <c r="G9" s="3">
        <v>13</v>
      </c>
      <c r="H9" s="3"/>
      <c r="I9" s="34">
        <f t="shared" si="1"/>
        <v>52</v>
      </c>
      <c r="J9">
        <f t="shared" si="0"/>
        <v>17.333333333333332</v>
      </c>
      <c r="K9" t="s">
        <v>32</v>
      </c>
      <c r="L9" t="s">
        <v>29</v>
      </c>
    </row>
    <row r="10" spans="1:12" ht="15" x14ac:dyDescent="0.35">
      <c r="A10" s="1">
        <v>7</v>
      </c>
      <c r="B10" s="32"/>
      <c r="C10" s="2" t="s">
        <v>51</v>
      </c>
      <c r="D10" s="3">
        <v>13</v>
      </c>
      <c r="E10" s="3">
        <v>19.5</v>
      </c>
      <c r="F10" s="3">
        <v>6.5</v>
      </c>
      <c r="G10" s="3">
        <v>3</v>
      </c>
      <c r="H10" s="3"/>
      <c r="I10" s="34">
        <f t="shared" si="1"/>
        <v>42</v>
      </c>
      <c r="J10">
        <f t="shared" si="0"/>
        <v>14</v>
      </c>
    </row>
    <row r="11" spans="1:12" ht="15" x14ac:dyDescent="0.35">
      <c r="A11" s="1">
        <v>8</v>
      </c>
      <c r="B11" s="32"/>
      <c r="C11" s="2" t="s">
        <v>52</v>
      </c>
      <c r="D11" s="3">
        <v>6.5</v>
      </c>
      <c r="E11" s="3">
        <v>6.5</v>
      </c>
      <c r="F11" s="3">
        <v>6.5</v>
      </c>
      <c r="G11" s="3">
        <v>3</v>
      </c>
      <c r="H11" s="3"/>
      <c r="I11" s="34">
        <f t="shared" si="1"/>
        <v>23</v>
      </c>
      <c r="J11">
        <f t="shared" si="0"/>
        <v>7.666666666666667</v>
      </c>
    </row>
    <row r="12" spans="1:12" ht="15" x14ac:dyDescent="0.35">
      <c r="A12" s="1">
        <v>9</v>
      </c>
      <c r="B12" s="32"/>
      <c r="C12" s="2" t="s">
        <v>53</v>
      </c>
      <c r="D12" s="3">
        <v>3</v>
      </c>
      <c r="E12" s="3">
        <v>3</v>
      </c>
      <c r="F12" s="3">
        <v>6.5</v>
      </c>
      <c r="G12" s="3">
        <v>3</v>
      </c>
      <c r="H12" s="3"/>
      <c r="I12" s="34">
        <f t="shared" si="1"/>
        <v>16</v>
      </c>
      <c r="J12">
        <f t="shared" si="0"/>
        <v>5.333333333333333</v>
      </c>
      <c r="K12" t="s">
        <v>32</v>
      </c>
      <c r="L12" t="s">
        <v>29</v>
      </c>
    </row>
    <row r="13" spans="1:12" ht="15" x14ac:dyDescent="0.35">
      <c r="A13" s="1">
        <v>10</v>
      </c>
      <c r="B13" s="32"/>
      <c r="C13" s="2" t="s">
        <v>54</v>
      </c>
      <c r="D13" s="3">
        <v>91</v>
      </c>
      <c r="E13" s="3">
        <v>84.5</v>
      </c>
      <c r="F13" s="3">
        <v>13</v>
      </c>
      <c r="G13" s="3">
        <v>13</v>
      </c>
      <c r="H13" s="3"/>
      <c r="I13" s="34">
        <f t="shared" si="1"/>
        <v>202</v>
      </c>
      <c r="J13">
        <f>+I13/3</f>
        <v>67.333333333333329</v>
      </c>
      <c r="K13" t="s">
        <v>28</v>
      </c>
      <c r="L13" t="s">
        <v>3</v>
      </c>
    </row>
    <row r="14" spans="1:12" ht="15" x14ac:dyDescent="0.35">
      <c r="A14" s="1">
        <v>11</v>
      </c>
      <c r="B14" s="33"/>
      <c r="C14" s="2" t="s">
        <v>55</v>
      </c>
      <c r="D14" s="3">
        <v>39</v>
      </c>
      <c r="E14" s="3">
        <v>39</v>
      </c>
      <c r="F14" s="3">
        <v>6.5</v>
      </c>
      <c r="G14" s="3">
        <v>3</v>
      </c>
      <c r="H14" s="3"/>
      <c r="I14" s="34">
        <f t="shared" si="1"/>
        <v>88</v>
      </c>
      <c r="J14">
        <f t="shared" ref="J14" si="2">+I14/3</f>
        <v>29.333333333333332</v>
      </c>
    </row>
    <row r="15" spans="1:12" ht="29" customHeight="1" x14ac:dyDescent="0.35">
      <c r="A15" s="1">
        <v>12</v>
      </c>
      <c r="B15" s="1"/>
      <c r="C15" s="2" t="s">
        <v>56</v>
      </c>
      <c r="D15" s="3">
        <v>78</v>
      </c>
      <c r="E15" s="3">
        <v>32.5</v>
      </c>
      <c r="F15" s="3">
        <v>13</v>
      </c>
      <c r="G15" s="3">
        <v>13</v>
      </c>
      <c r="H15" s="3"/>
      <c r="I15" s="34">
        <f t="shared" si="1"/>
        <v>137</v>
      </c>
      <c r="J15">
        <f t="shared" si="0"/>
        <v>45.666666666666664</v>
      </c>
    </row>
    <row r="16" spans="1:12" ht="29" customHeight="1" x14ac:dyDescent="0.35">
      <c r="A16" s="1">
        <v>13</v>
      </c>
      <c r="B16" s="1"/>
      <c r="C16" s="2" t="s">
        <v>57</v>
      </c>
      <c r="D16" s="3">
        <v>19.5</v>
      </c>
      <c r="E16" s="3">
        <v>13</v>
      </c>
      <c r="F16" s="3">
        <v>32.5</v>
      </c>
      <c r="G16" s="3">
        <v>3</v>
      </c>
      <c r="H16" s="3"/>
      <c r="I16" s="34">
        <f t="shared" si="1"/>
        <v>68</v>
      </c>
      <c r="J16">
        <f t="shared" si="0"/>
        <v>22.666666666666668</v>
      </c>
      <c r="K16" t="s">
        <v>28</v>
      </c>
      <c r="L16" t="s">
        <v>33</v>
      </c>
    </row>
    <row r="17" spans="1:12" ht="29" customHeight="1" x14ac:dyDescent="0.35">
      <c r="A17" s="1">
        <v>14</v>
      </c>
      <c r="B17" s="1"/>
      <c r="C17" s="2" t="s">
        <v>19</v>
      </c>
      <c r="D17" s="3">
        <v>6.5</v>
      </c>
      <c r="E17" s="3">
        <v>52</v>
      </c>
      <c r="F17" s="3">
        <v>26</v>
      </c>
      <c r="G17" s="3">
        <v>3</v>
      </c>
      <c r="H17" s="3"/>
      <c r="I17" s="34">
        <f t="shared" si="1"/>
        <v>88</v>
      </c>
      <c r="J17">
        <f t="shared" si="0"/>
        <v>29.333333333333332</v>
      </c>
      <c r="K17" t="s">
        <v>34</v>
      </c>
      <c r="L17" t="s">
        <v>29</v>
      </c>
    </row>
    <row r="18" spans="1:12" ht="29" customHeight="1" x14ac:dyDescent="0.35">
      <c r="A18" s="1">
        <v>15</v>
      </c>
      <c r="B18" s="1"/>
      <c r="C18" s="2" t="s">
        <v>58</v>
      </c>
      <c r="D18" s="3">
        <v>6.5</v>
      </c>
      <c r="E18" s="3">
        <v>19.5</v>
      </c>
      <c r="F18" s="3">
        <v>3</v>
      </c>
      <c r="G18" s="3">
        <v>0</v>
      </c>
      <c r="H18" s="3"/>
      <c r="I18" s="34">
        <f t="shared" si="1"/>
        <v>29</v>
      </c>
      <c r="J18">
        <f t="shared" si="0"/>
        <v>9.6666666666666661</v>
      </c>
    </row>
    <row r="19" spans="1:12" ht="29" customHeight="1" x14ac:dyDescent="0.35">
      <c r="A19" s="1">
        <v>16</v>
      </c>
      <c r="B19" s="1"/>
      <c r="C19" s="2" t="s">
        <v>59</v>
      </c>
      <c r="D19" s="3">
        <v>3</v>
      </c>
      <c r="E19" s="3">
        <v>27</v>
      </c>
      <c r="F19" s="3">
        <v>6.5</v>
      </c>
      <c r="G19" s="3">
        <v>3</v>
      </c>
      <c r="H19" s="3"/>
      <c r="I19" s="34">
        <f t="shared" si="1"/>
        <v>40</v>
      </c>
      <c r="J19">
        <f t="shared" si="0"/>
        <v>13.333333333333334</v>
      </c>
      <c r="K19" t="s">
        <v>36</v>
      </c>
      <c r="L19" t="s">
        <v>29</v>
      </c>
    </row>
    <row r="20" spans="1:12" ht="29" customHeight="1" x14ac:dyDescent="0.35">
      <c r="A20" s="1">
        <v>17</v>
      </c>
      <c r="B20" s="1"/>
      <c r="C20" s="2" t="s">
        <v>60</v>
      </c>
      <c r="D20" s="3">
        <v>0</v>
      </c>
      <c r="E20" s="3">
        <v>6.5</v>
      </c>
      <c r="F20" s="3">
        <v>3</v>
      </c>
      <c r="G20" s="3">
        <v>6.5</v>
      </c>
      <c r="H20" s="3"/>
      <c r="I20" s="34">
        <f t="shared" si="1"/>
        <v>16</v>
      </c>
      <c r="J20">
        <f t="shared" si="0"/>
        <v>5.333333333333333</v>
      </c>
    </row>
    <row r="21" spans="1:12" ht="29" customHeight="1" x14ac:dyDescent="0.35">
      <c r="A21" s="1">
        <v>18</v>
      </c>
      <c r="B21" s="1"/>
      <c r="C21" s="2" t="s">
        <v>61</v>
      </c>
      <c r="D21" s="3">
        <v>6.5</v>
      </c>
      <c r="E21" s="3">
        <v>13</v>
      </c>
      <c r="F21" s="3">
        <v>0</v>
      </c>
      <c r="G21" s="3">
        <v>0</v>
      </c>
      <c r="H21" s="3"/>
      <c r="I21" s="34">
        <f t="shared" si="1"/>
        <v>20</v>
      </c>
      <c r="J21">
        <f t="shared" si="0"/>
        <v>6.666666666666667</v>
      </c>
    </row>
    <row r="22" spans="1:12" ht="29" customHeight="1" x14ac:dyDescent="0.35">
      <c r="A22" s="1">
        <v>19</v>
      </c>
      <c r="B22" s="1"/>
      <c r="C22" s="2" t="s">
        <v>62</v>
      </c>
      <c r="D22" s="3">
        <v>3</v>
      </c>
      <c r="E22" s="3">
        <v>3</v>
      </c>
      <c r="F22" s="3">
        <v>3</v>
      </c>
      <c r="G22" s="3">
        <v>3</v>
      </c>
      <c r="H22" s="3"/>
      <c r="I22" s="34">
        <f t="shared" si="1"/>
        <v>12</v>
      </c>
    </row>
    <row r="23" spans="1:12" ht="29" customHeight="1" x14ac:dyDescent="0.35">
      <c r="A23" s="1">
        <v>20</v>
      </c>
      <c r="B23" s="19"/>
      <c r="C23" s="5" t="s">
        <v>63</v>
      </c>
      <c r="D23" s="13">
        <v>0</v>
      </c>
      <c r="E23" s="13">
        <v>0</v>
      </c>
      <c r="F23" s="13">
        <v>0</v>
      </c>
      <c r="G23" s="13">
        <v>0</v>
      </c>
      <c r="H23" s="13"/>
      <c r="I23" s="3">
        <f>SUM(D23:G23)</f>
        <v>0</v>
      </c>
      <c r="J23" t="s">
        <v>35</v>
      </c>
    </row>
    <row r="24" spans="1:12" ht="20" x14ac:dyDescent="0.35">
      <c r="A24" s="6" t="s">
        <v>27</v>
      </c>
      <c r="B24" s="18"/>
      <c r="C24" s="7"/>
      <c r="D24" s="8">
        <f>SUM(D4:D23)</f>
        <v>325.5</v>
      </c>
      <c r="E24" s="8">
        <f>SUM(E4:E23)</f>
        <v>408</v>
      </c>
      <c r="F24" s="8">
        <f>SUM(F4:F23)</f>
        <v>214</v>
      </c>
      <c r="G24" s="8">
        <f>SUM(G4:G23)</f>
        <v>111.5</v>
      </c>
      <c r="H24" s="8">
        <f>SUM(H4:H23)</f>
        <v>15</v>
      </c>
      <c r="I24" s="8">
        <f>SUM(I4:I23)</f>
        <v>1064</v>
      </c>
    </row>
    <row r="26" spans="1:12" ht="21" customHeight="1" x14ac:dyDescent="0.35"/>
  </sheetData>
  <mergeCells count="6">
    <mergeCell ref="B4:B14"/>
    <mergeCell ref="A1:I1"/>
    <mergeCell ref="A2:A3"/>
    <mergeCell ref="B2:B3"/>
    <mergeCell ref="C2:C3"/>
    <mergeCell ref="I2:I3"/>
  </mergeCells>
  <conditionalFormatting sqref="I23 D23:G23 D4:H22">
    <cfRule type="cellIs" dxfId="3" priority="1" operator="greaterThan">
      <formula>0</formula>
    </cfRule>
    <cfRule type="expression" dxfId="2" priority="2">
      <formula>"&lt;&gt;0"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ACED-A637-46C5-AE9D-6CB32DC4444C}">
  <sheetPr>
    <tabColor rgb="FFFF0000"/>
  </sheetPr>
  <dimension ref="A1:Q26"/>
  <sheetViews>
    <sheetView tabSelected="1" topLeftCell="A15" workbookViewId="0">
      <selection activeCell="N21" sqref="N21"/>
    </sheetView>
  </sheetViews>
  <sheetFormatPr defaultRowHeight="14.5" x14ac:dyDescent="0.35"/>
  <cols>
    <col min="2" max="2" width="19.90625" customWidth="1"/>
    <col min="3" max="3" width="20.26953125" customWidth="1"/>
    <col min="9" max="9" width="10.453125" bestFit="1" customWidth="1"/>
    <col min="10" max="12" width="9" hidden="1" customWidth="1"/>
  </cols>
  <sheetData>
    <row r="1" spans="1:12" ht="48" customHeight="1" x14ac:dyDescent="0.35">
      <c r="A1" s="29" t="s">
        <v>41</v>
      </c>
      <c r="B1" s="29"/>
      <c r="C1" s="29"/>
      <c r="D1" s="29"/>
      <c r="E1" s="29"/>
      <c r="F1" s="29"/>
      <c r="G1" s="29"/>
      <c r="H1" s="29"/>
      <c r="I1" s="29"/>
    </row>
    <row r="2" spans="1:12" ht="17.25" customHeight="1" x14ac:dyDescent="0.35">
      <c r="A2" s="26" t="s">
        <v>0</v>
      </c>
      <c r="B2" s="26" t="s">
        <v>44</v>
      </c>
      <c r="C2" s="24" t="s">
        <v>1</v>
      </c>
      <c r="D2" s="15"/>
      <c r="E2" s="15"/>
      <c r="F2" s="15"/>
      <c r="G2" s="15"/>
      <c r="H2" s="15"/>
      <c r="I2" s="24" t="s">
        <v>2</v>
      </c>
    </row>
    <row r="3" spans="1:12" ht="17.25" customHeight="1" x14ac:dyDescent="0.35">
      <c r="A3" s="27"/>
      <c r="B3" s="27"/>
      <c r="C3" s="25"/>
      <c r="D3" s="9" t="s">
        <v>39</v>
      </c>
      <c r="E3" s="9" t="s">
        <v>39</v>
      </c>
      <c r="F3" s="9" t="s">
        <v>39</v>
      </c>
      <c r="G3" s="9" t="s">
        <v>39</v>
      </c>
      <c r="H3" s="9" t="s">
        <v>39</v>
      </c>
      <c r="I3" s="25" t="s">
        <v>2</v>
      </c>
    </row>
    <row r="4" spans="1:12" ht="15" x14ac:dyDescent="0.35">
      <c r="A4" s="1">
        <v>1</v>
      </c>
      <c r="B4" s="31"/>
      <c r="C4" s="2" t="s">
        <v>7</v>
      </c>
      <c r="D4" s="3">
        <v>32.5</v>
      </c>
      <c r="E4" s="3">
        <v>58.5</v>
      </c>
      <c r="F4" s="3">
        <v>32.5</v>
      </c>
      <c r="G4" s="3">
        <v>19.5</v>
      </c>
      <c r="H4" s="3"/>
      <c r="I4" s="4">
        <f>SUM(D4:G4)</f>
        <v>143</v>
      </c>
      <c r="J4">
        <f t="shared" ref="J4:J21" si="0">+I4/3</f>
        <v>47.666666666666664</v>
      </c>
      <c r="K4" t="s">
        <v>28</v>
      </c>
      <c r="L4" t="s">
        <v>4</v>
      </c>
    </row>
    <row r="5" spans="1:12" ht="15" x14ac:dyDescent="0.35">
      <c r="A5" s="1">
        <v>2</v>
      </c>
      <c r="B5" s="32"/>
      <c r="C5" s="2" t="s">
        <v>8</v>
      </c>
      <c r="D5" s="3">
        <v>26</v>
      </c>
      <c r="E5" s="3">
        <v>104</v>
      </c>
      <c r="F5" s="3">
        <v>39</v>
      </c>
      <c r="G5" s="3">
        <v>6.5</v>
      </c>
      <c r="H5" s="3"/>
      <c r="I5" s="4">
        <f>SUM(D5:G5)</f>
        <v>175.5</v>
      </c>
      <c r="J5">
        <f t="shared" si="0"/>
        <v>58.5</v>
      </c>
    </row>
    <row r="6" spans="1:12" ht="15" x14ac:dyDescent="0.35">
      <c r="A6" s="1">
        <v>3</v>
      </c>
      <c r="B6" s="32"/>
      <c r="C6" s="2" t="s">
        <v>9</v>
      </c>
      <c r="D6" s="3">
        <v>19.5</v>
      </c>
      <c r="E6" s="3">
        <v>58.5</v>
      </c>
      <c r="F6" s="3">
        <v>65</v>
      </c>
      <c r="G6" s="3">
        <v>19.5</v>
      </c>
      <c r="H6" s="3"/>
      <c r="I6" s="4">
        <f>SUM(D6:G6)</f>
        <v>162.5</v>
      </c>
      <c r="J6">
        <f t="shared" si="0"/>
        <v>54.166666666666664</v>
      </c>
      <c r="K6" t="s">
        <v>30</v>
      </c>
      <c r="L6" t="s">
        <v>31</v>
      </c>
    </row>
    <row r="7" spans="1:12" ht="15" x14ac:dyDescent="0.35">
      <c r="A7" s="1">
        <v>4</v>
      </c>
      <c r="B7" s="32"/>
      <c r="C7" s="2" t="s">
        <v>10</v>
      </c>
      <c r="D7" s="3">
        <v>32.5</v>
      </c>
      <c r="E7" s="3">
        <v>52</v>
      </c>
      <c r="F7" s="3">
        <v>32.5</v>
      </c>
      <c r="G7" s="3">
        <v>26</v>
      </c>
      <c r="H7" s="3"/>
      <c r="I7" s="4">
        <f>SUM(D7:H7)</f>
        <v>143</v>
      </c>
      <c r="J7">
        <f t="shared" si="0"/>
        <v>47.666666666666664</v>
      </c>
    </row>
    <row r="8" spans="1:12" ht="15" x14ac:dyDescent="0.35">
      <c r="A8" s="1">
        <v>5</v>
      </c>
      <c r="B8" s="32"/>
      <c r="C8" s="2" t="s">
        <v>11</v>
      </c>
      <c r="D8" s="3">
        <v>19.5</v>
      </c>
      <c r="E8" s="3">
        <v>71.5</v>
      </c>
      <c r="F8" s="3">
        <v>52</v>
      </c>
      <c r="G8" s="3">
        <v>13</v>
      </c>
      <c r="H8" s="3"/>
      <c r="I8" s="4">
        <f>SUM(D8:G8)</f>
        <v>156</v>
      </c>
      <c r="J8">
        <f t="shared" si="0"/>
        <v>52</v>
      </c>
      <c r="K8" t="s">
        <v>32</v>
      </c>
      <c r="L8" t="s">
        <v>29</v>
      </c>
    </row>
    <row r="9" spans="1:12" ht="15" x14ac:dyDescent="0.35">
      <c r="A9" s="1">
        <v>6</v>
      </c>
      <c r="B9" s="32"/>
      <c r="C9" s="2" t="s">
        <v>12</v>
      </c>
      <c r="D9" s="3">
        <v>26</v>
      </c>
      <c r="E9" s="3">
        <v>55</v>
      </c>
      <c r="F9" s="3">
        <v>52</v>
      </c>
      <c r="G9" s="3">
        <v>3</v>
      </c>
      <c r="H9" s="3"/>
      <c r="I9" s="4">
        <f>SUM(D9:G9)</f>
        <v>136</v>
      </c>
      <c r="J9">
        <f t="shared" si="0"/>
        <v>45.333333333333336</v>
      </c>
      <c r="K9" t="s">
        <v>32</v>
      </c>
      <c r="L9" t="s">
        <v>29</v>
      </c>
    </row>
    <row r="10" spans="1:12" ht="15" x14ac:dyDescent="0.35">
      <c r="A10" s="1">
        <v>7</v>
      </c>
      <c r="B10" s="32"/>
      <c r="C10" s="2" t="s">
        <v>13</v>
      </c>
      <c r="D10" s="3">
        <v>45.5</v>
      </c>
      <c r="E10" s="3">
        <v>78</v>
      </c>
      <c r="F10" s="3">
        <v>39</v>
      </c>
      <c r="G10" s="3">
        <v>3</v>
      </c>
      <c r="H10" s="3"/>
      <c r="I10" s="4">
        <f>SUM(D10:G10)</f>
        <v>165.5</v>
      </c>
      <c r="J10">
        <f t="shared" si="0"/>
        <v>55.166666666666664</v>
      </c>
    </row>
    <row r="11" spans="1:12" ht="15" x14ac:dyDescent="0.35">
      <c r="A11" s="1">
        <v>8</v>
      </c>
      <c r="B11" s="32"/>
      <c r="C11" s="2" t="s">
        <v>14</v>
      </c>
      <c r="D11" s="3">
        <v>52</v>
      </c>
      <c r="E11" s="3">
        <v>19.5</v>
      </c>
      <c r="F11" s="3">
        <v>3</v>
      </c>
      <c r="G11" s="3">
        <v>6.5</v>
      </c>
      <c r="H11" s="3"/>
      <c r="I11" s="4">
        <f>SUM(D11:G11)</f>
        <v>81</v>
      </c>
      <c r="J11">
        <f t="shared" si="0"/>
        <v>27</v>
      </c>
    </row>
    <row r="12" spans="1:12" ht="15" x14ac:dyDescent="0.35">
      <c r="A12" s="1">
        <v>9</v>
      </c>
      <c r="B12" s="32"/>
      <c r="C12" s="2" t="s">
        <v>15</v>
      </c>
      <c r="D12" s="3">
        <v>26</v>
      </c>
      <c r="E12" s="3">
        <v>32.5</v>
      </c>
      <c r="F12" s="3">
        <v>3</v>
      </c>
      <c r="G12" s="3">
        <v>3</v>
      </c>
      <c r="H12" s="3"/>
      <c r="I12" s="4">
        <f>SUM(D12:G12)</f>
        <v>64.5</v>
      </c>
      <c r="J12">
        <f t="shared" si="0"/>
        <v>21.5</v>
      </c>
      <c r="K12" t="s">
        <v>32</v>
      </c>
      <c r="L12" t="s">
        <v>29</v>
      </c>
    </row>
    <row r="13" spans="1:12" ht="15" x14ac:dyDescent="0.35">
      <c r="A13" s="1">
        <v>10</v>
      </c>
      <c r="B13" s="32"/>
      <c r="C13" s="2" t="s">
        <v>17</v>
      </c>
      <c r="D13" s="3">
        <v>26</v>
      </c>
      <c r="E13" s="3">
        <v>45.5</v>
      </c>
      <c r="F13" s="3">
        <v>19.5</v>
      </c>
      <c r="G13" s="3">
        <v>6.5</v>
      </c>
      <c r="H13" s="3"/>
      <c r="I13" s="4">
        <f>SUM(D13:G13)</f>
        <v>97.5</v>
      </c>
      <c r="J13">
        <f>+I13/3</f>
        <v>32.5</v>
      </c>
      <c r="K13" t="s">
        <v>28</v>
      </c>
      <c r="L13" t="s">
        <v>3</v>
      </c>
    </row>
    <row r="14" spans="1:12" ht="15" x14ac:dyDescent="0.35">
      <c r="A14" s="1">
        <v>11</v>
      </c>
      <c r="B14" s="33"/>
      <c r="C14" s="2" t="s">
        <v>20</v>
      </c>
      <c r="D14" s="3">
        <v>0</v>
      </c>
      <c r="E14" s="3">
        <v>0</v>
      </c>
      <c r="F14" s="3">
        <v>0</v>
      </c>
      <c r="G14" s="3">
        <v>0</v>
      </c>
      <c r="H14" s="3"/>
      <c r="I14" s="4">
        <f>SUM(D14:G14)</f>
        <v>0</v>
      </c>
      <c r="J14">
        <f t="shared" ref="J14" si="1">+I14/3</f>
        <v>0</v>
      </c>
    </row>
    <row r="15" spans="1:12" ht="29" customHeight="1" x14ac:dyDescent="0.35">
      <c r="A15" s="1">
        <v>12</v>
      </c>
      <c r="B15" s="1"/>
      <c r="C15" s="2" t="s">
        <v>16</v>
      </c>
      <c r="D15" s="3">
        <v>52</v>
      </c>
      <c r="E15" s="3">
        <v>58.5</v>
      </c>
      <c r="F15" s="3">
        <v>6.5</v>
      </c>
      <c r="G15" s="3">
        <v>13</v>
      </c>
      <c r="H15" s="3"/>
      <c r="I15" s="4">
        <f>SUM(D15:G15)</f>
        <v>130</v>
      </c>
      <c r="J15">
        <f t="shared" si="0"/>
        <v>43.333333333333336</v>
      </c>
    </row>
    <row r="16" spans="1:12" ht="29" customHeight="1" x14ac:dyDescent="0.35">
      <c r="A16" s="1">
        <v>13</v>
      </c>
      <c r="B16" s="1"/>
      <c r="C16" s="2" t="s">
        <v>18</v>
      </c>
      <c r="D16" s="3">
        <v>71.5</v>
      </c>
      <c r="E16" s="3">
        <v>84.5</v>
      </c>
      <c r="F16" s="3">
        <v>13</v>
      </c>
      <c r="G16" s="3">
        <v>13</v>
      </c>
      <c r="H16" s="3"/>
      <c r="I16" s="4">
        <f>SUM(D16:G16)</f>
        <v>182</v>
      </c>
      <c r="J16">
        <f t="shared" si="0"/>
        <v>60.666666666666664</v>
      </c>
      <c r="K16" t="s">
        <v>28</v>
      </c>
      <c r="L16" t="s">
        <v>33</v>
      </c>
    </row>
    <row r="17" spans="1:12" ht="29" customHeight="1" x14ac:dyDescent="0.35">
      <c r="A17" s="1">
        <v>14</v>
      </c>
      <c r="B17" s="1"/>
      <c r="C17" s="2" t="s">
        <v>19</v>
      </c>
      <c r="D17" s="3">
        <v>78</v>
      </c>
      <c r="E17" s="3">
        <v>78</v>
      </c>
      <c r="F17" s="3">
        <v>19.5</v>
      </c>
      <c r="G17" s="3">
        <v>32.5</v>
      </c>
      <c r="H17" s="3"/>
      <c r="I17" s="4">
        <f>SUM(D17:G17)</f>
        <v>208</v>
      </c>
      <c r="J17">
        <f t="shared" si="0"/>
        <v>69.333333333333329</v>
      </c>
      <c r="K17" t="s">
        <v>34</v>
      </c>
      <c r="L17" t="s">
        <v>29</v>
      </c>
    </row>
    <row r="18" spans="1:12" ht="29" customHeight="1" x14ac:dyDescent="0.35">
      <c r="A18" s="1">
        <v>15</v>
      </c>
      <c r="B18" s="1"/>
      <c r="C18" s="2" t="s">
        <v>21</v>
      </c>
      <c r="D18" s="3">
        <v>0</v>
      </c>
      <c r="E18" s="3">
        <v>0</v>
      </c>
      <c r="F18" s="3">
        <v>0</v>
      </c>
      <c r="G18" s="3">
        <v>0</v>
      </c>
      <c r="H18" s="3"/>
      <c r="I18" s="4">
        <f>SUM(D18:G18)</f>
        <v>0</v>
      </c>
      <c r="J18">
        <f t="shared" si="0"/>
        <v>0</v>
      </c>
    </row>
    <row r="19" spans="1:12" ht="29" customHeight="1" x14ac:dyDescent="0.35">
      <c r="A19" s="1">
        <v>16</v>
      </c>
      <c r="B19" s="1"/>
      <c r="C19" s="2" t="s">
        <v>22</v>
      </c>
      <c r="D19" s="3">
        <v>0</v>
      </c>
      <c r="E19" s="3">
        <v>0</v>
      </c>
      <c r="F19" s="3">
        <v>0</v>
      </c>
      <c r="G19" s="3">
        <v>0</v>
      </c>
      <c r="H19" s="3"/>
      <c r="I19" s="4">
        <f>SUM(D19:G19)</f>
        <v>0</v>
      </c>
      <c r="J19">
        <f t="shared" si="0"/>
        <v>0</v>
      </c>
      <c r="K19" t="s">
        <v>36</v>
      </c>
      <c r="L19" t="s">
        <v>29</v>
      </c>
    </row>
    <row r="20" spans="1:12" ht="29" customHeight="1" x14ac:dyDescent="0.35">
      <c r="A20" s="1">
        <v>17</v>
      </c>
      <c r="B20" s="1"/>
      <c r="C20" s="2" t="s">
        <v>23</v>
      </c>
      <c r="D20" s="3">
        <v>19.5</v>
      </c>
      <c r="E20" s="3">
        <v>13</v>
      </c>
      <c r="F20" s="3">
        <v>3</v>
      </c>
      <c r="G20" s="3">
        <v>0</v>
      </c>
      <c r="H20" s="3"/>
      <c r="I20" s="4">
        <f>SUM(D20:G20)</f>
        <v>35.5</v>
      </c>
      <c r="J20">
        <f t="shared" si="0"/>
        <v>11.833333333333334</v>
      </c>
    </row>
    <row r="21" spans="1:12" ht="29" customHeight="1" x14ac:dyDescent="0.35">
      <c r="A21" s="1">
        <v>18</v>
      </c>
      <c r="B21" s="1"/>
      <c r="C21" s="2" t="s">
        <v>24</v>
      </c>
      <c r="D21" s="3">
        <v>13</v>
      </c>
      <c r="E21" s="3">
        <v>19.5</v>
      </c>
      <c r="F21" s="3">
        <v>0</v>
      </c>
      <c r="G21" s="3">
        <v>6.5</v>
      </c>
      <c r="H21" s="3"/>
      <c r="I21" s="3">
        <f>SUM(D21:G21)</f>
        <v>39</v>
      </c>
      <c r="J21">
        <f t="shared" si="0"/>
        <v>13</v>
      </c>
    </row>
    <row r="22" spans="1:12" ht="29" customHeight="1" x14ac:dyDescent="0.35">
      <c r="A22" s="1">
        <v>19</v>
      </c>
      <c r="B22" s="1"/>
      <c r="C22" s="2" t="s">
        <v>25</v>
      </c>
      <c r="D22" s="3">
        <v>6.5</v>
      </c>
      <c r="E22" s="3">
        <v>13</v>
      </c>
      <c r="F22" s="3">
        <v>13</v>
      </c>
      <c r="G22" s="3">
        <v>3</v>
      </c>
      <c r="H22" s="3"/>
      <c r="I22" s="3">
        <f>SUM(D22:G22)</f>
        <v>35.5</v>
      </c>
    </row>
    <row r="23" spans="1:12" ht="29" customHeight="1" x14ac:dyDescent="0.35">
      <c r="A23" s="1">
        <v>20</v>
      </c>
      <c r="B23" s="19"/>
      <c r="C23" s="5" t="s">
        <v>26</v>
      </c>
      <c r="D23" s="13">
        <v>25</v>
      </c>
      <c r="E23" s="13">
        <v>25</v>
      </c>
      <c r="F23" s="13">
        <v>25</v>
      </c>
      <c r="G23" s="13">
        <v>25</v>
      </c>
      <c r="H23" s="13"/>
      <c r="I23" s="3">
        <f>SUM(D23:G23)</f>
        <v>100</v>
      </c>
      <c r="J23" t="s">
        <v>35</v>
      </c>
    </row>
    <row r="24" spans="1:12" ht="20" x14ac:dyDescent="0.35">
      <c r="A24" s="6" t="s">
        <v>27</v>
      </c>
      <c r="B24" s="18"/>
      <c r="C24" s="7"/>
      <c r="D24" s="8">
        <f>SUM(D4:D23)</f>
        <v>571</v>
      </c>
      <c r="E24" s="8">
        <f>SUM(E4:E23)</f>
        <v>866.5</v>
      </c>
      <c r="F24" s="8">
        <f>SUM(F4:F23)</f>
        <v>417.5</v>
      </c>
      <c r="G24" s="8">
        <f>SUM(G4:G23)</f>
        <v>199.5</v>
      </c>
      <c r="H24" s="8">
        <f>SUM(H4:H23)</f>
        <v>0</v>
      </c>
      <c r="I24" s="8">
        <f>SUM(I4:I23)</f>
        <v>2054.5</v>
      </c>
    </row>
    <row r="26" spans="1:12" ht="21" customHeight="1" x14ac:dyDescent="0.35"/>
  </sheetData>
  <mergeCells count="6">
    <mergeCell ref="B4:B14"/>
    <mergeCell ref="A1:I1"/>
    <mergeCell ref="A2:A3"/>
    <mergeCell ref="B2:B3"/>
    <mergeCell ref="C2:C3"/>
    <mergeCell ref="I2:I3"/>
  </mergeCells>
  <conditionalFormatting sqref="I21:I23 D4:H22">
    <cfRule type="cellIs" dxfId="1" priority="1" operator="greaterThan">
      <formula>0</formula>
    </cfRule>
    <cfRule type="expression" dxfId="0" priority="2">
      <formula>"&lt;&gt;0"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301260-DFA4-4AE3-9AC3-F1C9D0A4B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899101-8A70-4331-BD5E-7250394580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43E5C4-CED4-4772-A49A-94C2B6DF7C59}">
  <ds:schemaRefs>
    <ds:schemaRef ds:uri="http://schemas.microsoft.com/office/2006/metadata/properties"/>
    <ds:schemaRef ds:uri="http://schemas.microsoft.com/office/2006/documentManagement/types"/>
    <ds:schemaRef ds:uri="adbff623-0a3d-472c-9a09-b03381d3737f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c0d5a3d-9243-4aca-9597-2e51c9b0b7c4"/>
    <ds:schemaRef ds:uri="http://www.w3.org/XML/1998/namespace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CHI TIẾT </vt:lpstr>
      <vt:lpstr>TỔNG</vt:lpstr>
      <vt:lpstr>NAM</vt:lpstr>
      <vt:lpstr>NỮ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Toan Nguyen Thanh</dc:creator>
  <cp:lastModifiedBy>Tu Mai Cam (MER)</cp:lastModifiedBy>
  <dcterms:created xsi:type="dcterms:W3CDTF">2024-12-28T09:41:11Z</dcterms:created>
  <dcterms:modified xsi:type="dcterms:W3CDTF">2025-05-20T05:04:22Z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